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yanalazareva/Documents/УНИВЕР/документы/Excel/экзамен/"/>
    </mc:Choice>
  </mc:AlternateContent>
  <xr:revisionPtr revIDLastSave="0" documentId="13_ncr:1_{FB579D93-1E3A-944F-BCC2-23B88ADF760A}" xr6:coauthVersionLast="47" xr6:coauthVersionMax="47" xr10:uidLastSave="{00000000-0000-0000-0000-000000000000}"/>
  <bookViews>
    <workbookView xWindow="0" yWindow="460" windowWidth="27420" windowHeight="15880" activeTab="6" xr2:uid="{00000000-000D-0000-FFFF-FFFF00000000}"/>
  </bookViews>
  <sheets>
    <sheet name="Задание" sheetId="1" r:id="rId1"/>
    <sheet name="Акции" sheetId="2" r:id="rId2"/>
    <sheet name="КХЛ" sheetId="3" r:id="rId3"/>
    <sheet name="Текст" sheetId="4" r:id="rId4"/>
    <sheet name="Продажи" sheetId="5" r:id="rId5"/>
    <sheet name="Массив" sheetId="6" r:id="rId6"/>
    <sheet name="Сделки" sheetId="7" r:id="rId7"/>
  </sheets>
  <definedNames>
    <definedName name="_xlnm._FilterDatabase" localSheetId="2" hidden="1">КХЛ!$A$5:$J$1437</definedName>
    <definedName name="solver_adj" localSheetId="0" hidden="1">Задание!$D$39</definedName>
    <definedName name="solver_cvg" localSheetId="0" hidden="1">0.0001</definedName>
    <definedName name="solver_drv" localSheetId="0" hidden="1">2</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Задание!$E$39</definedName>
    <definedName name="solver_pre" localSheetId="0" hidden="1">0.000001</definedName>
    <definedName name="solver_rbv" localSheetId="0" hidden="1">2</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0</definedName>
    <definedName name="solver_ver" localSheetId="0" hidden="1">3</definedName>
  </definedNames>
  <calcPr calcId="191029"/>
  <pivotCaches>
    <pivotCache cacheId="1" r:id="rId8"/>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7" i="7" l="1"/>
  <c r="H3" i="7"/>
  <c r="G3" i="7"/>
  <c r="F5" i="7"/>
  <c r="F4" i="7"/>
  <c r="AL6" i="6" l="1"/>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Q8" i="5"/>
  <c r="C8" i="4"/>
  <c r="C7" i="4"/>
  <c r="C6" i="4"/>
  <c r="N11" i="3"/>
  <c r="N9" i="3"/>
  <c r="N6" i="3"/>
  <c r="E5" i="2"/>
  <c r="E3" i="2"/>
  <c r="Q6" i="5" a="1"/>
  <c r="Q6" i="5" s="1"/>
  <c r="Q17" i="5" a="1"/>
  <c r="Q17" i="5" s="1"/>
  <c r="AL2" i="6" l="1"/>
  <c r="Q12" i="5" a="1"/>
  <c r="Q12" i="5" s="1"/>
  <c r="Q13" i="5" a="1"/>
  <c r="Q13" i="5" s="1"/>
  <c r="N4"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Q4" i="5" a="1"/>
  <c r="Q4" i="5" s="1"/>
  <c r="N10" i="3"/>
  <c r="D5" i="1"/>
  <c r="Q7" i="5" l="1"/>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P385" i="5"/>
  <c r="P386" i="5"/>
  <c r="P387" i="5"/>
  <c r="P388" i="5"/>
  <c r="P389" i="5"/>
  <c r="P390" i="5"/>
  <c r="P391" i="5"/>
  <c r="P392" i="5"/>
  <c r="P393" i="5"/>
  <c r="P394" i="5"/>
  <c r="P395" i="5"/>
  <c r="P396" i="5"/>
  <c r="P397" i="5"/>
  <c r="P398" i="5"/>
  <c r="P399" i="5"/>
  <c r="P400" i="5"/>
  <c r="P401" i="5"/>
  <c r="P402" i="5"/>
  <c r="P403" i="5"/>
  <c r="P404" i="5"/>
  <c r="P405" i="5"/>
  <c r="P406" i="5"/>
  <c r="P407" i="5"/>
  <c r="P408" i="5"/>
  <c r="P409" i="5"/>
  <c r="P410" i="5"/>
  <c r="P411" i="5"/>
  <c r="P412" i="5"/>
  <c r="P413" i="5"/>
  <c r="P414" i="5"/>
  <c r="P415" i="5"/>
  <c r="P416" i="5"/>
  <c r="P417" i="5"/>
  <c r="P418" i="5"/>
  <c r="P419" i="5"/>
  <c r="P420" i="5"/>
  <c r="P421" i="5"/>
  <c r="P422" i="5"/>
  <c r="P423" i="5"/>
  <c r="P424" i="5"/>
  <c r="P425" i="5"/>
  <c r="P426" i="5"/>
  <c r="P427" i="5"/>
  <c r="P428" i="5"/>
  <c r="P429" i="5"/>
  <c r="P430" i="5"/>
  <c r="P431" i="5"/>
  <c r="P432" i="5"/>
  <c r="P433" i="5"/>
  <c r="P434" i="5"/>
  <c r="P435" i="5"/>
  <c r="P436" i="5"/>
  <c r="P437" i="5"/>
  <c r="P438" i="5"/>
  <c r="P439" i="5"/>
  <c r="P440" i="5"/>
  <c r="P441" i="5"/>
  <c r="P442" i="5"/>
  <c r="P443" i="5"/>
  <c r="P444" i="5"/>
  <c r="P445" i="5"/>
  <c r="P446" i="5"/>
  <c r="P447" i="5"/>
  <c r="P448" i="5"/>
  <c r="P449" i="5"/>
  <c r="P450" i="5"/>
  <c r="P451" i="5"/>
  <c r="P452" i="5"/>
  <c r="P453" i="5"/>
  <c r="P454" i="5"/>
  <c r="P455" i="5"/>
  <c r="P456" i="5"/>
  <c r="P457" i="5"/>
  <c r="P458" i="5"/>
  <c r="P459" i="5"/>
  <c r="P460" i="5"/>
  <c r="P461" i="5"/>
  <c r="P462" i="5"/>
  <c r="P463" i="5"/>
  <c r="P464" i="5"/>
  <c r="P465" i="5"/>
  <c r="P466" i="5"/>
  <c r="P467" i="5"/>
  <c r="P468" i="5"/>
  <c r="P469" i="5"/>
  <c r="P470" i="5"/>
  <c r="P471" i="5"/>
  <c r="P472" i="5"/>
  <c r="L4" i="5"/>
  <c r="C4" i="4"/>
  <c r="E4"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D8" i="1"/>
  <c r="D7" i="1"/>
  <c r="AL7" i="6"/>
  <c r="AL5" i="6"/>
  <c r="L7" i="3" l="1"/>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1001" i="3"/>
  <c r="L1002" i="3"/>
  <c r="L1003" i="3"/>
  <c r="L1004" i="3"/>
  <c r="L1005" i="3"/>
  <c r="L1006" i="3"/>
  <c r="L1007" i="3"/>
  <c r="L1008" i="3"/>
  <c r="L1009" i="3"/>
  <c r="L1010" i="3"/>
  <c r="L1011" i="3"/>
  <c r="L1012" i="3"/>
  <c r="L1013" i="3"/>
  <c r="L1014" i="3"/>
  <c r="L1015" i="3"/>
  <c r="L1016" i="3"/>
  <c r="L1017" i="3"/>
  <c r="L1018" i="3"/>
  <c r="L1019" i="3"/>
  <c r="L1020" i="3"/>
  <c r="L1021" i="3"/>
  <c r="L1022" i="3"/>
  <c r="L1023" i="3"/>
  <c r="L1024" i="3"/>
  <c r="L1025" i="3"/>
  <c r="L1026" i="3"/>
  <c r="L1027" i="3"/>
  <c r="L1028" i="3"/>
  <c r="L1029" i="3"/>
  <c r="L1030" i="3"/>
  <c r="L1031" i="3"/>
  <c r="L1032" i="3"/>
  <c r="L1033" i="3"/>
  <c r="L1034" i="3"/>
  <c r="L1035" i="3"/>
  <c r="L1036" i="3"/>
  <c r="L1037" i="3"/>
  <c r="L1038" i="3"/>
  <c r="L1039" i="3"/>
  <c r="L1040" i="3"/>
  <c r="L1041" i="3"/>
  <c r="L1042" i="3"/>
  <c r="L1043" i="3"/>
  <c r="L1044" i="3"/>
  <c r="L1045" i="3"/>
  <c r="L1046" i="3"/>
  <c r="L1047" i="3"/>
  <c r="L1048" i="3"/>
  <c r="L1049" i="3"/>
  <c r="L1050" i="3"/>
  <c r="L1051" i="3"/>
  <c r="L1052" i="3"/>
  <c r="L1053" i="3"/>
  <c r="L1054" i="3"/>
  <c r="L1055" i="3"/>
  <c r="L1056" i="3"/>
  <c r="L1057" i="3"/>
  <c r="L1058" i="3"/>
  <c r="L1059" i="3"/>
  <c r="L1060" i="3"/>
  <c r="L1061" i="3"/>
  <c r="L1062" i="3"/>
  <c r="L1063" i="3"/>
  <c r="L1064" i="3"/>
  <c r="L1065" i="3"/>
  <c r="L1066" i="3"/>
  <c r="L1067" i="3"/>
  <c r="L1068" i="3"/>
  <c r="L1069" i="3"/>
  <c r="L1070" i="3"/>
  <c r="L1071" i="3"/>
  <c r="L1072" i="3"/>
  <c r="L1073" i="3"/>
  <c r="L1074" i="3"/>
  <c r="L1075" i="3"/>
  <c r="L1076" i="3"/>
  <c r="L1077" i="3"/>
  <c r="L1078" i="3"/>
  <c r="L1079" i="3"/>
  <c r="L1080" i="3"/>
  <c r="L1081" i="3"/>
  <c r="L1082" i="3"/>
  <c r="L1083" i="3"/>
  <c r="L1084" i="3"/>
  <c r="L1085" i="3"/>
  <c r="L1086" i="3"/>
  <c r="L1087" i="3"/>
  <c r="L1088" i="3"/>
  <c r="L1089" i="3"/>
  <c r="L1090" i="3"/>
  <c r="L1091" i="3"/>
  <c r="L1092" i="3"/>
  <c r="L1093" i="3"/>
  <c r="L1094" i="3"/>
  <c r="L1095" i="3"/>
  <c r="L1096" i="3"/>
  <c r="L1097" i="3"/>
  <c r="L1098" i="3"/>
  <c r="L1099" i="3"/>
  <c r="L1100" i="3"/>
  <c r="L1101" i="3"/>
  <c r="L1102" i="3"/>
  <c r="L1103" i="3"/>
  <c r="L1104" i="3"/>
  <c r="L1105" i="3"/>
  <c r="L1106" i="3"/>
  <c r="L1107" i="3"/>
  <c r="L1108" i="3"/>
  <c r="L1109" i="3"/>
  <c r="L1110" i="3"/>
  <c r="L1111" i="3"/>
  <c r="L1112" i="3"/>
  <c r="L1113" i="3"/>
  <c r="L1114" i="3"/>
  <c r="L1115" i="3"/>
  <c r="L1116" i="3"/>
  <c r="L1117" i="3"/>
  <c r="L1118" i="3"/>
  <c r="L1119" i="3"/>
  <c r="L1120" i="3"/>
  <c r="L1121" i="3"/>
  <c r="L1122" i="3"/>
  <c r="L1123" i="3"/>
  <c r="L1124" i="3"/>
  <c r="L1125" i="3"/>
  <c r="L1126" i="3"/>
  <c r="L1127" i="3"/>
  <c r="L1128" i="3"/>
  <c r="L1129" i="3"/>
  <c r="L1130" i="3"/>
  <c r="L1131" i="3"/>
  <c r="L1132" i="3"/>
  <c r="L1133" i="3"/>
  <c r="L1134" i="3"/>
  <c r="L1135" i="3"/>
  <c r="L1136" i="3"/>
  <c r="L1137" i="3"/>
  <c r="L1138" i="3"/>
  <c r="L1139" i="3"/>
  <c r="L1140" i="3"/>
  <c r="L1141" i="3"/>
  <c r="L1142" i="3"/>
  <c r="L1143" i="3"/>
  <c r="L1144" i="3"/>
  <c r="L1145" i="3"/>
  <c r="L1146" i="3"/>
  <c r="L1147" i="3"/>
  <c r="L1148" i="3"/>
  <c r="L1149" i="3"/>
  <c r="L1150" i="3"/>
  <c r="L1151" i="3"/>
  <c r="L1152" i="3"/>
  <c r="L1153" i="3"/>
  <c r="L1154" i="3"/>
  <c r="L1155" i="3"/>
  <c r="L1156" i="3"/>
  <c r="L1157" i="3"/>
  <c r="L1158" i="3"/>
  <c r="L1159" i="3"/>
  <c r="L1160" i="3"/>
  <c r="L1161" i="3"/>
  <c r="L1162" i="3"/>
  <c r="L1163" i="3"/>
  <c r="L1164" i="3"/>
  <c r="L1165" i="3"/>
  <c r="L1166" i="3"/>
  <c r="L1167" i="3"/>
  <c r="L1168" i="3"/>
  <c r="L1169" i="3"/>
  <c r="L1170" i="3"/>
  <c r="L1171" i="3"/>
  <c r="L1172" i="3"/>
  <c r="L1173" i="3"/>
  <c r="L1174" i="3"/>
  <c r="L1175" i="3"/>
  <c r="L1176" i="3"/>
  <c r="L1177" i="3"/>
  <c r="L1178" i="3"/>
  <c r="L1179" i="3"/>
  <c r="L1180" i="3"/>
  <c r="L1181" i="3"/>
  <c r="L1182" i="3"/>
  <c r="L1183" i="3"/>
  <c r="L1184" i="3"/>
  <c r="L1185" i="3"/>
  <c r="L1186" i="3"/>
  <c r="L1187" i="3"/>
  <c r="L1188" i="3"/>
  <c r="L1189" i="3"/>
  <c r="L1190" i="3"/>
  <c r="L1191" i="3"/>
  <c r="L1192" i="3"/>
  <c r="L1193" i="3"/>
  <c r="L1194" i="3"/>
  <c r="L1195" i="3"/>
  <c r="L1196" i="3"/>
  <c r="L1197" i="3"/>
  <c r="L1198" i="3"/>
  <c r="L1199" i="3"/>
  <c r="L1200" i="3"/>
  <c r="L1201" i="3"/>
  <c r="L1202" i="3"/>
  <c r="L1203" i="3"/>
  <c r="L1204" i="3"/>
  <c r="L1205" i="3"/>
  <c r="L1206" i="3"/>
  <c r="L1207" i="3"/>
  <c r="L1208" i="3"/>
  <c r="L1209" i="3"/>
  <c r="L1210" i="3"/>
  <c r="L1211" i="3"/>
  <c r="L1212" i="3"/>
  <c r="L1213" i="3"/>
  <c r="L1214" i="3"/>
  <c r="L1215" i="3"/>
  <c r="L1216" i="3"/>
  <c r="L1217" i="3"/>
  <c r="L1218" i="3"/>
  <c r="L1219" i="3"/>
  <c r="L1220" i="3"/>
  <c r="L1221" i="3"/>
  <c r="L1222" i="3"/>
  <c r="L1223" i="3"/>
  <c r="L1224" i="3"/>
  <c r="L1225" i="3"/>
  <c r="L1226" i="3"/>
  <c r="L1227" i="3"/>
  <c r="L1228" i="3"/>
  <c r="L1229" i="3"/>
  <c r="L1230" i="3"/>
  <c r="L1231" i="3"/>
  <c r="L1232" i="3"/>
  <c r="L1233" i="3"/>
  <c r="L1234" i="3"/>
  <c r="L1235" i="3"/>
  <c r="L1236" i="3"/>
  <c r="L1237" i="3"/>
  <c r="L1238" i="3"/>
  <c r="L1239" i="3"/>
  <c r="L1240" i="3"/>
  <c r="L1241" i="3"/>
  <c r="L1242" i="3"/>
  <c r="L1243" i="3"/>
  <c r="L1244" i="3"/>
  <c r="L1245" i="3"/>
  <c r="L1246" i="3"/>
  <c r="L1247" i="3"/>
  <c r="L1248" i="3"/>
  <c r="L1249" i="3"/>
  <c r="L1250" i="3"/>
  <c r="L1251" i="3"/>
  <c r="L1252" i="3"/>
  <c r="L1253" i="3"/>
  <c r="L1254" i="3"/>
  <c r="L1255" i="3"/>
  <c r="L1256" i="3"/>
  <c r="L1257" i="3"/>
  <c r="L1258" i="3"/>
  <c r="L1259" i="3"/>
  <c r="L1260" i="3"/>
  <c r="L1261" i="3"/>
  <c r="L1262" i="3"/>
  <c r="L1263" i="3"/>
  <c r="L1264" i="3"/>
  <c r="L1265" i="3"/>
  <c r="L1266" i="3"/>
  <c r="L1267" i="3"/>
  <c r="L1268" i="3"/>
  <c r="L1269" i="3"/>
  <c r="L1270" i="3"/>
  <c r="L1271" i="3"/>
  <c r="L1272" i="3"/>
  <c r="L1273" i="3"/>
  <c r="L1274" i="3"/>
  <c r="L1275" i="3"/>
  <c r="L1276" i="3"/>
  <c r="L1277" i="3"/>
  <c r="L1278" i="3"/>
  <c r="L1279" i="3"/>
  <c r="L1280" i="3"/>
  <c r="L1281" i="3"/>
  <c r="L1282" i="3"/>
  <c r="L1283" i="3"/>
  <c r="L1284" i="3"/>
  <c r="L1285" i="3"/>
  <c r="L1286" i="3"/>
  <c r="L1287" i="3"/>
  <c r="L1288" i="3"/>
  <c r="L1289" i="3"/>
  <c r="L1290" i="3"/>
  <c r="L1291" i="3"/>
  <c r="L1292" i="3"/>
  <c r="L1293" i="3"/>
  <c r="L1294" i="3"/>
  <c r="L1295" i="3"/>
  <c r="L1296" i="3"/>
  <c r="L1297" i="3"/>
  <c r="L1298" i="3"/>
  <c r="L1299" i="3"/>
  <c r="L1300" i="3"/>
  <c r="L1301" i="3"/>
  <c r="L1302" i="3"/>
  <c r="L1303" i="3"/>
  <c r="L1304" i="3"/>
  <c r="L1305" i="3"/>
  <c r="L1306" i="3"/>
  <c r="L1307" i="3"/>
  <c r="L1308" i="3"/>
  <c r="L1309" i="3"/>
  <c r="L1310" i="3"/>
  <c r="L1311" i="3"/>
  <c r="L1312" i="3"/>
  <c r="L1313" i="3"/>
  <c r="L1314" i="3"/>
  <c r="L1315" i="3"/>
  <c r="L1316" i="3"/>
  <c r="L1317" i="3"/>
  <c r="L1318" i="3"/>
  <c r="L1319" i="3"/>
  <c r="L1320" i="3"/>
  <c r="L1321" i="3"/>
  <c r="L1322" i="3"/>
  <c r="L1323" i="3"/>
  <c r="L1324" i="3"/>
  <c r="L1325" i="3"/>
  <c r="L1326" i="3"/>
  <c r="L1327" i="3"/>
  <c r="L1328" i="3"/>
  <c r="L1329" i="3"/>
  <c r="L1330" i="3"/>
  <c r="L1331" i="3"/>
  <c r="L1332" i="3"/>
  <c r="L1333" i="3"/>
  <c r="L1334" i="3"/>
  <c r="L1335" i="3"/>
  <c r="L1336" i="3"/>
  <c r="L1337" i="3"/>
  <c r="L1338" i="3"/>
  <c r="L1339" i="3"/>
  <c r="L1340" i="3"/>
  <c r="L1341" i="3"/>
  <c r="L1342" i="3"/>
  <c r="L1343" i="3"/>
  <c r="L1344" i="3"/>
  <c r="L1345" i="3"/>
  <c r="L1346" i="3"/>
  <c r="L1347" i="3"/>
  <c r="L1348" i="3"/>
  <c r="L1349" i="3"/>
  <c r="L1350" i="3"/>
  <c r="L1351" i="3"/>
  <c r="L1352" i="3"/>
  <c r="L1353" i="3"/>
  <c r="L1354" i="3"/>
  <c r="L1355" i="3"/>
  <c r="L1356" i="3"/>
  <c r="L1357" i="3"/>
  <c r="L1358" i="3"/>
  <c r="L1359" i="3"/>
  <c r="L1360" i="3"/>
  <c r="L1361" i="3"/>
  <c r="L1362" i="3"/>
  <c r="L1363" i="3"/>
  <c r="L1364" i="3"/>
  <c r="L1365" i="3"/>
  <c r="L1366" i="3"/>
  <c r="L1367" i="3"/>
  <c r="L1368" i="3"/>
  <c r="L1369" i="3"/>
  <c r="L1370" i="3"/>
  <c r="L1371" i="3"/>
  <c r="L1372" i="3"/>
  <c r="L1373" i="3"/>
  <c r="L1374" i="3"/>
  <c r="L1375" i="3"/>
  <c r="L1376" i="3"/>
  <c r="L1377" i="3"/>
  <c r="L1378" i="3"/>
  <c r="L1379" i="3"/>
  <c r="L1380" i="3"/>
  <c r="L1381" i="3"/>
  <c r="L1382" i="3"/>
  <c r="L1383" i="3"/>
  <c r="L1384" i="3"/>
  <c r="L1385" i="3"/>
  <c r="L1386" i="3"/>
  <c r="L1387" i="3"/>
  <c r="L1388" i="3"/>
  <c r="L1389" i="3"/>
  <c r="L1390" i="3"/>
  <c r="L1391" i="3"/>
  <c r="L1392" i="3"/>
  <c r="L1393" i="3"/>
  <c r="L1394" i="3"/>
  <c r="L1395" i="3"/>
  <c r="L1396" i="3"/>
  <c r="L1397" i="3"/>
  <c r="L1398" i="3"/>
  <c r="L1399" i="3"/>
  <c r="L1400" i="3"/>
  <c r="L1401" i="3"/>
  <c r="L1402" i="3"/>
  <c r="L1403" i="3"/>
  <c r="L1404" i="3"/>
  <c r="L1405" i="3"/>
  <c r="L1406" i="3"/>
  <c r="L1407" i="3"/>
  <c r="L1408" i="3"/>
  <c r="L1409" i="3"/>
  <c r="L1410" i="3"/>
  <c r="L1411" i="3"/>
  <c r="L1412" i="3"/>
  <c r="L1413" i="3"/>
  <c r="L1414" i="3"/>
  <c r="L1415" i="3"/>
  <c r="L1416" i="3"/>
  <c r="L1417" i="3"/>
  <c r="L1418" i="3"/>
  <c r="L1419" i="3"/>
  <c r="L1420" i="3"/>
  <c r="L1421" i="3"/>
  <c r="L1422" i="3"/>
  <c r="L1423" i="3"/>
  <c r="L1424" i="3"/>
  <c r="L1425" i="3"/>
  <c r="L1426" i="3"/>
  <c r="L1427" i="3"/>
  <c r="L1428" i="3"/>
  <c r="L1429" i="3"/>
  <c r="L1430" i="3"/>
  <c r="L1431" i="3"/>
  <c r="L1432" i="3"/>
  <c r="L1433" i="3"/>
  <c r="L1434" i="3"/>
  <c r="L1435" i="3"/>
  <c r="L1436" i="3"/>
  <c r="L1437" i="3"/>
  <c r="L6" i="3"/>
  <c r="N7" i="3"/>
  <c r="AL4" i="6" a="1"/>
  <c r="AL4" i="6" s="1"/>
  <c r="AL3" i="6"/>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N433" i="5"/>
  <c r="N434" i="5"/>
  <c r="N435" i="5"/>
  <c r="N436" i="5"/>
  <c r="N437" i="5"/>
  <c r="N438" i="5"/>
  <c r="N439" i="5"/>
  <c r="N440" i="5"/>
  <c r="N441" i="5"/>
  <c r="N442" i="5"/>
  <c r="N443" i="5"/>
  <c r="N444" i="5"/>
  <c r="N445" i="5"/>
  <c r="N446" i="5"/>
  <c r="N447" i="5"/>
  <c r="N448" i="5"/>
  <c r="N449" i="5"/>
  <c r="N450" i="5"/>
  <c r="N451" i="5"/>
  <c r="N452" i="5"/>
  <c r="N453" i="5"/>
  <c r="N454" i="5"/>
  <c r="N455" i="5"/>
  <c r="N456" i="5"/>
  <c r="N457" i="5"/>
  <c r="N458" i="5"/>
  <c r="N459" i="5"/>
  <c r="N460" i="5"/>
  <c r="N461" i="5"/>
  <c r="N462" i="5"/>
  <c r="N463" i="5"/>
  <c r="N464" i="5"/>
  <c r="N465" i="5"/>
  <c r="N466" i="5"/>
  <c r="N467" i="5"/>
  <c r="N468" i="5"/>
  <c r="N469" i="5"/>
  <c r="N470" i="5"/>
  <c r="N471" i="5"/>
  <c r="N472" i="5"/>
  <c r="Q5"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L298" i="5"/>
  <c r="L299" i="5"/>
  <c r="L300" i="5"/>
  <c r="L301" i="5"/>
  <c r="L302" i="5"/>
  <c r="L303" i="5"/>
  <c r="L304" i="5"/>
  <c r="L305" i="5"/>
  <c r="L306" i="5"/>
  <c r="L307" i="5"/>
  <c r="L308" i="5"/>
  <c r="L309" i="5"/>
  <c r="L310" i="5"/>
  <c r="L311" i="5"/>
  <c r="L312" i="5"/>
  <c r="L313" i="5"/>
  <c r="L314" i="5"/>
  <c r="L315" i="5"/>
  <c r="L316" i="5"/>
  <c r="L317" i="5"/>
  <c r="L318" i="5"/>
  <c r="L319" i="5"/>
  <c r="L320" i="5"/>
  <c r="L321" i="5"/>
  <c r="L322" i="5"/>
  <c r="L323" i="5"/>
  <c r="L324" i="5"/>
  <c r="L325" i="5"/>
  <c r="L326" i="5"/>
  <c r="L327" i="5"/>
  <c r="L328" i="5"/>
  <c r="L329" i="5"/>
  <c r="L330" i="5"/>
  <c r="L331" i="5"/>
  <c r="L332" i="5"/>
  <c r="L333" i="5"/>
  <c r="L334" i="5"/>
  <c r="L335" i="5"/>
  <c r="L336" i="5"/>
  <c r="L337" i="5"/>
  <c r="L338" i="5"/>
  <c r="L339" i="5"/>
  <c r="L340" i="5"/>
  <c r="L341" i="5"/>
  <c r="L342" i="5"/>
  <c r="L343" i="5"/>
  <c r="L344" i="5"/>
  <c r="L345" i="5"/>
  <c r="L346" i="5"/>
  <c r="L347" i="5"/>
  <c r="L348" i="5"/>
  <c r="L349" i="5"/>
  <c r="L350" i="5"/>
  <c r="L351" i="5"/>
  <c r="L352" i="5"/>
  <c r="L353" i="5"/>
  <c r="L354" i="5"/>
  <c r="L355" i="5"/>
  <c r="L356" i="5"/>
  <c r="L357" i="5"/>
  <c r="L358" i="5"/>
  <c r="L359" i="5"/>
  <c r="L360" i="5"/>
  <c r="L361" i="5"/>
  <c r="L362" i="5"/>
  <c r="L363" i="5"/>
  <c r="L364" i="5"/>
  <c r="L365" i="5"/>
  <c r="L366" i="5"/>
  <c r="L367" i="5"/>
  <c r="L368" i="5"/>
  <c r="L369" i="5"/>
  <c r="L370" i="5"/>
  <c r="L371" i="5"/>
  <c r="L372" i="5"/>
  <c r="L373" i="5"/>
  <c r="L374" i="5"/>
  <c r="L375" i="5"/>
  <c r="L376" i="5"/>
  <c r="L377" i="5"/>
  <c r="L378" i="5"/>
  <c r="L379" i="5"/>
  <c r="L380" i="5"/>
  <c r="L381" i="5"/>
  <c r="L382" i="5"/>
  <c r="L383" i="5"/>
  <c r="L384" i="5"/>
  <c r="L385" i="5"/>
  <c r="L386" i="5"/>
  <c r="L387" i="5"/>
  <c r="L388" i="5"/>
  <c r="L389" i="5"/>
  <c r="L390" i="5"/>
  <c r="L391" i="5"/>
  <c r="L392" i="5"/>
  <c r="L393" i="5"/>
  <c r="L394" i="5"/>
  <c r="L395" i="5"/>
  <c r="L396" i="5"/>
  <c r="L397" i="5"/>
  <c r="L398" i="5"/>
  <c r="L399" i="5"/>
  <c r="L400" i="5"/>
  <c r="L401" i="5"/>
  <c r="L402" i="5"/>
  <c r="L403" i="5"/>
  <c r="L404" i="5"/>
  <c r="L405" i="5"/>
  <c r="L406" i="5"/>
  <c r="L407" i="5"/>
  <c r="L408" i="5"/>
  <c r="L409" i="5"/>
  <c r="L410" i="5"/>
  <c r="L411" i="5"/>
  <c r="L412" i="5"/>
  <c r="L413" i="5"/>
  <c r="L414" i="5"/>
  <c r="L415" i="5"/>
  <c r="L416" i="5"/>
  <c r="L417" i="5"/>
  <c r="L418" i="5"/>
  <c r="L419" i="5"/>
  <c r="L420" i="5"/>
  <c r="L421" i="5"/>
  <c r="L422" i="5"/>
  <c r="L423" i="5"/>
  <c r="L424" i="5"/>
  <c r="L425" i="5"/>
  <c r="L426" i="5"/>
  <c r="L427" i="5"/>
  <c r="L428" i="5"/>
  <c r="L429" i="5"/>
  <c r="L430" i="5"/>
  <c r="L431" i="5"/>
  <c r="L432" i="5"/>
  <c r="L433" i="5"/>
  <c r="L434" i="5"/>
  <c r="L435" i="5"/>
  <c r="L436" i="5"/>
  <c r="L437" i="5"/>
  <c r="L438" i="5"/>
  <c r="L439" i="5"/>
  <c r="L440" i="5"/>
  <c r="L441" i="5"/>
  <c r="L442" i="5"/>
  <c r="L443" i="5"/>
  <c r="L444" i="5"/>
  <c r="L445" i="5"/>
  <c r="L446" i="5"/>
  <c r="L447" i="5"/>
  <c r="L448" i="5"/>
  <c r="L449" i="5"/>
  <c r="L450" i="5"/>
  <c r="L451" i="5"/>
  <c r="L452" i="5"/>
  <c r="L453" i="5"/>
  <c r="L454" i="5"/>
  <c r="L455" i="5"/>
  <c r="L456" i="5"/>
  <c r="L457" i="5"/>
  <c r="L458" i="5"/>
  <c r="L459" i="5"/>
  <c r="L460" i="5"/>
  <c r="L461" i="5"/>
  <c r="L462" i="5"/>
  <c r="L463" i="5"/>
  <c r="L464" i="5"/>
  <c r="L465" i="5"/>
  <c r="L466" i="5"/>
  <c r="L467" i="5"/>
  <c r="L468" i="5"/>
  <c r="L469" i="5"/>
  <c r="L470" i="5"/>
  <c r="L471" i="5"/>
  <c r="L472" i="5"/>
  <c r="C5" i="4"/>
  <c r="C3" i="4"/>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0"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J1067" i="3"/>
  <c r="J1068" i="3"/>
  <c r="J1069" i="3"/>
  <c r="J1070" i="3"/>
  <c r="J1071" i="3"/>
  <c r="J1072" i="3"/>
  <c r="J1073" i="3"/>
  <c r="J1074" i="3"/>
  <c r="J1075" i="3"/>
  <c r="J1076" i="3"/>
  <c r="J1077" i="3"/>
  <c r="J1078" i="3"/>
  <c r="J1079" i="3"/>
  <c r="J1080" i="3"/>
  <c r="J1081" i="3"/>
  <c r="J1082" i="3"/>
  <c r="J1083" i="3"/>
  <c r="J1084" i="3"/>
  <c r="J1085" i="3"/>
  <c r="J1086" i="3"/>
  <c r="J1087" i="3"/>
  <c r="J1088" i="3"/>
  <c r="J1089" i="3"/>
  <c r="J1090" i="3"/>
  <c r="J1091" i="3"/>
  <c r="J1092" i="3"/>
  <c r="J1093" i="3"/>
  <c r="J1094" i="3"/>
  <c r="J1095" i="3"/>
  <c r="J1096" i="3"/>
  <c r="J1097" i="3"/>
  <c r="J1098" i="3"/>
  <c r="J1099" i="3"/>
  <c r="J1100" i="3"/>
  <c r="J1101" i="3"/>
  <c r="J1102" i="3"/>
  <c r="J1103" i="3"/>
  <c r="J1104" i="3"/>
  <c r="J1105" i="3"/>
  <c r="J1106" i="3"/>
  <c r="J1107" i="3"/>
  <c r="J1108" i="3"/>
  <c r="J1109" i="3"/>
  <c r="J1110" i="3"/>
  <c r="J1111" i="3"/>
  <c r="J1112" i="3"/>
  <c r="J1113" i="3"/>
  <c r="J1114" i="3"/>
  <c r="J1115" i="3"/>
  <c r="J1116" i="3"/>
  <c r="J1117" i="3"/>
  <c r="J1118" i="3"/>
  <c r="J1119" i="3"/>
  <c r="J1120" i="3"/>
  <c r="J1121" i="3"/>
  <c r="J1122" i="3"/>
  <c r="J1123" i="3"/>
  <c r="J1124" i="3"/>
  <c r="J1125" i="3"/>
  <c r="J1126" i="3"/>
  <c r="J1127" i="3"/>
  <c r="J1128" i="3"/>
  <c r="J1129" i="3"/>
  <c r="J1130" i="3"/>
  <c r="J1131" i="3"/>
  <c r="J1132" i="3"/>
  <c r="J1133" i="3"/>
  <c r="J1134" i="3"/>
  <c r="J1135" i="3"/>
  <c r="J1136" i="3"/>
  <c r="J1137" i="3"/>
  <c r="J1138" i="3"/>
  <c r="J1139" i="3"/>
  <c r="J1140" i="3"/>
  <c r="J1141" i="3"/>
  <c r="J1142" i="3"/>
  <c r="J1143" i="3"/>
  <c r="J1144" i="3"/>
  <c r="J1145" i="3"/>
  <c r="J1146" i="3"/>
  <c r="J1147" i="3"/>
  <c r="J1148" i="3"/>
  <c r="J1149" i="3"/>
  <c r="J1150" i="3"/>
  <c r="J1151" i="3"/>
  <c r="J1152" i="3"/>
  <c r="J1153" i="3"/>
  <c r="J1154" i="3"/>
  <c r="J1155" i="3"/>
  <c r="J1156" i="3"/>
  <c r="J1157" i="3"/>
  <c r="J1158" i="3"/>
  <c r="J1159" i="3"/>
  <c r="J1160" i="3"/>
  <c r="J1161" i="3"/>
  <c r="J1162" i="3"/>
  <c r="J1163" i="3"/>
  <c r="J1164" i="3"/>
  <c r="J1165" i="3"/>
  <c r="J1166" i="3"/>
  <c r="J1167" i="3"/>
  <c r="J1168" i="3"/>
  <c r="J1169" i="3"/>
  <c r="J1170" i="3"/>
  <c r="J1171" i="3"/>
  <c r="J1172" i="3"/>
  <c r="J1173" i="3"/>
  <c r="J1174" i="3"/>
  <c r="J1175" i="3"/>
  <c r="J1176" i="3"/>
  <c r="J1177" i="3"/>
  <c r="J1178" i="3"/>
  <c r="J1179" i="3"/>
  <c r="J1180" i="3"/>
  <c r="J1181" i="3"/>
  <c r="J1182" i="3"/>
  <c r="J1183" i="3"/>
  <c r="J1184" i="3"/>
  <c r="J1185" i="3"/>
  <c r="J1186" i="3"/>
  <c r="J1187" i="3"/>
  <c r="J1188" i="3"/>
  <c r="J1189" i="3"/>
  <c r="J1190" i="3"/>
  <c r="J1191" i="3"/>
  <c r="J1192" i="3"/>
  <c r="J1193" i="3"/>
  <c r="J1194" i="3"/>
  <c r="J1195" i="3"/>
  <c r="J1196" i="3"/>
  <c r="J1197" i="3"/>
  <c r="J1198" i="3"/>
  <c r="J1199" i="3"/>
  <c r="J1200" i="3"/>
  <c r="J1201" i="3"/>
  <c r="J1202" i="3"/>
  <c r="J1203" i="3"/>
  <c r="J1204" i="3"/>
  <c r="J1205" i="3"/>
  <c r="J1206" i="3"/>
  <c r="J1207" i="3"/>
  <c r="J1208" i="3"/>
  <c r="J1209" i="3"/>
  <c r="J1210" i="3"/>
  <c r="J1211" i="3"/>
  <c r="J1212" i="3"/>
  <c r="J1213" i="3"/>
  <c r="J1214" i="3"/>
  <c r="J1215" i="3"/>
  <c r="J1216" i="3"/>
  <c r="J1217" i="3"/>
  <c r="J1218" i="3"/>
  <c r="J1219" i="3"/>
  <c r="J1220" i="3"/>
  <c r="J1221" i="3"/>
  <c r="J1222" i="3"/>
  <c r="J1223" i="3"/>
  <c r="J1224" i="3"/>
  <c r="J1225" i="3"/>
  <c r="J1226" i="3"/>
  <c r="J1227" i="3"/>
  <c r="J1228" i="3"/>
  <c r="J1229" i="3"/>
  <c r="J1230" i="3"/>
  <c r="J1231" i="3"/>
  <c r="J1232" i="3"/>
  <c r="J1233" i="3"/>
  <c r="J1234" i="3"/>
  <c r="J1235" i="3"/>
  <c r="J1236" i="3"/>
  <c r="J1237" i="3"/>
  <c r="J1238" i="3"/>
  <c r="J1239" i="3"/>
  <c r="J1240" i="3"/>
  <c r="J1241" i="3"/>
  <c r="J1242" i="3"/>
  <c r="J1243" i="3"/>
  <c r="J1244" i="3"/>
  <c r="J1245" i="3"/>
  <c r="J1246" i="3"/>
  <c r="J1247" i="3"/>
  <c r="J1248" i="3"/>
  <c r="J1249" i="3"/>
  <c r="J1250" i="3"/>
  <c r="J1251" i="3"/>
  <c r="J1252" i="3"/>
  <c r="J1253" i="3"/>
  <c r="J1254" i="3"/>
  <c r="J1255" i="3"/>
  <c r="J1256" i="3"/>
  <c r="J1257" i="3"/>
  <c r="J1258" i="3"/>
  <c r="J1259" i="3"/>
  <c r="J1260" i="3"/>
  <c r="J1261" i="3"/>
  <c r="J1262" i="3"/>
  <c r="J1263" i="3"/>
  <c r="J1264" i="3"/>
  <c r="J1265" i="3"/>
  <c r="J1266" i="3"/>
  <c r="J1267" i="3"/>
  <c r="J1268" i="3"/>
  <c r="J1269" i="3"/>
  <c r="J1270" i="3"/>
  <c r="J1271" i="3"/>
  <c r="J1272" i="3"/>
  <c r="J1273" i="3"/>
  <c r="J1274" i="3"/>
  <c r="J1275" i="3"/>
  <c r="J1276" i="3"/>
  <c r="J1277" i="3"/>
  <c r="J1278" i="3"/>
  <c r="J1279" i="3"/>
  <c r="J1280" i="3"/>
  <c r="J1281" i="3"/>
  <c r="J1282" i="3"/>
  <c r="J1283" i="3"/>
  <c r="J1284" i="3"/>
  <c r="J1285" i="3"/>
  <c r="J1286" i="3"/>
  <c r="J1287" i="3"/>
  <c r="J1288" i="3"/>
  <c r="J1289" i="3"/>
  <c r="J1290" i="3"/>
  <c r="J1291" i="3"/>
  <c r="J1292" i="3"/>
  <c r="J1293" i="3"/>
  <c r="J1294" i="3"/>
  <c r="J1295" i="3"/>
  <c r="J1296" i="3"/>
  <c r="J1297" i="3"/>
  <c r="J1298" i="3"/>
  <c r="J1299" i="3"/>
  <c r="J1300" i="3"/>
  <c r="J1301" i="3"/>
  <c r="J1302" i="3"/>
  <c r="J1303" i="3"/>
  <c r="J1304" i="3"/>
  <c r="J1305" i="3"/>
  <c r="J1306" i="3"/>
  <c r="J1307" i="3"/>
  <c r="J1308" i="3"/>
  <c r="J1309" i="3"/>
  <c r="J1310" i="3"/>
  <c r="J1311" i="3"/>
  <c r="J1312" i="3"/>
  <c r="J1313" i="3"/>
  <c r="J1314" i="3"/>
  <c r="J1315" i="3"/>
  <c r="J1316" i="3"/>
  <c r="J1317" i="3"/>
  <c r="J1318" i="3"/>
  <c r="J1319" i="3"/>
  <c r="J1320" i="3"/>
  <c r="J1321" i="3"/>
  <c r="J1322" i="3"/>
  <c r="J1323" i="3"/>
  <c r="J1324" i="3"/>
  <c r="J1325" i="3"/>
  <c r="J1326" i="3"/>
  <c r="J1327" i="3"/>
  <c r="J1328" i="3"/>
  <c r="J1329" i="3"/>
  <c r="J1330" i="3"/>
  <c r="J1331" i="3"/>
  <c r="J1332" i="3"/>
  <c r="J1333" i="3"/>
  <c r="J1334" i="3"/>
  <c r="J1335" i="3"/>
  <c r="J1336" i="3"/>
  <c r="J1337" i="3"/>
  <c r="J1338" i="3"/>
  <c r="J1339" i="3"/>
  <c r="J1340" i="3"/>
  <c r="J1341" i="3"/>
  <c r="J1342" i="3"/>
  <c r="J1343" i="3"/>
  <c r="J1344" i="3"/>
  <c r="J1345" i="3"/>
  <c r="J1346" i="3"/>
  <c r="J1347" i="3"/>
  <c r="J1348" i="3"/>
  <c r="J1349" i="3"/>
  <c r="J1350" i="3"/>
  <c r="J1351" i="3"/>
  <c r="J1352" i="3"/>
  <c r="J1353" i="3"/>
  <c r="J1354" i="3"/>
  <c r="J1355" i="3"/>
  <c r="J1356" i="3"/>
  <c r="J1357" i="3"/>
  <c r="J1358" i="3"/>
  <c r="J1359" i="3"/>
  <c r="J1360" i="3"/>
  <c r="J1361" i="3"/>
  <c r="J1362" i="3"/>
  <c r="J1363" i="3"/>
  <c r="J1364" i="3"/>
  <c r="J1365" i="3"/>
  <c r="J1366" i="3"/>
  <c r="J1367" i="3"/>
  <c r="J1368" i="3"/>
  <c r="J1369" i="3"/>
  <c r="J1370" i="3"/>
  <c r="J1371" i="3"/>
  <c r="J1372" i="3"/>
  <c r="J1373" i="3"/>
  <c r="J1374" i="3"/>
  <c r="J1375" i="3"/>
  <c r="J1376" i="3"/>
  <c r="J1377" i="3"/>
  <c r="J1378" i="3"/>
  <c r="J1379" i="3"/>
  <c r="J1380" i="3"/>
  <c r="J1381" i="3"/>
  <c r="J1382" i="3"/>
  <c r="J1383" i="3"/>
  <c r="J1384" i="3"/>
  <c r="J1385" i="3"/>
  <c r="J1386" i="3"/>
  <c r="J1387" i="3"/>
  <c r="J1388" i="3"/>
  <c r="J1389" i="3"/>
  <c r="J1390" i="3"/>
  <c r="J1391" i="3"/>
  <c r="J1392" i="3"/>
  <c r="J1393" i="3"/>
  <c r="J1394" i="3"/>
  <c r="J1395" i="3"/>
  <c r="J1396" i="3"/>
  <c r="J1397" i="3"/>
  <c r="J1398" i="3"/>
  <c r="J1399" i="3"/>
  <c r="J1400" i="3"/>
  <c r="J1401" i="3"/>
  <c r="J1402" i="3"/>
  <c r="J1403" i="3"/>
  <c r="J1404" i="3"/>
  <c r="J1405" i="3"/>
  <c r="J1406" i="3"/>
  <c r="J1407" i="3"/>
  <c r="J1408" i="3"/>
  <c r="J1409" i="3"/>
  <c r="J1410" i="3"/>
  <c r="J1411" i="3"/>
  <c r="J1412" i="3"/>
  <c r="J1413" i="3"/>
  <c r="J1414" i="3"/>
  <c r="J1415" i="3"/>
  <c r="J1416" i="3"/>
  <c r="J1417" i="3"/>
  <c r="J1418" i="3"/>
  <c r="J1419" i="3"/>
  <c r="J1420" i="3"/>
  <c r="J1421" i="3"/>
  <c r="J1422" i="3"/>
  <c r="J1423" i="3"/>
  <c r="J1424" i="3"/>
  <c r="J1425" i="3"/>
  <c r="J1426" i="3"/>
  <c r="J1427" i="3"/>
  <c r="J1428" i="3"/>
  <c r="J1429" i="3"/>
  <c r="J1430" i="3"/>
  <c r="J1431" i="3"/>
  <c r="J1432" i="3"/>
  <c r="J1433" i="3"/>
  <c r="J1434" i="3"/>
  <c r="J1435" i="3"/>
  <c r="J1436" i="3"/>
  <c r="J1437" i="3"/>
  <c r="J598" i="3"/>
  <c r="J599" i="3"/>
  <c r="J600" i="3"/>
  <c r="J601" i="3"/>
  <c r="J602" i="3"/>
  <c r="J603" i="3"/>
  <c r="J604" i="3"/>
  <c r="J605" i="3"/>
  <c r="J606" i="3"/>
  <c r="J607" i="3"/>
  <c r="J608" i="3"/>
  <c r="J609" i="3"/>
  <c r="J610" i="3"/>
  <c r="J611" i="3"/>
  <c r="J612" i="3"/>
  <c r="J613" i="3"/>
  <c r="J614" i="3"/>
  <c r="J615" i="3"/>
  <c r="J616" i="3"/>
  <c r="J617" i="3"/>
  <c r="J61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7" i="3"/>
  <c r="J8" i="3"/>
  <c r="J6" i="3"/>
  <c r="Q3" i="5" l="1"/>
  <c r="N8" i="3"/>
  <c r="E14" i="1" l="1"/>
  <c r="I6" i="3" l="1"/>
  <c r="E6" i="1"/>
  <c r="D6" i="1"/>
  <c r="E3" i="7" l="1"/>
  <c r="E4" i="7"/>
  <c r="G4" i="7" s="1"/>
  <c r="E5" i="7"/>
  <c r="G5" i="7" s="1"/>
  <c r="E6" i="7"/>
  <c r="F6" i="7" s="1"/>
  <c r="G6" i="7" s="1"/>
  <c r="E7" i="7"/>
  <c r="F7" i="7" s="1"/>
  <c r="G7" i="7" s="1"/>
  <c r="E8" i="7"/>
  <c r="F8" i="7" s="1"/>
  <c r="G8" i="7" s="1"/>
  <c r="E9" i="7"/>
  <c r="F9" i="7" s="1"/>
  <c r="G9" i="7" s="1"/>
  <c r="E10" i="7"/>
  <c r="F10" i="7" s="1"/>
  <c r="G10" i="7" s="1"/>
  <c r="E11" i="7"/>
  <c r="F11" i="7" s="1"/>
  <c r="G11" i="7" s="1"/>
  <c r="E12" i="7"/>
  <c r="F12" i="7" s="1"/>
  <c r="G12" i="7" s="1"/>
  <c r="E13" i="7"/>
  <c r="F13" i="7" s="1"/>
  <c r="G13" i="7" s="1"/>
  <c r="E14" i="7"/>
  <c r="F14" i="7" s="1"/>
  <c r="G14" i="7" s="1"/>
  <c r="E15" i="7"/>
  <c r="F15" i="7" s="1"/>
  <c r="G15" i="7" s="1"/>
  <c r="E16" i="7"/>
  <c r="F16" i="7" s="1"/>
  <c r="G16" i="7" s="1"/>
  <c r="E17" i="7"/>
  <c r="F17" i="7" s="1"/>
  <c r="G17" i="7" s="1"/>
  <c r="E18" i="7"/>
  <c r="F18" i="7" s="1"/>
  <c r="G18" i="7" s="1"/>
  <c r="E19" i="7"/>
  <c r="F19" i="7" s="1"/>
  <c r="G19" i="7" s="1"/>
  <c r="E20" i="7"/>
  <c r="F20" i="7" s="1"/>
  <c r="G20" i="7" s="1"/>
  <c r="E21" i="7"/>
  <c r="F21" i="7" s="1"/>
  <c r="G21" i="7" s="1"/>
  <c r="E22" i="7"/>
  <c r="F22" i="7" s="1"/>
  <c r="G22" i="7" s="1"/>
  <c r="E23" i="7"/>
  <c r="F23" i="7" s="1"/>
  <c r="G23" i="7" s="1"/>
  <c r="E24" i="7"/>
  <c r="F24" i="7" s="1"/>
  <c r="G24" i="7" s="1"/>
  <c r="E25" i="7"/>
  <c r="F25" i="7" s="1"/>
  <c r="G25" i="7" s="1"/>
  <c r="E26" i="7"/>
  <c r="F26" i="7" s="1"/>
  <c r="G26" i="7" s="1"/>
  <c r="E27" i="7"/>
  <c r="F27" i="7" s="1"/>
  <c r="G27" i="7" s="1"/>
  <c r="E28" i="7"/>
  <c r="F28" i="7" s="1"/>
  <c r="G28" i="7" s="1"/>
  <c r="E29" i="7"/>
  <c r="F29" i="7" s="1"/>
  <c r="G29" i="7" s="1"/>
  <c r="E30" i="7"/>
  <c r="F30" i="7" s="1"/>
  <c r="G30" i="7" s="1"/>
  <c r="E31" i="7"/>
  <c r="F31" i="7" s="1"/>
  <c r="G31" i="7" s="1"/>
  <c r="E32" i="7"/>
  <c r="F32" i="7" s="1"/>
  <c r="G32" i="7" s="1"/>
  <c r="E33" i="7"/>
  <c r="F33" i="7" s="1"/>
  <c r="G33" i="7" s="1"/>
  <c r="E34" i="7"/>
  <c r="F34" i="7" s="1"/>
  <c r="G34" i="7" s="1"/>
  <c r="E35" i="7"/>
  <c r="F35" i="7" s="1"/>
  <c r="G35" i="7" s="1"/>
  <c r="E36" i="7"/>
  <c r="F36" i="7" s="1"/>
  <c r="G36" i="7" s="1"/>
  <c r="E37" i="7"/>
  <c r="F37" i="7" s="1"/>
  <c r="G37" i="7" s="1"/>
  <c r="E38" i="7"/>
  <c r="F38" i="7" s="1"/>
  <c r="G38" i="7" s="1"/>
  <c r="E39" i="7"/>
  <c r="F39" i="7" s="1"/>
  <c r="G39" i="7" s="1"/>
  <c r="E40" i="7"/>
  <c r="F40" i="7" s="1"/>
  <c r="G40" i="7" s="1"/>
  <c r="E41" i="7"/>
  <c r="F41" i="7" s="1"/>
  <c r="G41" i="7" s="1"/>
  <c r="E42" i="7"/>
  <c r="F42" i="7" s="1"/>
  <c r="G42" i="7" s="1"/>
  <c r="E43" i="7"/>
  <c r="F43" i="7" s="1"/>
  <c r="G43" i="7" s="1"/>
  <c r="E44" i="7"/>
  <c r="F44" i="7" s="1"/>
  <c r="G44" i="7" s="1"/>
  <c r="E45" i="7"/>
  <c r="F45" i="7" s="1"/>
  <c r="G45" i="7" s="1"/>
  <c r="E46" i="7"/>
  <c r="F46" i="7" s="1"/>
  <c r="G46" i="7" s="1"/>
  <c r="E47" i="7"/>
  <c r="F47" i="7" s="1"/>
  <c r="G47" i="7" s="1"/>
  <c r="E48" i="7"/>
  <c r="F48" i="7" s="1"/>
  <c r="G48" i="7" s="1"/>
  <c r="E49" i="7"/>
  <c r="F49" i="7" s="1"/>
  <c r="G49" i="7" s="1"/>
  <c r="E50" i="7"/>
  <c r="F50" i="7" s="1"/>
  <c r="G50" i="7" s="1"/>
  <c r="E51" i="7"/>
  <c r="F51" i="7" s="1"/>
  <c r="G51" i="7" s="1"/>
  <c r="E52" i="7"/>
  <c r="F52" i="7" s="1"/>
  <c r="G52" i="7" s="1"/>
  <c r="E53" i="7"/>
  <c r="F53" i="7" s="1"/>
  <c r="G53" i="7" s="1"/>
  <c r="E54" i="7"/>
  <c r="F54" i="7" s="1"/>
  <c r="G54" i="7" s="1"/>
  <c r="E55" i="7"/>
  <c r="F55" i="7" s="1"/>
  <c r="G55" i="7" s="1"/>
  <c r="E56" i="7"/>
  <c r="F56" i="7" s="1"/>
  <c r="G56" i="7" s="1"/>
  <c r="E57" i="7"/>
  <c r="F57" i="7" s="1"/>
  <c r="G57" i="7" s="1"/>
  <c r="E58" i="7"/>
  <c r="F58" i="7" s="1"/>
  <c r="G58" i="7" s="1"/>
  <c r="E59" i="7"/>
  <c r="F59" i="7" s="1"/>
  <c r="G59" i="7" s="1"/>
  <c r="E60" i="7"/>
  <c r="F60" i="7" s="1"/>
  <c r="G60" i="7" s="1"/>
  <c r="E61" i="7"/>
  <c r="F61" i="7" s="1"/>
  <c r="G61" i="7" s="1"/>
  <c r="E62" i="7"/>
  <c r="F62" i="7" s="1"/>
  <c r="G62" i="7" s="1"/>
  <c r="E63" i="7"/>
  <c r="F63" i="7" s="1"/>
  <c r="G63" i="7" s="1"/>
  <c r="E64" i="7"/>
  <c r="F64" i="7" s="1"/>
  <c r="G64" i="7" s="1"/>
  <c r="E65" i="7"/>
  <c r="F65" i="7" s="1"/>
  <c r="G65" i="7" s="1"/>
  <c r="E66" i="7"/>
  <c r="F66" i="7" s="1"/>
  <c r="G66" i="7" s="1"/>
  <c r="E67" i="7"/>
  <c r="F67" i="7" s="1"/>
  <c r="G67" i="7" s="1"/>
  <c r="E68" i="7"/>
  <c r="F68" i="7" s="1"/>
  <c r="G68" i="7" s="1"/>
  <c r="E69" i="7"/>
  <c r="F69" i="7" s="1"/>
  <c r="G69" i="7" s="1"/>
  <c r="E70" i="7"/>
  <c r="F70" i="7" s="1"/>
  <c r="G70" i="7" s="1"/>
  <c r="E71" i="7"/>
  <c r="F71" i="7" s="1"/>
  <c r="G71" i="7" s="1"/>
  <c r="E72" i="7"/>
  <c r="F72" i="7" s="1"/>
  <c r="G72" i="7" s="1"/>
  <c r="E73" i="7"/>
  <c r="F73" i="7" s="1"/>
  <c r="G73" i="7" s="1"/>
  <c r="E74" i="7"/>
  <c r="F74" i="7" s="1"/>
  <c r="G74" i="7" s="1"/>
  <c r="E75" i="7"/>
  <c r="F75" i="7" s="1"/>
  <c r="G75" i="7" s="1"/>
  <c r="E76" i="7"/>
  <c r="F76" i="7" s="1"/>
  <c r="G76" i="7" s="1"/>
  <c r="E77" i="7"/>
  <c r="F77" i="7" s="1"/>
  <c r="G77" i="7" s="1"/>
  <c r="E78" i="7"/>
  <c r="F78" i="7" s="1"/>
  <c r="G78" i="7" s="1"/>
  <c r="E79" i="7"/>
  <c r="F79" i="7" s="1"/>
  <c r="G79" i="7" s="1"/>
  <c r="E80" i="7"/>
  <c r="F80" i="7" s="1"/>
  <c r="G80" i="7" s="1"/>
  <c r="E81" i="7"/>
  <c r="F81" i="7" s="1"/>
  <c r="G81" i="7" s="1"/>
  <c r="E82" i="7"/>
  <c r="F82" i="7" s="1"/>
  <c r="G82" i="7" s="1"/>
  <c r="E83" i="7"/>
  <c r="F83" i="7" s="1"/>
  <c r="G83" i="7" s="1"/>
  <c r="E84" i="7"/>
  <c r="F84" i="7" s="1"/>
  <c r="G84" i="7" s="1"/>
  <c r="E85" i="7"/>
  <c r="F85" i="7" s="1"/>
  <c r="G85" i="7" s="1"/>
  <c r="E86" i="7"/>
  <c r="F86" i="7" s="1"/>
  <c r="G86" i="7" s="1"/>
  <c r="E87" i="7"/>
  <c r="F87" i="7" s="1"/>
  <c r="G87" i="7" s="1"/>
  <c r="E88" i="7"/>
  <c r="F88" i="7" s="1"/>
  <c r="G88" i="7" s="1"/>
  <c r="E89" i="7"/>
  <c r="F89" i="7" s="1"/>
  <c r="G89" i="7" s="1"/>
  <c r="E90" i="7"/>
  <c r="F90" i="7" s="1"/>
  <c r="G90" i="7" s="1"/>
  <c r="E91" i="7"/>
  <c r="F91" i="7" s="1"/>
  <c r="G91" i="7" s="1"/>
  <c r="E92" i="7"/>
  <c r="F92" i="7" s="1"/>
  <c r="G92" i="7" s="1"/>
  <c r="E93" i="7"/>
  <c r="F93" i="7" s="1"/>
  <c r="G93" i="7" s="1"/>
  <c r="E94" i="7"/>
  <c r="F94" i="7" s="1"/>
  <c r="G94" i="7" s="1"/>
  <c r="E95" i="7"/>
  <c r="F95" i="7" s="1"/>
  <c r="G95" i="7" s="1"/>
  <c r="E96" i="7"/>
  <c r="F96" i="7" s="1"/>
  <c r="G96" i="7" s="1"/>
  <c r="E97" i="7"/>
  <c r="F97" i="7" s="1"/>
  <c r="G97" i="7" s="1"/>
  <c r="E98" i="7"/>
  <c r="F98" i="7" s="1"/>
  <c r="G98" i="7" s="1"/>
  <c r="E99" i="7"/>
  <c r="F99" i="7" s="1"/>
  <c r="G99" i="7" s="1"/>
  <c r="E100" i="7"/>
  <c r="F100" i="7" s="1"/>
  <c r="G100" i="7" s="1"/>
  <c r="E101" i="7"/>
  <c r="F101" i="7" s="1"/>
  <c r="G101" i="7" s="1"/>
  <c r="E102" i="7"/>
  <c r="F102" i="7" s="1"/>
  <c r="G102" i="7" s="1"/>
  <c r="E103" i="7"/>
  <c r="F103" i="7" s="1"/>
  <c r="G103" i="7" s="1"/>
  <c r="E104" i="7"/>
  <c r="F104" i="7" s="1"/>
  <c r="G104" i="7" s="1"/>
  <c r="E105" i="7"/>
  <c r="F105" i="7" s="1"/>
  <c r="G105" i="7" s="1"/>
  <c r="E106" i="7"/>
  <c r="F106" i="7" s="1"/>
  <c r="G106" i="7" s="1"/>
  <c r="E107" i="7"/>
  <c r="F107" i="7" s="1"/>
  <c r="G107" i="7" s="1"/>
  <c r="E108" i="7"/>
  <c r="F108" i="7" s="1"/>
  <c r="G108" i="7" s="1"/>
  <c r="E109" i="7"/>
  <c r="F109" i="7" s="1"/>
  <c r="G109" i="7" s="1"/>
  <c r="E110" i="7"/>
  <c r="F110" i="7" s="1"/>
  <c r="G110" i="7" s="1"/>
  <c r="E111" i="7"/>
  <c r="F111" i="7" s="1"/>
  <c r="G111" i="7" s="1"/>
  <c r="E112" i="7"/>
  <c r="F112" i="7" s="1"/>
  <c r="G112" i="7" s="1"/>
  <c r="E113" i="7"/>
  <c r="F113" i="7" s="1"/>
  <c r="G113" i="7" s="1"/>
  <c r="E114" i="7"/>
  <c r="F114" i="7" s="1"/>
  <c r="G114" i="7" s="1"/>
  <c r="E115" i="7"/>
  <c r="F115" i="7" s="1"/>
  <c r="G115" i="7" s="1"/>
  <c r="E116" i="7"/>
  <c r="F116" i="7" s="1"/>
  <c r="G116" i="7" s="1"/>
  <c r="E117" i="7"/>
  <c r="F117" i="7" s="1"/>
  <c r="G117" i="7" s="1"/>
  <c r="E118" i="7"/>
  <c r="F118" i="7" s="1"/>
  <c r="G118" i="7" s="1"/>
  <c r="E119" i="7"/>
  <c r="F119" i="7" s="1"/>
  <c r="G119" i="7" s="1"/>
  <c r="E120" i="7"/>
  <c r="F120" i="7" s="1"/>
  <c r="G120" i="7" s="1"/>
  <c r="E121" i="7"/>
  <c r="F121" i="7" s="1"/>
  <c r="G121" i="7" s="1"/>
  <c r="E122" i="7"/>
  <c r="F122" i="7" s="1"/>
  <c r="G122" i="7" s="1"/>
  <c r="E123" i="7"/>
  <c r="F123" i="7" s="1"/>
  <c r="G123" i="7" s="1"/>
  <c r="E124" i="7"/>
  <c r="F124" i="7" s="1"/>
  <c r="G124" i="7" s="1"/>
  <c r="E125" i="7"/>
  <c r="F125" i="7" s="1"/>
  <c r="G125" i="7" s="1"/>
  <c r="E126" i="7"/>
  <c r="F126" i="7" s="1"/>
  <c r="G126" i="7" s="1"/>
  <c r="E127" i="7"/>
  <c r="F127" i="7" s="1"/>
  <c r="G127" i="7" s="1"/>
  <c r="E128" i="7"/>
  <c r="F128" i="7" s="1"/>
  <c r="G128" i="7" s="1"/>
  <c r="E129" i="7"/>
  <c r="F129" i="7" s="1"/>
  <c r="G129" i="7" s="1"/>
  <c r="E130" i="7"/>
  <c r="F130" i="7" s="1"/>
  <c r="G130" i="7" s="1"/>
  <c r="E131" i="7"/>
  <c r="F131" i="7" s="1"/>
  <c r="G131" i="7" s="1"/>
  <c r="E132" i="7"/>
  <c r="F132" i="7" s="1"/>
  <c r="G132" i="7" s="1"/>
  <c r="E133" i="7"/>
  <c r="F133" i="7" s="1"/>
  <c r="G133" i="7" s="1"/>
  <c r="E134" i="7"/>
  <c r="F134" i="7" s="1"/>
  <c r="G134" i="7" s="1"/>
  <c r="E135" i="7"/>
  <c r="F135" i="7" s="1"/>
  <c r="G135" i="7" s="1"/>
  <c r="E136" i="7"/>
  <c r="F136" i="7" s="1"/>
  <c r="G136" i="7" s="1"/>
  <c r="E137" i="7"/>
  <c r="F137" i="7" s="1"/>
  <c r="G137" i="7" s="1"/>
  <c r="E138" i="7"/>
  <c r="F138" i="7" s="1"/>
  <c r="G138" i="7" s="1"/>
  <c r="E139" i="7"/>
  <c r="F139" i="7" s="1"/>
  <c r="G139" i="7" s="1"/>
  <c r="E140" i="7"/>
  <c r="F140" i="7" s="1"/>
  <c r="G140" i="7" s="1"/>
  <c r="E141" i="7"/>
  <c r="F141" i="7" s="1"/>
  <c r="G141" i="7" s="1"/>
  <c r="E142" i="7"/>
  <c r="F142" i="7" s="1"/>
  <c r="G142" i="7" s="1"/>
  <c r="E143" i="7"/>
  <c r="F143" i="7" s="1"/>
  <c r="G143" i="7" s="1"/>
  <c r="E144" i="7"/>
  <c r="F144" i="7" s="1"/>
  <c r="G144" i="7" s="1"/>
  <c r="E145" i="7"/>
  <c r="F145" i="7" s="1"/>
  <c r="G145" i="7" s="1"/>
  <c r="E146" i="7"/>
  <c r="F146" i="7" s="1"/>
  <c r="G146" i="7" s="1"/>
  <c r="E147" i="7"/>
  <c r="F147" i="7" s="1"/>
  <c r="G147" i="7" s="1"/>
  <c r="E148" i="7"/>
  <c r="F148" i="7" s="1"/>
  <c r="G148" i="7" s="1"/>
  <c r="E149" i="7"/>
  <c r="F149" i="7" s="1"/>
  <c r="G149" i="7" s="1"/>
  <c r="E150" i="7"/>
  <c r="F150" i="7" s="1"/>
  <c r="G150" i="7" s="1"/>
  <c r="E151" i="7"/>
  <c r="F151" i="7" s="1"/>
  <c r="G151" i="7" s="1"/>
  <c r="E152" i="7"/>
  <c r="F152" i="7" s="1"/>
  <c r="G152" i="7" s="1"/>
  <c r="E153" i="7"/>
  <c r="F153" i="7" s="1"/>
  <c r="G153" i="7" s="1"/>
  <c r="E154" i="7"/>
  <c r="F154" i="7" s="1"/>
  <c r="G154" i="7" s="1"/>
  <c r="E155" i="7"/>
  <c r="F155" i="7" s="1"/>
  <c r="G155" i="7" s="1"/>
  <c r="E156" i="7"/>
  <c r="F156" i="7" s="1"/>
  <c r="G156" i="7" s="1"/>
  <c r="E157" i="7"/>
  <c r="F157" i="7" s="1"/>
  <c r="G157" i="7" s="1"/>
  <c r="E158" i="7"/>
  <c r="F158" i="7" s="1"/>
  <c r="G158" i="7" s="1"/>
  <c r="E159" i="7"/>
  <c r="F159" i="7" s="1"/>
  <c r="G159" i="7" s="1"/>
  <c r="E160" i="7"/>
  <c r="F160" i="7" s="1"/>
  <c r="G160" i="7" s="1"/>
  <c r="E161" i="7"/>
  <c r="F161" i="7" s="1"/>
  <c r="G161" i="7" s="1"/>
  <c r="E162" i="7"/>
  <c r="F162" i="7" s="1"/>
  <c r="G162" i="7" s="1"/>
  <c r="E163" i="7"/>
  <c r="F163" i="7" s="1"/>
  <c r="G163" i="7" s="1"/>
  <c r="E164" i="7"/>
  <c r="F164" i="7" s="1"/>
  <c r="G164" i="7" s="1"/>
  <c r="E165" i="7"/>
  <c r="F165" i="7" s="1"/>
  <c r="G165" i="7" s="1"/>
  <c r="E166" i="7"/>
  <c r="F166" i="7" s="1"/>
  <c r="G166" i="7" s="1"/>
  <c r="E167" i="7"/>
  <c r="F167" i="7" s="1"/>
  <c r="G167" i="7" s="1"/>
  <c r="E168" i="7"/>
  <c r="F168" i="7" s="1"/>
  <c r="G168" i="7" s="1"/>
  <c r="E169" i="7"/>
  <c r="F169" i="7" s="1"/>
  <c r="G169" i="7" s="1"/>
  <c r="E170" i="7"/>
  <c r="F170" i="7" s="1"/>
  <c r="G170" i="7" s="1"/>
  <c r="E171" i="7"/>
  <c r="F171" i="7" s="1"/>
  <c r="G171" i="7" s="1"/>
  <c r="E172" i="7"/>
  <c r="F172" i="7" s="1"/>
  <c r="G172" i="7" s="1"/>
  <c r="E173" i="7"/>
  <c r="F173" i="7" s="1"/>
  <c r="G173" i="7" s="1"/>
  <c r="E174" i="7"/>
  <c r="F174" i="7" s="1"/>
  <c r="G174" i="7" s="1"/>
  <c r="E175" i="7"/>
  <c r="F175" i="7" s="1"/>
  <c r="G175" i="7" s="1"/>
  <c r="E176" i="7"/>
  <c r="F176" i="7" s="1"/>
  <c r="G176" i="7" s="1"/>
  <c r="E177" i="7"/>
  <c r="F177" i="7" s="1"/>
  <c r="G177" i="7" s="1"/>
  <c r="E178" i="7"/>
  <c r="F178" i="7" s="1"/>
  <c r="G178" i="7" s="1"/>
  <c r="E179" i="7"/>
  <c r="F179" i="7" s="1"/>
  <c r="G179" i="7" s="1"/>
  <c r="E180" i="7"/>
  <c r="F180" i="7" s="1"/>
  <c r="G180" i="7" s="1"/>
  <c r="E181" i="7"/>
  <c r="F181" i="7" s="1"/>
  <c r="G181" i="7" s="1"/>
  <c r="E182" i="7"/>
  <c r="F182" i="7" s="1"/>
  <c r="G182" i="7" s="1"/>
  <c r="E183" i="7"/>
  <c r="F183" i="7" s="1"/>
  <c r="G183" i="7" s="1"/>
  <c r="E184" i="7"/>
  <c r="F184" i="7" s="1"/>
  <c r="G184" i="7" s="1"/>
  <c r="E185" i="7"/>
  <c r="F185" i="7" s="1"/>
  <c r="G185" i="7" s="1"/>
  <c r="E186" i="7"/>
  <c r="F186" i="7" s="1"/>
  <c r="G186" i="7" s="1"/>
  <c r="E187" i="7"/>
  <c r="F187" i="7" s="1"/>
  <c r="G187" i="7" s="1"/>
  <c r="E188" i="7"/>
  <c r="F188" i="7" s="1"/>
  <c r="G188" i="7" s="1"/>
  <c r="E189" i="7"/>
  <c r="F189" i="7" s="1"/>
  <c r="G189" i="7" s="1"/>
  <c r="E190" i="7"/>
  <c r="F190" i="7" s="1"/>
  <c r="G190" i="7" s="1"/>
  <c r="E191" i="7"/>
  <c r="F191" i="7" s="1"/>
  <c r="G191" i="7" s="1"/>
  <c r="E192" i="7"/>
  <c r="F192" i="7" s="1"/>
  <c r="G192" i="7" s="1"/>
  <c r="E193" i="7"/>
  <c r="F193" i="7" s="1"/>
  <c r="G193" i="7" s="1"/>
  <c r="E194" i="7"/>
  <c r="F194" i="7" s="1"/>
  <c r="G194" i="7" s="1"/>
  <c r="E195" i="7"/>
  <c r="F195" i="7" s="1"/>
  <c r="G195" i="7" s="1"/>
  <c r="E196" i="7"/>
  <c r="F196" i="7" s="1"/>
  <c r="G196" i="7" s="1"/>
  <c r="E197" i="7"/>
  <c r="F197" i="7" s="1"/>
  <c r="G197" i="7" s="1"/>
  <c r="E198" i="7"/>
  <c r="F198" i="7" s="1"/>
  <c r="G198" i="7" s="1"/>
  <c r="E199" i="7"/>
  <c r="F199" i="7" s="1"/>
  <c r="G199" i="7" s="1"/>
  <c r="E200" i="7"/>
  <c r="F200" i="7" s="1"/>
  <c r="G200" i="7" s="1"/>
  <c r="E201" i="7"/>
  <c r="F201" i="7" s="1"/>
  <c r="G201" i="7" s="1"/>
  <c r="E202" i="7"/>
  <c r="F202" i="7" s="1"/>
  <c r="G202" i="7" s="1"/>
  <c r="E203" i="7"/>
  <c r="F203" i="7" s="1"/>
  <c r="G203" i="7" s="1"/>
  <c r="E204" i="7"/>
  <c r="F204" i="7" s="1"/>
  <c r="G204" i="7" s="1"/>
  <c r="E205" i="7"/>
  <c r="F205" i="7" s="1"/>
  <c r="G205" i="7" s="1"/>
  <c r="E206" i="7"/>
  <c r="F206" i="7" s="1"/>
  <c r="G206" i="7" s="1"/>
  <c r="E207" i="7"/>
  <c r="F207" i="7" s="1"/>
  <c r="G207" i="7" s="1"/>
  <c r="E208" i="7"/>
  <c r="F208" i="7" s="1"/>
  <c r="G208" i="7" s="1"/>
  <c r="E209" i="7"/>
  <c r="F209" i="7" s="1"/>
  <c r="G209" i="7" s="1"/>
  <c r="E210" i="7"/>
  <c r="F210" i="7" s="1"/>
  <c r="G210" i="7" s="1"/>
  <c r="E211" i="7"/>
  <c r="F211" i="7" s="1"/>
  <c r="G211" i="7" s="1"/>
  <c r="E212" i="7"/>
  <c r="F212" i="7" s="1"/>
  <c r="G212" i="7" s="1"/>
  <c r="E213" i="7"/>
  <c r="F213" i="7" s="1"/>
  <c r="G213" i="7" s="1"/>
  <c r="E214" i="7"/>
  <c r="F214" i="7" s="1"/>
  <c r="G214" i="7" s="1"/>
  <c r="E215" i="7"/>
  <c r="F215" i="7" s="1"/>
  <c r="G215" i="7" s="1"/>
  <c r="E216" i="7"/>
  <c r="F216" i="7" s="1"/>
  <c r="G216" i="7" s="1"/>
  <c r="E217" i="7"/>
  <c r="F217" i="7" s="1"/>
  <c r="G217" i="7" s="1"/>
  <c r="E218" i="7"/>
  <c r="F218" i="7" s="1"/>
  <c r="G218" i="7" s="1"/>
  <c r="E219" i="7"/>
  <c r="F219" i="7" s="1"/>
  <c r="G219" i="7" s="1"/>
  <c r="E220" i="7"/>
  <c r="F220" i="7" s="1"/>
  <c r="G220" i="7" s="1"/>
  <c r="E221" i="7"/>
  <c r="F221" i="7" s="1"/>
  <c r="G221" i="7" s="1"/>
  <c r="E222" i="7"/>
  <c r="F222" i="7" s="1"/>
  <c r="G222" i="7" s="1"/>
  <c r="E223" i="7"/>
  <c r="F223" i="7" s="1"/>
  <c r="G223" i="7" s="1"/>
  <c r="E224" i="7"/>
  <c r="F224" i="7" s="1"/>
  <c r="G224" i="7" s="1"/>
  <c r="E225" i="7"/>
  <c r="F225" i="7" s="1"/>
  <c r="G225" i="7" s="1"/>
  <c r="E226" i="7"/>
  <c r="F226" i="7" s="1"/>
  <c r="G226" i="7" s="1"/>
  <c r="E227" i="7"/>
  <c r="F227" i="7" s="1"/>
  <c r="G227" i="7" s="1"/>
  <c r="E228" i="7"/>
  <c r="F228" i="7" s="1"/>
  <c r="G228" i="7" s="1"/>
  <c r="E229" i="7"/>
  <c r="F229" i="7" s="1"/>
  <c r="G229" i="7" s="1"/>
  <c r="E230" i="7"/>
  <c r="F230" i="7" s="1"/>
  <c r="G230" i="7" s="1"/>
  <c r="E231" i="7"/>
  <c r="F231" i="7" s="1"/>
  <c r="G231" i="7" s="1"/>
  <c r="E232" i="7"/>
  <c r="F232" i="7" s="1"/>
  <c r="G232" i="7" s="1"/>
  <c r="E233" i="7"/>
  <c r="F233" i="7" s="1"/>
  <c r="G233" i="7" s="1"/>
  <c r="E234" i="7"/>
  <c r="F234" i="7" s="1"/>
  <c r="G234" i="7" s="1"/>
  <c r="E235" i="7"/>
  <c r="F235" i="7" s="1"/>
  <c r="G235" i="7" s="1"/>
  <c r="E236" i="7"/>
  <c r="F236" i="7" s="1"/>
  <c r="G236" i="7" s="1"/>
  <c r="E237" i="7"/>
  <c r="F237" i="7" s="1"/>
  <c r="G237" i="7" s="1"/>
  <c r="E238" i="7"/>
  <c r="F238" i="7" s="1"/>
  <c r="G238" i="7" s="1"/>
  <c r="E239" i="7"/>
  <c r="F239" i="7" s="1"/>
  <c r="G239" i="7" s="1"/>
  <c r="E240" i="7"/>
  <c r="F240" i="7" s="1"/>
  <c r="G240" i="7" s="1"/>
  <c r="E241" i="7"/>
  <c r="F241" i="7" s="1"/>
  <c r="G241" i="7" s="1"/>
  <c r="E242" i="7"/>
  <c r="F242" i="7" s="1"/>
  <c r="G242" i="7" s="1"/>
  <c r="E243" i="7"/>
  <c r="F243" i="7" s="1"/>
  <c r="G243" i="7" s="1"/>
  <c r="E244" i="7"/>
  <c r="F244" i="7" s="1"/>
  <c r="G244" i="7" s="1"/>
  <c r="E245" i="7"/>
  <c r="F245" i="7" s="1"/>
  <c r="G245" i="7" s="1"/>
  <c r="E246" i="7"/>
  <c r="F246" i="7" s="1"/>
  <c r="G246" i="7" s="1"/>
  <c r="E247" i="7"/>
  <c r="F247" i="7" s="1"/>
  <c r="G247" i="7" s="1"/>
  <c r="E248" i="7"/>
  <c r="F248" i="7" s="1"/>
  <c r="G248" i="7" s="1"/>
  <c r="E249" i="7"/>
  <c r="F249" i="7" s="1"/>
  <c r="G249" i="7" s="1"/>
  <c r="E250" i="7"/>
  <c r="F250" i="7" s="1"/>
  <c r="G250" i="7" s="1"/>
  <c r="E251" i="7"/>
  <c r="F251" i="7" s="1"/>
  <c r="G251" i="7" s="1"/>
  <c r="E252" i="7"/>
  <c r="F252" i="7" s="1"/>
  <c r="G252" i="7" s="1"/>
  <c r="E253" i="7"/>
  <c r="F253" i="7" s="1"/>
  <c r="G253" i="7" s="1"/>
  <c r="E254" i="7"/>
  <c r="F254" i="7" s="1"/>
  <c r="G254" i="7" s="1"/>
  <c r="E255" i="7"/>
  <c r="F255" i="7" s="1"/>
  <c r="G255" i="7" s="1"/>
  <c r="E256" i="7"/>
  <c r="F256" i="7" s="1"/>
  <c r="G256" i="7" s="1"/>
  <c r="E257" i="7"/>
  <c r="F257" i="7" s="1"/>
  <c r="G257" i="7" s="1"/>
  <c r="E258" i="7"/>
  <c r="F258" i="7" s="1"/>
  <c r="G258" i="7" s="1"/>
  <c r="E259" i="7"/>
  <c r="F259" i="7" s="1"/>
  <c r="G259" i="7" s="1"/>
  <c r="E260" i="7"/>
  <c r="F260" i="7" s="1"/>
  <c r="G260" i="7" s="1"/>
  <c r="E261" i="7"/>
  <c r="F261" i="7" s="1"/>
  <c r="G261" i="7" s="1"/>
  <c r="E262" i="7"/>
  <c r="F262" i="7" s="1"/>
  <c r="G262" i="7" s="1"/>
  <c r="E263" i="7"/>
  <c r="F263" i="7" s="1"/>
  <c r="G263" i="7" s="1"/>
  <c r="E264" i="7"/>
  <c r="F264" i="7" s="1"/>
  <c r="G264" i="7" s="1"/>
  <c r="E265" i="7"/>
  <c r="F265" i="7" s="1"/>
  <c r="G265" i="7" s="1"/>
  <c r="E266" i="7"/>
  <c r="F266" i="7" s="1"/>
  <c r="G266" i="7" s="1"/>
  <c r="E267" i="7"/>
  <c r="F267" i="7" s="1"/>
  <c r="G267" i="7" s="1"/>
  <c r="E268" i="7"/>
  <c r="F268" i="7" s="1"/>
  <c r="G268" i="7" s="1"/>
  <c r="E269" i="7"/>
  <c r="F269" i="7" s="1"/>
  <c r="G269" i="7" s="1"/>
  <c r="E270" i="7"/>
  <c r="F270" i="7" s="1"/>
  <c r="G270" i="7" s="1"/>
  <c r="E271" i="7"/>
  <c r="F271" i="7" s="1"/>
  <c r="G271" i="7" s="1"/>
  <c r="E272" i="7"/>
  <c r="F272" i="7" s="1"/>
  <c r="G272" i="7" s="1"/>
  <c r="E273" i="7"/>
  <c r="F273" i="7" s="1"/>
  <c r="G273" i="7" s="1"/>
  <c r="E274" i="7"/>
  <c r="F274" i="7" s="1"/>
  <c r="G274" i="7" s="1"/>
  <c r="E275" i="7"/>
  <c r="F275" i="7" s="1"/>
  <c r="G275" i="7" s="1"/>
  <c r="E276" i="7"/>
  <c r="F276" i="7" s="1"/>
  <c r="G276" i="7" s="1"/>
  <c r="E277" i="7"/>
  <c r="F277" i="7" s="1"/>
  <c r="G277" i="7" s="1"/>
  <c r="E278" i="7"/>
  <c r="F278" i="7" s="1"/>
  <c r="G278" i="7" s="1"/>
  <c r="E279" i="7"/>
  <c r="F279" i="7" s="1"/>
  <c r="G279" i="7" s="1"/>
  <c r="E280" i="7"/>
  <c r="F280" i="7" s="1"/>
  <c r="G280" i="7" s="1"/>
  <c r="E281" i="7"/>
  <c r="F281" i="7" s="1"/>
  <c r="G281" i="7" s="1"/>
  <c r="E282" i="7"/>
  <c r="F282" i="7" s="1"/>
  <c r="G282" i="7" s="1"/>
  <c r="E283" i="7"/>
  <c r="F283" i="7" s="1"/>
  <c r="G283" i="7" s="1"/>
  <c r="E284" i="7"/>
  <c r="F284" i="7" s="1"/>
  <c r="G284" i="7" s="1"/>
  <c r="E285" i="7"/>
  <c r="F285" i="7" s="1"/>
  <c r="G285" i="7" s="1"/>
  <c r="E286" i="7"/>
  <c r="F286" i="7" s="1"/>
  <c r="G286" i="7" s="1"/>
  <c r="E287" i="7"/>
  <c r="F287" i="7" s="1"/>
  <c r="G287" i="7" s="1"/>
  <c r="E288" i="7"/>
  <c r="F288" i="7" s="1"/>
  <c r="G288" i="7" s="1"/>
  <c r="E289" i="7"/>
  <c r="F289" i="7" s="1"/>
  <c r="G289" i="7" s="1"/>
  <c r="E290" i="7"/>
  <c r="F290" i="7" s="1"/>
  <c r="G290" i="7" s="1"/>
  <c r="E291" i="7"/>
  <c r="F291" i="7" s="1"/>
  <c r="G291" i="7" s="1"/>
  <c r="E292" i="7"/>
  <c r="F292" i="7" s="1"/>
  <c r="G292" i="7" s="1"/>
  <c r="E293" i="7"/>
  <c r="F293" i="7" s="1"/>
  <c r="G293" i="7" s="1"/>
  <c r="E294" i="7"/>
  <c r="F294" i="7" s="1"/>
  <c r="G294" i="7" s="1"/>
  <c r="E295" i="7"/>
  <c r="F295" i="7" s="1"/>
  <c r="G295" i="7" s="1"/>
  <c r="E296" i="7"/>
  <c r="F296" i="7" s="1"/>
  <c r="G296" i="7" s="1"/>
  <c r="E297" i="7"/>
  <c r="F297" i="7" s="1"/>
  <c r="G297" i="7" s="1"/>
  <c r="E298" i="7"/>
  <c r="F298" i="7" s="1"/>
  <c r="G298" i="7" s="1"/>
  <c r="E299" i="7"/>
  <c r="F299" i="7" s="1"/>
  <c r="G299" i="7" s="1"/>
  <c r="E300" i="7"/>
  <c r="F300" i="7" s="1"/>
  <c r="G300" i="7" s="1"/>
  <c r="E301" i="7"/>
  <c r="F301" i="7" s="1"/>
  <c r="G301" i="7" s="1"/>
  <c r="E302" i="7"/>
  <c r="F302" i="7" s="1"/>
  <c r="G302" i="7" s="1"/>
  <c r="E303" i="7"/>
  <c r="F303" i="7" s="1"/>
  <c r="G303" i="7" s="1"/>
  <c r="E304" i="7"/>
  <c r="F304" i="7" s="1"/>
  <c r="G304" i="7" s="1"/>
  <c r="E305" i="7"/>
  <c r="F305" i="7" s="1"/>
  <c r="G305" i="7" s="1"/>
  <c r="E306" i="7"/>
  <c r="F306" i="7" s="1"/>
  <c r="G306" i="7" s="1"/>
  <c r="E307" i="7"/>
  <c r="F307" i="7" s="1"/>
  <c r="G307" i="7" s="1"/>
  <c r="E308" i="7"/>
  <c r="F308" i="7" s="1"/>
  <c r="G308" i="7" s="1"/>
  <c r="E309" i="7"/>
  <c r="F309" i="7" s="1"/>
  <c r="G309" i="7" s="1"/>
  <c r="E310" i="7"/>
  <c r="F310" i="7" s="1"/>
  <c r="G310" i="7" s="1"/>
  <c r="E311" i="7"/>
  <c r="F311" i="7" s="1"/>
  <c r="G311" i="7" s="1"/>
  <c r="E312" i="7"/>
  <c r="F312" i="7" s="1"/>
  <c r="G312" i="7" s="1"/>
  <c r="E313" i="7"/>
  <c r="F313" i="7" s="1"/>
  <c r="G313" i="7" s="1"/>
  <c r="E314" i="7"/>
  <c r="F314" i="7" s="1"/>
  <c r="G314" i="7" s="1"/>
  <c r="E315" i="7"/>
  <c r="F315" i="7" s="1"/>
  <c r="G315" i="7" s="1"/>
  <c r="E316" i="7"/>
  <c r="F316" i="7" s="1"/>
  <c r="G316" i="7" s="1"/>
  <c r="E317" i="7"/>
  <c r="F317" i="7" s="1"/>
  <c r="G317" i="7" s="1"/>
  <c r="E318" i="7"/>
  <c r="F318" i="7" s="1"/>
  <c r="G318" i="7" s="1"/>
  <c r="E319" i="7"/>
  <c r="F319" i="7" s="1"/>
  <c r="G319" i="7" s="1"/>
  <c r="E320" i="7"/>
  <c r="F320" i="7" s="1"/>
  <c r="G320" i="7" s="1"/>
  <c r="E321" i="7"/>
  <c r="F321" i="7" s="1"/>
  <c r="G321" i="7" s="1"/>
  <c r="E322" i="7"/>
  <c r="F322" i="7" s="1"/>
  <c r="G322" i="7" s="1"/>
  <c r="E323" i="7"/>
  <c r="F323" i="7" s="1"/>
  <c r="G323" i="7" s="1"/>
  <c r="E324" i="7"/>
  <c r="F324" i="7" s="1"/>
  <c r="G324" i="7" s="1"/>
  <c r="E325" i="7"/>
  <c r="F325" i="7" s="1"/>
  <c r="G325" i="7" s="1"/>
  <c r="E326" i="7"/>
  <c r="F326" i="7" s="1"/>
  <c r="G326" i="7" s="1"/>
  <c r="E327" i="7"/>
  <c r="F327" i="7" s="1"/>
  <c r="G327" i="7" s="1"/>
  <c r="E328" i="7"/>
  <c r="F328" i="7" s="1"/>
  <c r="G328" i="7" s="1"/>
  <c r="E329" i="7"/>
  <c r="F329" i="7" s="1"/>
  <c r="G329" i="7" s="1"/>
  <c r="E330" i="7"/>
  <c r="F330" i="7" s="1"/>
  <c r="G330" i="7" s="1"/>
  <c r="E331" i="7"/>
  <c r="F331" i="7" s="1"/>
  <c r="G331" i="7" s="1"/>
  <c r="E332" i="7"/>
  <c r="F332" i="7" s="1"/>
  <c r="G332" i="7" s="1"/>
  <c r="E333" i="7"/>
  <c r="F333" i="7" s="1"/>
  <c r="G333" i="7" s="1"/>
  <c r="E334" i="7"/>
  <c r="F334" i="7" s="1"/>
  <c r="G334" i="7" s="1"/>
  <c r="E335" i="7"/>
  <c r="F335" i="7" s="1"/>
  <c r="G335" i="7" s="1"/>
  <c r="E336" i="7"/>
  <c r="F336" i="7" s="1"/>
  <c r="G336" i="7" s="1"/>
  <c r="E337" i="7"/>
  <c r="F337" i="7" s="1"/>
  <c r="G337" i="7" s="1"/>
  <c r="E338" i="7"/>
  <c r="F338" i="7" s="1"/>
  <c r="G338" i="7" s="1"/>
  <c r="E339" i="7"/>
  <c r="F339" i="7" s="1"/>
  <c r="G339" i="7" s="1"/>
  <c r="E340" i="7"/>
  <c r="F340" i="7" s="1"/>
  <c r="G340" i="7" s="1"/>
  <c r="E341" i="7"/>
  <c r="F341" i="7" s="1"/>
  <c r="G341" i="7" s="1"/>
  <c r="D34" i="1"/>
  <c r="D33" i="1" a="1"/>
  <c r="D33" i="1" s="1"/>
  <c r="D29" i="1" a="1"/>
  <c r="D29" i="1" s="1"/>
  <c r="D32" i="1"/>
  <c r="D31" i="1" a="1"/>
  <c r="D31" i="1" s="1"/>
  <c r="D30" i="1"/>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7" i="3"/>
  <c r="I8" i="3"/>
  <c r="I9" i="3"/>
  <c r="D10" i="1"/>
  <c r="D9" i="1"/>
  <c r="K5" i="7" l="1"/>
  <c r="A340" i="7"/>
  <c r="H340" i="7"/>
  <c r="A339" i="7"/>
  <c r="H339" i="7"/>
  <c r="A331" i="7"/>
  <c r="H331" i="7"/>
  <c r="A323" i="7"/>
  <c r="H323" i="7"/>
  <c r="A322" i="7"/>
  <c r="H322" i="7"/>
  <c r="A318" i="7"/>
  <c r="H318" i="7"/>
  <c r="A314" i="7"/>
  <c r="H314" i="7"/>
  <c r="A310" i="7"/>
  <c r="H310" i="7"/>
  <c r="A306" i="7"/>
  <c r="H306" i="7"/>
  <c r="A302" i="7"/>
  <c r="H302" i="7"/>
  <c r="A298" i="7"/>
  <c r="H298" i="7"/>
  <c r="A294" i="7"/>
  <c r="H294" i="7"/>
  <c r="A290" i="7"/>
  <c r="H290" i="7"/>
  <c r="A286" i="7"/>
  <c r="H286" i="7"/>
  <c r="A282" i="7"/>
  <c r="H282" i="7"/>
  <c r="A278" i="7"/>
  <c r="H278" i="7"/>
  <c r="A274" i="7"/>
  <c r="H274" i="7"/>
  <c r="A270" i="7"/>
  <c r="H270" i="7"/>
  <c r="A266" i="7"/>
  <c r="H266" i="7"/>
  <c r="A262" i="7"/>
  <c r="H262" i="7"/>
  <c r="A258" i="7"/>
  <c r="H258" i="7"/>
  <c r="A254" i="7"/>
  <c r="H254" i="7"/>
  <c r="A250" i="7"/>
  <c r="H250" i="7"/>
  <c r="A246" i="7"/>
  <c r="H246" i="7"/>
  <c r="A242" i="7"/>
  <c r="H242" i="7"/>
  <c r="A238" i="7"/>
  <c r="H238" i="7"/>
  <c r="A234" i="7"/>
  <c r="H234" i="7"/>
  <c r="A230" i="7"/>
  <c r="H230" i="7"/>
  <c r="A226" i="7"/>
  <c r="H226" i="7"/>
  <c r="A222" i="7"/>
  <c r="H222" i="7"/>
  <c r="A218" i="7"/>
  <c r="H218" i="7"/>
  <c r="A214" i="7"/>
  <c r="H214" i="7"/>
  <c r="A210" i="7"/>
  <c r="H210" i="7"/>
  <c r="A206" i="7"/>
  <c r="H206" i="7"/>
  <c r="A202" i="7"/>
  <c r="H202" i="7"/>
  <c r="A198" i="7"/>
  <c r="H198" i="7"/>
  <c r="A194" i="7"/>
  <c r="H194" i="7"/>
  <c r="A190" i="7"/>
  <c r="H190" i="7"/>
  <c r="A186" i="7"/>
  <c r="H186" i="7"/>
  <c r="A182" i="7"/>
  <c r="H182" i="7"/>
  <c r="A178" i="7"/>
  <c r="H178" i="7"/>
  <c r="A174" i="7"/>
  <c r="H174" i="7"/>
  <c r="A170" i="7"/>
  <c r="H170" i="7"/>
  <c r="A166" i="7"/>
  <c r="H166" i="7"/>
  <c r="A162" i="7"/>
  <c r="H162" i="7"/>
  <c r="A158" i="7"/>
  <c r="H158" i="7"/>
  <c r="A154" i="7"/>
  <c r="H154" i="7"/>
  <c r="A150" i="7"/>
  <c r="H150" i="7"/>
  <c r="A146" i="7"/>
  <c r="H146" i="7"/>
  <c r="A142" i="7"/>
  <c r="H142" i="7"/>
  <c r="A138" i="7"/>
  <c r="H138" i="7"/>
  <c r="A134" i="7"/>
  <c r="H134" i="7"/>
  <c r="A130" i="7"/>
  <c r="H130" i="7"/>
  <c r="A126" i="7"/>
  <c r="H126" i="7"/>
  <c r="A122" i="7"/>
  <c r="H122" i="7"/>
  <c r="A118" i="7"/>
  <c r="H118" i="7"/>
  <c r="A114" i="7"/>
  <c r="H114" i="7"/>
  <c r="A110" i="7"/>
  <c r="H110" i="7"/>
  <c r="A106" i="7"/>
  <c r="H106" i="7"/>
  <c r="A102" i="7"/>
  <c r="H102" i="7"/>
  <c r="A98" i="7"/>
  <c r="H98" i="7"/>
  <c r="A94" i="7"/>
  <c r="H94" i="7"/>
  <c r="A90" i="7"/>
  <c r="H90" i="7"/>
  <c r="A86" i="7"/>
  <c r="H86" i="7"/>
  <c r="A82" i="7"/>
  <c r="H82" i="7"/>
  <c r="A78" i="7"/>
  <c r="H78" i="7"/>
  <c r="A74" i="7"/>
  <c r="H74" i="7"/>
  <c r="A70" i="7"/>
  <c r="H70" i="7"/>
  <c r="A66" i="7"/>
  <c r="H66" i="7"/>
  <c r="A62" i="7"/>
  <c r="H62" i="7"/>
  <c r="A58" i="7"/>
  <c r="H58" i="7"/>
  <c r="A54" i="7"/>
  <c r="H54" i="7"/>
  <c r="A50" i="7"/>
  <c r="H50" i="7"/>
  <c r="A46" i="7"/>
  <c r="H46" i="7"/>
  <c r="A42" i="7"/>
  <c r="H42" i="7"/>
  <c r="A38" i="7"/>
  <c r="H38" i="7"/>
  <c r="A34" i="7"/>
  <c r="H34" i="7"/>
  <c r="A30" i="7"/>
  <c r="H30" i="7"/>
  <c r="A26" i="7"/>
  <c r="H26" i="7"/>
  <c r="A22" i="7"/>
  <c r="H22" i="7"/>
  <c r="A18" i="7"/>
  <c r="H18" i="7"/>
  <c r="A14" i="7"/>
  <c r="H14" i="7"/>
  <c r="A10" i="7"/>
  <c r="H10" i="7"/>
  <c r="A6" i="7"/>
  <c r="H6" i="7"/>
  <c r="A336" i="7"/>
  <c r="H336" i="7"/>
  <c r="A335" i="7"/>
  <c r="H335" i="7"/>
  <c r="A327" i="7"/>
  <c r="H327" i="7"/>
  <c r="A319" i="7"/>
  <c r="H319" i="7"/>
  <c r="A338" i="7"/>
  <c r="H338" i="7"/>
  <c r="A334" i="7"/>
  <c r="H334" i="7"/>
  <c r="A330" i="7"/>
  <c r="H330" i="7"/>
  <c r="A326" i="7"/>
  <c r="H326" i="7"/>
  <c r="A341" i="7"/>
  <c r="H341" i="7"/>
  <c r="A337" i="7"/>
  <c r="H337" i="7"/>
  <c r="A333" i="7"/>
  <c r="H333" i="7"/>
  <c r="A329" i="7"/>
  <c r="H329" i="7"/>
  <c r="A325" i="7"/>
  <c r="H325" i="7"/>
  <c r="A321" i="7"/>
  <c r="H321" i="7"/>
  <c r="A317" i="7"/>
  <c r="H317" i="7"/>
  <c r="A313" i="7"/>
  <c r="H313" i="7"/>
  <c r="A309" i="7"/>
  <c r="H309" i="7"/>
  <c r="A305" i="7"/>
  <c r="H305" i="7"/>
  <c r="A301" i="7"/>
  <c r="H301" i="7"/>
  <c r="A297" i="7"/>
  <c r="H297" i="7"/>
  <c r="A293" i="7"/>
  <c r="H293" i="7"/>
  <c r="A289" i="7"/>
  <c r="H289" i="7"/>
  <c r="A285" i="7"/>
  <c r="H285" i="7"/>
  <c r="A281" i="7"/>
  <c r="H281" i="7"/>
  <c r="A277" i="7"/>
  <c r="H277" i="7"/>
  <c r="A273" i="7"/>
  <c r="H273" i="7"/>
  <c r="A269" i="7"/>
  <c r="H269" i="7"/>
  <c r="A265" i="7"/>
  <c r="H265" i="7"/>
  <c r="A261" i="7"/>
  <c r="H261" i="7"/>
  <c r="A257" i="7"/>
  <c r="H257" i="7"/>
  <c r="A253" i="7"/>
  <c r="H253" i="7"/>
  <c r="A249" i="7"/>
  <c r="H249" i="7"/>
  <c r="A245" i="7"/>
  <c r="H245" i="7"/>
  <c r="A241" i="7"/>
  <c r="H241" i="7"/>
  <c r="A237" i="7"/>
  <c r="H237" i="7"/>
  <c r="A233" i="7"/>
  <c r="H233" i="7"/>
  <c r="A229" i="7"/>
  <c r="H229" i="7"/>
  <c r="A225" i="7"/>
  <c r="H225" i="7"/>
  <c r="A221" i="7"/>
  <c r="H221" i="7"/>
  <c r="A217" i="7"/>
  <c r="H217" i="7"/>
  <c r="A213" i="7"/>
  <c r="H213" i="7"/>
  <c r="A209" i="7"/>
  <c r="H209" i="7"/>
  <c r="A205" i="7"/>
  <c r="H205" i="7"/>
  <c r="A201" i="7"/>
  <c r="H201" i="7"/>
  <c r="A197" i="7"/>
  <c r="H197" i="7"/>
  <c r="A193" i="7"/>
  <c r="H193" i="7"/>
  <c r="A189" i="7"/>
  <c r="H189" i="7"/>
  <c r="A185" i="7"/>
  <c r="H185" i="7"/>
  <c r="A181" i="7"/>
  <c r="H181" i="7"/>
  <c r="A177" i="7"/>
  <c r="H177" i="7"/>
  <c r="A173" i="7"/>
  <c r="H173" i="7"/>
  <c r="A169" i="7"/>
  <c r="H169" i="7"/>
  <c r="A165" i="7"/>
  <c r="H165" i="7"/>
  <c r="A161" i="7"/>
  <c r="H161" i="7"/>
  <c r="A157" i="7"/>
  <c r="H157" i="7"/>
  <c r="A153" i="7"/>
  <c r="H153" i="7"/>
  <c r="A149" i="7"/>
  <c r="H149" i="7"/>
  <c r="A145" i="7"/>
  <c r="H145" i="7"/>
  <c r="A141" i="7"/>
  <c r="H141" i="7"/>
  <c r="A137" i="7"/>
  <c r="H137" i="7"/>
  <c r="A133" i="7"/>
  <c r="H133" i="7"/>
  <c r="A129" i="7"/>
  <c r="H129" i="7"/>
  <c r="A125" i="7"/>
  <c r="H125" i="7"/>
  <c r="A121" i="7"/>
  <c r="H121" i="7"/>
  <c r="A117" i="7"/>
  <c r="H117" i="7"/>
  <c r="A113" i="7"/>
  <c r="H113" i="7"/>
  <c r="A109" i="7"/>
  <c r="H109" i="7"/>
  <c r="A105" i="7"/>
  <c r="H105" i="7"/>
  <c r="A101" i="7"/>
  <c r="H101" i="7"/>
  <c r="A97" i="7"/>
  <c r="H97" i="7"/>
  <c r="A93" i="7"/>
  <c r="H93" i="7"/>
  <c r="A89" i="7"/>
  <c r="H89" i="7"/>
  <c r="A85" i="7"/>
  <c r="H85" i="7"/>
  <c r="A81" i="7"/>
  <c r="H81" i="7"/>
  <c r="A77" i="7"/>
  <c r="H77" i="7"/>
  <c r="A73" i="7"/>
  <c r="H73" i="7"/>
  <c r="A69" i="7"/>
  <c r="H69" i="7"/>
  <c r="A65" i="7"/>
  <c r="H65" i="7"/>
  <c r="A61" i="7"/>
  <c r="H61" i="7"/>
  <c r="A57" i="7"/>
  <c r="H57" i="7"/>
  <c r="A53" i="7"/>
  <c r="H53" i="7"/>
  <c r="A49" i="7"/>
  <c r="H49" i="7"/>
  <c r="A45" i="7"/>
  <c r="H45" i="7"/>
  <c r="A41" i="7"/>
  <c r="H41" i="7"/>
  <c r="A37" i="7"/>
  <c r="H37" i="7"/>
  <c r="A33" i="7"/>
  <c r="H33" i="7"/>
  <c r="A29" i="7"/>
  <c r="H29" i="7"/>
  <c r="A25" i="7"/>
  <c r="H25" i="7"/>
  <c r="A21" i="7"/>
  <c r="H21" i="7"/>
  <c r="A17" i="7"/>
  <c r="H17" i="7"/>
  <c r="A13" i="7"/>
  <c r="H13" i="7"/>
  <c r="A9" i="7"/>
  <c r="H9" i="7"/>
  <c r="A5" i="7"/>
  <c r="H5" i="7"/>
  <c r="A332" i="7"/>
  <c r="H332" i="7"/>
  <c r="A328" i="7"/>
  <c r="H328" i="7"/>
  <c r="A324" i="7"/>
  <c r="H324" i="7"/>
  <c r="A320" i="7"/>
  <c r="H320" i="7"/>
  <c r="A316" i="7"/>
  <c r="H316" i="7"/>
  <c r="A312" i="7"/>
  <c r="H312" i="7"/>
  <c r="A308" i="7"/>
  <c r="H308" i="7"/>
  <c r="A304" i="7"/>
  <c r="H304" i="7"/>
  <c r="A300" i="7"/>
  <c r="H300" i="7"/>
  <c r="A296" i="7"/>
  <c r="H296" i="7"/>
  <c r="A292" i="7"/>
  <c r="H292" i="7"/>
  <c r="A288" i="7"/>
  <c r="H288" i="7"/>
  <c r="A284" i="7"/>
  <c r="H284" i="7"/>
  <c r="A280" i="7"/>
  <c r="H280" i="7"/>
  <c r="A276" i="7"/>
  <c r="H276" i="7"/>
  <c r="A272" i="7"/>
  <c r="H272" i="7"/>
  <c r="A268" i="7"/>
  <c r="H268" i="7"/>
  <c r="A264" i="7"/>
  <c r="H264" i="7"/>
  <c r="A260" i="7"/>
  <c r="H260" i="7"/>
  <c r="A256" i="7"/>
  <c r="H256" i="7"/>
  <c r="A252" i="7"/>
  <c r="H252" i="7"/>
  <c r="A248" i="7"/>
  <c r="H248" i="7"/>
  <c r="A244" i="7"/>
  <c r="H244" i="7"/>
  <c r="A240" i="7"/>
  <c r="H240" i="7"/>
  <c r="A236" i="7"/>
  <c r="H236" i="7"/>
  <c r="A232" i="7"/>
  <c r="H232" i="7"/>
  <c r="A228" i="7"/>
  <c r="H228" i="7"/>
  <c r="A224" i="7"/>
  <c r="H224" i="7"/>
  <c r="A220" i="7"/>
  <c r="H220" i="7"/>
  <c r="A216" i="7"/>
  <c r="H216" i="7"/>
  <c r="A212" i="7"/>
  <c r="H212" i="7"/>
  <c r="A208" i="7"/>
  <c r="H208" i="7"/>
  <c r="A204" i="7"/>
  <c r="H204" i="7"/>
  <c r="A200" i="7"/>
  <c r="H200" i="7"/>
  <c r="A196" i="7"/>
  <c r="H196" i="7"/>
  <c r="A192" i="7"/>
  <c r="H192" i="7"/>
  <c r="A188" i="7"/>
  <c r="H188" i="7"/>
  <c r="A184" i="7"/>
  <c r="H184" i="7"/>
  <c r="A180" i="7"/>
  <c r="H180" i="7"/>
  <c r="A176" i="7"/>
  <c r="H176" i="7"/>
  <c r="A172" i="7"/>
  <c r="H172" i="7"/>
  <c r="A168" i="7"/>
  <c r="H168" i="7"/>
  <c r="A164" i="7"/>
  <c r="H164" i="7"/>
  <c r="A160" i="7"/>
  <c r="H160" i="7"/>
  <c r="A156" i="7"/>
  <c r="H156" i="7"/>
  <c r="A152" i="7"/>
  <c r="H152" i="7"/>
  <c r="A148" i="7"/>
  <c r="H148" i="7"/>
  <c r="A144" i="7"/>
  <c r="H144" i="7"/>
  <c r="A140" i="7"/>
  <c r="H140" i="7"/>
  <c r="A136" i="7"/>
  <c r="H136" i="7"/>
  <c r="A132" i="7"/>
  <c r="H132" i="7"/>
  <c r="A128" i="7"/>
  <c r="H128" i="7"/>
  <c r="A124" i="7"/>
  <c r="H124" i="7"/>
  <c r="A120" i="7"/>
  <c r="H120" i="7"/>
  <c r="A116" i="7"/>
  <c r="H116" i="7"/>
  <c r="A112" i="7"/>
  <c r="H112" i="7"/>
  <c r="A108" i="7"/>
  <c r="H108" i="7"/>
  <c r="A104" i="7"/>
  <c r="H104" i="7"/>
  <c r="A100" i="7"/>
  <c r="H100" i="7"/>
  <c r="A96" i="7"/>
  <c r="H96" i="7"/>
  <c r="A92" i="7"/>
  <c r="H92" i="7"/>
  <c r="A88" i="7"/>
  <c r="H88" i="7"/>
  <c r="A84" i="7"/>
  <c r="H84" i="7"/>
  <c r="A80" i="7"/>
  <c r="H80" i="7"/>
  <c r="A76" i="7"/>
  <c r="H76" i="7"/>
  <c r="A72" i="7"/>
  <c r="H72" i="7"/>
  <c r="A68" i="7"/>
  <c r="H68" i="7"/>
  <c r="A64" i="7"/>
  <c r="H64" i="7"/>
  <c r="A60" i="7"/>
  <c r="H60" i="7"/>
  <c r="A56" i="7"/>
  <c r="H56" i="7"/>
  <c r="A52" i="7"/>
  <c r="H52" i="7"/>
  <c r="A48" i="7"/>
  <c r="H48" i="7"/>
  <c r="A44" i="7"/>
  <c r="H44" i="7"/>
  <c r="A40" i="7"/>
  <c r="H40" i="7"/>
  <c r="A36" i="7"/>
  <c r="H36" i="7"/>
  <c r="A32" i="7"/>
  <c r="H32" i="7"/>
  <c r="A28" i="7"/>
  <c r="H28" i="7"/>
  <c r="A24" i="7"/>
  <c r="H24" i="7"/>
  <c r="A20" i="7"/>
  <c r="H20" i="7"/>
  <c r="A16" i="7"/>
  <c r="H16" i="7"/>
  <c r="A12" i="7"/>
  <c r="H12" i="7"/>
  <c r="A8" i="7"/>
  <c r="H8" i="7"/>
  <c r="A4" i="7"/>
  <c r="H4" i="7"/>
  <c r="A315" i="7"/>
  <c r="H315" i="7"/>
  <c r="A311" i="7"/>
  <c r="H311" i="7"/>
  <c r="A307" i="7"/>
  <c r="H307" i="7"/>
  <c r="A303" i="7"/>
  <c r="H303" i="7"/>
  <c r="A299" i="7"/>
  <c r="H299" i="7"/>
  <c r="A295" i="7"/>
  <c r="H295" i="7"/>
  <c r="A291" i="7"/>
  <c r="H291" i="7"/>
  <c r="A287" i="7"/>
  <c r="H287" i="7"/>
  <c r="A283" i="7"/>
  <c r="H283" i="7"/>
  <c r="A279" i="7"/>
  <c r="H279" i="7"/>
  <c r="A275" i="7"/>
  <c r="H275" i="7"/>
  <c r="A271" i="7"/>
  <c r="H271" i="7"/>
  <c r="A267" i="7"/>
  <c r="H267" i="7"/>
  <c r="A263" i="7"/>
  <c r="H263" i="7"/>
  <c r="A259" i="7"/>
  <c r="H259" i="7"/>
  <c r="A255" i="7"/>
  <c r="H255" i="7"/>
  <c r="A251" i="7"/>
  <c r="H251" i="7"/>
  <c r="A247" i="7"/>
  <c r="H247" i="7"/>
  <c r="A243" i="7"/>
  <c r="H243" i="7"/>
  <c r="A239" i="7"/>
  <c r="H239" i="7"/>
  <c r="A235" i="7"/>
  <c r="H235" i="7"/>
  <c r="A231" i="7"/>
  <c r="H231" i="7"/>
  <c r="A227" i="7"/>
  <c r="H227" i="7"/>
  <c r="A223" i="7"/>
  <c r="H223" i="7"/>
  <c r="A219" i="7"/>
  <c r="H219" i="7"/>
  <c r="A215" i="7"/>
  <c r="H215" i="7"/>
  <c r="A211" i="7"/>
  <c r="H211" i="7"/>
  <c r="A207" i="7"/>
  <c r="H207" i="7"/>
  <c r="A203" i="7"/>
  <c r="H203" i="7"/>
  <c r="A199" i="7"/>
  <c r="H199" i="7"/>
  <c r="A195" i="7"/>
  <c r="H195" i="7"/>
  <c r="A191" i="7"/>
  <c r="H191" i="7"/>
  <c r="A187" i="7"/>
  <c r="H187" i="7"/>
  <c r="A183" i="7"/>
  <c r="H183" i="7"/>
  <c r="A179" i="7"/>
  <c r="H179" i="7"/>
  <c r="A175" i="7"/>
  <c r="H175" i="7"/>
  <c r="A171" i="7"/>
  <c r="H171" i="7"/>
  <c r="A167" i="7"/>
  <c r="H167" i="7"/>
  <c r="A163" i="7"/>
  <c r="H163" i="7"/>
  <c r="A159" i="7"/>
  <c r="H159" i="7"/>
  <c r="A155" i="7"/>
  <c r="H155" i="7"/>
  <c r="A151" i="7"/>
  <c r="H151" i="7"/>
  <c r="A147" i="7"/>
  <c r="H147" i="7"/>
  <c r="A143" i="7"/>
  <c r="H143" i="7"/>
  <c r="A139" i="7"/>
  <c r="H139" i="7"/>
  <c r="A135" i="7"/>
  <c r="H135" i="7"/>
  <c r="A131" i="7"/>
  <c r="H131" i="7"/>
  <c r="A127" i="7"/>
  <c r="H127" i="7"/>
  <c r="A123" i="7"/>
  <c r="H123" i="7"/>
  <c r="A119" i="7"/>
  <c r="H119" i="7"/>
  <c r="A115" i="7"/>
  <c r="H115" i="7"/>
  <c r="A111" i="7"/>
  <c r="H111" i="7"/>
  <c r="A107" i="7"/>
  <c r="H107" i="7"/>
  <c r="A103" i="7"/>
  <c r="H103" i="7"/>
  <c r="A99" i="7"/>
  <c r="H99" i="7"/>
  <c r="A95" i="7"/>
  <c r="H95" i="7"/>
  <c r="A91" i="7"/>
  <c r="H91" i="7"/>
  <c r="A87" i="7"/>
  <c r="H87" i="7"/>
  <c r="A83" i="7"/>
  <c r="H83" i="7"/>
  <c r="A79" i="7"/>
  <c r="H79" i="7"/>
  <c r="A75" i="7"/>
  <c r="H75" i="7"/>
  <c r="A71" i="7"/>
  <c r="H71" i="7"/>
  <c r="A67" i="7"/>
  <c r="H67" i="7"/>
  <c r="A63" i="7"/>
  <c r="H63" i="7"/>
  <c r="A59" i="7"/>
  <c r="H59" i="7"/>
  <c r="A55" i="7"/>
  <c r="H55" i="7"/>
  <c r="A51" i="7"/>
  <c r="H51" i="7"/>
  <c r="A47" i="7"/>
  <c r="H47" i="7"/>
  <c r="A43" i="7"/>
  <c r="H43" i="7"/>
  <c r="A39" i="7"/>
  <c r="H39" i="7"/>
  <c r="A35" i="7"/>
  <c r="H35" i="7"/>
  <c r="A31" i="7"/>
  <c r="H31" i="7"/>
  <c r="A27" i="7"/>
  <c r="H27" i="7"/>
  <c r="A23" i="7"/>
  <c r="H23" i="7"/>
  <c r="A19" i="7"/>
  <c r="H19" i="7"/>
  <c r="A15" i="7"/>
  <c r="H15" i="7"/>
  <c r="A11" i="7"/>
  <c r="H11" i="7"/>
  <c r="A7" i="7"/>
  <c r="K4" i="7"/>
  <c r="A3" i="7"/>
  <c r="K2" i="7"/>
  <c r="D35" i="1"/>
  <c r="M10" i="7" l="1"/>
  <c r="D38" i="1"/>
  <c r="I3" i="7"/>
  <c r="E39" i="1"/>
  <c r="D37"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<sst xmlns="http://schemas.openxmlformats.org/spreadsheetml/2006/main" count="11361" uniqueCount="3197">
  <si>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</si>
  <si>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</si>
  <si>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</si>
  <si>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</si>
  <si>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</si>
  <si>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</si>
  <si>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</si>
  <si>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</si>
  <si>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равна первая квартиль (КВАРТИЛЬ.ВКЛ)цены закрытия?</t>
  </si>
  <si>
    <t>Каково стандартное отклонение цены закрытия?</t>
  </si>
  <si>
    <t>Какова асимметрия дневной доходности акции?</t>
  </si>
  <si>
    <t>Чему равен минимум дневной доходности акции?</t>
  </si>
  <si>
    <t>Чему равен максимум объема торгов?</t>
  </si>
  <si>
    <t>Чему равна медиана объема торгов?</t>
  </si>
  <si>
    <t>Используя данные с листа КХЛ, ответьте на вопросы (каждый вопрос - 1 балл)</t>
  </si>
  <si>
    <t>Сколько игроков имеют амплуа защитник?</t>
  </si>
  <si>
    <t>Возраст скольких игроков с гражданством Дания больше 22?</t>
  </si>
  <si>
    <t>Какова суммарная зарплата игроков с амплуа нападающий 1980 года рождения ?</t>
  </si>
  <si>
    <t>Какова средняя зарплата игроков с гражданством Словения с фамилией на букву П? (ошибку #ДЕЛ/0 замените на 0)</t>
  </si>
  <si>
    <t>Каков возраст игрока под номером 449?</t>
  </si>
  <si>
    <t>Под каким номером в списке идет игрок Штайгер Евгений?</t>
  </si>
  <si>
    <t>Используя данные с листа Текст, ответьте на вопросы (каждый вопрос - 1 балл)</t>
  </si>
  <si>
    <t>Какова длина текста?</t>
  </si>
  <si>
    <t>Какой фрагмент текста содержится с 581 по 590 символ включительно?</t>
  </si>
  <si>
    <t>На какой позиции первый раз встречается символ e? (регистр важен)</t>
  </si>
  <si>
    <t>Какова будет длина текста, если убрать все запятые?</t>
  </si>
  <si>
    <t>Сколько всего раз в тексте встречается символ z? (регистр важен)</t>
  </si>
  <si>
    <t>Если сделать все буквы строчными, на какой позиции первый раз встретится символ t?</t>
  </si>
  <si>
    <t>Используя данные с листа Продажи, ответьте на вопросы (каждый вопрос - 1 балл)</t>
  </si>
  <si>
    <t>Сколько заказов было сделано в июне?</t>
  </si>
  <si>
    <t>Какая доля от общего количества заказов приходится на четверги?</t>
  </si>
  <si>
    <t>На какую сумму (с учетом скидки) было продано чая с 2017-11-18 по 2019-10-27 включительно?</t>
  </si>
  <si>
    <t>На какую сумму (без учета скидки) в среднем продается товара в вторую декаду месяца?  (ошибку #ДЕЛ/0 замените на 0)</t>
  </si>
  <si>
    <t>Сколько кг наименования Почки было заказано в 2017 году?</t>
  </si>
  <si>
    <t>Какова средняя скидка (десятичная дробь) по продажам в категории Жасминовый чай c 6-й по 47-ю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</si>
  <si>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</si>
  <si>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11ти наименьших элементов в строке номер 4?</t>
  </si>
  <si>
    <t>Какое значение содержится на пересечении строки номер 2и столбца номер 25?</t>
  </si>
  <si>
    <t>Чему равно скалярное произведение сроки номер 21и столбца номер 7?</t>
  </si>
  <si>
    <t>В какой(ом) строке массива находится наибольшее значение в столбце номер 29?</t>
  </si>
  <si>
    <t>Сколько нечетных значений в массиве?</t>
  </si>
  <si>
    <t>Чему равна сумма квадратов разностей элементов строки номер 12 и столбца номер 22?</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</si>
  <si>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</si>
  <si>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</si>
  <si>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</si>
  <si>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</si>
  <si>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r=4.63% , определите чистую приведенную стоимость всех денежных потоков на дату 2015-04-09.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</si>
  <si>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</si>
  <si>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точечную диаграмму, отразив по оси x даты, по оси y - денежный поток без дисконтирования. Добавьте легенду и название.</t>
  </si>
  <si>
    <t>Date</t>
  </si>
  <si>
    <t>Close</t>
  </si>
  <si>
    <t>Volume</t>
  </si>
  <si>
    <t>Stockname</t>
  </si>
  <si>
    <t>AMGN</t>
  </si>
  <si>
    <t>Фамилия, имя</t>
  </si>
  <si>
    <t>Амплуа</t>
  </si>
  <si>
    <t>Дата рождения</t>
  </si>
  <si>
    <t>Возраст</t>
  </si>
  <si>
    <t>Гражданство</t>
  </si>
  <si>
    <t>Зарплата</t>
  </si>
  <si>
    <t>Крейчик Якуб</t>
  </si>
  <si>
    <t>защитник</t>
  </si>
  <si>
    <t>25 Июня 1991</t>
  </si>
  <si>
    <t>Чехия</t>
  </si>
  <si>
    <t>Тимченко Данил</t>
  </si>
  <si>
    <t>вратарь</t>
  </si>
  <si>
    <t>9 Июня 1998</t>
  </si>
  <si>
    <t>Россия</t>
  </si>
  <si>
    <t>Стеглик Рихард</t>
  </si>
  <si>
    <t>22 Июня 1984</t>
  </si>
  <si>
    <t>Словакия</t>
  </si>
  <si>
    <t>Морозов Иван</t>
  </si>
  <si>
    <t>нападающий</t>
  </si>
  <si>
    <t>5 Мая 2000</t>
  </si>
  <si>
    <t>Весткотт Дьюи</t>
  </si>
  <si>
    <t>30 Октября 1977</t>
  </si>
  <si>
    <t>Канада</t>
  </si>
  <si>
    <t>Банников Кирилл</t>
  </si>
  <si>
    <t>29 Мая 1990</t>
  </si>
  <si>
    <t>Дюрягин Денис</t>
  </si>
  <si>
    <t>10 Мая 1995</t>
  </si>
  <si>
    <t>Голденков Дмитрий</t>
  </si>
  <si>
    <t>25 Февраля 1991</t>
  </si>
  <si>
    <t>Метсола Юха</t>
  </si>
  <si>
    <t>24 Февраля 1989</t>
  </si>
  <si>
    <t>Финляндия</t>
  </si>
  <si>
    <t>Пельтонен Вилле</t>
  </si>
  <si>
    <t>24 Мая 1973</t>
  </si>
  <si>
    <t>Волгин Алексей</t>
  </si>
  <si>
    <t>12 Мая 1990</t>
  </si>
  <si>
    <t>Саари Сантери</t>
  </si>
  <si>
    <t>18 Октября 1994</t>
  </si>
  <si>
    <t>Липсбергс Робертс</t>
  </si>
  <si>
    <t>29 Июля 1994</t>
  </si>
  <si>
    <t>Латвия</t>
  </si>
  <si>
    <t>Мамин Максим</t>
  </si>
  <si>
    <t>17 Мая 1988</t>
  </si>
  <si>
    <t>Шкотов Алексей</t>
  </si>
  <si>
    <t>Ринне Пекка</t>
  </si>
  <si>
    <t>3 Ноября 1982</t>
  </si>
  <si>
    <t>Основин Вячеслав</t>
  </si>
  <si>
    <t>5 Марта 1994</t>
  </si>
  <si>
    <t>Епишин Михаил</t>
  </si>
  <si>
    <t>23 Марта 1997</t>
  </si>
  <si>
    <t>Райан Майкл</t>
  </si>
  <si>
    <t>16 Мая 1980</t>
  </si>
  <si>
    <t>США</t>
  </si>
  <si>
    <t>Брент Тим</t>
  </si>
  <si>
    <t>10 Марта 1984</t>
  </si>
  <si>
    <t>Берзиньш Армандс</t>
  </si>
  <si>
    <t>27 Декабря 1983</t>
  </si>
  <si>
    <t>Шикин Дмитрий</t>
  </si>
  <si>
    <t>28 Августа 1991</t>
  </si>
  <si>
    <t>Дево Андре</t>
  </si>
  <si>
    <t>23 Февраля 1984</t>
  </si>
  <si>
    <t>Яковенко Александр</t>
  </si>
  <si>
    <t>22 Февраля 1998</t>
  </si>
  <si>
    <t>Даниэльссон Никлас</t>
  </si>
  <si>
    <t>7 Декабря 1984</t>
  </si>
  <si>
    <t>Швеция</t>
  </si>
  <si>
    <t>Козловский Константин</t>
  </si>
  <si>
    <t>8 Марта 1995</t>
  </si>
  <si>
    <t>Беларусь</t>
  </si>
  <si>
    <t>Григоренко Евгений</t>
  </si>
  <si>
    <t>11 Августа 1992</t>
  </si>
  <si>
    <t>Шварни Иван</t>
  </si>
  <si>
    <t>31 Октября 1984</t>
  </si>
  <si>
    <t>Швец-Роговой Артём</t>
  </si>
  <si>
    <t>3 Марта 1995</t>
  </si>
  <si>
    <t>Сестито Тим</t>
  </si>
  <si>
    <t>28 Августа 1984</t>
  </si>
  <si>
    <t>Редлихс Кришьянис</t>
  </si>
  <si>
    <t>15 Января 1981</t>
  </si>
  <si>
    <t>Верещагин Иван</t>
  </si>
  <si>
    <t>19 Января 1995</t>
  </si>
  <si>
    <t>Хохряков Пётр</t>
  </si>
  <si>
    <t>16 Января 1990</t>
  </si>
  <si>
    <t>Белов Сергей</t>
  </si>
  <si>
    <t>24 Августа 1993</t>
  </si>
  <si>
    <t>Фернхольм Даниэль</t>
  </si>
  <si>
    <t>20 Декабря 1983</t>
  </si>
  <si>
    <t>Белов Вячеслав</t>
  </si>
  <si>
    <t>17 Апреля 1983</t>
  </si>
  <si>
    <t>Галушкин Андрей</t>
  </si>
  <si>
    <t>8 Мая 1976</t>
  </si>
  <si>
    <t>Хелениус Рику</t>
  </si>
  <si>
    <t>1 Марта 1988</t>
  </si>
  <si>
    <t>Клабертанз Кайл</t>
  </si>
  <si>
    <t>23 Сентября 1985</t>
  </si>
  <si>
    <t>Вопелка Лукаш</t>
  </si>
  <si>
    <t>2 Марта 1996</t>
  </si>
  <si>
    <t>Павелски Джо</t>
  </si>
  <si>
    <t>11 Июля 1984</t>
  </si>
  <si>
    <t>Даллмэн Кевин</t>
  </si>
  <si>
    <t>26 Февраля 1981</t>
  </si>
  <si>
    <t>Казахстан</t>
  </si>
  <si>
    <t>Медведев Евгений</t>
  </si>
  <si>
    <t>27 Августа 1982</t>
  </si>
  <si>
    <t>Тарасов Александр</t>
  </si>
  <si>
    <t>24 Декабря 1990</t>
  </si>
  <si>
    <t>Блэкер Джесси</t>
  </si>
  <si>
    <t>19 Апреля 1991</t>
  </si>
  <si>
    <t>Перевозчиков Денис</t>
  </si>
  <si>
    <t>2 Февраля 1993</t>
  </si>
  <si>
    <t>Артамонов Егор</t>
  </si>
  <si>
    <t>28 Августа 1989</t>
  </si>
  <si>
    <t>Редлихс Микелис</t>
  </si>
  <si>
    <t>1 Июля 1984</t>
  </si>
  <si>
    <t>Якуценя Максим</t>
  </si>
  <si>
    <t>14 Февраля 1981</t>
  </si>
  <si>
    <t>Мейер Михаил</t>
  </si>
  <si>
    <t>3 Июня 1988</t>
  </si>
  <si>
    <t>Трифонов Егор</t>
  </si>
  <si>
    <t>26 Ноября 1998</t>
  </si>
  <si>
    <t>Шарангович Егор</t>
  </si>
  <si>
    <t>6 Июня 1998</t>
  </si>
  <si>
    <t>Маллен Патрик</t>
  </si>
  <si>
    <t>6 Мая 1986</t>
  </si>
  <si>
    <t>Светлаков Андрей</t>
  </si>
  <si>
    <t>6 Апреля 1996</t>
  </si>
  <si>
    <t>Бегунц Рубен</t>
  </si>
  <si>
    <t>25 Июня 1989</t>
  </si>
  <si>
    <t>Яковлев Андрей</t>
  </si>
  <si>
    <t>7 Июня 1994</t>
  </si>
  <si>
    <t>Сахарусов Сергей</t>
  </si>
  <si>
    <t>9 Мая 1994</t>
  </si>
  <si>
    <t>Хайдар Даррен</t>
  </si>
  <si>
    <t>22 Октября 1979</t>
  </si>
  <si>
    <t>Войнов Вячеслав</t>
  </si>
  <si>
    <t>15 Января 1990</t>
  </si>
  <si>
    <t>Ярвинен Мика</t>
  </si>
  <si>
    <t>15 Ноября 1988</t>
  </si>
  <si>
    <t>Уппер Дмитрий</t>
  </si>
  <si>
    <t>27 Июля 1978</t>
  </si>
  <si>
    <t>Гимбатов Магомед</t>
  </si>
  <si>
    <t>11 Ноября 1990</t>
  </si>
  <si>
    <t>Власенков Дмитрий</t>
  </si>
  <si>
    <t>1 Января 1978</t>
  </si>
  <si>
    <t>Таффе Джефф</t>
  </si>
  <si>
    <t>19 Февраля 1981</t>
  </si>
  <si>
    <t>Корнеев Дмитрий</t>
  </si>
  <si>
    <t>30 Июня 1984</t>
  </si>
  <si>
    <t>Ниеми Мика</t>
  </si>
  <si>
    <t>10 Марта 1988</t>
  </si>
  <si>
    <t>Уокер Люк</t>
  </si>
  <si>
    <t>19 Февраля 1990</t>
  </si>
  <si>
    <t>Лукаш Ян</t>
  </si>
  <si>
    <t>2 Июня 1993</t>
  </si>
  <si>
    <t>Горовиков Константин</t>
  </si>
  <si>
    <t>31 Августа 1977</t>
  </si>
  <si>
    <t>Лучников Алексей</t>
  </si>
  <si>
    <t>16 Февраля 1992</t>
  </si>
  <si>
    <t>Гаврилов Андрей</t>
  </si>
  <si>
    <t>8 Ноября 1987</t>
  </si>
  <si>
    <t>Лаута Артур</t>
  </si>
  <si>
    <t>14 Февраля 1996</t>
  </si>
  <si>
    <t>Нильссон Андерс</t>
  </si>
  <si>
    <t>19 Марта 1990</t>
  </si>
  <si>
    <t>Лемешевский Евгений</t>
  </si>
  <si>
    <t>8 Февраля 1981</t>
  </si>
  <si>
    <t>Силланпя Севери</t>
  </si>
  <si>
    <t>7 Февраля 1988</t>
  </si>
  <si>
    <t>Хитер Кэлвин</t>
  </si>
  <si>
    <t>2 Ноября 1988</t>
  </si>
  <si>
    <t>Разумняк Валентин</t>
  </si>
  <si>
    <t>20 Октября 1996</t>
  </si>
  <si>
    <t>Букартс Рихардс</t>
  </si>
  <si>
    <t>31 Декабря 1995</t>
  </si>
  <si>
    <t>Столяров Геннадий</t>
  </si>
  <si>
    <t>20 Августа 1986</t>
  </si>
  <si>
    <t>Лахти Миика</t>
  </si>
  <si>
    <t>6 Февраля 1987</t>
  </si>
  <si>
    <t>Рычагов Андрей</t>
  </si>
  <si>
    <t>25 Августа 1982</t>
  </si>
  <si>
    <t>Паутов Юрий</t>
  </si>
  <si>
    <t>18 Марта 1995</t>
  </si>
  <si>
    <t>Буцаев Юрий</t>
  </si>
  <si>
    <t>11 Октября 1978</t>
  </si>
  <si>
    <t>Козлов Дмитрий</t>
  </si>
  <si>
    <t>6 Января 1990</t>
  </si>
  <si>
    <t>Шиннимин Брендэн</t>
  </si>
  <si>
    <t>7 Января 1991</t>
  </si>
  <si>
    <t>Каутто Яни</t>
  </si>
  <si>
    <t>25 Октября 1989</t>
  </si>
  <si>
    <t>Ближняк Марио</t>
  </si>
  <si>
    <t>6 Марта 1987</t>
  </si>
  <si>
    <t>Горошанский Александр</t>
  </si>
  <si>
    <t>28 Марта 1986</t>
  </si>
  <si>
    <t>Гендунов Бату</t>
  </si>
  <si>
    <t>4 Января 1999</t>
  </si>
  <si>
    <t>Иммонен Яркко</t>
  </si>
  <si>
    <t>19 Апреля 1982</t>
  </si>
  <si>
    <t>Вышедкевич Сергей</t>
  </si>
  <si>
    <t>3 Января 1975</t>
  </si>
  <si>
    <t>Аликин Евгений</t>
  </si>
  <si>
    <t>Хенкель Кристиан</t>
  </si>
  <si>
    <t>7 Ноября 1995</t>
  </si>
  <si>
    <t>Бакика Владимир</t>
  </si>
  <si>
    <t>20 Февраля 1989</t>
  </si>
  <si>
    <t>Кукумберг Роман</t>
  </si>
  <si>
    <t>8 Апреля 1980</t>
  </si>
  <si>
    <t>Шагг Джастин</t>
  </si>
  <si>
    <t>24 Декабря 1991</t>
  </si>
  <si>
    <t>Баклунд Юхан</t>
  </si>
  <si>
    <t>24 Июля 1981</t>
  </si>
  <si>
    <t>Цветков Алексей</t>
  </si>
  <si>
    <t>28 Августа 1981</t>
  </si>
  <si>
    <t>Летанг Алан</t>
  </si>
  <si>
    <t>4 Сентября 1975</t>
  </si>
  <si>
    <t>Хорватия</t>
  </si>
  <si>
    <t>Кухтинов Роман</t>
  </si>
  <si>
    <t>1 Декабря 1975</t>
  </si>
  <si>
    <t>Родман Марцел</t>
  </si>
  <si>
    <t>29 Сентября 1981</t>
  </si>
  <si>
    <t>Словения</t>
  </si>
  <si>
    <t>Валентенко Павел</t>
  </si>
  <si>
    <t>20 Октября 1987</t>
  </si>
  <si>
    <t>Баранов Егор</t>
  </si>
  <si>
    <t>27 Декабря 1998</t>
  </si>
  <si>
    <t>Егоршев Станислав</t>
  </si>
  <si>
    <t>21 Сентября 1987</t>
  </si>
  <si>
    <t>Бумагин Евгений</t>
  </si>
  <si>
    <t>7 Апреля 1982</t>
  </si>
  <si>
    <t>Йоэнсуу Ессе</t>
  </si>
  <si>
    <t>5 Октября 1987</t>
  </si>
  <si>
    <t>Денежкин Александр</t>
  </si>
  <si>
    <t>14 Октября 1991</t>
  </si>
  <si>
    <t>Чаньи Карол</t>
  </si>
  <si>
    <t>24 Января 1991</t>
  </si>
  <si>
    <t>Тарасенко Владимир</t>
  </si>
  <si>
    <t>13 Декабря 1991</t>
  </si>
  <si>
    <t>Михнов Алексей</t>
  </si>
  <si>
    <t>31 Августа 1982</t>
  </si>
  <si>
    <t>Зиле Кристапс</t>
  </si>
  <si>
    <t>24 Декабря 1997</t>
  </si>
  <si>
    <t>Солодухин Вячеслав</t>
  </si>
  <si>
    <t>31 Июля 1988</t>
  </si>
  <si>
    <t>Шабуров Дмитрий</t>
  </si>
  <si>
    <t>22 Августа 1996</t>
  </si>
  <si>
    <t>Цыплаков Максим</t>
  </si>
  <si>
    <t>19 Сентября 1998</t>
  </si>
  <si>
    <t>Чичу Джонатан</t>
  </si>
  <si>
    <t>15 Июля 1980</t>
  </si>
  <si>
    <t>Матаи Якуб</t>
  </si>
  <si>
    <t>9 Мая 1993</t>
  </si>
  <si>
    <t>Носов Артём</t>
  </si>
  <si>
    <t>4 Апреля 1985</t>
  </si>
  <si>
    <t>Краснослободцев Вадим</t>
  </si>
  <si>
    <t>16 Августа 1983</t>
  </si>
  <si>
    <t>Трощинский Алексей</t>
  </si>
  <si>
    <t>9 Октября 1973</t>
  </si>
  <si>
    <t>Маколей Кенни</t>
  </si>
  <si>
    <t>29 Апреля 1984</t>
  </si>
  <si>
    <t>Швецов Александр</t>
  </si>
  <si>
    <t>29 Сентября 1988</t>
  </si>
  <si>
    <t>Беспалов Никита</t>
  </si>
  <si>
    <t>28 Декабря 1987</t>
  </si>
  <si>
    <t>Ворошнин Павел</t>
  </si>
  <si>
    <t>23 Марта 1984</t>
  </si>
  <si>
    <t>Куражов Павел</t>
  </si>
  <si>
    <t>1 Ноября 1990</t>
  </si>
  <si>
    <t>Упитис Юрис</t>
  </si>
  <si>
    <t>16 Июня 1991</t>
  </si>
  <si>
    <t>Родионов Александр С.</t>
  </si>
  <si>
    <t>16 Августа 1995</t>
  </si>
  <si>
    <t>Вороной Кирилл</t>
  </si>
  <si>
    <t>29 Июля 1993</t>
  </si>
  <si>
    <t>Чистяков Сергей Н.</t>
  </si>
  <si>
    <t>3 Мая 1990</t>
  </si>
  <si>
    <t>Ряжинов Дмитрий</t>
  </si>
  <si>
    <t>2 Февраля 1991</t>
  </si>
  <si>
    <t>Петриков Евгений</t>
  </si>
  <si>
    <t>26 Января 1995</t>
  </si>
  <si>
    <t>Мнихович Андрей</t>
  </si>
  <si>
    <t>16 Декабря 1994</t>
  </si>
  <si>
    <t>Винцоур Томаш</t>
  </si>
  <si>
    <t>19 Ноября 1990</t>
  </si>
  <si>
    <t>Магарилов Сергей</t>
  </si>
  <si>
    <t>19 Марта 1985</t>
  </si>
  <si>
    <t>Баранка Иван</t>
  </si>
  <si>
    <t>19 Мая 1985</t>
  </si>
  <si>
    <t>Крамской Никита</t>
  </si>
  <si>
    <t>8 Марта 1994</t>
  </si>
  <si>
    <t>Ячанов Дмитрий</t>
  </si>
  <si>
    <t>17 Апреля 1972</t>
  </si>
  <si>
    <t>Кононенко Кирилл</t>
  </si>
  <si>
    <t>9 Января 1992</t>
  </si>
  <si>
    <t>Пестунов Дмитрий</t>
  </si>
  <si>
    <t>22 Января 1985</t>
  </si>
  <si>
    <t>Хауген Ларс</t>
  </si>
  <si>
    <t>19 Марта 1987</t>
  </si>
  <si>
    <t>Норвегия</t>
  </si>
  <si>
    <t>Кудреман Алексей</t>
  </si>
  <si>
    <t>20 Мая 1994</t>
  </si>
  <si>
    <t>Радчук Дмитрий</t>
  </si>
  <si>
    <t>26 Мая 1990</t>
  </si>
  <si>
    <t>Макаров Денис</t>
  </si>
  <si>
    <t>3 Августа 1983</t>
  </si>
  <si>
    <t>Лямкин Никита</t>
  </si>
  <si>
    <t>6 Февраля 1996</t>
  </si>
  <si>
    <t>Климчук Михаил</t>
  </si>
  <si>
    <t>9 Апреля 1988</t>
  </si>
  <si>
    <t>Подлубошнов Павел</t>
  </si>
  <si>
    <t>20 Апреля 1997</t>
  </si>
  <si>
    <t>Шпирко Растислав</t>
  </si>
  <si>
    <t>21 Июня 1984</t>
  </si>
  <si>
    <t>Андрейчиков Руслан</t>
  </si>
  <si>
    <t>28 Июля 1992</t>
  </si>
  <si>
    <t>Тимирёв Александр</t>
  </si>
  <si>
    <t>10 Марта 1994</t>
  </si>
  <si>
    <t>Шевченко Александр</t>
  </si>
  <si>
    <t>20 Августа 1992</t>
  </si>
  <si>
    <t>Ахметов Рафаэль</t>
  </si>
  <si>
    <t>31 Января 1989</t>
  </si>
  <si>
    <t>Коланос Кристофер</t>
  </si>
  <si>
    <t>27 Июля 1981</t>
  </si>
  <si>
    <t>Фейхи Брайан</t>
  </si>
  <si>
    <t>2 Марта 1981</t>
  </si>
  <si>
    <t>Хауден Куинтон</t>
  </si>
  <si>
    <t>21 Января 1992</t>
  </si>
  <si>
    <t>Шевченко Эрикс</t>
  </si>
  <si>
    <t>28 Апреля 1991</t>
  </si>
  <si>
    <t>Никулин Александр</t>
  </si>
  <si>
    <t>25 Августа 1985</t>
  </si>
  <si>
    <t>Жлоба Никита</t>
  </si>
  <si>
    <t>Жариков Дмитрий</t>
  </si>
  <si>
    <t>20 Марта 1992</t>
  </si>
  <si>
    <t>Жердев Николай</t>
  </si>
  <si>
    <t>5 Ноября 1984</t>
  </si>
  <si>
    <t>Шалимов Владислав</t>
  </si>
  <si>
    <t>23 Сентября 1993</t>
  </si>
  <si>
    <t>Коварж Ян</t>
  </si>
  <si>
    <t>20 Марта 1990</t>
  </si>
  <si>
    <t>Агеев Иван</t>
  </si>
  <si>
    <t>8 Апреля 1990</t>
  </si>
  <si>
    <t>Кутейкин Андрей</t>
  </si>
  <si>
    <t>30 Сентября 1984</t>
  </si>
  <si>
    <t>Лессио Лукас</t>
  </si>
  <si>
    <t>23 Января 1993</t>
  </si>
  <si>
    <t>Брюклер Бернд</t>
  </si>
  <si>
    <t>26 Сентября 1981</t>
  </si>
  <si>
    <t>Австрия</t>
  </si>
  <si>
    <t>Нильссон Роберт</t>
  </si>
  <si>
    <t>10 Января 1985</t>
  </si>
  <si>
    <t>Барулин Константин</t>
  </si>
  <si>
    <t>4 Сентября 1984</t>
  </si>
  <si>
    <t>Бирнер Михал</t>
  </si>
  <si>
    <t>2 Марта 1986</t>
  </si>
  <si>
    <t>Юньков Александр</t>
  </si>
  <si>
    <t>21 Ноября 1982</t>
  </si>
  <si>
    <t>Вальберг Микаэль</t>
  </si>
  <si>
    <t>28 Декабря 1976</t>
  </si>
  <si>
    <t>Володин Павел</t>
  </si>
  <si>
    <t>19 Февраля 1989</t>
  </si>
  <si>
    <t>Микуш Юрай</t>
  </si>
  <si>
    <t>22 Февраля 1987</t>
  </si>
  <si>
    <t>Зиго Томаш</t>
  </si>
  <si>
    <t>11 Апреля 1992</t>
  </si>
  <si>
    <t>Кожанов Константин</t>
  </si>
  <si>
    <t>4 Марта 1999</t>
  </si>
  <si>
    <t>Калус Петр</t>
  </si>
  <si>
    <t>29 Июня 1987</t>
  </si>
  <si>
    <t>Берестенников Илья</t>
  </si>
  <si>
    <t>9 Августа 1995</t>
  </si>
  <si>
    <t>Кареев Андрей</t>
  </si>
  <si>
    <t>19 Ноября 1994</t>
  </si>
  <si>
    <t>Никоноров Кирилл</t>
  </si>
  <si>
    <t>8 Января 1990</t>
  </si>
  <si>
    <t>Петружалек Якуб</t>
  </si>
  <si>
    <t>24 Апреля 1985</t>
  </si>
  <si>
    <t>Нурисламов Евгений</t>
  </si>
  <si>
    <t>11 Августа 1982</t>
  </si>
  <si>
    <t>Довгань Виктор</t>
  </si>
  <si>
    <t>27 Февраля 1987</t>
  </si>
  <si>
    <t>Ся Тяньсян</t>
  </si>
  <si>
    <t>11 Сентября 1993</t>
  </si>
  <si>
    <t>Китай</t>
  </si>
  <si>
    <t>Киискинен Туомас</t>
  </si>
  <si>
    <t>7 Октября 1986</t>
  </si>
  <si>
    <t>Брынцев Александр</t>
  </si>
  <si>
    <t>21 Мая 1995</t>
  </si>
  <si>
    <t>Кейн Бойд</t>
  </si>
  <si>
    <t>18 Апреля 1978</t>
  </si>
  <si>
    <t>Макаров Андрей</t>
  </si>
  <si>
    <t>20 Апреля 1993</t>
  </si>
  <si>
    <t>Шефер Нолан</t>
  </si>
  <si>
    <t>15 Января 1980</t>
  </si>
  <si>
    <t>Шишканов Тимофей</t>
  </si>
  <si>
    <t>10 Июня 1983</t>
  </si>
  <si>
    <t>Алишаускас Нериюс</t>
  </si>
  <si>
    <t>6 Июня 1991</t>
  </si>
  <si>
    <t>Литва</t>
  </si>
  <si>
    <t>Миклик Михел</t>
  </si>
  <si>
    <t>31 Июля 1982</t>
  </si>
  <si>
    <t>Пёрселл Тедди</t>
  </si>
  <si>
    <t>8 Сентября 1985</t>
  </si>
  <si>
    <t>Петерссон Андре</t>
  </si>
  <si>
    <t>11 Сентября 1990</t>
  </si>
  <si>
    <t>Манухов Роман</t>
  </si>
  <si>
    <t>11 Марта 1994</t>
  </si>
  <si>
    <t>Немолодышев Сергей</t>
  </si>
  <si>
    <t>30 Марта 1985</t>
  </si>
  <si>
    <t>Михнов Андрей</t>
  </si>
  <si>
    <t>26 Ноября 1983</t>
  </si>
  <si>
    <t>Вишневский Дмитрий</t>
  </si>
  <si>
    <t>3 Января 1990</t>
  </si>
  <si>
    <t>Сведберг Никлас</t>
  </si>
  <si>
    <t>4 Сентября 1989</t>
  </si>
  <si>
    <t>Макаров Константин</t>
  </si>
  <si>
    <t>17 Сентября 1985</t>
  </si>
  <si>
    <t>Карсумс Мартиньш</t>
  </si>
  <si>
    <t>26 Февраля 1986</t>
  </si>
  <si>
    <t>Возовик Дмитрий</t>
  </si>
  <si>
    <t>27 Декабря 1996</t>
  </si>
  <si>
    <t>Карон Себастьен</t>
  </si>
  <si>
    <t>25 Июня 1980</t>
  </si>
  <si>
    <t>Смуров Сергей</t>
  </si>
  <si>
    <t>26 Июля 1993</t>
  </si>
  <si>
    <t>Шкоула Мартин</t>
  </si>
  <si>
    <t>28 Октября 1979</t>
  </si>
  <si>
    <t>Ин Руди</t>
  </si>
  <si>
    <t>16 Августа 1998</t>
  </si>
  <si>
    <t>Матоушек Томаш</t>
  </si>
  <si>
    <t>15 Июня 1992</t>
  </si>
  <si>
    <t>Заболотнев Андрей</t>
  </si>
  <si>
    <t>20 Января 1982</t>
  </si>
  <si>
    <t>Толпеко Денис</t>
  </si>
  <si>
    <t>29 Января 1985</t>
  </si>
  <si>
    <t>Сапрыкин Олег</t>
  </si>
  <si>
    <t>12 Февраля 1981</t>
  </si>
  <si>
    <t>Абид Рамзи</t>
  </si>
  <si>
    <t>24 Марта 1980</t>
  </si>
  <si>
    <t>Шведов Игорь</t>
  </si>
  <si>
    <t>Доронин Павел</t>
  </si>
  <si>
    <t>21 Августа 1988</t>
  </si>
  <si>
    <t>Бабинцев Семён</t>
  </si>
  <si>
    <t>8 Октября 1994</t>
  </si>
  <si>
    <t>Ючерс Марис</t>
  </si>
  <si>
    <t>18 Июня 1987</t>
  </si>
  <si>
    <t>Гиллис Тревор</t>
  </si>
  <si>
    <t>30 Января 1979</t>
  </si>
  <si>
    <t>Ярославлев Евгений</t>
  </si>
  <si>
    <t>6 Апреля 1994</t>
  </si>
  <si>
    <t>Затёвич Мартин</t>
  </si>
  <si>
    <t>25 Января 1985</t>
  </si>
  <si>
    <t>Заборски Томаш</t>
  </si>
  <si>
    <t>14 Ноября 1987</t>
  </si>
  <si>
    <t>Никонцев Анатолий</t>
  </si>
  <si>
    <t>25 Июня 1990</t>
  </si>
  <si>
    <t>Андерссон Юнас</t>
  </si>
  <si>
    <t>24 Февраля 1981</t>
  </si>
  <si>
    <t>Азеведо Джастин</t>
  </si>
  <si>
    <t>1 Апреля 1988</t>
  </si>
  <si>
    <t>Пулиш Радован</t>
  </si>
  <si>
    <t>17 Сентября 1991</t>
  </si>
  <si>
    <t>Якимов Богдан</t>
  </si>
  <si>
    <t>4 Октября 1994</t>
  </si>
  <si>
    <t>Малиновский Владимир</t>
  </si>
  <si>
    <t>9 Июня 1991</t>
  </si>
  <si>
    <t>Хабаров Ярослав</t>
  </si>
  <si>
    <t>5 Марта 1989</t>
  </si>
  <si>
    <t>Волков Вячеслав</t>
  </si>
  <si>
    <t>7 Января 1995</t>
  </si>
  <si>
    <t>Попов Кирилл</t>
  </si>
  <si>
    <t>14 Июня 1999</t>
  </si>
  <si>
    <t>Анкудинов Андрей</t>
  </si>
  <si>
    <t>11 Февраля 1991</t>
  </si>
  <si>
    <t>Ефремов Владислав</t>
  </si>
  <si>
    <t>1 Августа 1995</t>
  </si>
  <si>
    <t>Поллок Джеймс</t>
  </si>
  <si>
    <t>16 Апреля 1979</t>
  </si>
  <si>
    <t>Гулявцев Александр</t>
  </si>
  <si>
    <t>3 Мая 1973</t>
  </si>
  <si>
    <t>Тарасов Дмитрий</t>
  </si>
  <si>
    <t>12 Мая 1991</t>
  </si>
  <si>
    <t>Ван Гуаньхуа</t>
  </si>
  <si>
    <t>7 Мая 1992</t>
  </si>
  <si>
    <t>Дудко Сергей</t>
  </si>
  <si>
    <t>29 Апреля 1991</t>
  </si>
  <si>
    <t>Норрена Фредрик</t>
  </si>
  <si>
    <t>29 Ноября 1973</t>
  </si>
  <si>
    <t>Мнацян Самвел</t>
  </si>
  <si>
    <t>5 Марта 1990</t>
  </si>
  <si>
    <t>Кацуба Станислав</t>
  </si>
  <si>
    <t>8 Мая 1991</t>
  </si>
  <si>
    <t>Бородкин Артём</t>
  </si>
  <si>
    <t>11 Октября 1991</t>
  </si>
  <si>
    <t>Макмиллан Брэндон</t>
  </si>
  <si>
    <t>22 Марта 1990</t>
  </si>
  <si>
    <t>Шемелин Денис</t>
  </si>
  <si>
    <t>24 Июля 1978</t>
  </si>
  <si>
    <t>Митряков Вадим</t>
  </si>
  <si>
    <t>18 Апреля 1991</t>
  </si>
  <si>
    <t>Энгрен Атте</t>
  </si>
  <si>
    <t>19 Февраля 1988</t>
  </si>
  <si>
    <t>Капуш Рихард</t>
  </si>
  <si>
    <t>9 Февраля 1973</t>
  </si>
  <si>
    <t>Кожокин Егор</t>
  </si>
  <si>
    <t>14 Ноября 1994</t>
  </si>
  <si>
    <t>Немец Ондржей</t>
  </si>
  <si>
    <t>18 Апреля 1984</t>
  </si>
  <si>
    <t>Приступлюк Максим</t>
  </si>
  <si>
    <t>2 Января 1991</t>
  </si>
  <si>
    <t>Полак Войтех</t>
  </si>
  <si>
    <t>27 Июня 1985</t>
  </si>
  <si>
    <t>Коукал Петр</t>
  </si>
  <si>
    <t>16 Августа 1982</t>
  </si>
  <si>
    <t>Лаланд Кевин</t>
  </si>
  <si>
    <t>19 Февраля 1987</t>
  </si>
  <si>
    <t>Шахрайчук Вадим</t>
  </si>
  <si>
    <t>12 Июня 1974</t>
  </si>
  <si>
    <t>Пиларж Карел</t>
  </si>
  <si>
    <t>23 Декабря 1977</t>
  </si>
  <si>
    <t>Каштанов Иван</t>
  </si>
  <si>
    <t>24 Февраля 1997</t>
  </si>
  <si>
    <t>Ворошило Артём</t>
  </si>
  <si>
    <t>13 Августа 1988</t>
  </si>
  <si>
    <t>Покотило Вадим</t>
  </si>
  <si>
    <t>11 Сентября 1972</t>
  </si>
  <si>
    <t>Щитов Никита</t>
  </si>
  <si>
    <t>24 Декабря 1983</t>
  </si>
  <si>
    <t>Метальников Леонид</t>
  </si>
  <si>
    <t>25 Апреля 1990</t>
  </si>
  <si>
    <t>Ячник Павел</t>
  </si>
  <si>
    <t>8 Мая 1993</t>
  </si>
  <si>
    <t>Украина</t>
  </si>
  <si>
    <t>Ружичка Штефан</t>
  </si>
  <si>
    <t>17 Февраля 1985</t>
  </si>
  <si>
    <t>Конрад Бранислав</t>
  </si>
  <si>
    <t>10 Октября 1987</t>
  </si>
  <si>
    <t>Соин Сергей</t>
  </si>
  <si>
    <t>31 Марта 1982</t>
  </si>
  <si>
    <t>Сангвинетти Бобби</t>
  </si>
  <si>
    <t>29 Февраля 1988</t>
  </si>
  <si>
    <t>Турбин Павел</t>
  </si>
  <si>
    <t>24 Февраля 1990</t>
  </si>
  <si>
    <t>Анисин Михаил</t>
  </si>
  <si>
    <t>Смирягин Роман</t>
  </si>
  <si>
    <t>19 Апреля 1990</t>
  </si>
  <si>
    <t>Хомутов Иван</t>
  </si>
  <si>
    <t>11 Марта 1985</t>
  </si>
  <si>
    <t>Порселанд Матиас</t>
  </si>
  <si>
    <t>12 Июня 1986</t>
  </si>
  <si>
    <t>Карлссон Хенрик</t>
  </si>
  <si>
    <t>27 Ноября 1983</t>
  </si>
  <si>
    <t>Гусев Дмитрий</t>
  </si>
  <si>
    <t>10 Марта 1989</t>
  </si>
  <si>
    <t>Галайша Александр</t>
  </si>
  <si>
    <t>6 Апреля 1991</t>
  </si>
  <si>
    <t>Александров Евгений</t>
  </si>
  <si>
    <t>20 Апреля 1982</t>
  </si>
  <si>
    <t>Мочалов Фёдор</t>
  </si>
  <si>
    <t>24 Мая 1999</t>
  </si>
  <si>
    <t>Брукбэнк Шелдон</t>
  </si>
  <si>
    <t>3 Октября 1980</t>
  </si>
  <si>
    <t>Энгквист Андреас</t>
  </si>
  <si>
    <t>23 Декабря 1987</t>
  </si>
  <si>
    <t>Девяткин Антон</t>
  </si>
  <si>
    <t>30 Января 2000</t>
  </si>
  <si>
    <t>Халь Рику</t>
  </si>
  <si>
    <t>1 Ноября 1980</t>
  </si>
  <si>
    <t>Микеска Михал</t>
  </si>
  <si>
    <t>28 Апреля 1976</t>
  </si>
  <si>
    <t>Щехура Пол</t>
  </si>
  <si>
    <t>30 Ноября 1985</t>
  </si>
  <si>
    <t>Ларичев Иван</t>
  </si>
  <si>
    <t>29 Ноября 1995</t>
  </si>
  <si>
    <t>Путилов Кирилл</t>
  </si>
  <si>
    <t>1 Ноября 1988</t>
  </si>
  <si>
    <t>Корнилов Кирилл</t>
  </si>
  <si>
    <t>1 Июля 1989</t>
  </si>
  <si>
    <t>Пиккарайнен Ханну</t>
  </si>
  <si>
    <t>13 Октября 1983</t>
  </si>
  <si>
    <t>Слепышев Антон</t>
  </si>
  <si>
    <t>13 Мая 1994</t>
  </si>
  <si>
    <t>Гусев Сергей</t>
  </si>
  <si>
    <t>31 Июля 1975</t>
  </si>
  <si>
    <t>Беркутов Александр</t>
  </si>
  <si>
    <t>31 Мая 1986</t>
  </si>
  <si>
    <t>Выдров Денис</t>
  </si>
  <si>
    <t>26 Марта 1991</t>
  </si>
  <si>
    <t>Угаров Алексей</t>
  </si>
  <si>
    <t>2 Января 1985</t>
  </si>
  <si>
    <t>Шефер Андрей</t>
  </si>
  <si>
    <t>26 Июля 1981</t>
  </si>
  <si>
    <t>Микулович Александр</t>
  </si>
  <si>
    <t>1 Июля 1996</t>
  </si>
  <si>
    <t>Лисовец Евгений</t>
  </si>
  <si>
    <t>12 Ноября 1994</t>
  </si>
  <si>
    <t>Новак Ян</t>
  </si>
  <si>
    <t>9 Февраля 1979</t>
  </si>
  <si>
    <t>Глызин Максим</t>
  </si>
  <si>
    <t>Безина Горан</t>
  </si>
  <si>
    <t>21 Марта 1980</t>
  </si>
  <si>
    <t>Скиннер Бретт</t>
  </si>
  <si>
    <t>28 Июня 1983</t>
  </si>
  <si>
    <t>Дубровин Евгений</t>
  </si>
  <si>
    <t>27 Января 1986</t>
  </si>
  <si>
    <t>Кошечкин Василий</t>
  </si>
  <si>
    <t>27 Марта 1983</t>
  </si>
  <si>
    <t>Прохоркин Николай</t>
  </si>
  <si>
    <t>17 Сентября 1993</t>
  </si>
  <si>
    <t>Петраш Самуэль</t>
  </si>
  <si>
    <t>11 Мая 1995</t>
  </si>
  <si>
    <t>Крепс Камил</t>
  </si>
  <si>
    <t>18 Ноября 1984</t>
  </si>
  <si>
    <t>Штястни Андрей</t>
  </si>
  <si>
    <t>Штюмпель Йозеф</t>
  </si>
  <si>
    <t>20 Июля 1972</t>
  </si>
  <si>
    <t>Исаев Игорь</t>
  </si>
  <si>
    <t>8 Августа 1995</t>
  </si>
  <si>
    <t>Житков Павел</t>
  </si>
  <si>
    <t>4 Июня 1984</t>
  </si>
  <si>
    <t>Сильницкий Юрий</t>
  </si>
  <si>
    <t>14 Января 1992</t>
  </si>
  <si>
    <t>Трясунов Вячеслав</t>
  </si>
  <si>
    <t>24 Июня 1985</t>
  </si>
  <si>
    <t>Заварухин Алексей</t>
  </si>
  <si>
    <t>30 Октября 1980</t>
  </si>
  <si>
    <t>Марыгин Андрей</t>
  </si>
  <si>
    <t>13 Апреля 1989</t>
  </si>
  <si>
    <t>Фомин Леонид</t>
  </si>
  <si>
    <t>5 Мая 1996</t>
  </si>
  <si>
    <t>Щегольков Вадим</t>
  </si>
  <si>
    <t>19 Апреля 1994</t>
  </si>
  <si>
    <t>Шенфельд Антон</t>
  </si>
  <si>
    <t>23 Июля 1993</t>
  </si>
  <si>
    <t>Осипов Александр</t>
  </si>
  <si>
    <t>24 Марта 1989</t>
  </si>
  <si>
    <t>Лехтеря Йори</t>
  </si>
  <si>
    <t>Томилин Артём</t>
  </si>
  <si>
    <t>16 Июля 1991</t>
  </si>
  <si>
    <t>Филипп Радек</t>
  </si>
  <si>
    <t>12 Февраля 1977</t>
  </si>
  <si>
    <t>Горбунов Роман</t>
  </si>
  <si>
    <t>14 Ноября 1996</t>
  </si>
  <si>
    <t>Сидоров Максим</t>
  </si>
  <si>
    <t>3 Апреля 1996</t>
  </si>
  <si>
    <t>Давыдов Илья</t>
  </si>
  <si>
    <t>25 Января 1989</t>
  </si>
  <si>
    <t>Магогин Игорь</t>
  </si>
  <si>
    <t>16 Сентября 1981</t>
  </si>
  <si>
    <t>Окулов Константин</t>
  </si>
  <si>
    <t>18 Февраля 1995</t>
  </si>
  <si>
    <t>Брызгалов Илья</t>
  </si>
  <si>
    <t>22 Июня 1980</t>
  </si>
  <si>
    <t>Бадюков Алексей</t>
  </si>
  <si>
    <t>20 Апреля 1978</t>
  </si>
  <si>
    <t>Шумаков Сергей</t>
  </si>
  <si>
    <t>4 Сентября 1992</t>
  </si>
  <si>
    <t>Демагин Сергей</t>
  </si>
  <si>
    <t>19 Июля 1986</t>
  </si>
  <si>
    <t>Коршунов Андрей</t>
  </si>
  <si>
    <t>10 Мая 1983</t>
  </si>
  <si>
    <t>Первов Антон</t>
  </si>
  <si>
    <t>20 Мая 1997</t>
  </si>
  <si>
    <t>Волошенко Роман</t>
  </si>
  <si>
    <t>12 Мая 1986</t>
  </si>
  <si>
    <t>Пюёряля Мика</t>
  </si>
  <si>
    <t>13 Июля 1981</t>
  </si>
  <si>
    <t>Орлов Дмитрий</t>
  </si>
  <si>
    <t>23 Июля 1991</t>
  </si>
  <si>
    <t>Улмер Джефф</t>
  </si>
  <si>
    <t>27 Апреля 1977</t>
  </si>
  <si>
    <t>Новотны Штепан</t>
  </si>
  <si>
    <t>21 Сентября 1990</t>
  </si>
  <si>
    <t>Ванделль Том</t>
  </si>
  <si>
    <t>29 Января 1987</t>
  </si>
  <si>
    <t>Гончар Сергей</t>
  </si>
  <si>
    <t>13 Апреля 1974</t>
  </si>
  <si>
    <t>Васильев Валерий С.</t>
  </si>
  <si>
    <t>31 Мая 1994</t>
  </si>
  <si>
    <t>Лобанов Евгений</t>
  </si>
  <si>
    <t>25 Июня 1984</t>
  </si>
  <si>
    <t>Иванов Илья</t>
  </si>
  <si>
    <t>7 Февраля 1995</t>
  </si>
  <si>
    <t>Яценко Иван</t>
  </si>
  <si>
    <t>21 Июня 1992</t>
  </si>
  <si>
    <t>Тетерин Иван</t>
  </si>
  <si>
    <t>2 Декабря 1995</t>
  </si>
  <si>
    <t>Ларкин Томас</t>
  </si>
  <si>
    <t>31 Декабря 1990</t>
  </si>
  <si>
    <t>Италия</t>
  </si>
  <si>
    <t>Врана Петр</t>
  </si>
  <si>
    <t>29 Марта 1985</t>
  </si>
  <si>
    <t>Шиксатдаров Ильдар</t>
  </si>
  <si>
    <t>11 Июля 1994</t>
  </si>
  <si>
    <t>Бурдасов Антон</t>
  </si>
  <si>
    <t>9 Мая 1991</t>
  </si>
  <si>
    <t>Науров Александр</t>
  </si>
  <si>
    <t>4 Марта 1985</t>
  </si>
  <si>
    <t>Дани Янн</t>
  </si>
  <si>
    <t>21 Июня 1981</t>
  </si>
  <si>
    <t>Гальярди Терри</t>
  </si>
  <si>
    <t>22 Апреля 1988</t>
  </si>
  <si>
    <t>Капризов Кирилл</t>
  </si>
  <si>
    <t>26 Апреля 1997</t>
  </si>
  <si>
    <t>Плотников Александр</t>
  </si>
  <si>
    <t>12 Октября 1990</t>
  </si>
  <si>
    <t>Варянов Владимир</t>
  </si>
  <si>
    <t>30 Марта 1990</t>
  </si>
  <si>
    <t>Закарлюкин Алексей</t>
  </si>
  <si>
    <t>28 Февраля 1995</t>
  </si>
  <si>
    <t>Стельмах Андрей</t>
  </si>
  <si>
    <t>15 Марта 1990</t>
  </si>
  <si>
    <t>Степанов Александр</t>
  </si>
  <si>
    <t>26 Апреля 1979</t>
  </si>
  <si>
    <t>Безух Юрай</t>
  </si>
  <si>
    <t>20 Декабря 1993</t>
  </si>
  <si>
    <t>Макдона Райан</t>
  </si>
  <si>
    <t>13 Июня 1989</t>
  </si>
  <si>
    <t>Обухов Дмитрий</t>
  </si>
  <si>
    <t>9 Июля 1983</t>
  </si>
  <si>
    <t>Улльстрём Давид</t>
  </si>
  <si>
    <t>22 Апреля 1989</t>
  </si>
  <si>
    <t>Лещёв Альберт</t>
  </si>
  <si>
    <t>27 Сентября 1971</t>
  </si>
  <si>
    <t>Кожиак Ян</t>
  </si>
  <si>
    <t>6 Февраля 1998</t>
  </si>
  <si>
    <t>Сикора Петр</t>
  </si>
  <si>
    <t>19 Ноября 1976</t>
  </si>
  <si>
    <t>Галимов Станислав</t>
  </si>
  <si>
    <t>12 Февраля 1988</t>
  </si>
  <si>
    <t>Воробьёв Дмитрий</t>
  </si>
  <si>
    <t>18 Ноября 1994</t>
  </si>
  <si>
    <t>Кеннеди Тим</t>
  </si>
  <si>
    <t>30 Апреля 1986</t>
  </si>
  <si>
    <t>Аугсткалнс Эдмундс</t>
  </si>
  <si>
    <t>25 Августа 1994</t>
  </si>
  <si>
    <t>Марьямяки Маси</t>
  </si>
  <si>
    <t>16 Января 1985</t>
  </si>
  <si>
    <t>Швиденко Дмитрий</t>
  </si>
  <si>
    <t>13 Октября 1992</t>
  </si>
  <si>
    <t>Мёрфи Майк</t>
  </si>
  <si>
    <t>15 Января 1989</t>
  </si>
  <si>
    <t>Потехин Богдан</t>
  </si>
  <si>
    <t>10 Июля 1992</t>
  </si>
  <si>
    <t>Шупинский Денис</t>
  </si>
  <si>
    <t>18 Января 1996</t>
  </si>
  <si>
    <t>Филатов Владимир</t>
  </si>
  <si>
    <t>14 Апреля 1994</t>
  </si>
  <si>
    <t>Юханссон Магнус</t>
  </si>
  <si>
    <t>4 Сентября 1973</t>
  </si>
  <si>
    <t>Торченюк Александр</t>
  </si>
  <si>
    <t>25 Мая 1991</t>
  </si>
  <si>
    <t>Шафигулин Григорий</t>
  </si>
  <si>
    <t>13 Января 1985</t>
  </si>
  <si>
    <t>Новиков Александр</t>
  </si>
  <si>
    <t>5 Июня 1988</t>
  </si>
  <si>
    <t>Гребенщиков Владимир</t>
  </si>
  <si>
    <t>14 Августа 1992</t>
  </si>
  <si>
    <t>Да Коста Стефан</t>
  </si>
  <si>
    <t>11 Июля 1989</t>
  </si>
  <si>
    <t>Франция</t>
  </si>
  <si>
    <t>Щукин Кирилл</t>
  </si>
  <si>
    <t>24 Февраля 1996</t>
  </si>
  <si>
    <t>Лукоянов Артём</t>
  </si>
  <si>
    <t>Регин Петер</t>
  </si>
  <si>
    <t>16 Апреля 1986</t>
  </si>
  <si>
    <t>Дания</t>
  </si>
  <si>
    <t>Сварс Паулс</t>
  </si>
  <si>
    <t>11 Марта 1998</t>
  </si>
  <si>
    <t>Устиненко Никита</t>
  </si>
  <si>
    <t>22 Апреля 1995</t>
  </si>
  <si>
    <t>Брюквин Владимир</t>
  </si>
  <si>
    <t>22 Января 1995</t>
  </si>
  <si>
    <t>Еглич Жига</t>
  </si>
  <si>
    <t>24 Февраля 1988</t>
  </si>
  <si>
    <t>Турковский Василий</t>
  </si>
  <si>
    <t>3 Сентября 1974</t>
  </si>
  <si>
    <t>Мейя Гинтс</t>
  </si>
  <si>
    <t>4 Сентября 1987</t>
  </si>
  <si>
    <t>Володин Иван</t>
  </si>
  <si>
    <t>11 Сентября 1997</t>
  </si>
  <si>
    <t>Дыдыкин Валерий</t>
  </si>
  <si>
    <t>3 Апреля 1986</t>
  </si>
  <si>
    <t>Зуев Андрей</t>
  </si>
  <si>
    <t>18 Мая 1964</t>
  </si>
  <si>
    <t>Бабчук Антон</t>
  </si>
  <si>
    <t>6 Мая 1984</t>
  </si>
  <si>
    <t>Белл Брендэн</t>
  </si>
  <si>
    <t>31 Марта 1983</t>
  </si>
  <si>
    <t>Эрсберг Эрик</t>
  </si>
  <si>
    <t>8 Марта 1982</t>
  </si>
  <si>
    <t>Кокшаров Юрий</t>
  </si>
  <si>
    <t>1 Ноября 1985</t>
  </si>
  <si>
    <t>Бучневич Павел</t>
  </si>
  <si>
    <t>17 Апреля 1995</t>
  </si>
  <si>
    <t>Эммертон Кори</t>
  </si>
  <si>
    <t>1 Июня 1988</t>
  </si>
  <si>
    <t>Чернов Михаил</t>
  </si>
  <si>
    <t>11 Ноября 1978</t>
  </si>
  <si>
    <t>Тихонов Виктор</t>
  </si>
  <si>
    <t>12 Мая 1988</t>
  </si>
  <si>
    <t>Цулыгин Кирилл</t>
  </si>
  <si>
    <t>1 Марта 1996</t>
  </si>
  <si>
    <t>Мамкин Михаил</t>
  </si>
  <si>
    <t>7 Августа 1990</t>
  </si>
  <si>
    <t>Кон Ладислав</t>
  </si>
  <si>
    <t>4 Марта 1975</t>
  </si>
  <si>
    <t>Гичибеков Назир</t>
  </si>
  <si>
    <t>5 Апреля 1995</t>
  </si>
  <si>
    <t>Козак Лукаш</t>
  </si>
  <si>
    <t>29 Октября 1991</t>
  </si>
  <si>
    <t>Риссанен Расмус</t>
  </si>
  <si>
    <t>13 Июля 1991</t>
  </si>
  <si>
    <t>Касутин Иван</t>
  </si>
  <si>
    <t>17 Октября 1986</t>
  </si>
  <si>
    <t>Федосеев Александр</t>
  </si>
  <si>
    <t>20 Июля 1991</t>
  </si>
  <si>
    <t>Орлов Иван</t>
  </si>
  <si>
    <t>14 Марта 1996</t>
  </si>
  <si>
    <t>Фазылзянов Камиль</t>
  </si>
  <si>
    <t>31 Октября 1997</t>
  </si>
  <si>
    <t>Саболич Роберт</t>
  </si>
  <si>
    <t>18 Сентября 1988</t>
  </si>
  <si>
    <t>Нолан Дуглас</t>
  </si>
  <si>
    <t>5 Января 1976</t>
  </si>
  <si>
    <t>Панков Александр</t>
  </si>
  <si>
    <t>17 Ноября 1991</t>
  </si>
  <si>
    <t>Дорофеев Михаил</t>
  </si>
  <si>
    <t>7 Марта 1995</t>
  </si>
  <si>
    <t>Соловьёв Евгений</t>
  </si>
  <si>
    <t>14 Февраля 1992</t>
  </si>
  <si>
    <t>Рыбаков Александр В.</t>
  </si>
  <si>
    <t>11 Августа 1985</t>
  </si>
  <si>
    <t>Прайссинг Том</t>
  </si>
  <si>
    <t>3 Декабря 1978</t>
  </si>
  <si>
    <t>Райт Джеймс</t>
  </si>
  <si>
    <t>24 Марта 1990</t>
  </si>
  <si>
    <t>Андерсен Никлас</t>
  </si>
  <si>
    <t>28 Апреля 1988</t>
  </si>
  <si>
    <t>Койвисто Тони</t>
  </si>
  <si>
    <t>5 Ноября 1982</t>
  </si>
  <si>
    <t>Заборников Станислав</t>
  </si>
  <si>
    <t>30 Мая 1991</t>
  </si>
  <si>
    <t>Бессонов Владимир</t>
  </si>
  <si>
    <t>22 Февраля 1990</t>
  </si>
  <si>
    <t>Мухометов Ильдар</t>
  </si>
  <si>
    <t>21 Сентября 1972</t>
  </si>
  <si>
    <t>Черны Томаш</t>
  </si>
  <si>
    <t>15 Августа 1997</t>
  </si>
  <si>
    <t>Кулик Денис</t>
  </si>
  <si>
    <t>9 Мая 1986</t>
  </si>
  <si>
    <t>Стальнов Даниил</t>
  </si>
  <si>
    <t>4 Ноября 1994</t>
  </si>
  <si>
    <t>Грымзин Степан</t>
  </si>
  <si>
    <t>22 Декабря 1998</t>
  </si>
  <si>
    <t>Шафаренко Олег</t>
  </si>
  <si>
    <t>31 Октября 1981</t>
  </si>
  <si>
    <t>Плотников Михаил</t>
  </si>
  <si>
    <t>31 Июля 1992</t>
  </si>
  <si>
    <t>Подъяпольский Владислав</t>
  </si>
  <si>
    <t>4 Июня 1995</t>
  </si>
  <si>
    <t>Локтионов Андрей</t>
  </si>
  <si>
    <t>30 Мая 1990</t>
  </si>
  <si>
    <t>Бицадзе Михаил</t>
  </si>
  <si>
    <t>18 Ноября 1999</t>
  </si>
  <si>
    <t>Ахметов Данияр</t>
  </si>
  <si>
    <t>30 Марта 1988</t>
  </si>
  <si>
    <t>Купцов Сергей</t>
  </si>
  <si>
    <t>6 Октября 1994</t>
  </si>
  <si>
    <t>Рюнняс Юсси</t>
  </si>
  <si>
    <t>22 Мая 1987</t>
  </si>
  <si>
    <t>Баранов Максим</t>
  </si>
  <si>
    <t>3 Марта 1994</t>
  </si>
  <si>
    <t>Ахонен Ари</t>
  </si>
  <si>
    <t>6 Февраля 1981</t>
  </si>
  <si>
    <t>Нюландер Петер</t>
  </si>
  <si>
    <t>20 Января 1976</t>
  </si>
  <si>
    <t>Волошин Дмитрий</t>
  </si>
  <si>
    <t>26 Сентября 1989</t>
  </si>
  <si>
    <t>Кузнецов Александр</t>
  </si>
  <si>
    <t>11 Марта 1992</t>
  </si>
  <si>
    <t>Холлоуэй Бад</t>
  </si>
  <si>
    <t>Ворачек Якуб</t>
  </si>
  <si>
    <t>15 Августа 1989</t>
  </si>
  <si>
    <t>Шаров Александр П.</t>
  </si>
  <si>
    <t>23 Июня 1995</t>
  </si>
  <si>
    <t>Нестрашил Андрей</t>
  </si>
  <si>
    <t>22 Февраля 1991</t>
  </si>
  <si>
    <t>Гурьянов Георгий</t>
  </si>
  <si>
    <t>26 Июня 1990</t>
  </si>
  <si>
    <t>Скалицки Павол</t>
  </si>
  <si>
    <t>9 Октября 1995</t>
  </si>
  <si>
    <t>Репин Владимир</t>
  </si>
  <si>
    <t>19 Июля 1989</t>
  </si>
  <si>
    <t>Хрипунов Степан</t>
  </si>
  <si>
    <t>24 Июня 1995</t>
  </si>
  <si>
    <t>Воронин Артём</t>
  </si>
  <si>
    <t>22 Июля 1991</t>
  </si>
  <si>
    <t>Сарканис Дейвидс</t>
  </si>
  <si>
    <t>7 Ноября 1994</t>
  </si>
  <si>
    <t>Бен-Амор Семир</t>
  </si>
  <si>
    <t>6 Мая 1982</t>
  </si>
  <si>
    <t>Дуба Томаш</t>
  </si>
  <si>
    <t>2 Июля 1981</t>
  </si>
  <si>
    <t>Соловьёв Александр</t>
  </si>
  <si>
    <t>8 Февраля 1989</t>
  </si>
  <si>
    <t>Камаев Игорь</t>
  </si>
  <si>
    <t>24 Февраля 1979</t>
  </si>
  <si>
    <t>Джессимэн Хью</t>
  </si>
  <si>
    <t>28 Марта 1984</t>
  </si>
  <si>
    <t>Хульт Андре</t>
  </si>
  <si>
    <t>5 Декабря 1987</t>
  </si>
  <si>
    <t>Рыбницкий Евгений</t>
  </si>
  <si>
    <t>8 Июля 1989</t>
  </si>
  <si>
    <t>Безруков Иван</t>
  </si>
  <si>
    <t>11 Июня 1997</t>
  </si>
  <si>
    <t>Кария Мартин</t>
  </si>
  <si>
    <t>5 Октября 1981</t>
  </si>
  <si>
    <t>Фрэттин Мэттью</t>
  </si>
  <si>
    <t>3 Января 1988</t>
  </si>
  <si>
    <t>Евдокимов Ярослав</t>
  </si>
  <si>
    <t>18 Сентября 1993</t>
  </si>
  <si>
    <t>Цыганов Егор</t>
  </si>
  <si>
    <t>17 Июля 1991</t>
  </si>
  <si>
    <t>Ландин Майк</t>
  </si>
  <si>
    <t>24 Сентября 1984</t>
  </si>
  <si>
    <t>Бумедьенн Юсеф</t>
  </si>
  <si>
    <t>12 Января 1978</t>
  </si>
  <si>
    <t>Сааринен Ессе</t>
  </si>
  <si>
    <t>29 Июля 1985</t>
  </si>
  <si>
    <t>Чалпа Улдис</t>
  </si>
  <si>
    <t>4 Сентября 1991</t>
  </si>
  <si>
    <t>Беленький Леонид</t>
  </si>
  <si>
    <t>19 Сентября 1993</t>
  </si>
  <si>
    <t>Доника Виталий</t>
  </si>
  <si>
    <t>12 Мая 1982</t>
  </si>
  <si>
    <t>Чипчура Кайл</t>
  </si>
  <si>
    <t>19 Февраля 1986</t>
  </si>
  <si>
    <t>Ципулис Мартиньш</t>
  </si>
  <si>
    <t>29 Ноября 1980</t>
  </si>
  <si>
    <t>Шелег Сергей</t>
  </si>
  <si>
    <t>24 Мая 1990</t>
  </si>
  <si>
    <t>Наумов Владислав</t>
  </si>
  <si>
    <t>26 Ноября 1996</t>
  </si>
  <si>
    <t>Смит Дерек</t>
  </si>
  <si>
    <t>13 Октября 1984</t>
  </si>
  <si>
    <t>Алексеев Андрей</t>
  </si>
  <si>
    <t>1 Марта 1995</t>
  </si>
  <si>
    <t>Билалов Ильшат</t>
  </si>
  <si>
    <t>15 Января 1985</t>
  </si>
  <si>
    <t>Каллен Марк</t>
  </si>
  <si>
    <t>28 Октября 1978</t>
  </si>
  <si>
    <t>Шипин Максим</t>
  </si>
  <si>
    <t>11 Мая 1997</t>
  </si>
  <si>
    <t>Бондырев Игорь</t>
  </si>
  <si>
    <t>4 Июня 1997</t>
  </si>
  <si>
    <t>Соломонов Евгений</t>
  </si>
  <si>
    <t>9 Мая 1990</t>
  </si>
  <si>
    <t>Вяливаара Юрки</t>
  </si>
  <si>
    <t>30 Мая 1976</t>
  </si>
  <si>
    <t>Сёмин Николай</t>
  </si>
  <si>
    <t>20 Февраля 1973</t>
  </si>
  <si>
    <t>Ежов Денис</t>
  </si>
  <si>
    <t>28 Февраля 1985</t>
  </si>
  <si>
    <t>Кутлак Зденек</t>
  </si>
  <si>
    <t>13 Февраля 1980</t>
  </si>
  <si>
    <t>Цимерманис Рихардс</t>
  </si>
  <si>
    <t>22 Марта 1993</t>
  </si>
  <si>
    <t>Перетягин Денис</t>
  </si>
  <si>
    <t>Науменков Михаил</t>
  </si>
  <si>
    <t>19 Февраля 1993</t>
  </si>
  <si>
    <t>Шавалеев Булат</t>
  </si>
  <si>
    <t>19 Сентября 1992</t>
  </si>
  <si>
    <t>Хентунен Юкка</t>
  </si>
  <si>
    <t>3 Мая 1974</t>
  </si>
  <si>
    <t>Рыков Егор</t>
  </si>
  <si>
    <t>14 Апреля 1997</t>
  </si>
  <si>
    <t>Бердников Сергей</t>
  </si>
  <si>
    <t>5 Января 1971</t>
  </si>
  <si>
    <t>Мясищев Игорь</t>
  </si>
  <si>
    <t>26 Марта 1997</t>
  </si>
  <si>
    <t>Холт Кристофер</t>
  </si>
  <si>
    <t>5 Июня 1985</t>
  </si>
  <si>
    <t>Никитенко Андрей</t>
  </si>
  <si>
    <t>13 Января 1979</t>
  </si>
  <si>
    <t>Бусыгин Евгений</t>
  </si>
  <si>
    <t>9 Сентября 1987</t>
  </si>
  <si>
    <t>Тюрин Денис</t>
  </si>
  <si>
    <t>3 Июня 1980</t>
  </si>
  <si>
    <t>Манухов Никита</t>
  </si>
  <si>
    <t>28 Июня 1989</t>
  </si>
  <si>
    <t>Епанчинцев Вадим</t>
  </si>
  <si>
    <t>16 Марта 1976</t>
  </si>
  <si>
    <t>Воробьёв Иван</t>
  </si>
  <si>
    <t>1 Августа 1996</t>
  </si>
  <si>
    <t>Корен Гал</t>
  </si>
  <si>
    <t>16 Января 1992</t>
  </si>
  <si>
    <t>Калугин Владимир</t>
  </si>
  <si>
    <t>12 Января 1997</t>
  </si>
  <si>
    <t>Егоров Алексей</t>
  </si>
  <si>
    <t>22 Октября 1976</t>
  </si>
  <si>
    <t>Шиафотдинов Камиль</t>
  </si>
  <si>
    <t>3 Октября 1994</t>
  </si>
  <si>
    <t>Турессон Андреас</t>
  </si>
  <si>
    <t>18 Ноября 1987</t>
  </si>
  <si>
    <t>Карнаухов Михаил</t>
  </si>
  <si>
    <t>22 Февраля 1994</t>
  </si>
  <si>
    <t>Емелин Алексей</t>
  </si>
  <si>
    <t>25 Апреля 1986</t>
  </si>
  <si>
    <t>Ложкин Андрей</t>
  </si>
  <si>
    <t>Чебыкин Николай</t>
  </si>
  <si>
    <t>1 Августа 1997</t>
  </si>
  <si>
    <t>Хедден Майк</t>
  </si>
  <si>
    <t>27 Декабря 1984</t>
  </si>
  <si>
    <t>Гурков Дмитрий</t>
  </si>
  <si>
    <t>3 Июня 1996</t>
  </si>
  <si>
    <t>Шинкевич Илья</t>
  </si>
  <si>
    <t>1 Сентября 1989</t>
  </si>
  <si>
    <t>Пирнес Эса</t>
  </si>
  <si>
    <t>1 Апреля 1977</t>
  </si>
  <si>
    <t>Насонов Владислав</t>
  </si>
  <si>
    <t>10 Мая 1997</t>
  </si>
  <si>
    <t>Мякиниеми Эту</t>
  </si>
  <si>
    <t>19 Апреля 1999</t>
  </si>
  <si>
    <t>Пельтола Нико</t>
  </si>
  <si>
    <t>1 Июня 1990</t>
  </si>
  <si>
    <t>Скокан Давид</t>
  </si>
  <si>
    <t>6 Декабря 1988</t>
  </si>
  <si>
    <t>Шаров Александр А.</t>
  </si>
  <si>
    <t>5 Ноября 1995</t>
  </si>
  <si>
    <t>Калетник Владислав</t>
  </si>
  <si>
    <t>24 Марта 1995</t>
  </si>
  <si>
    <t>Клоучек Томаш</t>
  </si>
  <si>
    <t>7 Марта 1980</t>
  </si>
  <si>
    <t>Демидов Михаил</t>
  </si>
  <si>
    <t>20 Июня 1986</t>
  </si>
  <si>
    <t>Дубовик Максим</t>
  </si>
  <si>
    <t>20 Марта 1998</t>
  </si>
  <si>
    <t>13 Февраля 1979</t>
  </si>
  <si>
    <t>Мяки Томи</t>
  </si>
  <si>
    <t>19 Августа 1983</t>
  </si>
  <si>
    <t>Вондрка Михал</t>
  </si>
  <si>
    <t>17 Мая 1982</t>
  </si>
  <si>
    <t>Новопашин Виталий</t>
  </si>
  <si>
    <t>28 Сентября 1978</t>
  </si>
  <si>
    <t>Филатов Юрий</t>
  </si>
  <si>
    <t>26 Января 1988</t>
  </si>
  <si>
    <t>Сапожков Евгений</t>
  </si>
  <si>
    <t>2 Мая 1978</t>
  </si>
  <si>
    <t>Ураков Кирилл</t>
  </si>
  <si>
    <t>21 Декабря 1997</t>
  </si>
  <si>
    <t>Перри Тодд</t>
  </si>
  <si>
    <t>13 Декабря 1986</t>
  </si>
  <si>
    <t>Хагман Никлас</t>
  </si>
  <si>
    <t>5 Декабря 1979</t>
  </si>
  <si>
    <t>Скугарев Александр</t>
  </si>
  <si>
    <t>13 Марта 1975</t>
  </si>
  <si>
    <t>Эберт Ник</t>
  </si>
  <si>
    <t>11 Мая 1994</t>
  </si>
  <si>
    <t>Баринка Михал</t>
  </si>
  <si>
    <t>12 Июня 1984</t>
  </si>
  <si>
    <t>Моисеев Дмитрий Ал.</t>
  </si>
  <si>
    <t>12 Июня 1995</t>
  </si>
  <si>
    <t>Зогорна Томаш</t>
  </si>
  <si>
    <t>Вишневский Иван</t>
  </si>
  <si>
    <t>18 Февраля 1988</t>
  </si>
  <si>
    <t>Фёдоров Евгений</t>
  </si>
  <si>
    <t>11 Ноября 1980</t>
  </si>
  <si>
    <t>Хишон Джои</t>
  </si>
  <si>
    <t>20 Октября 1991</t>
  </si>
  <si>
    <t>Никулин Илья</t>
  </si>
  <si>
    <t>12 Марта 1982</t>
  </si>
  <si>
    <t>Громов Александр</t>
  </si>
  <si>
    <t>12 Октября 1982</t>
  </si>
  <si>
    <t>Волков Игорь</t>
  </si>
  <si>
    <t>24 Января 1983</t>
  </si>
  <si>
    <t>Линг Дэвид</t>
  </si>
  <si>
    <t>9 Января 1975</t>
  </si>
  <si>
    <t>Савицкий Кирилл</t>
  </si>
  <si>
    <t>9 Марта 1995</t>
  </si>
  <si>
    <t>Шангин Георгий</t>
  </si>
  <si>
    <t>21 Февраля 1989</t>
  </si>
  <si>
    <t>О'Коннор Райан</t>
  </si>
  <si>
    <t>12 Января 1992</t>
  </si>
  <si>
    <t>Белохвостиков Евгений</t>
  </si>
  <si>
    <t>1 Февраля 1992</t>
  </si>
  <si>
    <t>Петрищев Руслан</t>
  </si>
  <si>
    <t>22 Августа 1997</t>
  </si>
  <si>
    <t>Костович Дарио</t>
  </si>
  <si>
    <t>8 Августа 1980</t>
  </si>
  <si>
    <t>Ипатов Вячеслав</t>
  </si>
  <si>
    <t>11 Сентября 1995</t>
  </si>
  <si>
    <t>Глазачев Константин</t>
  </si>
  <si>
    <t>18 Февраля 1985</t>
  </si>
  <si>
    <t>Шалагин Михаил</t>
  </si>
  <si>
    <t>12 Сентября 1999</t>
  </si>
  <si>
    <t>Бичевскис Марис</t>
  </si>
  <si>
    <t>3 Августа 1991</t>
  </si>
  <si>
    <t>Серебряков Никита</t>
  </si>
  <si>
    <t>1 Ноября 1995</t>
  </si>
  <si>
    <t>Поникаровский Алексей</t>
  </si>
  <si>
    <t>9 Апреля 1980</t>
  </si>
  <si>
    <t>Хедман Виктор</t>
  </si>
  <si>
    <t>18 Декабря 1990</t>
  </si>
  <si>
    <t>Обидин Андрей</t>
  </si>
  <si>
    <t>28 Февраля 1997</t>
  </si>
  <si>
    <t>Петров Олег</t>
  </si>
  <si>
    <t>20 Марта 1993</t>
  </si>
  <si>
    <t>Йордан Михал</t>
  </si>
  <si>
    <t>17 Июля 1990</t>
  </si>
  <si>
    <t>Веске Райан</t>
  </si>
  <si>
    <t>Кристо Дэнни</t>
  </si>
  <si>
    <t>18 Июня 1990</t>
  </si>
  <si>
    <t>Угольников Антон</t>
  </si>
  <si>
    <t>27 Июня 1996</t>
  </si>
  <si>
    <t>Литвиненко Алексей</t>
  </si>
  <si>
    <t>Лучинкин Сергей</t>
  </si>
  <si>
    <t>16 Октября 1976</t>
  </si>
  <si>
    <t>Боченски Брэндон</t>
  </si>
  <si>
    <t>4 Апреля 1982</t>
  </si>
  <si>
    <t>Брашкин Кирилл</t>
  </si>
  <si>
    <t>22 Мая 1992</t>
  </si>
  <si>
    <t>Глухов Николай</t>
  </si>
  <si>
    <t>28 Апреля 1995</t>
  </si>
  <si>
    <t>Бернацкий Сергей</t>
  </si>
  <si>
    <t>1 Марта 1982</t>
  </si>
  <si>
    <t>Мишенин Дмитрий</t>
  </si>
  <si>
    <t>8 Января 1991</t>
  </si>
  <si>
    <t>Данё Марко</t>
  </si>
  <si>
    <t>30 Ноября 1994</t>
  </si>
  <si>
    <t>Григоренко Михаил</t>
  </si>
  <si>
    <t>16 Мая 1994</t>
  </si>
  <si>
    <t>Сухих Иван</t>
  </si>
  <si>
    <t>1 Марта 1994</t>
  </si>
  <si>
    <t>Хлебников Валерий</t>
  </si>
  <si>
    <t>13 Октября 1981</t>
  </si>
  <si>
    <t>Баландинс Салвис</t>
  </si>
  <si>
    <t>9 Февраля 1996</t>
  </si>
  <si>
    <t>Здунов Павел</t>
  </si>
  <si>
    <t>18 Июня 1991</t>
  </si>
  <si>
    <t>Палушай Аарон</t>
  </si>
  <si>
    <t>7 Сентября 1989</t>
  </si>
  <si>
    <t>Манкинен Ессе</t>
  </si>
  <si>
    <t>20 Мая 1991</t>
  </si>
  <si>
    <t>Мазанец Марек</t>
  </si>
  <si>
    <t>18 Июля 1991</t>
  </si>
  <si>
    <t>Болдырев Иван</t>
  </si>
  <si>
    <t>20 Января 1988</t>
  </si>
  <si>
    <t>Башкиров Андрей</t>
  </si>
  <si>
    <t>22 Июня 1970</t>
  </si>
  <si>
    <t>Флягин Михаил</t>
  </si>
  <si>
    <t>10 Мая 1993</t>
  </si>
  <si>
    <t>Рассейкин Максим</t>
  </si>
  <si>
    <t>26 Апреля 1998</t>
  </si>
  <si>
    <t>Уэллмэн Кейси</t>
  </si>
  <si>
    <t>18 Октября 1987</t>
  </si>
  <si>
    <t>Гафиуллин Ильяс</t>
  </si>
  <si>
    <t>15 Февраля 1993</t>
  </si>
  <si>
    <t>Зиазов Айрат</t>
  </si>
  <si>
    <t>Церенок Никита</t>
  </si>
  <si>
    <t>27 Июля 1993</t>
  </si>
  <si>
    <t>Крутий Павел</t>
  </si>
  <si>
    <t>17 Января 1997</t>
  </si>
  <si>
    <t>Фильппула Илари</t>
  </si>
  <si>
    <t>5 Ноября 1981</t>
  </si>
  <si>
    <t>Подомацкий Егор</t>
  </si>
  <si>
    <t>22 Ноября 1976</t>
  </si>
  <si>
    <t>Коледаев Алексей</t>
  </si>
  <si>
    <t>27 Марта 1976</t>
  </si>
  <si>
    <t>Шатан Мирослав</t>
  </si>
  <si>
    <t>22 Октября 1974</t>
  </si>
  <si>
    <t>Заделёнов Сергей</t>
  </si>
  <si>
    <t>27 Февраля 1976</t>
  </si>
  <si>
    <t>Хлыстов Никита</t>
  </si>
  <si>
    <t>Дыбленко Ярослав</t>
  </si>
  <si>
    <t>28 Декабря 1993</t>
  </si>
  <si>
    <t>Фомичёв Александр</t>
  </si>
  <si>
    <t>19 Февраля 1979</t>
  </si>
  <si>
    <t>Олвецки Петер</t>
  </si>
  <si>
    <t>11 Октября 1985</t>
  </si>
  <si>
    <t>Шинин Александр</t>
  </si>
  <si>
    <t>7 Января 1984</t>
  </si>
  <si>
    <t>Хартманис Томс</t>
  </si>
  <si>
    <t>12 Декабря 1987</t>
  </si>
  <si>
    <t>Язьков Никита</t>
  </si>
  <si>
    <t>27 Февраля 1996</t>
  </si>
  <si>
    <t>Глазунов Станислав</t>
  </si>
  <si>
    <t>14 Мая 1992</t>
  </si>
  <si>
    <t>Кознев Алексей</t>
  </si>
  <si>
    <t>3 Октября 1975</t>
  </si>
  <si>
    <t>Овуя Марк</t>
  </si>
  <si>
    <t>18 Июля 1989</t>
  </si>
  <si>
    <t>Квитченко Максим</t>
  </si>
  <si>
    <t>13 Марта 1990</t>
  </si>
  <si>
    <t>Маслаков Андрей</t>
  </si>
  <si>
    <t>17 Марта 1991</t>
  </si>
  <si>
    <t>Карпушкин Александр</t>
  </si>
  <si>
    <t>18 Сентября 1991</t>
  </si>
  <si>
    <t>Тертышный Алексей</t>
  </si>
  <si>
    <t>27 Марта 1977</t>
  </si>
  <si>
    <t>Комаров Леонид</t>
  </si>
  <si>
    <t>23 Января 1987</t>
  </si>
  <si>
    <t>Седлачек Якуб</t>
  </si>
  <si>
    <t>5 Апреля 1990</t>
  </si>
  <si>
    <t>Жданов Степан</t>
  </si>
  <si>
    <t>25 Августа 1989</t>
  </si>
  <si>
    <t>Рассказов Кирилл</t>
  </si>
  <si>
    <t>3 Мая 1992</t>
  </si>
  <si>
    <t>Сизов Антон</t>
  </si>
  <si>
    <t>24 Июля 1995</t>
  </si>
  <si>
    <t>Мертл Томаш</t>
  </si>
  <si>
    <t>11 Марта 1986</t>
  </si>
  <si>
    <t>Спайло Арэн</t>
  </si>
  <si>
    <t>6 Декабря 1983</t>
  </si>
  <si>
    <t>Железнов Михаил</t>
  </si>
  <si>
    <t>15 Февраля 1991</t>
  </si>
  <si>
    <t>Семёнов Данил</t>
  </si>
  <si>
    <t>21 Октября 1997</t>
  </si>
  <si>
    <t>Полашек Адам</t>
  </si>
  <si>
    <t>12 Июля 1991</t>
  </si>
  <si>
    <t>Гладун Игорь</t>
  </si>
  <si>
    <t>23 Июля 1994</t>
  </si>
  <si>
    <t>Надь Ладислав</t>
  </si>
  <si>
    <t>1 Июня 1979</t>
  </si>
  <si>
    <t>Альшевский Ярослав</t>
  </si>
  <si>
    <t>Пухов Никита</t>
  </si>
  <si>
    <t>3 Ноября 1994</t>
  </si>
  <si>
    <t>Кудрявцев Павел</t>
  </si>
  <si>
    <t>5 Сентября 1997</t>
  </si>
  <si>
    <t>Петровицки Роберт</t>
  </si>
  <si>
    <t>26 Октября 1973</t>
  </si>
  <si>
    <t>Малевич Владимир</t>
  </si>
  <si>
    <t>2 Июля 1985</t>
  </si>
  <si>
    <t>Платил Ян</t>
  </si>
  <si>
    <t>9 Февраля 1983</t>
  </si>
  <si>
    <t>Ли Крис</t>
  </si>
  <si>
    <t>Хомченко Павел</t>
  </si>
  <si>
    <t>13 Октября 1994</t>
  </si>
  <si>
    <t>Фахрутдинов Марат</t>
  </si>
  <si>
    <t>27 Ноября 1988</t>
  </si>
  <si>
    <t>Шремп Роб</t>
  </si>
  <si>
    <t>1 Июля 1986</t>
  </si>
  <si>
    <t>Слобода Марек</t>
  </si>
  <si>
    <t>1 Ноября 1997</t>
  </si>
  <si>
    <t>Тесленко Виталий</t>
  </si>
  <si>
    <t>Черепов Денис</t>
  </si>
  <si>
    <t>8 Июня 1996</t>
  </si>
  <si>
    <t>Никоноров Арсений</t>
  </si>
  <si>
    <t>3 Ноября 1999</t>
  </si>
  <si>
    <t>Макинтайр Дрю</t>
  </si>
  <si>
    <t>24 Июня 1983</t>
  </si>
  <si>
    <t>Белов Антон</t>
  </si>
  <si>
    <t>29 Июля 1986</t>
  </si>
  <si>
    <t>Страка Йозеф</t>
  </si>
  <si>
    <t>11 Февраля 1978</t>
  </si>
  <si>
    <t>Кубалик Томаш</t>
  </si>
  <si>
    <t>1 Мая 1990</t>
  </si>
  <si>
    <t>Джиошвили Максим</t>
  </si>
  <si>
    <t>15 Января 1996</t>
  </si>
  <si>
    <t>Курьянов Антон</t>
  </si>
  <si>
    <t>11 Марта 1983</t>
  </si>
  <si>
    <t>Йокела Микко</t>
  </si>
  <si>
    <t>4 Марта 1980</t>
  </si>
  <si>
    <t>Бонк Радек</t>
  </si>
  <si>
    <t>9 Января 1976</t>
  </si>
  <si>
    <t>Вовченко Даниил</t>
  </si>
  <si>
    <t>4 Апреля 1996</t>
  </si>
  <si>
    <t>Осала Оскар</t>
  </si>
  <si>
    <t>26 Декабря 1987</t>
  </si>
  <si>
    <t>Батня Оскарс</t>
  </si>
  <si>
    <t>7 Мая 1995</t>
  </si>
  <si>
    <t>Валеев Игорь</t>
  </si>
  <si>
    <t>9 Января 1981</t>
  </si>
  <si>
    <t>Клингберг Карл</t>
  </si>
  <si>
    <t>28 Января 1991</t>
  </si>
  <si>
    <t>Летовски Тревор</t>
  </si>
  <si>
    <t>5 Апреля 1977</t>
  </si>
  <si>
    <t>Олвер Марк</t>
  </si>
  <si>
    <t>1 Января 1988</t>
  </si>
  <si>
    <t>Шамыгин Дмитрий</t>
  </si>
  <si>
    <t>17 Июня 1987</t>
  </si>
  <si>
    <t>Подшендялов Артём</t>
  </si>
  <si>
    <t>5 Декабря 1989</t>
  </si>
  <si>
    <t>Гарипов Эмиль</t>
  </si>
  <si>
    <t>15 Августа 1991</t>
  </si>
  <si>
    <t>Варг Фредрик</t>
  </si>
  <si>
    <t>3 Мая 1979</t>
  </si>
  <si>
    <t>Манукян Тигран</t>
  </si>
  <si>
    <t>30 Января 1997</t>
  </si>
  <si>
    <t>Мальцев Михаил</t>
  </si>
  <si>
    <t>12 Марта 1998</t>
  </si>
  <si>
    <t>Василевский Андрей</t>
  </si>
  <si>
    <t>25 Июля 1994</t>
  </si>
  <si>
    <t>Басков Алексей</t>
  </si>
  <si>
    <t>22 Января 1994</t>
  </si>
  <si>
    <t>Кузьменко Андрей</t>
  </si>
  <si>
    <t>4 Февраля 1996</t>
  </si>
  <si>
    <t>Хасаншин Руслан</t>
  </si>
  <si>
    <t>7 Февраля 1985</t>
  </si>
  <si>
    <t>Хартикайнен Тему</t>
  </si>
  <si>
    <t>Петерс Ваутер</t>
  </si>
  <si>
    <t>31 Июля 1998</t>
  </si>
  <si>
    <t>Бельгия</t>
  </si>
  <si>
    <t>Грачёв Максим</t>
  </si>
  <si>
    <t>26 Сентября 1988</t>
  </si>
  <si>
    <t>Старостин Иван</t>
  </si>
  <si>
    <t>19 Мая 1996</t>
  </si>
  <si>
    <t>Порядин Павел</t>
  </si>
  <si>
    <t>21 Июля 1996</t>
  </si>
  <si>
    <t>Паньшин Михаил</t>
  </si>
  <si>
    <t>2 Мая 1983</t>
  </si>
  <si>
    <t>Беляев Максим</t>
  </si>
  <si>
    <t>24 Августа 1979</t>
  </si>
  <si>
    <t>Словак Томаш</t>
  </si>
  <si>
    <t>5 Апреля 1983</t>
  </si>
  <si>
    <t>Хёгстрём Маркус</t>
  </si>
  <si>
    <t>20 Марта 1989</t>
  </si>
  <si>
    <t>Лехтонен Микко</t>
  </si>
  <si>
    <t>1 Апреля 1987</t>
  </si>
  <si>
    <t>Нильсон Маркус</t>
  </si>
  <si>
    <t>1 Марта 1978</t>
  </si>
  <si>
    <t>Эмери Рэй</t>
  </si>
  <si>
    <t>28 Сентября 1982</t>
  </si>
  <si>
    <t>Лундберг Эмиль</t>
  </si>
  <si>
    <t>11 Января 1982</t>
  </si>
  <si>
    <t>Янк Богумил</t>
  </si>
  <si>
    <t>6 Июля 1992</t>
  </si>
  <si>
    <t>Мюррэй Эндрю</t>
  </si>
  <si>
    <t>6 Ноября 1981</t>
  </si>
  <si>
    <t>Сорокин Илья</t>
  </si>
  <si>
    <t>4 Августа 1995</t>
  </si>
  <si>
    <t>Чернов Артём</t>
  </si>
  <si>
    <t>28 Апреля 1982</t>
  </si>
  <si>
    <t>Локхарт Лукас</t>
  </si>
  <si>
    <t>1 Ноября 1992</t>
  </si>
  <si>
    <t>Ковалёв Антон</t>
  </si>
  <si>
    <t>3 Июля 1997</t>
  </si>
  <si>
    <t>Валах Юрай</t>
  </si>
  <si>
    <t>1 Февраля 1989</t>
  </si>
  <si>
    <t>Шикун Александр</t>
  </si>
  <si>
    <t>3 Августа 1999</t>
  </si>
  <si>
    <t>Космачёв Дмитрий</t>
  </si>
  <si>
    <t>7 Июня 1985</t>
  </si>
  <si>
    <t>Акифьев Алексей</t>
  </si>
  <si>
    <t>22 Января 1976</t>
  </si>
  <si>
    <t>Мозес Стив</t>
  </si>
  <si>
    <t>9 Августа 1989</t>
  </si>
  <si>
    <t>Смирнов Никита</t>
  </si>
  <si>
    <t>26 Июня 1987</t>
  </si>
  <si>
    <t>Салмела Ансси</t>
  </si>
  <si>
    <t>13 Августа 1984</t>
  </si>
  <si>
    <t>Батлер Бобби</t>
  </si>
  <si>
    <t>26 Апреля 1987</t>
  </si>
  <si>
    <t>Мозер Евгений</t>
  </si>
  <si>
    <t>18 Мая 1993</t>
  </si>
  <si>
    <t>Балан Станислав</t>
  </si>
  <si>
    <t>30 Января 1986</t>
  </si>
  <si>
    <t>Поляков Дмитрий</t>
  </si>
  <si>
    <t>23 Января 1985</t>
  </si>
  <si>
    <t>Волжанкин Александр</t>
  </si>
  <si>
    <t>9 Апреля 1990</t>
  </si>
  <si>
    <t>Разумов Алексей</t>
  </si>
  <si>
    <t>15 Сентября 1995</t>
  </si>
  <si>
    <t>Караваев Андрей</t>
  </si>
  <si>
    <t>12 Марта 1997</t>
  </si>
  <si>
    <t>Коуса Микко</t>
  </si>
  <si>
    <t>11 Мая 1988</t>
  </si>
  <si>
    <t>Кагайкин Сергей</t>
  </si>
  <si>
    <t>10 Ноября 1980</t>
  </si>
  <si>
    <t>Сальсидо Брайан</t>
  </si>
  <si>
    <t>14 Апреля 1985</t>
  </si>
  <si>
    <t>Журавлёв Владимир</t>
  </si>
  <si>
    <t>4 Октября 1997</t>
  </si>
  <si>
    <t>Шуинар Эрик</t>
  </si>
  <si>
    <t>8 Июля 1980</t>
  </si>
  <si>
    <t>Эллисон Мэтт</t>
  </si>
  <si>
    <t>8 Декабря 1983</t>
  </si>
  <si>
    <t>Миронов Андрей А.</t>
  </si>
  <si>
    <t>Коваль Виталий</t>
  </si>
  <si>
    <t>31 Марта 1980</t>
  </si>
  <si>
    <t>Тимашов Николай</t>
  </si>
  <si>
    <t>3 Мая 1994</t>
  </si>
  <si>
    <t>Малёваный Антон</t>
  </si>
  <si>
    <t>31 Августа 1995</t>
  </si>
  <si>
    <t>Макаров Игорь</t>
  </si>
  <si>
    <t>19 Сентября 1987</t>
  </si>
  <si>
    <t>Букарев Семён</t>
  </si>
  <si>
    <t>21 Февраля 1997</t>
  </si>
  <si>
    <t>Макаров Александр</t>
  </si>
  <si>
    <t>28 Сентября 1989</t>
  </si>
  <si>
    <t>Секстон Дэн</t>
  </si>
  <si>
    <t>29 Апреля 1987</t>
  </si>
  <si>
    <t>Белухин Евгений</t>
  </si>
  <si>
    <t>20 Августа 1983</t>
  </si>
  <si>
    <t>Ступин Сергей</t>
  </si>
  <si>
    <t>14 Сентября 1979</t>
  </si>
  <si>
    <t>Штайнох Мартин</t>
  </si>
  <si>
    <t>15 Сентября 1990</t>
  </si>
  <si>
    <t>Галиев Станислав</t>
  </si>
  <si>
    <t>17 Января 1992</t>
  </si>
  <si>
    <t>Садецки Борис</t>
  </si>
  <si>
    <t>Смирнов Александр</t>
  </si>
  <si>
    <t>8 Апреля 1997</t>
  </si>
  <si>
    <t>Аляпкин Максим</t>
  </si>
  <si>
    <t>28 Февраля 1993</t>
  </si>
  <si>
    <t>Громов Кирилл</t>
  </si>
  <si>
    <t>23 Июня 1990</t>
  </si>
  <si>
    <t>Денисов Владимир</t>
  </si>
  <si>
    <t>29 Июня 1984</t>
  </si>
  <si>
    <t>Сергеев Денис</t>
  </si>
  <si>
    <t>24 Августа 1983</t>
  </si>
  <si>
    <t>Потапов Алексей</t>
  </si>
  <si>
    <t>2 Марта 1989</t>
  </si>
  <si>
    <t>Монс Евгений</t>
  </si>
  <si>
    <t>23 Марта 1989</t>
  </si>
  <si>
    <t>Гегерис Эмилс</t>
  </si>
  <si>
    <t>23 Июля 1999</t>
  </si>
  <si>
    <t>Шютц Феликс</t>
  </si>
  <si>
    <t>3 Ноября 1987</t>
  </si>
  <si>
    <t>Германия</t>
  </si>
  <si>
    <t>Галанов Максим</t>
  </si>
  <si>
    <t>13 Марта 1974</t>
  </si>
  <si>
    <t>Антропов Егор</t>
  </si>
  <si>
    <t>8 Мая 1992</t>
  </si>
  <si>
    <t>Волков Константин</t>
  </si>
  <si>
    <t>20 Сентября 1997</t>
  </si>
  <si>
    <t>Сергеенко Георгий</t>
  </si>
  <si>
    <t>14 Января 1994</t>
  </si>
  <si>
    <t>Князев Кирилл</t>
  </si>
  <si>
    <t>9 Июня 1983</t>
  </si>
  <si>
    <t>Костин Клим</t>
  </si>
  <si>
    <t>5 Мая 1999</t>
  </si>
  <si>
    <t>Паленга Евгений</t>
  </si>
  <si>
    <t>27 Января 1993</t>
  </si>
  <si>
    <t>Руденков Игорь</t>
  </si>
  <si>
    <t>5 Марта 1995</t>
  </si>
  <si>
    <t>Гудачек Юлиус</t>
  </si>
  <si>
    <t>9 Августа 1988</t>
  </si>
  <si>
    <t>Головков Георгс</t>
  </si>
  <si>
    <t>12 Июля 1995</t>
  </si>
  <si>
    <t>Эронен Тему</t>
  </si>
  <si>
    <t>22 Ноября 1990</t>
  </si>
  <si>
    <t>Брахманис Эдийс</t>
  </si>
  <si>
    <t>17 Ноября 1983</t>
  </si>
  <si>
    <t>Свитт Ли</t>
  </si>
  <si>
    <t>13 Августа 1985</t>
  </si>
  <si>
    <t>Гренц Дмитрий</t>
  </si>
  <si>
    <t>10 Июня 1996</t>
  </si>
  <si>
    <t>Никулин Владислав</t>
  </si>
  <si>
    <t>10 Ноября 1994</t>
  </si>
  <si>
    <t>Федотенко Руслан</t>
  </si>
  <si>
    <t>18 Января 1979</t>
  </si>
  <si>
    <t>Калачик Виктор</t>
  </si>
  <si>
    <t>28 Февраля 1981</t>
  </si>
  <si>
    <t>Дорофеев Артём</t>
  </si>
  <si>
    <t>20 Июня 1992</t>
  </si>
  <si>
    <t>Шаршок Ярослав</t>
  </si>
  <si>
    <t>17 Мая 1990</t>
  </si>
  <si>
    <t>Савиелс Агрис</t>
  </si>
  <si>
    <t>15 Января 1982</t>
  </si>
  <si>
    <t>Горохов Павел</t>
  </si>
  <si>
    <t>2 Марта 1998</t>
  </si>
  <si>
    <t>Бурстрём Никлас</t>
  </si>
  <si>
    <t>25 Января 1991</t>
  </si>
  <si>
    <t>Наместников Егор</t>
  </si>
  <si>
    <t>5 Апреля 1992</t>
  </si>
  <si>
    <t>Полозов Кирилл</t>
  </si>
  <si>
    <t>15 Января 1991</t>
  </si>
  <si>
    <t>Граняк Доминик</t>
  </si>
  <si>
    <t>11 Июня 1983</t>
  </si>
  <si>
    <t>Полторак Евгений</t>
  </si>
  <si>
    <t>15 Апреля 1993</t>
  </si>
  <si>
    <t>Осипов Максим</t>
  </si>
  <si>
    <t>31 Августа 1993</t>
  </si>
  <si>
    <t>Петрухно Денис</t>
  </si>
  <si>
    <t>18 Сентября 1989</t>
  </si>
  <si>
    <t>Гарнетт Майкл</t>
  </si>
  <si>
    <t>25 Ноября 1982</t>
  </si>
  <si>
    <t>Шэн Павел</t>
  </si>
  <si>
    <t>14 Августа 1999</t>
  </si>
  <si>
    <t>Гуна Рудольф</t>
  </si>
  <si>
    <t>27 Мая 1980</t>
  </si>
  <si>
    <t>Пеллетье Паскаль</t>
  </si>
  <si>
    <t>16 Июня 1983</t>
  </si>
  <si>
    <t>Петтерссон Тимми</t>
  </si>
  <si>
    <t>15 Марта 1977</t>
  </si>
  <si>
    <t>Арнасон Тайлер</t>
  </si>
  <si>
    <t>16 Марта 1979</t>
  </si>
  <si>
    <t>Атюшов Виталий</t>
  </si>
  <si>
    <t>4 Июля 1979</t>
  </si>
  <si>
    <t>Крутов Алексей</t>
  </si>
  <si>
    <t>1 Февраля 1984</t>
  </si>
  <si>
    <t>Первушин Владимир</t>
  </si>
  <si>
    <t>25 Марта 1986</t>
  </si>
  <si>
    <t>Талая Роопе</t>
  </si>
  <si>
    <t>2 Августа 1988</t>
  </si>
  <si>
    <t>Шаус Ник</t>
  </si>
  <si>
    <t>3 Июля 1986</t>
  </si>
  <si>
    <t>Ващенко Григорий</t>
  </si>
  <si>
    <t>29 Января 1995</t>
  </si>
  <si>
    <t>Швидкий Денис</t>
  </si>
  <si>
    <t>21 Ноября 1980</t>
  </si>
  <si>
    <t>Твердохлебов Сергей</t>
  </si>
  <si>
    <t>26 Января 1993</t>
  </si>
  <si>
    <t>Самойлов Александр</t>
  </si>
  <si>
    <t>27 Января 1997</t>
  </si>
  <si>
    <t>Мустафин Артур</t>
  </si>
  <si>
    <t>3 Мая 1998</t>
  </si>
  <si>
    <t>Яковлев Даниил</t>
  </si>
  <si>
    <t>2 Января 1999</t>
  </si>
  <si>
    <t>Ямкин Илья</t>
  </si>
  <si>
    <t>17 Февраля 1994</t>
  </si>
  <si>
    <t>Подзиньш Айнарс</t>
  </si>
  <si>
    <t>16 Марта 1992</t>
  </si>
  <si>
    <t>Кокуёв Семён</t>
  </si>
  <si>
    <t>2 Января 1987</t>
  </si>
  <si>
    <t>Тайми Томми</t>
  </si>
  <si>
    <t>Шишков Владислав</t>
  </si>
  <si>
    <t>19 Марта 1997</t>
  </si>
  <si>
    <t>Ефремов Антон</t>
  </si>
  <si>
    <t>3 Ноября 1993</t>
  </si>
  <si>
    <t>Костицын Андрей</t>
  </si>
  <si>
    <t>3 Февраля 1985</t>
  </si>
  <si>
    <t>Болдюк Александр</t>
  </si>
  <si>
    <t>26 Июня 1985</t>
  </si>
  <si>
    <t>Дульнев Георгий</t>
  </si>
  <si>
    <t>25 Марта 1991</t>
  </si>
  <si>
    <t>Пивко Либор</t>
  </si>
  <si>
    <t>29 Марта 1980</t>
  </si>
  <si>
    <t>Лекомцев Иван</t>
  </si>
  <si>
    <t>19 Июля 1985</t>
  </si>
  <si>
    <t>Фищенко Иван</t>
  </si>
  <si>
    <t>19 Июля 1995</t>
  </si>
  <si>
    <t>Старков Степан</t>
  </si>
  <si>
    <t>18 Июня 1999</t>
  </si>
  <si>
    <t>Милюков Валентин</t>
  </si>
  <si>
    <t>24 Сентября 1992</t>
  </si>
  <si>
    <t>Ревай Мартин</t>
  </si>
  <si>
    <t>24 Января 1995</t>
  </si>
  <si>
    <t>Малыхин Фёдор</t>
  </si>
  <si>
    <t>13 Ноября 1990</t>
  </si>
  <si>
    <t>Осипенко Александр</t>
  </si>
  <si>
    <t>29 Декабря 1984</t>
  </si>
  <si>
    <t>Йокипакка Юрки</t>
  </si>
  <si>
    <t>20 Августа 1991</t>
  </si>
  <si>
    <t>Перро Натан</t>
  </si>
  <si>
    <t>8 Декабря 1976</t>
  </si>
  <si>
    <t>Нестеров Никита Д.</t>
  </si>
  <si>
    <t>28 Марта 1993</t>
  </si>
  <si>
    <t>Шелепнёв Ян</t>
  </si>
  <si>
    <t>16 Февраля 1993</t>
  </si>
  <si>
    <t>Кайгородов Алексей</t>
  </si>
  <si>
    <t>29 Июля 1983</t>
  </si>
  <si>
    <t>Бойко Иван</t>
  </si>
  <si>
    <t>27 Июня 1991</t>
  </si>
  <si>
    <t>Михайлов Эдуард</t>
  </si>
  <si>
    <t>Александров Юрий</t>
  </si>
  <si>
    <t>24 Июня 1988</t>
  </si>
  <si>
    <t>Цибульскис Оскарс</t>
  </si>
  <si>
    <t>Павлович Александр</t>
  </si>
  <si>
    <t>12 Июля 1988</t>
  </si>
  <si>
    <t>Крысанов Александр</t>
  </si>
  <si>
    <t>2 Января 1981</t>
  </si>
  <si>
    <t>Гудлер Иржи</t>
  </si>
  <si>
    <t>4 Января 1984</t>
  </si>
  <si>
    <t>Хеннесси Джошуа</t>
  </si>
  <si>
    <t>Шацкий Никита</t>
  </si>
  <si>
    <t>16 Февраля 1995</t>
  </si>
  <si>
    <t>Гиздатуллин Артур</t>
  </si>
  <si>
    <t>8 Августа 1997</t>
  </si>
  <si>
    <t>Жиру Раймон</t>
  </si>
  <si>
    <t>20 Июля 1976</t>
  </si>
  <si>
    <t>Шевченко Вячеслав</t>
  </si>
  <si>
    <t>3 Апреля 1998</t>
  </si>
  <si>
    <t>Якупов Наиль</t>
  </si>
  <si>
    <t>6 Октября 1993</t>
  </si>
  <si>
    <t>Иванников Евгений</t>
  </si>
  <si>
    <t>Рой Дерек</t>
  </si>
  <si>
    <t>4 Мая 1983</t>
  </si>
  <si>
    <t>Трунёв Максим</t>
  </si>
  <si>
    <t>7 Сентября 1990</t>
  </si>
  <si>
    <t>Есипов Андрей</t>
  </si>
  <si>
    <t>9 Мая 1980</t>
  </si>
  <si>
    <t>Масальскис Эдгарс</t>
  </si>
  <si>
    <t>Уилсон Клэй</t>
  </si>
  <si>
    <t>Кулёмин Вячеслав</t>
  </si>
  <si>
    <t>14 Июня 1990</t>
  </si>
  <si>
    <t>Кононов Савелий</t>
  </si>
  <si>
    <t>26 Июня 1996</t>
  </si>
  <si>
    <t>Жафяров Дамир</t>
  </si>
  <si>
    <t>17 Марта 1994</t>
  </si>
  <si>
    <t>Пилипенко Кирилл</t>
  </si>
  <si>
    <t>23 Сентября 1996</t>
  </si>
  <si>
    <t>Варламов Евгений</t>
  </si>
  <si>
    <t>7 Декабря 1976</t>
  </si>
  <si>
    <t>Мамедов Тимур</t>
  </si>
  <si>
    <t>7 Февраля 1993</t>
  </si>
  <si>
    <t>Яковлев Алексей</t>
  </si>
  <si>
    <t>Лацо Ян</t>
  </si>
  <si>
    <t>1 Декабря 1981</t>
  </si>
  <si>
    <t>Зубов Игорь</t>
  </si>
  <si>
    <t>4 Июля 1988</t>
  </si>
  <si>
    <t>Рехтин Антон</t>
  </si>
  <si>
    <t>15 Сентября 1989</t>
  </si>
  <si>
    <t>Николаев Сергей</t>
  </si>
  <si>
    <t>8 Июня 1972</t>
  </si>
  <si>
    <t>Хедстрём Джонатан</t>
  </si>
  <si>
    <t>27 Декабря 1977</t>
  </si>
  <si>
    <t>Далтон Мэтт</t>
  </si>
  <si>
    <t>4 Июля 1986</t>
  </si>
  <si>
    <t>Енюшин Александр</t>
  </si>
  <si>
    <t>7 Марта 1997</t>
  </si>
  <si>
    <t>Армстронг Райли</t>
  </si>
  <si>
    <t>8 Ноября 1984</t>
  </si>
  <si>
    <t>Сикснис Андрис</t>
  </si>
  <si>
    <t>6 Мая 1993</t>
  </si>
  <si>
    <t>Бреннан Кристофер</t>
  </si>
  <si>
    <t>27 Августа 1980</t>
  </si>
  <si>
    <t>Ибрагимов Марсель</t>
  </si>
  <si>
    <t>4 Августа 1997</t>
  </si>
  <si>
    <t>Твердовский Олег</t>
  </si>
  <si>
    <t>18 Мая 1976</t>
  </si>
  <si>
    <t>Архипов Дмитрий</t>
  </si>
  <si>
    <t>Феоктистов Никита</t>
  </si>
  <si>
    <t>Лундмарк Джеми</t>
  </si>
  <si>
    <t>16 Января 1981</t>
  </si>
  <si>
    <t>Аляев Артём</t>
  </si>
  <si>
    <t>17 Января 1995</t>
  </si>
  <si>
    <t>Тришин Аким</t>
  </si>
  <si>
    <t>16 Августа 1999</t>
  </si>
  <si>
    <t>Варнаков Михаил</t>
  </si>
  <si>
    <t>1 Марта 1985</t>
  </si>
  <si>
    <t>Таркки Туомас</t>
  </si>
  <si>
    <t>28 Февраля 1980</t>
  </si>
  <si>
    <t>Савченко Филипп</t>
  </si>
  <si>
    <t>20 Ноября 1991</t>
  </si>
  <si>
    <t>Корешков Александр</t>
  </si>
  <si>
    <t>28 Октября 1968</t>
  </si>
  <si>
    <t>Симчук Константин</t>
  </si>
  <si>
    <t>26 Февраля 1974</t>
  </si>
  <si>
    <t>Калниньш Янис</t>
  </si>
  <si>
    <t>Хохлов Илья</t>
  </si>
  <si>
    <t>20 Октября 1994</t>
  </si>
  <si>
    <t>Мраз Бруно</t>
  </si>
  <si>
    <t>13 Апреля 1993</t>
  </si>
  <si>
    <t>Пёйсти Эту</t>
  </si>
  <si>
    <t>16 Января 1989</t>
  </si>
  <si>
    <t>Токранов Василий</t>
  </si>
  <si>
    <t>2 Августа 1989</t>
  </si>
  <si>
    <t>Совэ Янн</t>
  </si>
  <si>
    <t>18 Февраля 1990</t>
  </si>
  <si>
    <t>Густафссон Эрик</t>
  </si>
  <si>
    <t>15 Декабря 1988</t>
  </si>
  <si>
    <t>Соколов Константин</t>
  </si>
  <si>
    <t>Ильенко Артём</t>
  </si>
  <si>
    <t>30 Апреля 1996</t>
  </si>
  <si>
    <t>Рясенский Евгений</t>
  </si>
  <si>
    <t>18 Июля 1987</t>
  </si>
  <si>
    <t>Никитин Никита</t>
  </si>
  <si>
    <t>16 Июня 1986</t>
  </si>
  <si>
    <t>Костицын Сергей</t>
  </si>
  <si>
    <t>20 Марта 1987</t>
  </si>
  <si>
    <t>Данилов Денис</t>
  </si>
  <si>
    <t>2 Января 1990</t>
  </si>
  <si>
    <t>Семёнов Дмитрий</t>
  </si>
  <si>
    <t>Гринбергс Ралфс</t>
  </si>
  <si>
    <t>10 Ноября 1995</t>
  </si>
  <si>
    <t>Степанов Стефан</t>
  </si>
  <si>
    <t>23 Сентября 1992</t>
  </si>
  <si>
    <t>Льюис Грант</t>
  </si>
  <si>
    <t>20 Января 1985</t>
  </si>
  <si>
    <t>Фонтэйн Джастин</t>
  </si>
  <si>
    <t>6 Ноября 1987</t>
  </si>
  <si>
    <t>Бенуа Андре</t>
  </si>
  <si>
    <t>6 Января 1984</t>
  </si>
  <si>
    <t>Ерёменко Евгений</t>
  </si>
  <si>
    <t>13 Января 1990</t>
  </si>
  <si>
    <t>Емелин Константин</t>
  </si>
  <si>
    <t>4 Декабря 1988</t>
  </si>
  <si>
    <t>Глумак Майк</t>
  </si>
  <si>
    <t>5 Апреля 1980</t>
  </si>
  <si>
    <t>Витасек Ондржей</t>
  </si>
  <si>
    <t>4 Сентября 1990</t>
  </si>
  <si>
    <t>Гареев Артём</t>
  </si>
  <si>
    <t>4 Марта 1992</t>
  </si>
  <si>
    <t>Тютин Фёдор</t>
  </si>
  <si>
    <t>19 Июля 1983</t>
  </si>
  <si>
    <t>Подскребалин Никита</t>
  </si>
  <si>
    <t>10 Июня 1998</t>
  </si>
  <si>
    <t>Пуголовкин Артём</t>
  </si>
  <si>
    <t>26 Января 1992</t>
  </si>
  <si>
    <t>Макаренко Павел</t>
  </si>
  <si>
    <t>Семёнов Кирилл</t>
  </si>
  <si>
    <t>27 Октября 1994</t>
  </si>
  <si>
    <t>Гулаш Милан</t>
  </si>
  <si>
    <t>30 Декабря 1985</t>
  </si>
  <si>
    <t>Земчёнок Артём</t>
  </si>
  <si>
    <t>24 Июня 1991</t>
  </si>
  <si>
    <t>Нуртдинов Руслан</t>
  </si>
  <si>
    <t>30 Марта 1980</t>
  </si>
  <si>
    <t>Барнетт Джастин</t>
  </si>
  <si>
    <t>21 Августа 1992</t>
  </si>
  <si>
    <t>Михайлис Никита</t>
  </si>
  <si>
    <t>18 Июня 1995</t>
  </si>
  <si>
    <t>Красоткин Дмитрий</t>
  </si>
  <si>
    <t>28 Августа 1971</t>
  </si>
  <si>
    <t>Грэттон Джош</t>
  </si>
  <si>
    <t>9 Сентября 1982</t>
  </si>
  <si>
    <t>Меньшиков Виталий</t>
  </si>
  <si>
    <t>15 Июля 1989</t>
  </si>
  <si>
    <t>Сулейманов Рамиль</t>
  </si>
  <si>
    <t>24 Марта 1996</t>
  </si>
  <si>
    <t>Широков Алексей</t>
  </si>
  <si>
    <t>20 Февраля 1981</t>
  </si>
  <si>
    <t>Куусела Кристиан</t>
  </si>
  <si>
    <t>19 Февраля 1983</t>
  </si>
  <si>
    <t>Капотов Антон</t>
  </si>
  <si>
    <t>30 Июня 1991</t>
  </si>
  <si>
    <t>Новотны Филип</t>
  </si>
  <si>
    <t>6 Мая 1991</t>
  </si>
  <si>
    <t>Сарваров Артур</t>
  </si>
  <si>
    <t>Мусин Илья</t>
  </si>
  <si>
    <t>3 Февраля 1991</t>
  </si>
  <si>
    <t>Громов Дмитрий</t>
  </si>
  <si>
    <t>2 Июля 1991</t>
  </si>
  <si>
    <t>Тимкин Евгений</t>
  </si>
  <si>
    <t>3 Сентября 1990</t>
  </si>
  <si>
    <t>Яковлев Дмитрий</t>
  </si>
  <si>
    <t>6 Июля 1988</t>
  </si>
  <si>
    <t>Штрбак Мартин</t>
  </si>
  <si>
    <t>15 Января 1975</t>
  </si>
  <si>
    <t>Покровский Валерий</t>
  </si>
  <si>
    <t>17 Мая 1978</t>
  </si>
  <si>
    <t>Бутурлин Александр</t>
  </si>
  <si>
    <t>3 Сентября 1981</t>
  </si>
  <si>
    <t>Хютёнен Юха-Пекка</t>
  </si>
  <si>
    <t>22 Мая 1981</t>
  </si>
  <si>
    <t>Голик Петр</t>
  </si>
  <si>
    <t>3 Марта 1992</t>
  </si>
  <si>
    <t>Коротков Евгений</t>
  </si>
  <si>
    <t>10 Декабря 1987</t>
  </si>
  <si>
    <t>Староста Томаш</t>
  </si>
  <si>
    <t>20 Мая 1981</t>
  </si>
  <si>
    <t>Артюхин Евгений</t>
  </si>
  <si>
    <t>4 Апреля 1983</t>
  </si>
  <si>
    <t>Лещенко Вячеслав</t>
  </si>
  <si>
    <t>24 Апреля 1995</t>
  </si>
  <si>
    <t>Копытцов Пётр</t>
  </si>
  <si>
    <t>19 Марта 1989</t>
  </si>
  <si>
    <t>Хатчинсон Эндрю</t>
  </si>
  <si>
    <t>Леснухин Сергей</t>
  </si>
  <si>
    <t>9 Февраля 1987</t>
  </si>
  <si>
    <t>Станя Растислав</t>
  </si>
  <si>
    <t>10 Января 1980</t>
  </si>
  <si>
    <t>Усенко Иван</t>
  </si>
  <si>
    <t>12 Февраля 1983</t>
  </si>
  <si>
    <t>Гольц Александр</t>
  </si>
  <si>
    <t>12 Марта 1972</t>
  </si>
  <si>
    <t>Тарнаски Ник</t>
  </si>
  <si>
    <t>25 Ноября 1984</t>
  </si>
  <si>
    <t>Коларж Ян</t>
  </si>
  <si>
    <t>21 Марта 1981</t>
  </si>
  <si>
    <t>Букартс Робертс</t>
  </si>
  <si>
    <t>27 Июня 1990</t>
  </si>
  <si>
    <t>Сковронский Андрей</t>
  </si>
  <si>
    <t>25 Марта 1998</t>
  </si>
  <si>
    <t>Баркер Кэм</t>
  </si>
  <si>
    <t>4 Апреля 1986</t>
  </si>
  <si>
    <t>Сабинин Геннадий</t>
  </si>
  <si>
    <t>29 Сентября 1993</t>
  </si>
  <si>
    <t>Двуреченский Никита</t>
  </si>
  <si>
    <t>30 Июля 1991</t>
  </si>
  <si>
    <t>Гордиюк Виктор</t>
  </si>
  <si>
    <t>11 Апреля 1970</t>
  </si>
  <si>
    <t>Плотников Сергей</t>
  </si>
  <si>
    <t>3 Июня 1990</t>
  </si>
  <si>
    <t>Бутузов Владимир</t>
  </si>
  <si>
    <t>27 Мая 1994</t>
  </si>
  <si>
    <t>О'Делл Эрик</t>
  </si>
  <si>
    <t>21 Июня 1990</t>
  </si>
  <si>
    <t>Яблонски Джереми</t>
  </si>
  <si>
    <t>Захаров Владилен</t>
  </si>
  <si>
    <t>12 Января 1994</t>
  </si>
  <si>
    <t>Прайзингер Мирослав</t>
  </si>
  <si>
    <t>Махановский Павел</t>
  </si>
  <si>
    <t>2 Сентября 1993</t>
  </si>
  <si>
    <t>Платонов Денис</t>
  </si>
  <si>
    <t>Поснов Андрей</t>
  </si>
  <si>
    <t>19 Ноября 1981</t>
  </si>
  <si>
    <t>Кожуховский Денис</t>
  </si>
  <si>
    <t>27 Февраля 1997</t>
  </si>
  <si>
    <t>Мойжиш Томаш</t>
  </si>
  <si>
    <t>2 Мая 1982</t>
  </si>
  <si>
    <t>Манелюк Майк</t>
  </si>
  <si>
    <t>1 Октября 1973</t>
  </si>
  <si>
    <t>Литовченко Вячеслав</t>
  </si>
  <si>
    <t>7 Января 1990</t>
  </si>
  <si>
    <t>Афонасьевский Семён</t>
  </si>
  <si>
    <t>15 Октября 1996</t>
  </si>
  <si>
    <t>Горшков Александр</t>
  </si>
  <si>
    <t>10 Января 1991</t>
  </si>
  <si>
    <t>Депре Симон</t>
  </si>
  <si>
    <t>27 Июля 1991</t>
  </si>
  <si>
    <t>Пикар Александр</t>
  </si>
  <si>
    <t>9 Октября 1985</t>
  </si>
  <si>
    <t>Валиев Айрат</t>
  </si>
  <si>
    <t>15 Апреля 1991</t>
  </si>
  <si>
    <t>Берзиньш Даниелс</t>
  </si>
  <si>
    <t>6 Февраля 1999</t>
  </si>
  <si>
    <t>Страупе Янис</t>
  </si>
  <si>
    <t>3 Июня 1989</t>
  </si>
  <si>
    <t>Пиманкин Александр</t>
  </si>
  <si>
    <t>28 Марта 1990</t>
  </si>
  <si>
    <t>Волченков Антон</t>
  </si>
  <si>
    <t>25 Февраля 1982</t>
  </si>
  <si>
    <t>Юртайкин Данил</t>
  </si>
  <si>
    <t>1 Июля 1997</t>
  </si>
  <si>
    <t>Дадонов Евгений</t>
  </si>
  <si>
    <t>7 Августа 1992</t>
  </si>
  <si>
    <t>Храмков Александр</t>
  </si>
  <si>
    <t>3 Марта 1988</t>
  </si>
  <si>
    <t>Иванов Семён</t>
  </si>
  <si>
    <t>10 Июля 1995</t>
  </si>
  <si>
    <t>Ясс Марис</t>
  </si>
  <si>
    <t>18 Января 1985</t>
  </si>
  <si>
    <t>Аалтонен Юхаматти</t>
  </si>
  <si>
    <t>4 Июня 1985</t>
  </si>
  <si>
    <t>Коньков Роман</t>
  </si>
  <si>
    <t>4 Марта 1993</t>
  </si>
  <si>
    <t>Болдижар Давид</t>
  </si>
  <si>
    <t>6 Января 1999</t>
  </si>
  <si>
    <t>Ниеми Антти-Юсси</t>
  </si>
  <si>
    <t>22 Сентября 1977</t>
  </si>
  <si>
    <t>Шигапов Линар</t>
  </si>
  <si>
    <t>19 Ноября 1986</t>
  </si>
  <si>
    <t>Семёнов Алексей</t>
  </si>
  <si>
    <t>10 Декабря 1986</t>
  </si>
  <si>
    <t>Кандзюба Станислав</t>
  </si>
  <si>
    <t>12 Января 1996</t>
  </si>
  <si>
    <t>Новак Филип</t>
  </si>
  <si>
    <t>7 Мая 1982</t>
  </si>
  <si>
    <t>Степанов Андрей</t>
  </si>
  <si>
    <t>14 Апреля 1986</t>
  </si>
  <si>
    <t>Захаров Константин</t>
  </si>
  <si>
    <t>2 Мая 1985</t>
  </si>
  <si>
    <t>Макаров Дмитрий</t>
  </si>
  <si>
    <t>Устьянцев Михаил</t>
  </si>
  <si>
    <t>21 Марта 1992</t>
  </si>
  <si>
    <t>Сорокин Егор</t>
  </si>
  <si>
    <t>29 Июня 1997</t>
  </si>
  <si>
    <t>Рахимуллин Дамир</t>
  </si>
  <si>
    <t>11 Августа 1998</t>
  </si>
  <si>
    <t>Игнатович Максим</t>
  </si>
  <si>
    <t>7 Апреля 1991</t>
  </si>
  <si>
    <t>Ниинимяки Ессе</t>
  </si>
  <si>
    <t>Медведев Павел</t>
  </si>
  <si>
    <t>17 Октября 1995</t>
  </si>
  <si>
    <t>Енсен Еспер Б.</t>
  </si>
  <si>
    <t>Акимов Сергей</t>
  </si>
  <si>
    <t>15 Октября 1976</t>
  </si>
  <si>
    <t>Шалдыбин Евгений</t>
  </si>
  <si>
    <t>29 Июля 1975</t>
  </si>
  <si>
    <t>Луома Микко</t>
  </si>
  <si>
    <t>22 Июня 1976</t>
  </si>
  <si>
    <t>Бумагин Александр</t>
  </si>
  <si>
    <t>1 Марта 1987</t>
  </si>
  <si>
    <t>Штепанек Якуб</t>
  </si>
  <si>
    <t>Зайнуллин Руслан</t>
  </si>
  <si>
    <t>14 Февраля 1982</t>
  </si>
  <si>
    <t>Хришпенц Вадим</t>
  </si>
  <si>
    <t>Канарейкин Леонид</t>
  </si>
  <si>
    <t>21 Августа 1976</t>
  </si>
  <si>
    <t>Кундратек Томаш</t>
  </si>
  <si>
    <t>26 Декабря 1989</t>
  </si>
  <si>
    <t>Янкович Иван</t>
  </si>
  <si>
    <t>Комаров Никита</t>
  </si>
  <si>
    <t>28 Июня 1988</t>
  </si>
  <si>
    <t>Дронов Григорий</t>
  </si>
  <si>
    <t>10 Января 1998</t>
  </si>
  <si>
    <t>Куляш Денис</t>
  </si>
  <si>
    <t>31 Мая 1983</t>
  </si>
  <si>
    <t>Мич Дерек</t>
  </si>
  <si>
    <t>21 Апреля 1984</t>
  </si>
  <si>
    <t>Хлопотов Вадим</t>
  </si>
  <si>
    <t>22 Апреля 1994</t>
  </si>
  <si>
    <t>Харью Юхан</t>
  </si>
  <si>
    <t>15 Мая 1986</t>
  </si>
  <si>
    <t>Клинкхаммер Роб</t>
  </si>
  <si>
    <t>12 Августа 1986</t>
  </si>
  <si>
    <t>Захарчук Степан</t>
  </si>
  <si>
    <t>30 Ноября 1986</t>
  </si>
  <si>
    <t>Томкин Максим</t>
  </si>
  <si>
    <t>14 Марта 1992</t>
  </si>
  <si>
    <t>Сопин Алексей</t>
  </si>
  <si>
    <t>4 Марта 1987</t>
  </si>
  <si>
    <t>Рязанцев Александр</t>
  </si>
  <si>
    <t>15 Марта 1980</t>
  </si>
  <si>
    <t>Паршин Денис</t>
  </si>
  <si>
    <t>1 Февраля 1986</t>
  </si>
  <si>
    <t>Варламов Семён</t>
  </si>
  <si>
    <t>27 Апреля 1988</t>
  </si>
  <si>
    <t>Коварж Якуб</t>
  </si>
  <si>
    <t>19 Июля 1988</t>
  </si>
  <si>
    <t>Сидякин Андрей</t>
  </si>
  <si>
    <t>20 Января 1979</t>
  </si>
  <si>
    <t>Костин Денис</t>
  </si>
  <si>
    <t>21 Июня 1995</t>
  </si>
  <si>
    <t>Хелльстрём Александр</t>
  </si>
  <si>
    <t>17 Апреля 1987</t>
  </si>
  <si>
    <t>Шураков Денис</t>
  </si>
  <si>
    <t>10 Февраля 1995</t>
  </si>
  <si>
    <t>Урбом Александр</t>
  </si>
  <si>
    <t>20 Декабря 1990</t>
  </si>
  <si>
    <t>Васильев Валерий Ю.</t>
  </si>
  <si>
    <t>17 Марта 1990</t>
  </si>
  <si>
    <t>Краев Максим</t>
  </si>
  <si>
    <t>21 Сентября 1979</t>
  </si>
  <si>
    <t>Жуков Сергей</t>
  </si>
  <si>
    <t>23 Ноября 1975</t>
  </si>
  <si>
    <t>Журун Александр</t>
  </si>
  <si>
    <t>8 Марта 1985</t>
  </si>
  <si>
    <t>Зыков Павел</t>
  </si>
  <si>
    <t>Куклев Михаил</t>
  </si>
  <si>
    <t>24 Августа 1982</t>
  </si>
  <si>
    <t>Бирюков Андрей</t>
  </si>
  <si>
    <t>28 Января 1992</t>
  </si>
  <si>
    <t>Фетисов Вячеслав</t>
  </si>
  <si>
    <t>20 Апреля 1958</t>
  </si>
  <si>
    <t>Кучерявенко Александр</t>
  </si>
  <si>
    <t>27 Августа 1987</t>
  </si>
  <si>
    <t>Герасимов Юрий</t>
  </si>
  <si>
    <t>14 Февраля 1979</t>
  </si>
  <si>
    <t>Зиновьев Илья</t>
  </si>
  <si>
    <t>15 Марта 1996</t>
  </si>
  <si>
    <t>Бусаров Георгий</t>
  </si>
  <si>
    <t>23 Апреля 1994</t>
  </si>
  <si>
    <t>Исангулов Ильдар</t>
  </si>
  <si>
    <t>20 Мая 1992</t>
  </si>
  <si>
    <t>Видилин Денис</t>
  </si>
  <si>
    <t>25 Декабря 2000</t>
  </si>
  <si>
    <t>Покорны Матей</t>
  </si>
  <si>
    <t>18 Октября 1998</t>
  </si>
  <si>
    <t>Смирнов Андрей А.</t>
  </si>
  <si>
    <t>24 Апреля 1990</t>
  </si>
  <si>
    <t>Бергфорс Никлас</t>
  </si>
  <si>
    <t>7 Марта 1987</t>
  </si>
  <si>
    <t>Пережогин Александр</t>
  </si>
  <si>
    <t>10 Августа 1983</t>
  </si>
  <si>
    <t>Брюле Жильбер</t>
  </si>
  <si>
    <t>1 Января 1987</t>
  </si>
  <si>
    <t>Ружичка Мартин</t>
  </si>
  <si>
    <t>15 Декабря 1985</t>
  </si>
  <si>
    <t>Губачек Петр</t>
  </si>
  <si>
    <t>2 Сентября 1979</t>
  </si>
  <si>
    <t>Ковалёв Денис</t>
  </si>
  <si>
    <t>29 Апреля 1992</t>
  </si>
  <si>
    <t>Лейтон Майкл</t>
  </si>
  <si>
    <t>19 Мая 1981</t>
  </si>
  <si>
    <t>Харпер Шейн</t>
  </si>
  <si>
    <t>Трубачёв Юрий</t>
  </si>
  <si>
    <t>9 Марта 1983</t>
  </si>
  <si>
    <t>Бойченко Павел</t>
  </si>
  <si>
    <t>30 Апреля 1975</t>
  </si>
  <si>
    <t>Чистов Станислав</t>
  </si>
  <si>
    <t>Терещенко Алексей</t>
  </si>
  <si>
    <t>16 Декабря 1980</t>
  </si>
  <si>
    <t>Виксна Евгений</t>
  </si>
  <si>
    <t>16 Февраля 1990</t>
  </si>
  <si>
    <t>Черноок Павел</t>
  </si>
  <si>
    <t>28 Сентября 1986</t>
  </si>
  <si>
    <t>Воронцов Алексей</t>
  </si>
  <si>
    <t>18 Января 1986</t>
  </si>
  <si>
    <t>Туоккола Пекка</t>
  </si>
  <si>
    <t>22 Октября 1983</t>
  </si>
  <si>
    <t>Заграпан Марек</t>
  </si>
  <si>
    <t>6 Декабря 1986</t>
  </si>
  <si>
    <t>Батрак Артём</t>
  </si>
  <si>
    <t>9 Марта 1993</t>
  </si>
  <si>
    <t>Ибрагимов Ринат</t>
  </si>
  <si>
    <t>7 Марта 1986</t>
  </si>
  <si>
    <t>Галоха Кирилл</t>
  </si>
  <si>
    <t>14 Апреля 1996</t>
  </si>
  <si>
    <t>Жарков Владимир</t>
  </si>
  <si>
    <t>10 Января 1988</t>
  </si>
  <si>
    <t>Уланов Игорь</t>
  </si>
  <si>
    <t>1 Октября 1969</t>
  </si>
  <si>
    <t>Филичкин Андрей</t>
  </si>
  <si>
    <t>24 Сентября 1987</t>
  </si>
  <si>
    <t>Алексеев Дмитрий</t>
  </si>
  <si>
    <t>17 Февраля 1998</t>
  </si>
  <si>
    <t>Демченко Василий</t>
  </si>
  <si>
    <t>16 Марта 1994</t>
  </si>
  <si>
    <t>Щадилов Игорь</t>
  </si>
  <si>
    <t>7 Июня 1980</t>
  </si>
  <si>
    <t>Маленьких Владимир</t>
  </si>
  <si>
    <t>1 Октября 1980</t>
  </si>
  <si>
    <t>Рот Владимир</t>
  </si>
  <si>
    <t>Кольцов Кирилл</t>
  </si>
  <si>
    <t>1 Февраля 1983</t>
  </si>
  <si>
    <t>Пиганович Олег</t>
  </si>
  <si>
    <t>12 Мая 1985</t>
  </si>
  <si>
    <t>Николишин Андрей</t>
  </si>
  <si>
    <t>25 Марта 1973</t>
  </si>
  <si>
    <t>Ханнула Мика</t>
  </si>
  <si>
    <t>2 Апреля 1979</t>
  </si>
  <si>
    <t>Бушуев Николай</t>
  </si>
  <si>
    <t>14 Марта 1985</t>
  </si>
  <si>
    <t>Ивананс Райтис</t>
  </si>
  <si>
    <t>3 Января 1979</t>
  </si>
  <si>
    <t>Якубов Михаил</t>
  </si>
  <si>
    <t>16 Февраля 1982</t>
  </si>
  <si>
    <t>Кудрна Ярослав</t>
  </si>
  <si>
    <t>5 Декабря 1975</t>
  </si>
  <si>
    <t>Херсли Патрик</t>
  </si>
  <si>
    <t>23 Июня 1986</t>
  </si>
  <si>
    <t>Абдуллин Денис</t>
  </si>
  <si>
    <t>1 Января 1985</t>
  </si>
  <si>
    <t>Каськов Данил</t>
  </si>
  <si>
    <t>27 Января 1989</t>
  </si>
  <si>
    <t>Алёшин Егор</t>
  </si>
  <si>
    <t>6 Февраля 1992</t>
  </si>
  <si>
    <t>Полыгалов Игорь</t>
  </si>
  <si>
    <t>21 Октября 1986</t>
  </si>
  <si>
    <t>Кожевников Кирилл</t>
  </si>
  <si>
    <t>26 Января 1999</t>
  </si>
  <si>
    <t>Шевц Мартин</t>
  </si>
  <si>
    <t>23 Сентября 1981</t>
  </si>
  <si>
    <t>Кочетков Сергей</t>
  </si>
  <si>
    <t>1 Апреля 1985</t>
  </si>
  <si>
    <t>Карпюк Даниил</t>
  </si>
  <si>
    <t>Мирнов Игорь</t>
  </si>
  <si>
    <t>19 Сентября 1984</t>
  </si>
  <si>
    <t>Лампер Патрик</t>
  </si>
  <si>
    <t>10 Марта 1993</t>
  </si>
  <si>
    <t>Лусениус Никлас</t>
  </si>
  <si>
    <t>3 Мая 1989</t>
  </si>
  <si>
    <t>Гладских Евгений</t>
  </si>
  <si>
    <t>24 Апреля 1982</t>
  </si>
  <si>
    <t>Сушко Вадим</t>
  </si>
  <si>
    <t>27 Апреля 1986</t>
  </si>
  <si>
    <t>Огурешников Сергей</t>
  </si>
  <si>
    <t>4 Апреля 1977</t>
  </si>
  <si>
    <t>Рязанов Михаил</t>
  </si>
  <si>
    <t>4 Декабря 1986</t>
  </si>
  <si>
    <t>Граборенко Роман</t>
  </si>
  <si>
    <t>24 Августа 1992</t>
  </si>
  <si>
    <t>Кудашов Алексей</t>
  </si>
  <si>
    <t>21 Июля 1971</t>
  </si>
  <si>
    <t>Гимбатов Пахрудин</t>
  </si>
  <si>
    <t>24 Марта 1987</t>
  </si>
  <si>
    <t>Арекаев Сергей</t>
  </si>
  <si>
    <t>22 Сентября 1978</t>
  </si>
  <si>
    <t>Глазков Иван</t>
  </si>
  <si>
    <t>13 Февраля 1992</t>
  </si>
  <si>
    <t>Сёмин Александр</t>
  </si>
  <si>
    <t>3 Марта 1984</t>
  </si>
  <si>
    <t>Кристенсен Эрик</t>
  </si>
  <si>
    <t>17 Декабря 1983</t>
  </si>
  <si>
    <t>Александров Денис</t>
  </si>
  <si>
    <t>Чубаров Артём</t>
  </si>
  <si>
    <t>13 Декабря 1979</t>
  </si>
  <si>
    <t>Сорокин Александр</t>
  </si>
  <si>
    <t>5 Июля 1994</t>
  </si>
  <si>
    <t>Благой Роман</t>
  </si>
  <si>
    <t>25 Октября 1987</t>
  </si>
  <si>
    <t>Яласваара Янне</t>
  </si>
  <si>
    <t>15 Апреля 1984</t>
  </si>
  <si>
    <t>Филатов Никита</t>
  </si>
  <si>
    <t>25 Мая 1990</t>
  </si>
  <si>
    <t>Ягр Яромир</t>
  </si>
  <si>
    <t>15 Февраля 1972</t>
  </si>
  <si>
    <t>Стасенко Николай</t>
  </si>
  <si>
    <t>15 Февраля 1987</t>
  </si>
  <si>
    <t>Джериньш Андрис</t>
  </si>
  <si>
    <t>14 Февраля 1988</t>
  </si>
  <si>
    <t>Петровицки Рональд</t>
  </si>
  <si>
    <t>15 Февраля 1977</t>
  </si>
  <si>
    <t>Шинкарь Александр</t>
  </si>
  <si>
    <t>3 Июля 1981</t>
  </si>
  <si>
    <t>Фёдоров Артём</t>
  </si>
  <si>
    <t>11 Августа 1993</t>
  </si>
  <si>
    <t>Первышин Андрей</t>
  </si>
  <si>
    <t>2 Февраля 1985</t>
  </si>
  <si>
    <t>Коршков Егор</t>
  </si>
  <si>
    <t>10 Июля 1996</t>
  </si>
  <si>
    <t>Ниживий Александр</t>
  </si>
  <si>
    <t>16 Сентября 1976</t>
  </si>
  <si>
    <t>Вольский Войтек</t>
  </si>
  <si>
    <t>24 Февраля 1986</t>
  </si>
  <si>
    <t>Польша</t>
  </si>
  <si>
    <t>Кагарлицкий Дмитрий</t>
  </si>
  <si>
    <t>1 Августа 1989</t>
  </si>
  <si>
    <t>Попов Виталий</t>
  </si>
  <si>
    <t>Вейнхандль Маттиас</t>
  </si>
  <si>
    <t>1 Июня 1980</t>
  </si>
  <si>
    <t>Точицкий Никита</t>
  </si>
  <si>
    <t>17 Августа 1991</t>
  </si>
  <si>
    <t>Губин Олег</t>
  </si>
  <si>
    <t>12 Апреля 1981</t>
  </si>
  <si>
    <t>Тернавский Артём</t>
  </si>
  <si>
    <t>2 Июня 1983</t>
  </si>
  <si>
    <t>Хабаров Макар</t>
  </si>
  <si>
    <t>10 Сентября 1999</t>
  </si>
  <si>
    <t>Камалов Никита</t>
  </si>
  <si>
    <t>Кириллов Дмитрий</t>
  </si>
  <si>
    <t>30 Июля 1990</t>
  </si>
  <si>
    <t>Маклюков Алексей</t>
  </si>
  <si>
    <t>Франссон Юхан</t>
  </si>
  <si>
    <t>Францоуз Павел</t>
  </si>
  <si>
    <t>Яковлев Егор</t>
  </si>
  <si>
    <t>Ханьяров Артур</t>
  </si>
  <si>
    <t>Переляев Семён</t>
  </si>
  <si>
    <t>24 Августа 1999</t>
  </si>
  <si>
    <t>Штайгер Евгений</t>
  </si>
  <si>
    <t>3 Июня 1981</t>
  </si>
  <si>
    <t>Грэм Джон</t>
  </si>
  <si>
    <t>31 Августа 1975</t>
  </si>
  <si>
    <t>Волков Алексей</t>
  </si>
  <si>
    <t>Крысанов Антон</t>
  </si>
  <si>
    <t>25 Марта 1987</t>
  </si>
  <si>
    <t>Махбод Самсон</t>
  </si>
  <si>
    <t>3 Февраля 1989</t>
  </si>
  <si>
    <t>Хохлачёв Александр</t>
  </si>
  <si>
    <t>9 Сентября 1993</t>
  </si>
  <si>
    <t>Аншаков Сергей</t>
  </si>
  <si>
    <t>13 Января 1984</t>
  </si>
  <si>
    <t>Кузнецов Сергей</t>
  </si>
  <si>
    <t>5 Января 1991</t>
  </si>
  <si>
    <t>Коротеев Денис</t>
  </si>
  <si>
    <t>9 Декабря 1983</t>
  </si>
  <si>
    <t>Горячевских Степан</t>
  </si>
  <si>
    <t>Леневё Давид</t>
  </si>
  <si>
    <t>23 Мая 1983</t>
  </si>
  <si>
    <t>Беляев Кирилл</t>
  </si>
  <si>
    <t>18 Июля 1997</t>
  </si>
  <si>
    <t>Лобанов Илья</t>
  </si>
  <si>
    <t>1 Декабря 1996</t>
  </si>
  <si>
    <t>Лоптев Дмитрий</t>
  </si>
  <si>
    <t>5 Сентября 1984</t>
  </si>
  <si>
    <t>Керянен Михаэль</t>
  </si>
  <si>
    <t>4 Января 1990</t>
  </si>
  <si>
    <t>Радил Лукаш</t>
  </si>
  <si>
    <t>5 Августа 1990</t>
  </si>
  <si>
    <t>Линтнер Рихард</t>
  </si>
  <si>
    <t>15 Ноября 1977</t>
  </si>
  <si>
    <t>Линдстрём Юаким</t>
  </si>
  <si>
    <t>5 Декабря 1983</t>
  </si>
  <si>
    <t>Горачек Ян</t>
  </si>
  <si>
    <t>22 Мая 1979</t>
  </si>
  <si>
    <t>Парфеевец Максим</t>
  </si>
  <si>
    <t>15 Апреля 1992</t>
  </si>
  <si>
    <t>Лысенков Никита</t>
  </si>
  <si>
    <t>1 Марта 1998</t>
  </si>
  <si>
    <t>Лебедев Дмитрий</t>
  </si>
  <si>
    <t>27 Ноября 1995</t>
  </si>
  <si>
    <t>Загидулин Артём</t>
  </si>
  <si>
    <t>Ферета Самуэль</t>
  </si>
  <si>
    <t>29 Декабря 1998</t>
  </si>
  <si>
    <t>Абдулхаков Ильнур</t>
  </si>
  <si>
    <t>15 Января 1999</t>
  </si>
  <si>
    <t>Тодыков Антон</t>
  </si>
  <si>
    <t>Гибадуллин Максим</t>
  </si>
  <si>
    <t>25 Июля 1998</t>
  </si>
  <si>
    <t>Антипин Владимир</t>
  </si>
  <si>
    <t>18 Апреля 1970</t>
  </si>
  <si>
    <t>Висневский Джеймс</t>
  </si>
  <si>
    <t>21 Февраля 1984</t>
  </si>
  <si>
    <t>Афанасьев Максим</t>
  </si>
  <si>
    <t>11 Января 1998</t>
  </si>
  <si>
    <t>Краичек Лукаш</t>
  </si>
  <si>
    <t>Скилли Джек</t>
  </si>
  <si>
    <t>19 Мая 1987</t>
  </si>
  <si>
    <t>Кривда Виталий</t>
  </si>
  <si>
    <t>13 Декабря 1992</t>
  </si>
  <si>
    <t>Петров Александр</t>
  </si>
  <si>
    <t>27 Сентября 1993</t>
  </si>
  <si>
    <t>Марков Даниил</t>
  </si>
  <si>
    <t>30 Июля 1976</t>
  </si>
  <si>
    <t>Мокшанцев Александр</t>
  </si>
  <si>
    <t>17 Февраля 1995</t>
  </si>
  <si>
    <t>Разгалс Френкс</t>
  </si>
  <si>
    <t>8 Августа 1996</t>
  </si>
  <si>
    <t>Дударев Дмитрий</t>
  </si>
  <si>
    <t>23 Февраля 1976</t>
  </si>
  <si>
    <t>Зырянов Глеб</t>
  </si>
  <si>
    <t>16 Апреля 1992</t>
  </si>
  <si>
    <t>Синявский Павел</t>
  </si>
  <si>
    <t>3 Января 1998</t>
  </si>
  <si>
    <t>Ситников Максим</t>
  </si>
  <si>
    <t>24 Июня 1992</t>
  </si>
  <si>
    <t>Секера Андрей</t>
  </si>
  <si>
    <t>8 Июня 1986</t>
  </si>
  <si>
    <t>Мицкевич Никита</t>
  </si>
  <si>
    <t>25 Ноября 1994</t>
  </si>
  <si>
    <t>Дерлюк Роман</t>
  </si>
  <si>
    <t>27 Октября 1986</t>
  </si>
  <si>
    <t>Эло Эро</t>
  </si>
  <si>
    <t>26 Апреля 1990</t>
  </si>
  <si>
    <t>Энеруд Симон</t>
  </si>
  <si>
    <t>16 Июня 1988</t>
  </si>
  <si>
    <t>Кемпе Марио</t>
  </si>
  <si>
    <t>19 Сентября 1988</t>
  </si>
  <si>
    <t>Грачёв Евгений</t>
  </si>
  <si>
    <t>21 Февраля 1990</t>
  </si>
  <si>
    <t>Апальков Даниил</t>
  </si>
  <si>
    <t>1 Января 1992</t>
  </si>
  <si>
    <t>Лямин Кирилл</t>
  </si>
  <si>
    <t>13 Января 1986</t>
  </si>
  <si>
    <t>Гареев Станислав</t>
  </si>
  <si>
    <t>13 Августа 1994</t>
  </si>
  <si>
    <t>Коньков Сергей</t>
  </si>
  <si>
    <t>30 Мая 1982</t>
  </si>
  <si>
    <t>Тряничев Александр</t>
  </si>
  <si>
    <t>8 Марта 1987</t>
  </si>
  <si>
    <t>Регак Доминик</t>
  </si>
  <si>
    <t>13 Января 1995</t>
  </si>
  <si>
    <t>Коренев Илья</t>
  </si>
  <si>
    <t>Лахти Янне</t>
  </si>
  <si>
    <t>20 Июля 1982</t>
  </si>
  <si>
    <t>Накладал Якуб</t>
  </si>
  <si>
    <t>30 Декабря 1987</t>
  </si>
  <si>
    <t>Гелашвили Георгий</t>
  </si>
  <si>
    <t>30 Августа 1983</t>
  </si>
  <si>
    <t>Шингареев Тимур</t>
  </si>
  <si>
    <t>30 Июля 1994</t>
  </si>
  <si>
    <t>Гросс Владислав</t>
  </si>
  <si>
    <t>Голещихин Игорь</t>
  </si>
  <si>
    <t>11 Августа 1997</t>
  </si>
  <si>
    <t>Королюк Александр</t>
  </si>
  <si>
    <t>15 Января 1976</t>
  </si>
  <si>
    <t>Гюмер Франк</t>
  </si>
  <si>
    <t>7 Июня 1996</t>
  </si>
  <si>
    <t>Артемьев Артём</t>
  </si>
  <si>
    <t>3 Января 1993</t>
  </si>
  <si>
    <t>Шарипзянов Дамир</t>
  </si>
  <si>
    <t>17 Февраля 1996</t>
  </si>
  <si>
    <t>Гиматов Эдуард</t>
  </si>
  <si>
    <t>Игнатов Николай</t>
  </si>
  <si>
    <t>22 Апреля 1978</t>
  </si>
  <si>
    <t>Федотов Иван</t>
  </si>
  <si>
    <t>28 Ноября 1996</t>
  </si>
  <si>
    <t>Березин Максим</t>
  </si>
  <si>
    <t>29 Января 1991</t>
  </si>
  <si>
    <t>Михеев Артём</t>
  </si>
  <si>
    <t>27 Мая 1995</t>
  </si>
  <si>
    <t>Щербина Александр</t>
  </si>
  <si>
    <t>6 Августа 1988</t>
  </si>
  <si>
    <t>Лукьянчиков Николай</t>
  </si>
  <si>
    <t>23 Мая 1989</t>
  </si>
  <si>
    <t>Романов Станислав</t>
  </si>
  <si>
    <t>14 Мая 1987</t>
  </si>
  <si>
    <t>Горбунов Денис</t>
  </si>
  <si>
    <t>11 Ноября 1994</t>
  </si>
  <si>
    <t>Севостьянов Александр</t>
  </si>
  <si>
    <t>7 Января 1998</t>
  </si>
  <si>
    <t>Радулов Игорь</t>
  </si>
  <si>
    <t>23 Августа 1982</t>
  </si>
  <si>
    <t>Воробьёв Михаил</t>
  </si>
  <si>
    <t>5 Января 1997</t>
  </si>
  <si>
    <t>Устинский Игорь</t>
  </si>
  <si>
    <t>14 Июня 1994</t>
  </si>
  <si>
    <t>Колкунов Алексей</t>
  </si>
  <si>
    <t>3 Февраля 1977</t>
  </si>
  <si>
    <t>Попов Александр</t>
  </si>
  <si>
    <t>31 Августа 1980</t>
  </si>
  <si>
    <t>Глухов Алексей</t>
  </si>
  <si>
    <t>5 Апреля 1984</t>
  </si>
  <si>
    <t>Туляков Ярослав</t>
  </si>
  <si>
    <t>7 Апреля 1990</t>
  </si>
  <si>
    <t>Падакин Павел</t>
  </si>
  <si>
    <t>8 Июня 1994</t>
  </si>
  <si>
    <t>Рымарев Евгений</t>
  </si>
  <si>
    <t>9 Сентября 1988</t>
  </si>
  <si>
    <t>Иконен Хенри</t>
  </si>
  <si>
    <t>17 Апреля 1994</t>
  </si>
  <si>
    <t>Сагдэн Брэндон</t>
  </si>
  <si>
    <t>23 Июня 1978</t>
  </si>
  <si>
    <t>Богочанов Артём</t>
  </si>
  <si>
    <t>11 Января 1991</t>
  </si>
  <si>
    <t>Игнашин Денис</t>
  </si>
  <si>
    <t>31 Марта 1988</t>
  </si>
  <si>
    <t>Лукин Дмитрий</t>
  </si>
  <si>
    <t>21 Октября 1992</t>
  </si>
  <si>
    <t>Семёнов Максим</t>
  </si>
  <si>
    <t>9 Февраля 1984</t>
  </si>
  <si>
    <t>Чиглинцев Александр</t>
  </si>
  <si>
    <t>27 Февраля 1990</t>
  </si>
  <si>
    <t>Манукян Артём</t>
  </si>
  <si>
    <t>Мелин Бьёрн</t>
  </si>
  <si>
    <t>4 Июля 1981</t>
  </si>
  <si>
    <t>Гарифулин Артём</t>
  </si>
  <si>
    <t>9 Октября 1990</t>
  </si>
  <si>
    <t>Бартулис Оскарс</t>
  </si>
  <si>
    <t>21 Января 1987</t>
  </si>
  <si>
    <t>Шестёркин Игорь</t>
  </si>
  <si>
    <t>30 Декабря 1995</t>
  </si>
  <si>
    <t>Тюляпкин Михаил</t>
  </si>
  <si>
    <t>4 Мая 1984</t>
  </si>
  <si>
    <t>Журавлёв Семён</t>
  </si>
  <si>
    <t>Хаатая Юха-Пекка</t>
  </si>
  <si>
    <t>31 Октября 1982</t>
  </si>
  <si>
    <t>Сушинский Максим</t>
  </si>
  <si>
    <t>1 Июля 1974</t>
  </si>
  <si>
    <t>Кукконен Лассе</t>
  </si>
  <si>
    <t>18 Сентября 1981</t>
  </si>
  <si>
    <t>Анттила Марко</t>
  </si>
  <si>
    <t>27 Мая 1985</t>
  </si>
  <si>
    <t>Неколенко Архип</t>
  </si>
  <si>
    <t>11 Марта 1996</t>
  </si>
  <si>
    <t>Макаров Данил</t>
  </si>
  <si>
    <t>11 Мая 1992</t>
  </si>
  <si>
    <t>Романцев Данил</t>
  </si>
  <si>
    <t>5 Июня 1993</t>
  </si>
  <si>
    <t>Сауторн Джордон</t>
  </si>
  <si>
    <t>15 Мая 1990</t>
  </si>
  <si>
    <t>Сенькевич Артём</t>
  </si>
  <si>
    <t>4 Мая 1982</t>
  </si>
  <si>
    <t>Пестушко Максим</t>
  </si>
  <si>
    <t>9 Февраля 1985</t>
  </si>
  <si>
    <t>Карпов Владимир</t>
  </si>
  <si>
    <t>3 Октября 1986</t>
  </si>
  <si>
    <t>Фёдоров Сергей</t>
  </si>
  <si>
    <t>13 Декабря 1969</t>
  </si>
  <si>
    <t>Зуб Артём</t>
  </si>
  <si>
    <t>3 Октября 1995</t>
  </si>
  <si>
    <t>Юшкевич Дмитрий</t>
  </si>
  <si>
    <t>3 Июня 1997</t>
  </si>
  <si>
    <t>Кугрышев Дмитрий</t>
  </si>
  <si>
    <t>18 Января 1990</t>
  </si>
  <si>
    <t>Ефименко Алексей</t>
  </si>
  <si>
    <t>20 Августа 1985</t>
  </si>
  <si>
    <t>Выглазов Никита</t>
  </si>
  <si>
    <t>20 Октября 1985</t>
  </si>
  <si>
    <t>Климентьев Сергей</t>
  </si>
  <si>
    <t>5 Апреля 1975</t>
  </si>
  <si>
    <t>Булатов Алексей</t>
  </si>
  <si>
    <t>24 Января 1978</t>
  </si>
  <si>
    <t>Толузаков Филипп</t>
  </si>
  <si>
    <t>10 Января 1989</t>
  </si>
  <si>
    <t>Кубалик Доминик</t>
  </si>
  <si>
    <t>21 Августа 1995</t>
  </si>
  <si>
    <t>Бобылёв Владимир</t>
  </si>
  <si>
    <t>18 Апреля 1997</t>
  </si>
  <si>
    <t>Закриссон Патрик</t>
  </si>
  <si>
    <t>27 Марта 1987</t>
  </si>
  <si>
    <t>Демидов Николай</t>
  </si>
  <si>
    <t>16 Ноября 1995</t>
  </si>
  <si>
    <t>Воробьёв Павел</t>
  </si>
  <si>
    <t>5 Мая 1982</t>
  </si>
  <si>
    <t>Мякинен Миро</t>
  </si>
  <si>
    <t>27 Апреля 1996</t>
  </si>
  <si>
    <t>Пушкарёв Константин</t>
  </si>
  <si>
    <t>12 Февраля 1985</t>
  </si>
  <si>
    <t>Мокин Михаил</t>
  </si>
  <si>
    <t>Кузнецов Владимир</t>
  </si>
  <si>
    <t>18 Февраля 1998</t>
  </si>
  <si>
    <t>Судницин Александр</t>
  </si>
  <si>
    <t>21 Ноября 1987</t>
  </si>
  <si>
    <t>Кривченков Алексей</t>
  </si>
  <si>
    <t>11 Июня 1974</t>
  </si>
  <si>
    <t>Хлынцев Иван</t>
  </si>
  <si>
    <t>16 Июня 1981</t>
  </si>
  <si>
    <t>Корсо Даниэль</t>
  </si>
  <si>
    <t>3 Апреля 1978</t>
  </si>
  <si>
    <t>Лаюнен Вилле</t>
  </si>
  <si>
    <t>8 Марта 1988</t>
  </si>
  <si>
    <t>Любимов Роман</t>
  </si>
  <si>
    <t>1 Июня 1992</t>
  </si>
  <si>
    <t>Метлюк Филипп</t>
  </si>
  <si>
    <t>13 Декабря 1981</t>
  </si>
  <si>
    <t>Колдер Кайл</t>
  </si>
  <si>
    <t>5 Января 1979</t>
  </si>
  <si>
    <t>Чупин Алексей</t>
  </si>
  <si>
    <t>11 Ноября 1972</t>
  </si>
  <si>
    <t>Силаев Иван</t>
  </si>
  <si>
    <t>21 Января 1996</t>
  </si>
  <si>
    <t>Трямкин Никита</t>
  </si>
  <si>
    <t>30 Августа 1994</t>
  </si>
  <si>
    <t>Мисюс Юлианс</t>
  </si>
  <si>
    <t>2 Октября 1997</t>
  </si>
  <si>
    <t>Камалетдинов Рустем</t>
  </si>
  <si>
    <t>30 Июня 1972</t>
  </si>
  <si>
    <t>Косоуров Алексей</t>
  </si>
  <si>
    <t>29 Июля 1979</t>
  </si>
  <si>
    <t>Кинрейд Джеффри</t>
  </si>
  <si>
    <t>Глазков Игорь</t>
  </si>
  <si>
    <t>Квартальнов Данила</t>
  </si>
  <si>
    <t>7 Июля 1997</t>
  </si>
  <si>
    <t>Сурови Томаш</t>
  </si>
  <si>
    <t>24 Сентября 1981</t>
  </si>
  <si>
    <t>Давыдов Марат</t>
  </si>
  <si>
    <t>Серкин Григорий</t>
  </si>
  <si>
    <t>14 Сентября 1991</t>
  </si>
  <si>
    <t>Бойков Александр</t>
  </si>
  <si>
    <t>3 Февраля 1975</t>
  </si>
  <si>
    <t>Красковский Павел</t>
  </si>
  <si>
    <t>11 Сентября 1996</t>
  </si>
  <si>
    <t>Валеев Ильдар</t>
  </si>
  <si>
    <t>29 Ноября 1991</t>
  </si>
  <si>
    <t>Павликовский Растислав</t>
  </si>
  <si>
    <t>2 Марта 1977</t>
  </si>
  <si>
    <t>Василевский Алексей</t>
  </si>
  <si>
    <t>21 Января 1993</t>
  </si>
  <si>
    <t>Субботин Андрей</t>
  </si>
  <si>
    <t>1 Февраля 1973</t>
  </si>
  <si>
    <t>Непряев Иван</t>
  </si>
  <si>
    <t>4 Февраля 1982</t>
  </si>
  <si>
    <t>Хомицкий Вадим</t>
  </si>
  <si>
    <t>21 Июля 1982</t>
  </si>
  <si>
    <t>Турукин Константин</t>
  </si>
  <si>
    <t>28 Сентября 1990</t>
  </si>
  <si>
    <t>Коскиранта Ярно</t>
  </si>
  <si>
    <t>9 Декабря 1986</t>
  </si>
  <si>
    <t>Шамолин Дмитрий</t>
  </si>
  <si>
    <t>3 Мая 1972</t>
  </si>
  <si>
    <t>Григорьев Кирилл</t>
  </si>
  <si>
    <t>5 Января 1995</t>
  </si>
  <si>
    <t>Марушак Иржи</t>
  </si>
  <si>
    <t>29 Ноября 1975</t>
  </si>
  <si>
    <t>Игнатушкин Игорь</t>
  </si>
  <si>
    <t>7 Апреля 1984</t>
  </si>
  <si>
    <t>Зернов Денис</t>
  </si>
  <si>
    <t>10 Января 1996</t>
  </si>
  <si>
    <t>Шевчук Михаил</t>
  </si>
  <si>
    <t>19 Сентября 1994</t>
  </si>
  <si>
    <t>Лучкин Владислав</t>
  </si>
  <si>
    <t>3 Февраля 1982</t>
  </si>
  <si>
    <t>Росандич Мислав</t>
  </si>
  <si>
    <t>26 Февраля 1995</t>
  </si>
  <si>
    <t>Яруллин Альберт</t>
  </si>
  <si>
    <t>3 Мая 1993</t>
  </si>
  <si>
    <t>Робинсон Мэт</t>
  </si>
  <si>
    <t>Гусев Владимир</t>
  </si>
  <si>
    <t>24 Ноября 1982</t>
  </si>
  <si>
    <t>Энлунд Йонас</t>
  </si>
  <si>
    <t>Титов Александр</t>
  </si>
  <si>
    <t>14 Апреля 1975</t>
  </si>
  <si>
    <t>Рахунек Томаш</t>
  </si>
  <si>
    <t>26 Февраля 1991</t>
  </si>
  <si>
    <t>Логинов Владимир</t>
  </si>
  <si>
    <t>1 Января 1981</t>
  </si>
  <si>
    <t>Юханссон Микаэль</t>
  </si>
  <si>
    <t>Стефанович Михаил</t>
  </si>
  <si>
    <t>11 Мая 1989</t>
  </si>
  <si>
    <t>Сазонов Александр</t>
  </si>
  <si>
    <t>Нетик Томаш</t>
  </si>
  <si>
    <t>Брейчак Ян</t>
  </si>
  <si>
    <t>29 Июня 1989</t>
  </si>
  <si>
    <t>Каширский Никита</t>
  </si>
  <si>
    <t>24 Января 1985</t>
  </si>
  <si>
    <t>Богданов Александр</t>
  </si>
  <si>
    <t>25 Марта 1988</t>
  </si>
  <si>
    <t>Кузнецов Алексей</t>
  </si>
  <si>
    <t>Синицын Дмитрий</t>
  </si>
  <si>
    <t>17 Июня 1994</t>
  </si>
  <si>
    <t>Глебов Григорий</t>
  </si>
  <si>
    <t>ДаСилва Дэн</t>
  </si>
  <si>
    <t>30 Апреля 1985</t>
  </si>
  <si>
    <t>Аркалов Илья</t>
  </si>
  <si>
    <t>27 Октября 1993</t>
  </si>
  <si>
    <t>Першин Артём</t>
  </si>
  <si>
    <t>1 Июня 1994</t>
  </si>
  <si>
    <t>Соларев Илья</t>
  </si>
  <si>
    <t>2 Августа 1982</t>
  </si>
  <si>
    <t>Копецки Томаш</t>
  </si>
  <si>
    <t>5 Февраля 1982</t>
  </si>
  <si>
    <t>Дрозд Сергей</t>
  </si>
  <si>
    <t>14 Апреля 1990</t>
  </si>
  <si>
    <t>Коллинз Шон</t>
  </si>
  <si>
    <t>29 Декабря 1988</t>
  </si>
  <si>
    <t>Муратов Евгений</t>
  </si>
  <si>
    <t>28 Января 1981</t>
  </si>
  <si>
    <t>Шашков Глеб</t>
  </si>
  <si>
    <t>13 Апреля 1996</t>
  </si>
  <si>
    <t>Кривуля Михаил</t>
  </si>
  <si>
    <t>14 Сентября 1988</t>
  </si>
  <si>
    <t>Ольховцев Сергей</t>
  </si>
  <si>
    <t>19 Октября 1987</t>
  </si>
  <si>
    <t>Варфоломеев Павел</t>
  </si>
  <si>
    <t>15 Апреля 1995</t>
  </si>
  <si>
    <t>Майоров Константин</t>
  </si>
  <si>
    <t>25 Мая 1988</t>
  </si>
  <si>
    <t>Набоков Евгений</t>
  </si>
  <si>
    <t>25 Июля 1975</t>
  </si>
  <si>
    <t>Шакич Марко</t>
  </si>
  <si>
    <t>13 Апреля 1994</t>
  </si>
  <si>
    <t>Лушняк Патрик</t>
  </si>
  <si>
    <t>6 Ноября 1988</t>
  </si>
  <si>
    <t>Калинин Сергей П.</t>
  </si>
  <si>
    <t>Китаров Александр</t>
  </si>
  <si>
    <t>Широков Сергей</t>
  </si>
  <si>
    <t>10 Марта 1986</t>
  </si>
  <si>
    <t>Фролов Александр</t>
  </si>
  <si>
    <t>19 Июня 1982</t>
  </si>
  <si>
    <t>Уилсон Кайл</t>
  </si>
  <si>
    <t>15 Декабря 1984</t>
  </si>
  <si>
    <t>Ерофеев Андрей</t>
  </si>
  <si>
    <t>Свечников Евгений</t>
  </si>
  <si>
    <t>31 Октября 1996</t>
  </si>
  <si>
    <t>Тихонов Михаил</t>
  </si>
  <si>
    <t>Кулик Евгений</t>
  </si>
  <si>
    <t>12 Июня 1993</t>
  </si>
  <si>
    <t>Наумов Сергей</t>
  </si>
  <si>
    <t>4 Апреля 1969</t>
  </si>
  <si>
    <t>Галимов Эмиль</t>
  </si>
  <si>
    <t>9 Мая 1992</t>
  </si>
  <si>
    <t>Синегубкин Егор</t>
  </si>
  <si>
    <t>8 Января 2000</t>
  </si>
  <si>
    <t>Малютин Максим</t>
  </si>
  <si>
    <t>16 Сентября 1988</t>
  </si>
  <si>
    <t>Крикуненко Роман</t>
  </si>
  <si>
    <t>27 Декабря 1997</t>
  </si>
  <si>
    <t>Пайгин Зият</t>
  </si>
  <si>
    <t>8 Февраля 1995</t>
  </si>
  <si>
    <t>Коциан Ондржей</t>
  </si>
  <si>
    <t>20 Марта 1991</t>
  </si>
  <si>
    <t>Князев Игорь</t>
  </si>
  <si>
    <t>27 Января 1983</t>
  </si>
  <si>
    <t>Ирвинг Лиланд</t>
  </si>
  <si>
    <t>11 Апреля 1988</t>
  </si>
  <si>
    <t>Ермаков Андрей</t>
  </si>
  <si>
    <t>12 Марта 1994</t>
  </si>
  <si>
    <t>Зозуля Илья</t>
  </si>
  <si>
    <t>11 Января 1997</t>
  </si>
  <si>
    <t>Антипов Владимир</t>
  </si>
  <si>
    <t>14 Января 1978</t>
  </si>
  <si>
    <t>Стэплтон Тим</t>
  </si>
  <si>
    <t>19 Июля 1982</t>
  </si>
  <si>
    <t>Маслихин Владислав</t>
  </si>
  <si>
    <t>17 Ноября 1995</t>
  </si>
  <si>
    <t>Гайсберс Саймон</t>
  </si>
  <si>
    <t>7 Мая 1987</t>
  </si>
  <si>
    <t>Пепеляев Алексей</t>
  </si>
  <si>
    <t>16 Июня 1984</t>
  </si>
  <si>
    <t>Перескоков Вадим</t>
  </si>
  <si>
    <t>27 Августа 1993</t>
  </si>
  <si>
    <t>Крюков Артём</t>
  </si>
  <si>
    <t>5 Марта 1982</t>
  </si>
  <si>
    <t>Иванов Андрей</t>
  </si>
  <si>
    <t>10 Марта 1981</t>
  </si>
  <si>
    <t>Ежек Алеш</t>
  </si>
  <si>
    <t>Кархунен Томи</t>
  </si>
  <si>
    <t>29 Октября 1989</t>
  </si>
  <si>
    <t>Марьямс Артём</t>
  </si>
  <si>
    <t>19 Июля 1980</t>
  </si>
  <si>
    <t>Ячменёв Виталий</t>
  </si>
  <si>
    <t>8 Января 1975</t>
  </si>
  <si>
    <t>Доус Найджел</t>
  </si>
  <si>
    <t>Фаст Виктор</t>
  </si>
  <si>
    <t>8 Августа 1982</t>
  </si>
  <si>
    <t>Кузнецов Георгий</t>
  </si>
  <si>
    <t>28 Января 1998</t>
  </si>
  <si>
    <t>Михеев Илья</t>
  </si>
  <si>
    <t>10 Октября 1994</t>
  </si>
  <si>
    <t>Павлик Филип</t>
  </si>
  <si>
    <t>20 Июля 1992</t>
  </si>
  <si>
    <t>Бакош Мартин</t>
  </si>
  <si>
    <t>18 Апреля 1990</t>
  </si>
  <si>
    <t>Ворис Янис</t>
  </si>
  <si>
    <t>20 Января 2000</t>
  </si>
  <si>
    <t>Берников Руслан</t>
  </si>
  <si>
    <t>4 Декабря 1977</t>
  </si>
  <si>
    <t>Новосельцев Иван</t>
  </si>
  <si>
    <t>23 Января 1979</t>
  </si>
  <si>
    <t>Мыльников Сергей</t>
  </si>
  <si>
    <t>18 Июня 1982</t>
  </si>
  <si>
    <t>Кузьмин Денис</t>
  </si>
  <si>
    <t>7 Апреля 1989</t>
  </si>
  <si>
    <t>Дятелинка Иван</t>
  </si>
  <si>
    <t>6 Марта 1983</t>
  </si>
  <si>
    <t>Козлов Виктор</t>
  </si>
  <si>
    <t>14 Февраля 1975</t>
  </si>
  <si>
    <t>Тврдонь Марек</t>
  </si>
  <si>
    <t>31 Января 1993</t>
  </si>
  <si>
    <t>Шафигуллин Булат</t>
  </si>
  <si>
    <t>29 Декабря 1999</t>
  </si>
  <si>
    <t>Шулаков Виталий</t>
  </si>
  <si>
    <t>9 Мая 1983</t>
  </si>
  <si>
    <t>Веханен Петри</t>
  </si>
  <si>
    <t>9 Октября 1977</t>
  </si>
  <si>
    <t>Козловский Юрий</t>
  </si>
  <si>
    <t>29 Июня 1994</t>
  </si>
  <si>
    <t>Сергушкин Денис</t>
  </si>
  <si>
    <t>29 Июня 1996</t>
  </si>
  <si>
    <t>Казакевич Павел</t>
  </si>
  <si>
    <t>28 Октября 1993</t>
  </si>
  <si>
    <t>Варг Томми</t>
  </si>
  <si>
    <t>19 Декабря 1986</t>
  </si>
  <si>
    <t>Малкин Евгений</t>
  </si>
  <si>
    <t>31 Июля 1986</t>
  </si>
  <si>
    <t>Веряев Данил</t>
  </si>
  <si>
    <t>13 Июля 1998</t>
  </si>
  <si>
    <t>Столяренко Николай</t>
  </si>
  <si>
    <t>27 Сентября 1991</t>
  </si>
  <si>
    <t>Ежов Илья</t>
  </si>
  <si>
    <t>12 Января 1987</t>
  </si>
  <si>
    <t>Квапил Марек</t>
  </si>
  <si>
    <t>5 Января 1985</t>
  </si>
  <si>
    <t>Старченко Роман</t>
  </si>
  <si>
    <t>Кашпар Лукаш</t>
  </si>
  <si>
    <t>Исламов Александр</t>
  </si>
  <si>
    <t>11 Октября 1986</t>
  </si>
  <si>
    <t>Радивоевич Бранко</t>
  </si>
  <si>
    <t>24 Ноября 1980</t>
  </si>
  <si>
    <t>Пирош Камил</t>
  </si>
  <si>
    <t>20 Ноября 1978</t>
  </si>
  <si>
    <t>Саллинен Ере</t>
  </si>
  <si>
    <t>26 Октября 1990</t>
  </si>
  <si>
    <t>Игошев Александр</t>
  </si>
  <si>
    <t>12 Сентября 1997</t>
  </si>
  <si>
    <t>Жарков Даниил</t>
  </si>
  <si>
    <t>6 Февраля 1994</t>
  </si>
  <si>
    <t>Калюжный Алексей</t>
  </si>
  <si>
    <t>13 Июня 1977</t>
  </si>
  <si>
    <t>Скутар Марк</t>
  </si>
  <si>
    <t>15 Марта 1994</t>
  </si>
  <si>
    <t>Фефелов Игорь</t>
  </si>
  <si>
    <t>3 Августа 1993</t>
  </si>
  <si>
    <t>Буханко Антон</t>
  </si>
  <si>
    <t>Усов Никита</t>
  </si>
  <si>
    <t>20 Апреля 1995</t>
  </si>
  <si>
    <t>Елисеев Николай</t>
  </si>
  <si>
    <t>7 Июля 1994</t>
  </si>
  <si>
    <t>Дубелевич Уэйд</t>
  </si>
  <si>
    <t>Фалтер Мартин</t>
  </si>
  <si>
    <t>Ойстрик Натан</t>
  </si>
  <si>
    <t>17 Декабря 1982</t>
  </si>
  <si>
    <t>Рамстедт Тему</t>
  </si>
  <si>
    <t>9 Декабря 1987</t>
  </si>
  <si>
    <t>Лукин Никита</t>
  </si>
  <si>
    <t>Мальцев Дмитрий</t>
  </si>
  <si>
    <t>20 Января 1991</t>
  </si>
  <si>
    <t>Кочнев Дмитрий</t>
  </si>
  <si>
    <t>15 Июля 1981</t>
  </si>
  <si>
    <t>Сычов Виталий</t>
  </si>
  <si>
    <t>Контиола Петри</t>
  </si>
  <si>
    <t>4 Октября 1984</t>
  </si>
  <si>
    <t>Гоголев Александр</t>
  </si>
  <si>
    <t>18 Мая 1992</t>
  </si>
  <si>
    <t>Алексеев Сергей</t>
  </si>
  <si>
    <t>Гиллис Колтон</t>
  </si>
  <si>
    <t>12 Февраля 1989</t>
  </si>
  <si>
    <t>Амиров Артур</t>
  </si>
  <si>
    <t>3 Апреля 1992</t>
  </si>
  <si>
    <t>Зарубин Александр</t>
  </si>
  <si>
    <t>22 Июля 1998</t>
  </si>
  <si>
    <t>27 Сентября 1982</t>
  </si>
  <si>
    <t>Бэйлен Ник</t>
  </si>
  <si>
    <t>12 Декабря 1989</t>
  </si>
  <si>
    <t>Панов Константин</t>
  </si>
  <si>
    <t>29 Июня 1980</t>
  </si>
  <si>
    <t>Иванов Егор</t>
  </si>
  <si>
    <t>30 Июня 1995</t>
  </si>
  <si>
    <t>Гончаров Максим</t>
  </si>
  <si>
    <t>15 Июня 1989</t>
  </si>
  <si>
    <t>Смолин Михаил</t>
  </si>
  <si>
    <t>4 Сентября 1997</t>
  </si>
  <si>
    <t>Энджелл Ник</t>
  </si>
  <si>
    <t>31 Октября 1979</t>
  </si>
  <si>
    <t>Бешаров Тимур</t>
  </si>
  <si>
    <t>23 Ноября 1996</t>
  </si>
  <si>
    <t>Асетов Алихан</t>
  </si>
  <si>
    <t>26 Августа 1996</t>
  </si>
  <si>
    <t>Афиногенов Максим</t>
  </si>
  <si>
    <t>4 Сентября 1979</t>
  </si>
  <si>
    <t>Антропов Александр</t>
  </si>
  <si>
    <t>16 Августа 1990</t>
  </si>
  <si>
    <t>15 Апреля 1980</t>
  </si>
  <si>
    <t>Скопинцев Андрей</t>
  </si>
  <si>
    <t>28 Сентября 1971</t>
  </si>
  <si>
    <t>Креган Александр</t>
  </si>
  <si>
    <t>23 Февраля 1996</t>
  </si>
  <si>
    <t>Рахманов Михаил</t>
  </si>
  <si>
    <t>27 Мая 1992</t>
  </si>
  <si>
    <t>Юшков Максим</t>
  </si>
  <si>
    <t>Хакимов Рафаэль</t>
  </si>
  <si>
    <t>4 Июня 1990</t>
  </si>
  <si>
    <t>Виртанен Петтери</t>
  </si>
  <si>
    <t>28 Мая 1986</t>
  </si>
  <si>
    <t>Гавриленко Иван</t>
  </si>
  <si>
    <t>5 Июня 1992</t>
  </si>
  <si>
    <t>Ильин Сергей</t>
  </si>
  <si>
    <t>29 Апреля 1994</t>
  </si>
  <si>
    <t>Кейн Эвандер</t>
  </si>
  <si>
    <t>2 Августа 1991</t>
  </si>
  <si>
    <t>Свобода Ярослав</t>
  </si>
  <si>
    <t>Окерман Юхан</t>
  </si>
  <si>
    <t>20 Ноября 1972</t>
  </si>
  <si>
    <t>Канарский Павел</t>
  </si>
  <si>
    <t>Фаунтин Майк</t>
  </si>
  <si>
    <t>26 Января 1972</t>
  </si>
  <si>
    <t>Виклунд Тобиас</t>
  </si>
  <si>
    <t>8 Мая 1986</t>
  </si>
  <si>
    <t>Фисенко Михаил</t>
  </si>
  <si>
    <t>Иванов Алексей</t>
  </si>
  <si>
    <t>4 Мая 1988</t>
  </si>
  <si>
    <t>Чубукин Никита</t>
  </si>
  <si>
    <t>7 Августа 1994</t>
  </si>
  <si>
    <t>Александров Виктор</t>
  </si>
  <si>
    <t>28 Декабря 1985</t>
  </si>
  <si>
    <t>Еркин Денис</t>
  </si>
  <si>
    <t>6 Марта 1998</t>
  </si>
  <si>
    <t>Арзамасцев Захар</t>
  </si>
  <si>
    <t>6 Ноября 1992</t>
  </si>
  <si>
    <t>Кориневский Максим</t>
  </si>
  <si>
    <t>25 Июня 1996</t>
  </si>
  <si>
    <t>Пуяц Георгий</t>
  </si>
  <si>
    <t>11 Июня 1981</t>
  </si>
  <si>
    <t>Полещук Антон</t>
  </si>
  <si>
    <t>21 Февраля 1987</t>
  </si>
  <si>
    <t>Бородин Савва</t>
  </si>
  <si>
    <t>6 Декабря 1991</t>
  </si>
  <si>
    <t>Смейкал Иржи</t>
  </si>
  <si>
    <t>5 Ноября 1996</t>
  </si>
  <si>
    <t>Макрицкий Александр</t>
  </si>
  <si>
    <t>11 Августа 1971</t>
  </si>
  <si>
    <t>Попов Егор</t>
  </si>
  <si>
    <t>16 Февраля 1997</t>
  </si>
  <si>
    <t>Зайцев Никита</t>
  </si>
  <si>
    <t>Тодд Дэйн</t>
  </si>
  <si>
    <t>10 Января 1987</t>
  </si>
  <si>
    <t>Карцев Денис</t>
  </si>
  <si>
    <t>25 Апреля 1976</t>
  </si>
  <si>
    <t>Достойнов Алексей</t>
  </si>
  <si>
    <t>3 Августа 1989</t>
  </si>
  <si>
    <t>Костев Ион-Георгий</t>
  </si>
  <si>
    <t>Дьяков Кирилл</t>
  </si>
  <si>
    <t>21 Мая 1993</t>
  </si>
  <si>
    <t>Лихотников Артём</t>
  </si>
  <si>
    <t>Handling characters the appearances of which are affected by three-dimensional (3D) rotation is a major challenge in Camera-Based Optical Character Recognition. Proper handling of these 3D rotated characters is expected to improve the performance of both detection and recognition of camera-captured characters. In this paper, we propose an efficient implementation of 3D rotation estimation for camera-captured characters. The proposed implementation requires small memory load and short computational time. We employ Linear Discriminant Function (LDF) instead of Modified Quadratic Discriminant Function (MQDF) for further memory reduction. The results of experimental evaluation using a large-scale alphanumeric character dataset showed that small number of dimensionality of original feature vector is sufficient for keeping accuracy of 3D rotation estimation and total amount of memory required for 3D rotation estimation is reduced from 141.0 MB to 6.6 MB. Moreover, we propose probabilistic rotation angle estimation and achieved improvement of estimation accuracy without increase of memory size.</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</si>
  <si>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</si>
  <si>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</si>
  <si>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</si>
  <si>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</si>
  <si>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</si>
  <si>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</si>
  <si>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</si>
  <si>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</si>
  <si>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</si>
  <si>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</si>
  <si>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BT-40</t>
  </si>
  <si>
    <t>Пуэр рассыпной</t>
  </si>
  <si>
    <t>Пуэр дворцовый 1</t>
  </si>
  <si>
    <t>1 кг</t>
  </si>
  <si>
    <t>GT-23</t>
  </si>
  <si>
    <t>Добавки</t>
  </si>
  <si>
    <t>Жасмин</t>
  </si>
  <si>
    <t>0,5 кг</t>
  </si>
  <si>
    <t>BT-06</t>
  </si>
  <si>
    <t xml:space="preserve">Красный чай </t>
  </si>
  <si>
    <t>Красный чай крупный</t>
  </si>
  <si>
    <t>BT-43</t>
  </si>
  <si>
    <t>Шен пуэр</t>
  </si>
  <si>
    <t>GT-42A</t>
  </si>
  <si>
    <t>Улун</t>
  </si>
  <si>
    <t>Улун премиум</t>
  </si>
  <si>
    <t>2018-04-27</t>
  </si>
  <si>
    <t>GT-26</t>
  </si>
  <si>
    <t>Лайм</t>
  </si>
  <si>
    <t>GT-02</t>
  </si>
  <si>
    <t>Зеленый чай</t>
  </si>
  <si>
    <t>Зеленый чай Премиум</t>
  </si>
  <si>
    <t>GT-13</t>
  </si>
  <si>
    <t>Белый чай</t>
  </si>
  <si>
    <t>BT-10</t>
  </si>
  <si>
    <t>Фруктовый чай</t>
  </si>
  <si>
    <t>Апельсиновый</t>
  </si>
  <si>
    <t>2018-12-26</t>
  </si>
  <si>
    <t>Улун рассыпной</t>
  </si>
  <si>
    <t>2018-10-12</t>
  </si>
  <si>
    <t>BT-36</t>
  </si>
  <si>
    <t>Пуэр дворцовый 2</t>
  </si>
  <si>
    <t>2019-10-11</t>
  </si>
  <si>
    <t>GT-01</t>
  </si>
  <si>
    <t>Зеленый чай мелкий</t>
  </si>
  <si>
    <t>GT-14</t>
  </si>
  <si>
    <t>Белый чай Премиум</t>
  </si>
  <si>
    <t>2018-06-04</t>
  </si>
  <si>
    <t>BT-44</t>
  </si>
  <si>
    <t>Молочный пуэр</t>
  </si>
  <si>
    <t>BT-09</t>
  </si>
  <si>
    <t>Лимонный</t>
  </si>
  <si>
    <t>2017-01-12</t>
  </si>
  <si>
    <t>GT-04</t>
  </si>
  <si>
    <t>Зеленый чай крупнолистовой 2</t>
  </si>
  <si>
    <t>GT-27</t>
  </si>
  <si>
    <t>Связанный чай</t>
  </si>
  <si>
    <t>Цветок с ароматом молока</t>
  </si>
  <si>
    <t>BT-42</t>
  </si>
  <si>
    <t>2019-06-19</t>
  </si>
  <si>
    <t>BT-38</t>
  </si>
  <si>
    <t>GT-16</t>
  </si>
  <si>
    <t>Почки</t>
  </si>
  <si>
    <t>BT-45</t>
  </si>
  <si>
    <t>BT-04</t>
  </si>
  <si>
    <t>Молочный красный 2</t>
  </si>
  <si>
    <t>GT-28</t>
  </si>
  <si>
    <t xml:space="preserve">Цветок с ароматом жасмина  </t>
  </si>
  <si>
    <t>GT-09</t>
  </si>
  <si>
    <t>Зеленый чай крупнолистовой 1</t>
  </si>
  <si>
    <t>2016-05-17</t>
  </si>
  <si>
    <t>BT-37</t>
  </si>
  <si>
    <t>Пуэр рассыпной премиум</t>
  </si>
  <si>
    <t>GT-29</t>
  </si>
  <si>
    <t xml:space="preserve">Цветок с ароматом персика </t>
  </si>
  <si>
    <t>GT-44</t>
  </si>
  <si>
    <t>Улун выдержанный</t>
  </si>
  <si>
    <t>2016-11-04</t>
  </si>
  <si>
    <t>GT-24</t>
  </si>
  <si>
    <t>Имбирь</t>
  </si>
  <si>
    <t>GT-22</t>
  </si>
  <si>
    <t>Роза</t>
  </si>
  <si>
    <t>2017-08-28</t>
  </si>
  <si>
    <t>GT-41</t>
  </si>
  <si>
    <t>GT-30</t>
  </si>
  <si>
    <t>2016-07-08</t>
  </si>
  <si>
    <t>BT-05</t>
  </si>
  <si>
    <t>Красный чай мелкий</t>
  </si>
  <si>
    <t>2017-08-24</t>
  </si>
  <si>
    <t>2016-03-28</t>
  </si>
  <si>
    <t>BT-46</t>
  </si>
  <si>
    <t>2020-01-22</t>
  </si>
  <si>
    <t>2019-07-31</t>
  </si>
  <si>
    <t>2018-07-10</t>
  </si>
  <si>
    <t>GT-20</t>
  </si>
  <si>
    <t>Жасминовый чай</t>
  </si>
  <si>
    <t>Жасминовый чай мелкий</t>
  </si>
  <si>
    <t>GT-12</t>
  </si>
  <si>
    <t>Желтый чай</t>
  </si>
  <si>
    <t>2015-09-02</t>
  </si>
  <si>
    <t>2016-11-11</t>
  </si>
  <si>
    <t>2015-05-21</t>
  </si>
  <si>
    <t>2016-07-05</t>
  </si>
  <si>
    <t>2015-11-23</t>
  </si>
  <si>
    <t>2019-09-24</t>
  </si>
  <si>
    <t>2018-10-22</t>
  </si>
  <si>
    <t>2020-02-07</t>
  </si>
  <si>
    <t>2018-11-30</t>
  </si>
  <si>
    <t>2018-12-07</t>
  </si>
  <si>
    <t>GT-18</t>
  </si>
  <si>
    <t>Жасминовый чай крупный</t>
  </si>
  <si>
    <t>2016-10-28</t>
  </si>
  <si>
    <t>BT-07</t>
  </si>
  <si>
    <t>Молочный красный 1</t>
  </si>
  <si>
    <t>GT-31</t>
  </si>
  <si>
    <t>2017-12-06</t>
  </si>
  <si>
    <t>2018-03-02</t>
  </si>
  <si>
    <t xml:space="preserve">Пуэр дворцовый 1       </t>
  </si>
  <si>
    <t>2019-06-14</t>
  </si>
  <si>
    <t>2016-08-29</t>
  </si>
  <si>
    <t>2016-06-08</t>
  </si>
  <si>
    <t>2016-01-07</t>
  </si>
  <si>
    <t>2019-12-30</t>
  </si>
  <si>
    <t>2017-02-01</t>
  </si>
  <si>
    <t>2018-04-02</t>
  </si>
  <si>
    <t>2016-11-09</t>
  </si>
  <si>
    <t>2019-08-06</t>
  </si>
  <si>
    <t>2019-03-01</t>
  </si>
  <si>
    <t>2015-07-31</t>
  </si>
  <si>
    <t>2017-05-02</t>
  </si>
  <si>
    <t>2017-02-17</t>
  </si>
  <si>
    <t>2018-09-04</t>
  </si>
  <si>
    <t>2019-04-08</t>
  </si>
  <si>
    <t>2016-12-14</t>
  </si>
  <si>
    <t>2020-02-12</t>
  </si>
  <si>
    <t>2015-06-09</t>
  </si>
  <si>
    <t>2017-02-28</t>
  </si>
  <si>
    <t>2015-10-02</t>
  </si>
  <si>
    <t>2017-01-17</t>
  </si>
  <si>
    <t>2020-02-26</t>
  </si>
  <si>
    <t>2017-09-06</t>
  </si>
  <si>
    <t>2018-01-18</t>
  </si>
  <si>
    <t>2018-07-23</t>
  </si>
  <si>
    <t>2020-03-12</t>
  </si>
  <si>
    <t>2017-11-10</t>
  </si>
  <si>
    <t>2016-02-04</t>
  </si>
  <si>
    <t>2015-12-24</t>
  </si>
  <si>
    <t>2018-02-07</t>
  </si>
  <si>
    <t>2019-10-21</t>
  </si>
  <si>
    <t>2016-04-18</t>
  </si>
  <si>
    <t>2018-02-26</t>
  </si>
  <si>
    <t>2016-06-22</t>
  </si>
  <si>
    <t>2015-09-11</t>
  </si>
  <si>
    <t>2019-03-12</t>
  </si>
  <si>
    <t>2019-12-17</t>
  </si>
  <si>
    <t>Дата сделки</t>
  </si>
  <si>
    <t>Тип сделки</t>
  </si>
  <si>
    <t>Количество</t>
  </si>
  <si>
    <t>2015-04-09</t>
  </si>
  <si>
    <t>Покупка</t>
  </si>
  <si>
    <t>2015-04-27</t>
  </si>
  <si>
    <t>Продажа</t>
  </si>
  <si>
    <t>2015-04-30</t>
  </si>
  <si>
    <t>2015-05-01</t>
  </si>
  <si>
    <t>2015-05-08</t>
  </si>
  <si>
    <t>2015-05-12</t>
  </si>
  <si>
    <t>2015-05-19</t>
  </si>
  <si>
    <t>2015-06-03</t>
  </si>
  <si>
    <t>2015-06-05</t>
  </si>
  <si>
    <t>2015-06-29</t>
  </si>
  <si>
    <t>2015-06-30</t>
  </si>
  <si>
    <t>2015-07-09</t>
  </si>
  <si>
    <t>2015-07-24</t>
  </si>
  <si>
    <t>2015-08-03</t>
  </si>
  <si>
    <t>2015-08-04</t>
  </si>
  <si>
    <t>2015-08-05</t>
  </si>
  <si>
    <t>2015-08-11</t>
  </si>
  <si>
    <t>2015-08-13</t>
  </si>
  <si>
    <t>2015-09-18</t>
  </si>
  <si>
    <t>2015-09-24</t>
  </si>
  <si>
    <t>2015-09-25</t>
  </si>
  <si>
    <t>2015-10-05</t>
  </si>
  <si>
    <t>2015-10-08</t>
  </si>
  <si>
    <t>2015-10-16</t>
  </si>
  <si>
    <t>2015-10-30</t>
  </si>
  <si>
    <t>2015-11-02</t>
  </si>
  <si>
    <t>2015-11-12</t>
  </si>
  <si>
    <t>2015-11-17</t>
  </si>
  <si>
    <t>2015-12-07</t>
  </si>
  <si>
    <t>2015-12-15</t>
  </si>
  <si>
    <t>2015-12-21</t>
  </si>
  <si>
    <t>2016-01-04</t>
  </si>
  <si>
    <t>2016-01-05</t>
  </si>
  <si>
    <t>2016-01-13</t>
  </si>
  <si>
    <t>2016-01-27</t>
  </si>
  <si>
    <t>2016-02-05</t>
  </si>
  <si>
    <t>2016-02-12</t>
  </si>
  <si>
    <t>2016-02-18</t>
  </si>
  <si>
    <t>2016-02-26</t>
  </si>
  <si>
    <t>2016-02-29</t>
  </si>
  <si>
    <t>2016-03-08</t>
  </si>
  <si>
    <t>2016-03-29</t>
  </si>
  <si>
    <t>2016-04-21</t>
  </si>
  <si>
    <t>2016-05-04</t>
  </si>
  <si>
    <t>2016-05-13</t>
  </si>
  <si>
    <t>2016-05-16</t>
  </si>
  <si>
    <t>2016-05-19</t>
  </si>
  <si>
    <t>2016-05-24</t>
  </si>
  <si>
    <t>2016-05-26</t>
  </si>
  <si>
    <t>2016-06-02</t>
  </si>
  <si>
    <t>2016-06-03</t>
  </si>
  <si>
    <t>2016-06-06</t>
  </si>
  <si>
    <t>2016-06-14</t>
  </si>
  <si>
    <t>2016-07-14</t>
  </si>
  <si>
    <t>2016-07-15</t>
  </si>
  <si>
    <t>2016-07-18</t>
  </si>
  <si>
    <t>2016-07-27</t>
  </si>
  <si>
    <t>2016-08-01</t>
  </si>
  <si>
    <t>2016-08-12</t>
  </si>
  <si>
    <t>2016-08-15</t>
  </si>
  <si>
    <t>2016-08-25</t>
  </si>
  <si>
    <t>2016-08-26</t>
  </si>
  <si>
    <t>2016-08-31</t>
  </si>
  <si>
    <t>2016-09-01</t>
  </si>
  <si>
    <t>2016-09-14</t>
  </si>
  <si>
    <t>2016-09-16</t>
  </si>
  <si>
    <t>2016-09-22</t>
  </si>
  <si>
    <t>2016-09-30</t>
  </si>
  <si>
    <t>2016-10-04</t>
  </si>
  <si>
    <t>2016-10-07</t>
  </si>
  <si>
    <t>2016-10-18</t>
  </si>
  <si>
    <t>2016-10-21</t>
  </si>
  <si>
    <t>2016-11-17</t>
  </si>
  <si>
    <t>2016-11-21</t>
  </si>
  <si>
    <t>2016-11-23</t>
  </si>
  <si>
    <t>2016-12-12</t>
  </si>
  <si>
    <t>2016-12-16</t>
  </si>
  <si>
    <t>2016-12-21</t>
  </si>
  <si>
    <t>2016-12-23</t>
  </si>
  <si>
    <t>2016-12-30</t>
  </si>
  <si>
    <t>2017-01-20</t>
  </si>
  <si>
    <t>2017-02-02</t>
  </si>
  <si>
    <t>2017-02-14</t>
  </si>
  <si>
    <t>2017-02-15</t>
  </si>
  <si>
    <t>2017-03-17</t>
  </si>
  <si>
    <t>2017-03-20</t>
  </si>
  <si>
    <t>2017-03-31</t>
  </si>
  <si>
    <t>2017-04-06</t>
  </si>
  <si>
    <t>2017-04-07</t>
  </si>
  <si>
    <t>2017-04-13</t>
  </si>
  <si>
    <t>2017-04-17</t>
  </si>
  <si>
    <t>2017-04-18</t>
  </si>
  <si>
    <t>2017-04-19</t>
  </si>
  <si>
    <t>2017-05-04</t>
  </si>
  <si>
    <t>2017-05-08</t>
  </si>
  <si>
    <t>2017-05-10</t>
  </si>
  <si>
    <t>2017-05-12</t>
  </si>
  <si>
    <t>2017-06-09</t>
  </si>
  <si>
    <t>2017-06-20</t>
  </si>
  <si>
    <t>2017-06-29</t>
  </si>
  <si>
    <t>2017-07-17</t>
  </si>
  <si>
    <t>2017-07-21</t>
  </si>
  <si>
    <t>2017-07-27</t>
  </si>
  <si>
    <t>2017-08-07</t>
  </si>
  <si>
    <t>2017-08-08</t>
  </si>
  <si>
    <t>2017-08-16</t>
  </si>
  <si>
    <t>2017-08-22</t>
  </si>
  <si>
    <t>2017-08-31</t>
  </si>
  <si>
    <t>2017-09-05</t>
  </si>
  <si>
    <t>2017-09-21</t>
  </si>
  <si>
    <t>2017-10-05</t>
  </si>
  <si>
    <t>2017-10-12</t>
  </si>
  <si>
    <t>2017-10-16</t>
  </si>
  <si>
    <t>2017-10-17</t>
  </si>
  <si>
    <t>2017-10-19</t>
  </si>
  <si>
    <t>2017-10-23</t>
  </si>
  <si>
    <t>2017-11-15</t>
  </si>
  <si>
    <t>2017-11-28</t>
  </si>
  <si>
    <t>2017-11-29</t>
  </si>
  <si>
    <t>2017-12-01</t>
  </si>
  <si>
    <t>2017-12-13</t>
  </si>
  <si>
    <t>2018-01-03</t>
  </si>
  <si>
    <t>2018-01-04</t>
  </si>
  <si>
    <t>2018-01-17</t>
  </si>
  <si>
    <t>2018-01-25</t>
  </si>
  <si>
    <t>2018-01-26</t>
  </si>
  <si>
    <t>2018-01-31</t>
  </si>
  <si>
    <t>2018-02-06</t>
  </si>
  <si>
    <t>2018-02-27</t>
  </si>
  <si>
    <t>2018-03-09</t>
  </si>
  <si>
    <t>2018-03-13</t>
  </si>
  <si>
    <t>2018-03-14</t>
  </si>
  <si>
    <t>2018-03-29</t>
  </si>
  <si>
    <t>2018-04-03</t>
  </si>
  <si>
    <t>2018-04-04</t>
  </si>
  <si>
    <t>2018-04-20</t>
  </si>
  <si>
    <t>2018-05-15</t>
  </si>
  <si>
    <t>2018-05-16</t>
  </si>
  <si>
    <t>2018-05-18</t>
  </si>
  <si>
    <t>2018-05-25</t>
  </si>
  <si>
    <t>2018-06-12</t>
  </si>
  <si>
    <t>2018-06-18</t>
  </si>
  <si>
    <t>2018-06-29</t>
  </si>
  <si>
    <t>2018-07-05</t>
  </si>
  <si>
    <t>2018-07-16</t>
  </si>
  <si>
    <t>2018-08-03</t>
  </si>
  <si>
    <t>2018-08-06</t>
  </si>
  <si>
    <t>2018-08-10</t>
  </si>
  <si>
    <t>2018-08-23</t>
  </si>
  <si>
    <t>2018-08-31</t>
  </si>
  <si>
    <t>2018-09-12</t>
  </si>
  <si>
    <t>2018-09-17</t>
  </si>
  <si>
    <t>2018-09-21</t>
  </si>
  <si>
    <t>2018-09-28</t>
  </si>
  <si>
    <t>2018-10-03</t>
  </si>
  <si>
    <t>2018-10-16</t>
  </si>
  <si>
    <t>2018-10-25</t>
  </si>
  <si>
    <t>2018-10-26</t>
  </si>
  <si>
    <t>2018-11-05</t>
  </si>
  <si>
    <t>2018-11-07</t>
  </si>
  <si>
    <t>2018-11-08</t>
  </si>
  <si>
    <t>2018-11-14</t>
  </si>
  <si>
    <t>2018-11-21</t>
  </si>
  <si>
    <t>2018-12-13</t>
  </si>
  <si>
    <t>2018-12-14</t>
  </si>
  <si>
    <t>2018-12-17</t>
  </si>
  <si>
    <t>2018-12-19</t>
  </si>
  <si>
    <t>2018-12-21</t>
  </si>
  <si>
    <t>2018-12-27</t>
  </si>
  <si>
    <t>2019-01-14</t>
  </si>
  <si>
    <t>2019-01-16</t>
  </si>
  <si>
    <t>2019-01-24</t>
  </si>
  <si>
    <t>2019-02-06</t>
  </si>
  <si>
    <t>2019-02-13</t>
  </si>
  <si>
    <t>2019-02-21</t>
  </si>
  <si>
    <t>2019-02-26</t>
  </si>
  <si>
    <t>2019-03-08</t>
  </si>
  <si>
    <t>2019-03-18</t>
  </si>
  <si>
    <t>2019-03-22</t>
  </si>
  <si>
    <t>2019-04-03</t>
  </si>
  <si>
    <t>2019-04-15</t>
  </si>
  <si>
    <t>2019-04-17</t>
  </si>
  <si>
    <t>2019-05-03</t>
  </si>
  <si>
    <t>2019-05-07</t>
  </si>
  <si>
    <t>2019-05-08</t>
  </si>
  <si>
    <t>2019-05-10</t>
  </si>
  <si>
    <t>2019-05-28</t>
  </si>
  <si>
    <t>2019-05-31</t>
  </si>
  <si>
    <t>2019-06-10</t>
  </si>
  <si>
    <t>2019-06-12</t>
  </si>
  <si>
    <t>2019-06-24</t>
  </si>
  <si>
    <t>2019-06-27</t>
  </si>
  <si>
    <t>2019-07-09</t>
  </si>
  <si>
    <t>2019-07-25</t>
  </si>
  <si>
    <t>2019-07-29</t>
  </si>
  <si>
    <t>2019-08-05</t>
  </si>
  <si>
    <t>2019-08-14</t>
  </si>
  <si>
    <t>2019-08-16</t>
  </si>
  <si>
    <t>2019-08-22</t>
  </si>
  <si>
    <t>2019-08-23</t>
  </si>
  <si>
    <t>2019-08-26</t>
  </si>
  <si>
    <t>2019-08-30</t>
  </si>
  <si>
    <t>2019-09-03</t>
  </si>
  <si>
    <t>2019-09-11</t>
  </si>
  <si>
    <t>2019-09-16</t>
  </si>
  <si>
    <t>2019-09-17</t>
  </si>
  <si>
    <t>2019-09-18</t>
  </si>
  <si>
    <t>2019-09-20</t>
  </si>
  <si>
    <t>2019-09-27</t>
  </si>
  <si>
    <t>2019-09-30</t>
  </si>
  <si>
    <t>2019-10-02</t>
  </si>
  <si>
    <t>2019-10-07</t>
  </si>
  <si>
    <t>2019-10-10</t>
  </si>
  <si>
    <t>2019-10-14</t>
  </si>
  <si>
    <t>2019-10-18</t>
  </si>
  <si>
    <t>2019-10-25</t>
  </si>
  <si>
    <t>2019-10-28</t>
  </si>
  <si>
    <t>2019-11-07</t>
  </si>
  <si>
    <t>2019-11-29</t>
  </si>
  <si>
    <t>2019-12-02</t>
  </si>
  <si>
    <t>2019-12-03</t>
  </si>
  <si>
    <t>2019-12-09</t>
  </si>
  <si>
    <t>2019-12-20</t>
  </si>
  <si>
    <t>2020-01-03</t>
  </si>
  <si>
    <t>2020-01-07</t>
  </si>
  <si>
    <t>2020-01-09</t>
  </si>
  <si>
    <t>2020-01-10</t>
  </si>
  <si>
    <t>2020-01-13</t>
  </si>
  <si>
    <t>2020-01-17</t>
  </si>
  <si>
    <t>2020-01-29</t>
  </si>
  <si>
    <t>2020-01-31</t>
  </si>
  <si>
    <t>2020-02-20</t>
  </si>
  <si>
    <t>2020-02-24</t>
  </si>
  <si>
    <t>2020-02-27</t>
  </si>
  <si>
    <t>2020-03-05</t>
  </si>
  <si>
    <t>Днев доходность</t>
  </si>
  <si>
    <t>Количество_net</t>
  </si>
  <si>
    <t>Сумма по полю Количество_net</t>
  </si>
  <si>
    <t>Денежный поток</t>
  </si>
  <si>
    <t>ПМ19-2</t>
  </si>
  <si>
    <t>месяц заказа</t>
  </si>
  <si>
    <t>Столбец1</t>
  </si>
  <si>
    <t>день нед</t>
  </si>
  <si>
    <t>нач</t>
  </si>
  <si>
    <t>кон</t>
  </si>
  <si>
    <t>День заказа</t>
  </si>
  <si>
    <t>Ном недели</t>
  </si>
  <si>
    <t>П</t>
  </si>
  <si>
    <t xml:space="preserve">год </t>
  </si>
  <si>
    <t>чпс</t>
  </si>
  <si>
    <t>сумм</t>
  </si>
  <si>
    <t>ЧПС обычный</t>
  </si>
  <si>
    <t>чпс для поиска решений</t>
  </si>
  <si>
    <t>tic Discri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</si>
</sst>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0.00\ &quot;₽&quot;;[Red]\-#,##0.00\ &quot;₽&quot;"/>
    <numFmt numFmtId="164" formatCode="yyyy\-mm\-dd\ hh:mm:ss"/>
    <numFmt numFmtId="165" formatCode="0.0000"/>
    <numFmt numFmtId="166" formatCode="[$-F800]dddd\,\ mmmm\ dd\,\ yyyy"/>
  </numFmts>
  <fonts count="5" x14ac:knownFonts="1">
    <font>
      <sz val="11"/>
      <color theme="1"/>
      <name val="Calibri"/>
      <family val="2"/>
      <scheme val="minor"/>
    </font>
    <font>
      <b/>
      <sz val="11"/>
      <name val="Calibri"/>
      <family val="2"/>
      <charset val="204"/>
    </font>
    <font>
      <sz val="10"/>
      <color rgb="FF000000"/>
      <name val="Arial"/>
      <family val="2"/>
      <charset val="204"/>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rgb="FFC0C0C0"/>
        <bgColor rgb="FFC0C0C0"/>
      </patternFill>
    </fill>
    <fill>
      <patternFill patternType="solid">
        <fgColor theme="0" tint="-0.14999847407452621"/>
        <bgColor indexed="64"/>
      </patternFill>
    </fill>
    <fill>
      <patternFill patternType="solid">
        <fgColor theme="4"/>
        <bgColor theme="4"/>
      </patternFill>
    </fill>
    <fill>
      <patternFill patternType="solid">
        <fgColor theme="4" tint="0.59999389629810485"/>
        <bgColor theme="4" tint="0.59999389629810485"/>
      </patternFill>
    </fill>
  </fills>
  <borders count="10">
    <border>
      <left/>
      <right/>
      <top/>
      <bottom/>
      <diagonal/>
    </border>
    <border>
      <left style="thin">
        <color auto="1"/>
      </left>
      <right style="thin">
        <color auto="1"/>
      </right>
      <top style="thin">
        <color auto="1"/>
      </top>
      <bottom style="thin">
        <color auto="1"/>
      </bottom>
      <diagonal/>
    </border>
    <border>
      <left style="medium">
        <color rgb="FF993366"/>
      </left>
      <right style="medium">
        <color rgb="FF993366"/>
      </right>
      <top style="medium">
        <color rgb="FF993366"/>
      </top>
      <bottom style="medium">
        <color rgb="FF993366"/>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theme="0"/>
      </left>
      <right/>
      <top style="thin">
        <color theme="0"/>
      </top>
      <bottom style="thin">
        <color theme="0"/>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top"/>
    </xf>
    <xf numFmtId="0" fontId="0" fillId="0" borderId="2" xfId="0" applyBorder="1"/>
    <xf numFmtId="0" fontId="0" fillId="2" borderId="3" xfId="0" applyFill="1" applyBorder="1"/>
    <xf numFmtId="0" fontId="1" fillId="0" borderId="0" xfId="0" applyFont="1"/>
    <xf numFmtId="0" fontId="0" fillId="0" borderId="4" xfId="0" applyBorder="1" applyAlignment="1">
      <alignment vertical="center" wrapText="1"/>
    </xf>
    <xf numFmtId="0" fontId="0" fillId="2" borderId="2" xfId="0" applyFill="1" applyBorder="1"/>
    <xf numFmtId="164" fontId="1" fillId="0" borderId="1" xfId="0" applyNumberFormat="1" applyFont="1" applyBorder="1" applyAlignment="1">
      <alignment horizontal="center" vertical="top"/>
    </xf>
    <xf numFmtId="0" fontId="0" fillId="0" borderId="0" xfId="0"/>
    <xf numFmtId="0" fontId="2" fillId="0" borderId="0" xfId="0" applyFont="1"/>
    <xf numFmtId="14" fontId="0" fillId="0" borderId="0" xfId="0" applyNumberFormat="1"/>
    <xf numFmtId="0" fontId="0" fillId="0" borderId="0" xfId="0" applyNumberFormat="1"/>
    <xf numFmtId="0" fontId="1" fillId="0" borderId="1" xfId="0" applyNumberFormat="1" applyFont="1" applyBorder="1" applyAlignment="1">
      <alignment horizontal="center" vertical="top"/>
    </xf>
    <xf numFmtId="0" fontId="1" fillId="0" borderId="0" xfId="0" applyNumberFormat="1" applyFont="1" applyFill="1" applyBorder="1" applyAlignment="1">
      <alignment horizontal="center" vertical="top"/>
    </xf>
    <xf numFmtId="0" fontId="0" fillId="3" borderId="0" xfId="0" applyFill="1"/>
    <xf numFmtId="0" fontId="1" fillId="0" borderId="5" xfId="0" applyFont="1" applyFill="1" applyBorder="1" applyAlignment="1">
      <alignment horizontal="center" vertical="top"/>
    </xf>
    <xf numFmtId="0" fontId="1" fillId="0" borderId="6" xfId="0" applyFont="1" applyBorder="1" applyAlignment="1">
      <alignment horizontal="center" vertical="top"/>
    </xf>
    <xf numFmtId="0" fontId="0" fillId="0" borderId="0" xfId="0" pivotButton="1"/>
    <xf numFmtId="14" fontId="1" fillId="0" borderId="7" xfId="0" applyNumberFormat="1" applyFont="1" applyBorder="1" applyAlignment="1">
      <alignment horizontal="center" vertical="top"/>
    </xf>
    <xf numFmtId="0" fontId="1" fillId="0" borderId="8" xfId="0" applyFont="1" applyBorder="1" applyAlignment="1">
      <alignment horizontal="center" vertical="top"/>
    </xf>
    <xf numFmtId="2" fontId="0" fillId="0" borderId="0" xfId="0" applyNumberFormat="1"/>
    <xf numFmtId="2" fontId="0" fillId="0" borderId="2" xfId="0" applyNumberFormat="1" applyBorder="1"/>
    <xf numFmtId="8" fontId="0" fillId="0" borderId="0" xfId="0" applyNumberFormat="1"/>
    <xf numFmtId="8" fontId="0" fillId="0" borderId="2" xfId="0" applyNumberFormat="1" applyBorder="1"/>
    <xf numFmtId="165" fontId="0" fillId="0" borderId="2" xfId="0" applyNumberFormat="1" applyBorder="1"/>
    <xf numFmtId="0" fontId="0" fillId="0" borderId="0" xfId="0"/>
    <xf numFmtId="0" fontId="0" fillId="0" borderId="4" xfId="0" applyBorder="1" applyAlignment="1">
      <alignment vertical="center"/>
    </xf>
    <xf numFmtId="49" fontId="0" fillId="0" borderId="0" xfId="0" applyNumberFormat="1"/>
    <xf numFmtId="166" fontId="0" fillId="0" borderId="0" xfId="0" applyNumberFormat="1"/>
    <xf numFmtId="1" fontId="0" fillId="0" borderId="0" xfId="0" applyNumberFormat="1"/>
    <xf numFmtId="0" fontId="3" fillId="0" borderId="0" xfId="0" applyFont="1"/>
    <xf numFmtId="0" fontId="1" fillId="0" borderId="5" xfId="0" applyFont="1" applyBorder="1" applyAlignment="1">
      <alignment horizontal="center" vertical="top"/>
    </xf>
    <xf numFmtId="0" fontId="0" fillId="0" borderId="0" xfId="0"/>
    <xf numFmtId="0" fontId="0" fillId="0" borderId="0" xfId="0"/>
    <xf numFmtId="10" fontId="0" fillId="0" borderId="0" xfId="0" applyNumberFormat="1"/>
    <xf numFmtId="0" fontId="1" fillId="4" borderId="1" xfId="0" applyFont="1" applyFill="1" applyBorder="1" applyAlignment="1">
      <alignment horizontal="center" vertical="top"/>
    </xf>
    <xf numFmtId="0" fontId="0" fillId="5" borderId="9" xfId="0" applyNumberFormat="1" applyFont="1" applyFill="1" applyBorder="1"/>
    <xf numFmtId="0" fontId="1" fillId="0" borderId="0" xfId="0" applyFont="1" applyFill="1" applyBorder="1" applyAlignment="1">
      <alignment horizontal="center" vertical="top"/>
    </xf>
    <xf numFmtId="0" fontId="1" fillId="0" borderId="4" xfId="0" applyFont="1" applyBorder="1" applyAlignment="1">
      <alignment vertical="center" wrapText="1"/>
    </xf>
    <xf numFmtId="0" fontId="0" fillId="0" borderId="0" xfId="0"/>
    <xf numFmtId="0" fontId="4" fillId="0" borderId="0" xfId="0" applyFont="1"/>
  </cellXfs>
  <cellStyles count="1">
    <cellStyle name="Обычный" xfId="0" builtinId="0"/>
  </cellStyles>
  <dxfs count="18">
    <dxf>
      <numFmt numFmtId="1" formatCode="0"/>
    </dxf>
    <dxf>
      <font>
        <b/>
        <i val="0"/>
        <strike val="0"/>
        <condense val="0"/>
        <extend val="0"/>
        <outline val="0"/>
        <shadow val="0"/>
        <u val="none"/>
        <vertAlign val="baseline"/>
        <sz val="11"/>
        <color auto="1"/>
        <name val="Calibri"/>
        <family val="2"/>
        <charset val="204"/>
        <scheme val="none"/>
      </font>
      <numFmt numFmtId="19" formatCode="dd/mm/yyyy"/>
      <alignment horizontal="center" vertical="top"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top style="thin">
          <color auto="1"/>
        </top>
      </border>
    </dxf>
    <dxf>
      <border outline="0">
        <bottom style="thin">
          <color auto="1"/>
        </bottom>
      </border>
    </dxf>
    <dxf>
      <font>
        <b/>
        <i val="0"/>
        <strike val="0"/>
        <condense val="0"/>
        <extend val="0"/>
        <outline val="0"/>
        <shadow val="0"/>
        <u val="none"/>
        <vertAlign val="baseline"/>
        <sz val="11"/>
        <color auto="1"/>
        <name val="Calibri"/>
        <family val="2"/>
        <charset val="204"/>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2" formatCode="0.00"/>
    </dxf>
    <dxf>
      <numFmt numFmtId="2" formatCode="0.00"/>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charset val="204"/>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1" formatCode="0"/>
    </dxf>
    <dxf>
      <numFmt numFmtId="0" formatCode="General"/>
    </dxf>
    <dxf>
      <numFmt numFmtId="19" formatCode="dd/mm/yyyy"/>
    </dxf>
    <dxf>
      <font>
        <b/>
        <i val="0"/>
        <strike val="0"/>
        <condense val="0"/>
        <extend val="0"/>
        <outline val="0"/>
        <shadow val="0"/>
        <u val="none"/>
        <vertAlign val="baseline"/>
        <sz val="11"/>
        <color auto="1"/>
        <name val="Calibri"/>
        <family val="2"/>
        <charset val="204"/>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family val="2"/>
        <charset val="204"/>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2"/>
          <c:order val="2"/>
          <c:tx>
            <c:strRef>
              <c:f>Сделки!$F$2</c:f>
              <c:strCache>
                <c:ptCount val="1"/>
                <c:pt idx="0">
                  <c:v>Денежный поток</c:v>
                </c:pt>
              </c:strCache>
            </c:strRef>
          </c:tx>
          <c:spPr>
            <a:ln w="28575" cap="rnd">
              <a:noFill/>
              <a:round/>
            </a:ln>
            <a:effectLst/>
          </c:spPr>
          <c:marker>
            <c:symbol val="circle"/>
            <c:size val="5"/>
            <c:spPr>
              <a:solidFill>
                <a:schemeClr val="accent3"/>
              </a:solidFill>
              <a:ln w="9525">
                <a:solidFill>
                  <a:schemeClr val="accent3"/>
                </a:solidFill>
              </a:ln>
              <a:effectLst/>
            </c:spPr>
          </c:marker>
          <c:xVal>
            <c:numRef>
              <c:f>Сделки!$B$3:$B$341</c:f>
              <c:numCache>
                <c:formatCode>m/d/yy</c:formatCode>
                <c:ptCount val="339"/>
                <c:pt idx="0">
                  <c:v>42103</c:v>
                </c:pt>
                <c:pt idx="1">
                  <c:v>42103</c:v>
                </c:pt>
                <c:pt idx="2">
                  <c:v>42121</c:v>
                </c:pt>
                <c:pt idx="3">
                  <c:v>42124</c:v>
                </c:pt>
                <c:pt idx="4">
                  <c:v>42125</c:v>
                </c:pt>
                <c:pt idx="5">
                  <c:v>42132</c:v>
                </c:pt>
                <c:pt idx="6">
                  <c:v>42136</c:v>
                </c:pt>
                <c:pt idx="7">
                  <c:v>42136</c:v>
                </c:pt>
                <c:pt idx="8">
                  <c:v>42143</c:v>
                </c:pt>
                <c:pt idx="9">
                  <c:v>42145</c:v>
                </c:pt>
                <c:pt idx="10">
                  <c:v>42158</c:v>
                </c:pt>
                <c:pt idx="11">
                  <c:v>42160</c:v>
                </c:pt>
                <c:pt idx="12">
                  <c:v>42164</c:v>
                </c:pt>
                <c:pt idx="13">
                  <c:v>42184</c:v>
                </c:pt>
                <c:pt idx="14">
                  <c:v>42185</c:v>
                </c:pt>
                <c:pt idx="15">
                  <c:v>42194</c:v>
                </c:pt>
                <c:pt idx="16">
                  <c:v>42209</c:v>
                </c:pt>
                <c:pt idx="17">
                  <c:v>42216</c:v>
                </c:pt>
                <c:pt idx="18">
                  <c:v>42219</c:v>
                </c:pt>
                <c:pt idx="19">
                  <c:v>42220</c:v>
                </c:pt>
                <c:pt idx="20">
                  <c:v>42221</c:v>
                </c:pt>
                <c:pt idx="21">
                  <c:v>42227</c:v>
                </c:pt>
                <c:pt idx="22">
                  <c:v>42229</c:v>
                </c:pt>
                <c:pt idx="23">
                  <c:v>42249</c:v>
                </c:pt>
                <c:pt idx="24">
                  <c:v>42258</c:v>
                </c:pt>
                <c:pt idx="25">
                  <c:v>42265</c:v>
                </c:pt>
                <c:pt idx="26">
                  <c:v>42271</c:v>
                </c:pt>
                <c:pt idx="27">
                  <c:v>42272</c:v>
                </c:pt>
                <c:pt idx="28">
                  <c:v>42279</c:v>
                </c:pt>
                <c:pt idx="29">
                  <c:v>42282</c:v>
                </c:pt>
                <c:pt idx="30">
                  <c:v>42285</c:v>
                </c:pt>
                <c:pt idx="31">
                  <c:v>42285</c:v>
                </c:pt>
                <c:pt idx="32">
                  <c:v>42293</c:v>
                </c:pt>
                <c:pt idx="33">
                  <c:v>42307</c:v>
                </c:pt>
                <c:pt idx="34">
                  <c:v>42307</c:v>
                </c:pt>
                <c:pt idx="35">
                  <c:v>42310</c:v>
                </c:pt>
                <c:pt idx="36">
                  <c:v>42320</c:v>
                </c:pt>
                <c:pt idx="37">
                  <c:v>42325</c:v>
                </c:pt>
                <c:pt idx="38">
                  <c:v>42325</c:v>
                </c:pt>
                <c:pt idx="39">
                  <c:v>42331</c:v>
                </c:pt>
                <c:pt idx="40">
                  <c:v>42345</c:v>
                </c:pt>
                <c:pt idx="41">
                  <c:v>42353</c:v>
                </c:pt>
                <c:pt idx="42">
                  <c:v>42359</c:v>
                </c:pt>
                <c:pt idx="43">
                  <c:v>42362</c:v>
                </c:pt>
                <c:pt idx="44">
                  <c:v>42373</c:v>
                </c:pt>
                <c:pt idx="45">
                  <c:v>42374</c:v>
                </c:pt>
                <c:pt idx="46">
                  <c:v>42376</c:v>
                </c:pt>
                <c:pt idx="47">
                  <c:v>42382</c:v>
                </c:pt>
                <c:pt idx="48">
                  <c:v>42396</c:v>
                </c:pt>
                <c:pt idx="49">
                  <c:v>42404</c:v>
                </c:pt>
                <c:pt idx="50">
                  <c:v>42404</c:v>
                </c:pt>
                <c:pt idx="51">
                  <c:v>42405</c:v>
                </c:pt>
                <c:pt idx="52">
                  <c:v>42412</c:v>
                </c:pt>
                <c:pt idx="53">
                  <c:v>42418</c:v>
                </c:pt>
                <c:pt idx="54">
                  <c:v>42426</c:v>
                </c:pt>
                <c:pt idx="55">
                  <c:v>42429</c:v>
                </c:pt>
                <c:pt idx="56">
                  <c:v>42437</c:v>
                </c:pt>
                <c:pt idx="57">
                  <c:v>42457</c:v>
                </c:pt>
                <c:pt idx="58">
                  <c:v>42458</c:v>
                </c:pt>
                <c:pt idx="59">
                  <c:v>42478</c:v>
                </c:pt>
                <c:pt idx="60">
                  <c:v>42481</c:v>
                </c:pt>
                <c:pt idx="61">
                  <c:v>42494</c:v>
                </c:pt>
                <c:pt idx="62">
                  <c:v>42503</c:v>
                </c:pt>
                <c:pt idx="63">
                  <c:v>42506</c:v>
                </c:pt>
                <c:pt idx="64">
                  <c:v>42507</c:v>
                </c:pt>
                <c:pt idx="65">
                  <c:v>42509</c:v>
                </c:pt>
                <c:pt idx="66">
                  <c:v>42514</c:v>
                </c:pt>
                <c:pt idx="67">
                  <c:v>42516</c:v>
                </c:pt>
                <c:pt idx="68">
                  <c:v>42523</c:v>
                </c:pt>
                <c:pt idx="69">
                  <c:v>42524</c:v>
                </c:pt>
                <c:pt idx="70">
                  <c:v>42527</c:v>
                </c:pt>
                <c:pt idx="71">
                  <c:v>42527</c:v>
                </c:pt>
                <c:pt idx="72">
                  <c:v>42529</c:v>
                </c:pt>
                <c:pt idx="73">
                  <c:v>42535</c:v>
                </c:pt>
                <c:pt idx="74">
                  <c:v>42543</c:v>
                </c:pt>
                <c:pt idx="75">
                  <c:v>42556</c:v>
                </c:pt>
                <c:pt idx="76">
                  <c:v>42559</c:v>
                </c:pt>
                <c:pt idx="77">
                  <c:v>42565</c:v>
                </c:pt>
                <c:pt idx="78">
                  <c:v>42566</c:v>
                </c:pt>
                <c:pt idx="79">
                  <c:v>42569</c:v>
                </c:pt>
                <c:pt idx="80">
                  <c:v>42578</c:v>
                </c:pt>
                <c:pt idx="81">
                  <c:v>42583</c:v>
                </c:pt>
                <c:pt idx="82">
                  <c:v>42594</c:v>
                </c:pt>
                <c:pt idx="83">
                  <c:v>42597</c:v>
                </c:pt>
                <c:pt idx="84">
                  <c:v>42607</c:v>
                </c:pt>
                <c:pt idx="85">
                  <c:v>42608</c:v>
                </c:pt>
                <c:pt idx="86">
                  <c:v>42611</c:v>
                </c:pt>
                <c:pt idx="87">
                  <c:v>42613</c:v>
                </c:pt>
                <c:pt idx="88">
                  <c:v>42614</c:v>
                </c:pt>
                <c:pt idx="89">
                  <c:v>42627</c:v>
                </c:pt>
                <c:pt idx="90">
                  <c:v>42629</c:v>
                </c:pt>
                <c:pt idx="91">
                  <c:v>42635</c:v>
                </c:pt>
                <c:pt idx="92">
                  <c:v>42643</c:v>
                </c:pt>
                <c:pt idx="93">
                  <c:v>42647</c:v>
                </c:pt>
                <c:pt idx="94">
                  <c:v>42650</c:v>
                </c:pt>
                <c:pt idx="95">
                  <c:v>42661</c:v>
                </c:pt>
                <c:pt idx="96">
                  <c:v>42664</c:v>
                </c:pt>
                <c:pt idx="97">
                  <c:v>42671</c:v>
                </c:pt>
                <c:pt idx="98">
                  <c:v>42678</c:v>
                </c:pt>
                <c:pt idx="99">
                  <c:v>42683</c:v>
                </c:pt>
                <c:pt idx="100">
                  <c:v>42683</c:v>
                </c:pt>
                <c:pt idx="101">
                  <c:v>42685</c:v>
                </c:pt>
                <c:pt idx="102">
                  <c:v>42685</c:v>
                </c:pt>
                <c:pt idx="103">
                  <c:v>42691</c:v>
                </c:pt>
                <c:pt idx="104">
                  <c:v>42695</c:v>
                </c:pt>
                <c:pt idx="105">
                  <c:v>42697</c:v>
                </c:pt>
                <c:pt idx="106">
                  <c:v>42716</c:v>
                </c:pt>
                <c:pt idx="107">
                  <c:v>42718</c:v>
                </c:pt>
                <c:pt idx="108">
                  <c:v>42720</c:v>
                </c:pt>
                <c:pt idx="109">
                  <c:v>42725</c:v>
                </c:pt>
                <c:pt idx="110">
                  <c:v>42727</c:v>
                </c:pt>
                <c:pt idx="111">
                  <c:v>42734</c:v>
                </c:pt>
                <c:pt idx="112">
                  <c:v>42747</c:v>
                </c:pt>
                <c:pt idx="113">
                  <c:v>42747</c:v>
                </c:pt>
                <c:pt idx="114">
                  <c:v>42752</c:v>
                </c:pt>
                <c:pt idx="115">
                  <c:v>42755</c:v>
                </c:pt>
                <c:pt idx="116">
                  <c:v>42767</c:v>
                </c:pt>
                <c:pt idx="117">
                  <c:v>42768</c:v>
                </c:pt>
                <c:pt idx="118">
                  <c:v>42780</c:v>
                </c:pt>
                <c:pt idx="119">
                  <c:v>42781</c:v>
                </c:pt>
                <c:pt idx="120">
                  <c:v>42783</c:v>
                </c:pt>
                <c:pt idx="121">
                  <c:v>42794</c:v>
                </c:pt>
                <c:pt idx="122">
                  <c:v>42811</c:v>
                </c:pt>
                <c:pt idx="123">
                  <c:v>42814</c:v>
                </c:pt>
                <c:pt idx="124">
                  <c:v>42825</c:v>
                </c:pt>
                <c:pt idx="125">
                  <c:v>42831</c:v>
                </c:pt>
                <c:pt idx="126">
                  <c:v>42832</c:v>
                </c:pt>
                <c:pt idx="127">
                  <c:v>42838</c:v>
                </c:pt>
                <c:pt idx="128">
                  <c:v>42838</c:v>
                </c:pt>
                <c:pt idx="129">
                  <c:v>42842</c:v>
                </c:pt>
                <c:pt idx="130">
                  <c:v>42843</c:v>
                </c:pt>
                <c:pt idx="131">
                  <c:v>42844</c:v>
                </c:pt>
                <c:pt idx="132">
                  <c:v>42857</c:v>
                </c:pt>
                <c:pt idx="133">
                  <c:v>42859</c:v>
                </c:pt>
                <c:pt idx="134">
                  <c:v>42863</c:v>
                </c:pt>
                <c:pt idx="135">
                  <c:v>42865</c:v>
                </c:pt>
                <c:pt idx="136">
                  <c:v>42867</c:v>
                </c:pt>
                <c:pt idx="137">
                  <c:v>42895</c:v>
                </c:pt>
                <c:pt idx="138">
                  <c:v>42906</c:v>
                </c:pt>
                <c:pt idx="139">
                  <c:v>42915</c:v>
                </c:pt>
                <c:pt idx="140">
                  <c:v>42933</c:v>
                </c:pt>
                <c:pt idx="141">
                  <c:v>42937</c:v>
                </c:pt>
                <c:pt idx="142">
                  <c:v>42943</c:v>
                </c:pt>
                <c:pt idx="143">
                  <c:v>42954</c:v>
                </c:pt>
                <c:pt idx="144">
                  <c:v>42955</c:v>
                </c:pt>
                <c:pt idx="145">
                  <c:v>42963</c:v>
                </c:pt>
                <c:pt idx="146">
                  <c:v>42969</c:v>
                </c:pt>
                <c:pt idx="147">
                  <c:v>42971</c:v>
                </c:pt>
                <c:pt idx="148">
                  <c:v>42971</c:v>
                </c:pt>
                <c:pt idx="149">
                  <c:v>42975</c:v>
                </c:pt>
                <c:pt idx="150">
                  <c:v>42975</c:v>
                </c:pt>
                <c:pt idx="151">
                  <c:v>42978</c:v>
                </c:pt>
                <c:pt idx="152">
                  <c:v>42983</c:v>
                </c:pt>
                <c:pt idx="153">
                  <c:v>42984</c:v>
                </c:pt>
                <c:pt idx="154">
                  <c:v>42984</c:v>
                </c:pt>
                <c:pt idx="155">
                  <c:v>42999</c:v>
                </c:pt>
                <c:pt idx="156">
                  <c:v>43013</c:v>
                </c:pt>
                <c:pt idx="157">
                  <c:v>43020</c:v>
                </c:pt>
                <c:pt idx="158">
                  <c:v>43024</c:v>
                </c:pt>
                <c:pt idx="159">
                  <c:v>43025</c:v>
                </c:pt>
                <c:pt idx="160">
                  <c:v>43027</c:v>
                </c:pt>
                <c:pt idx="161">
                  <c:v>43031</c:v>
                </c:pt>
                <c:pt idx="162">
                  <c:v>43049</c:v>
                </c:pt>
                <c:pt idx="163">
                  <c:v>43054</c:v>
                </c:pt>
                <c:pt idx="164">
                  <c:v>43067</c:v>
                </c:pt>
                <c:pt idx="165">
                  <c:v>43067</c:v>
                </c:pt>
                <c:pt idx="166">
                  <c:v>43068</c:v>
                </c:pt>
                <c:pt idx="167">
                  <c:v>43070</c:v>
                </c:pt>
                <c:pt idx="168">
                  <c:v>43075</c:v>
                </c:pt>
                <c:pt idx="169">
                  <c:v>43075</c:v>
                </c:pt>
                <c:pt idx="170">
                  <c:v>43082</c:v>
                </c:pt>
                <c:pt idx="171">
                  <c:v>43082</c:v>
                </c:pt>
                <c:pt idx="172">
                  <c:v>43103</c:v>
                </c:pt>
                <c:pt idx="173">
                  <c:v>43104</c:v>
                </c:pt>
                <c:pt idx="174">
                  <c:v>43117</c:v>
                </c:pt>
                <c:pt idx="175">
                  <c:v>43118</c:v>
                </c:pt>
                <c:pt idx="176">
                  <c:v>43125</c:v>
                </c:pt>
                <c:pt idx="177">
                  <c:v>43125</c:v>
                </c:pt>
                <c:pt idx="178">
                  <c:v>43126</c:v>
                </c:pt>
                <c:pt idx="179">
                  <c:v>43131</c:v>
                </c:pt>
                <c:pt idx="180">
                  <c:v>43137</c:v>
                </c:pt>
                <c:pt idx="181">
                  <c:v>43138</c:v>
                </c:pt>
                <c:pt idx="182">
                  <c:v>43157</c:v>
                </c:pt>
                <c:pt idx="183">
                  <c:v>43157</c:v>
                </c:pt>
                <c:pt idx="184">
                  <c:v>43158</c:v>
                </c:pt>
                <c:pt idx="185">
                  <c:v>43161</c:v>
                </c:pt>
                <c:pt idx="186">
                  <c:v>43168</c:v>
                </c:pt>
                <c:pt idx="187">
                  <c:v>43172</c:v>
                </c:pt>
                <c:pt idx="188">
                  <c:v>43172</c:v>
                </c:pt>
                <c:pt idx="189">
                  <c:v>43173</c:v>
                </c:pt>
                <c:pt idx="190">
                  <c:v>43188</c:v>
                </c:pt>
                <c:pt idx="191">
                  <c:v>43192</c:v>
                </c:pt>
                <c:pt idx="192">
                  <c:v>43193</c:v>
                </c:pt>
                <c:pt idx="193">
                  <c:v>43194</c:v>
                </c:pt>
                <c:pt idx="194">
                  <c:v>43210</c:v>
                </c:pt>
                <c:pt idx="195">
                  <c:v>43217</c:v>
                </c:pt>
                <c:pt idx="196">
                  <c:v>43235</c:v>
                </c:pt>
                <c:pt idx="197">
                  <c:v>43236</c:v>
                </c:pt>
                <c:pt idx="198">
                  <c:v>43238</c:v>
                </c:pt>
                <c:pt idx="199">
                  <c:v>43245</c:v>
                </c:pt>
                <c:pt idx="200">
                  <c:v>43255</c:v>
                </c:pt>
                <c:pt idx="201">
                  <c:v>43263</c:v>
                </c:pt>
                <c:pt idx="202">
                  <c:v>43269</c:v>
                </c:pt>
                <c:pt idx="203">
                  <c:v>43280</c:v>
                </c:pt>
                <c:pt idx="204">
                  <c:v>43286</c:v>
                </c:pt>
                <c:pt idx="205">
                  <c:v>43291</c:v>
                </c:pt>
                <c:pt idx="206">
                  <c:v>43297</c:v>
                </c:pt>
                <c:pt idx="207">
                  <c:v>43304</c:v>
                </c:pt>
                <c:pt idx="208">
                  <c:v>43315</c:v>
                </c:pt>
                <c:pt idx="209">
                  <c:v>43318</c:v>
                </c:pt>
                <c:pt idx="210">
                  <c:v>43322</c:v>
                </c:pt>
                <c:pt idx="211">
                  <c:v>43322</c:v>
                </c:pt>
                <c:pt idx="212">
                  <c:v>43335</c:v>
                </c:pt>
                <c:pt idx="213">
                  <c:v>43343</c:v>
                </c:pt>
                <c:pt idx="214">
                  <c:v>43343</c:v>
                </c:pt>
                <c:pt idx="215">
                  <c:v>43347</c:v>
                </c:pt>
                <c:pt idx="216">
                  <c:v>43355</c:v>
                </c:pt>
                <c:pt idx="217">
                  <c:v>43360</c:v>
                </c:pt>
                <c:pt idx="218">
                  <c:v>43364</c:v>
                </c:pt>
                <c:pt idx="219">
                  <c:v>43364</c:v>
                </c:pt>
                <c:pt idx="220">
                  <c:v>43371</c:v>
                </c:pt>
                <c:pt idx="221">
                  <c:v>43376</c:v>
                </c:pt>
                <c:pt idx="222">
                  <c:v>43385</c:v>
                </c:pt>
                <c:pt idx="223">
                  <c:v>43389</c:v>
                </c:pt>
                <c:pt idx="224">
                  <c:v>43395</c:v>
                </c:pt>
                <c:pt idx="225">
                  <c:v>43398</c:v>
                </c:pt>
                <c:pt idx="226">
                  <c:v>43399</c:v>
                </c:pt>
                <c:pt idx="227">
                  <c:v>43409</c:v>
                </c:pt>
                <c:pt idx="228">
                  <c:v>43411</c:v>
                </c:pt>
                <c:pt idx="229">
                  <c:v>43412</c:v>
                </c:pt>
                <c:pt idx="230">
                  <c:v>43418</c:v>
                </c:pt>
                <c:pt idx="231">
                  <c:v>43425</c:v>
                </c:pt>
                <c:pt idx="232">
                  <c:v>43434</c:v>
                </c:pt>
                <c:pt idx="233">
                  <c:v>43434</c:v>
                </c:pt>
                <c:pt idx="234">
                  <c:v>43441</c:v>
                </c:pt>
                <c:pt idx="235">
                  <c:v>43441</c:v>
                </c:pt>
                <c:pt idx="236">
                  <c:v>43447</c:v>
                </c:pt>
                <c:pt idx="237">
                  <c:v>43448</c:v>
                </c:pt>
                <c:pt idx="238">
                  <c:v>43451</c:v>
                </c:pt>
                <c:pt idx="239">
                  <c:v>43453</c:v>
                </c:pt>
                <c:pt idx="240">
                  <c:v>43455</c:v>
                </c:pt>
                <c:pt idx="241">
                  <c:v>43460</c:v>
                </c:pt>
                <c:pt idx="242">
                  <c:v>43461</c:v>
                </c:pt>
                <c:pt idx="243">
                  <c:v>43479</c:v>
                </c:pt>
                <c:pt idx="244">
                  <c:v>43479</c:v>
                </c:pt>
                <c:pt idx="245">
                  <c:v>43481</c:v>
                </c:pt>
                <c:pt idx="246">
                  <c:v>43481</c:v>
                </c:pt>
                <c:pt idx="247">
                  <c:v>43489</c:v>
                </c:pt>
                <c:pt idx="248">
                  <c:v>43502</c:v>
                </c:pt>
                <c:pt idx="249">
                  <c:v>43502</c:v>
                </c:pt>
                <c:pt idx="250">
                  <c:v>43509</c:v>
                </c:pt>
                <c:pt idx="251">
                  <c:v>43517</c:v>
                </c:pt>
                <c:pt idx="252">
                  <c:v>43522</c:v>
                </c:pt>
                <c:pt idx="253">
                  <c:v>43525</c:v>
                </c:pt>
                <c:pt idx="254">
                  <c:v>43525</c:v>
                </c:pt>
                <c:pt idx="255">
                  <c:v>43532</c:v>
                </c:pt>
                <c:pt idx="256">
                  <c:v>43536</c:v>
                </c:pt>
                <c:pt idx="257">
                  <c:v>43542</c:v>
                </c:pt>
                <c:pt idx="258">
                  <c:v>43546</c:v>
                </c:pt>
                <c:pt idx="259">
                  <c:v>43546</c:v>
                </c:pt>
                <c:pt idx="260">
                  <c:v>43558</c:v>
                </c:pt>
                <c:pt idx="261">
                  <c:v>43563</c:v>
                </c:pt>
                <c:pt idx="262">
                  <c:v>43570</c:v>
                </c:pt>
                <c:pt idx="263">
                  <c:v>43572</c:v>
                </c:pt>
                <c:pt idx="264">
                  <c:v>43588</c:v>
                </c:pt>
                <c:pt idx="265">
                  <c:v>43592</c:v>
                </c:pt>
                <c:pt idx="266">
                  <c:v>43593</c:v>
                </c:pt>
                <c:pt idx="267">
                  <c:v>43595</c:v>
                </c:pt>
                <c:pt idx="268">
                  <c:v>43595</c:v>
                </c:pt>
                <c:pt idx="269">
                  <c:v>43613</c:v>
                </c:pt>
                <c:pt idx="270">
                  <c:v>43616</c:v>
                </c:pt>
                <c:pt idx="271">
                  <c:v>43626</c:v>
                </c:pt>
                <c:pt idx="272">
                  <c:v>43628</c:v>
                </c:pt>
                <c:pt idx="273">
                  <c:v>43630</c:v>
                </c:pt>
                <c:pt idx="274">
                  <c:v>43635</c:v>
                </c:pt>
                <c:pt idx="275">
                  <c:v>43640</c:v>
                </c:pt>
                <c:pt idx="276">
                  <c:v>43643</c:v>
                </c:pt>
                <c:pt idx="277">
                  <c:v>43655</c:v>
                </c:pt>
                <c:pt idx="278">
                  <c:v>43655</c:v>
                </c:pt>
                <c:pt idx="279">
                  <c:v>43671</c:v>
                </c:pt>
                <c:pt idx="280">
                  <c:v>43675</c:v>
                </c:pt>
                <c:pt idx="281">
                  <c:v>43677</c:v>
                </c:pt>
                <c:pt idx="282">
                  <c:v>43682</c:v>
                </c:pt>
                <c:pt idx="283">
                  <c:v>43683</c:v>
                </c:pt>
                <c:pt idx="284">
                  <c:v>43691</c:v>
                </c:pt>
                <c:pt idx="285">
                  <c:v>43693</c:v>
                </c:pt>
                <c:pt idx="286">
                  <c:v>43693</c:v>
                </c:pt>
                <c:pt idx="287">
                  <c:v>43693</c:v>
                </c:pt>
                <c:pt idx="288">
                  <c:v>43699</c:v>
                </c:pt>
                <c:pt idx="289">
                  <c:v>43700</c:v>
                </c:pt>
                <c:pt idx="290">
                  <c:v>43703</c:v>
                </c:pt>
                <c:pt idx="291">
                  <c:v>43707</c:v>
                </c:pt>
                <c:pt idx="292">
                  <c:v>43711</c:v>
                </c:pt>
                <c:pt idx="293">
                  <c:v>43719</c:v>
                </c:pt>
                <c:pt idx="294">
                  <c:v>43724</c:v>
                </c:pt>
                <c:pt idx="295">
                  <c:v>43725</c:v>
                </c:pt>
                <c:pt idx="296">
                  <c:v>43726</c:v>
                </c:pt>
                <c:pt idx="297">
                  <c:v>43728</c:v>
                </c:pt>
                <c:pt idx="298">
                  <c:v>43732</c:v>
                </c:pt>
                <c:pt idx="299">
                  <c:v>43735</c:v>
                </c:pt>
                <c:pt idx="300">
                  <c:v>43738</c:v>
                </c:pt>
                <c:pt idx="301">
                  <c:v>43740</c:v>
                </c:pt>
                <c:pt idx="302">
                  <c:v>43740</c:v>
                </c:pt>
                <c:pt idx="303">
                  <c:v>43745</c:v>
                </c:pt>
                <c:pt idx="304">
                  <c:v>43748</c:v>
                </c:pt>
                <c:pt idx="305">
                  <c:v>43749</c:v>
                </c:pt>
                <c:pt idx="306">
                  <c:v>43752</c:v>
                </c:pt>
                <c:pt idx="307">
                  <c:v>43756</c:v>
                </c:pt>
                <c:pt idx="308">
                  <c:v>43759</c:v>
                </c:pt>
                <c:pt idx="309">
                  <c:v>43763</c:v>
                </c:pt>
                <c:pt idx="310">
                  <c:v>43766</c:v>
                </c:pt>
                <c:pt idx="311">
                  <c:v>43776</c:v>
                </c:pt>
                <c:pt idx="312">
                  <c:v>43798</c:v>
                </c:pt>
                <c:pt idx="313">
                  <c:v>43801</c:v>
                </c:pt>
                <c:pt idx="314">
                  <c:v>43802</c:v>
                </c:pt>
                <c:pt idx="315">
                  <c:v>43808</c:v>
                </c:pt>
                <c:pt idx="316">
                  <c:v>43816</c:v>
                </c:pt>
                <c:pt idx="317">
                  <c:v>43819</c:v>
                </c:pt>
                <c:pt idx="318">
                  <c:v>43829</c:v>
                </c:pt>
                <c:pt idx="319">
                  <c:v>43833</c:v>
                </c:pt>
                <c:pt idx="320">
                  <c:v>43837</c:v>
                </c:pt>
                <c:pt idx="321">
                  <c:v>43837</c:v>
                </c:pt>
                <c:pt idx="322">
                  <c:v>43839</c:v>
                </c:pt>
                <c:pt idx="323">
                  <c:v>43840</c:v>
                </c:pt>
                <c:pt idx="324">
                  <c:v>43843</c:v>
                </c:pt>
                <c:pt idx="325">
                  <c:v>43847</c:v>
                </c:pt>
                <c:pt idx="326">
                  <c:v>43852</c:v>
                </c:pt>
                <c:pt idx="327">
                  <c:v>43859</c:v>
                </c:pt>
                <c:pt idx="328">
                  <c:v>43861</c:v>
                </c:pt>
                <c:pt idx="329">
                  <c:v>43868</c:v>
                </c:pt>
                <c:pt idx="330">
                  <c:v>43873</c:v>
                </c:pt>
                <c:pt idx="331">
                  <c:v>43881</c:v>
                </c:pt>
                <c:pt idx="332">
                  <c:v>43885</c:v>
                </c:pt>
                <c:pt idx="333">
                  <c:v>43887</c:v>
                </c:pt>
                <c:pt idx="334">
                  <c:v>43887</c:v>
                </c:pt>
                <c:pt idx="335">
                  <c:v>43888</c:v>
                </c:pt>
                <c:pt idx="336">
                  <c:v>43895</c:v>
                </c:pt>
                <c:pt idx="337">
                  <c:v>43902</c:v>
                </c:pt>
                <c:pt idx="338">
                  <c:v>43902</c:v>
                </c:pt>
              </c:numCache>
            </c:numRef>
          </c:xVal>
          <c:yVal>
            <c:numRef>
              <c:f>Сделки!$F$3:$F$341</c:f>
              <c:numCache>
                <c:formatCode>0.00</c:formatCode>
                <c:ptCount val="339"/>
                <c:pt idx="1">
                  <c:v>46832.102900000005</c:v>
                </c:pt>
                <c:pt idx="2">
                  <c:v>-66575.8</c:v>
                </c:pt>
                <c:pt idx="3">
                  <c:v>-58426.7</c:v>
                </c:pt>
                <c:pt idx="4">
                  <c:v>-65747.600000000006</c:v>
                </c:pt>
                <c:pt idx="5">
                  <c:v>22727.600000000002</c:v>
                </c:pt>
                <c:pt idx="6">
                  <c:v>-11076.800700000002</c:v>
                </c:pt>
                <c:pt idx="7">
                  <c:v>75955.204800000007</c:v>
                </c:pt>
                <c:pt idx="8">
                  <c:v>-11449.2</c:v>
                </c:pt>
                <c:pt idx="9">
                  <c:v>6553.6</c:v>
                </c:pt>
                <c:pt idx="10">
                  <c:v>76993.7</c:v>
                </c:pt>
                <c:pt idx="11">
                  <c:v>-39312.5</c:v>
                </c:pt>
                <c:pt idx="12">
                  <c:v>44892</c:v>
                </c:pt>
                <c:pt idx="13">
                  <c:v>-54576.003599999996</c:v>
                </c:pt>
                <c:pt idx="14">
                  <c:v>-10746.400000000001</c:v>
                </c:pt>
                <c:pt idx="15">
                  <c:v>-4539.3</c:v>
                </c:pt>
                <c:pt idx="16">
                  <c:v>28546.2</c:v>
                </c:pt>
                <c:pt idx="17">
                  <c:v>-14127.2</c:v>
                </c:pt>
                <c:pt idx="18">
                  <c:v>-73747.8</c:v>
                </c:pt>
                <c:pt idx="19">
                  <c:v>-45448</c:v>
                </c:pt>
                <c:pt idx="20">
                  <c:v>-74104.800000000003</c:v>
                </c:pt>
                <c:pt idx="21">
                  <c:v>70795.199999999997</c:v>
                </c:pt>
                <c:pt idx="22">
                  <c:v>-48888.200000000004</c:v>
                </c:pt>
                <c:pt idx="23">
                  <c:v>-12183.199199999999</c:v>
                </c:pt>
                <c:pt idx="24">
                  <c:v>35238.302300000003</c:v>
                </c:pt>
                <c:pt idx="25">
                  <c:v>-69271.400000000009</c:v>
                </c:pt>
                <c:pt idx="26">
                  <c:v>-17221.198799999998</c:v>
                </c:pt>
                <c:pt idx="27">
                  <c:v>26320.7</c:v>
                </c:pt>
                <c:pt idx="28">
                  <c:v>65536.2</c:v>
                </c:pt>
                <c:pt idx="29">
                  <c:v>-15818.000000000002</c:v>
                </c:pt>
                <c:pt idx="30">
                  <c:v>-14989.999</c:v>
                </c:pt>
                <c:pt idx="31">
                  <c:v>-65955.995599999995</c:v>
                </c:pt>
                <c:pt idx="32">
                  <c:v>-50361.3</c:v>
                </c:pt>
                <c:pt idx="33">
                  <c:v>-60108.396200000003</c:v>
                </c:pt>
                <c:pt idx="34">
                  <c:v>-37963.1976</c:v>
                </c:pt>
                <c:pt idx="35">
                  <c:v>76285.7</c:v>
                </c:pt>
                <c:pt idx="36">
                  <c:v>-70960.599999999991</c:v>
                </c:pt>
                <c:pt idx="37">
                  <c:v>-70920.004499999995</c:v>
                </c:pt>
                <c:pt idx="38">
                  <c:v>39400.002500000002</c:v>
                </c:pt>
                <c:pt idx="39">
                  <c:v>-35743.4</c:v>
                </c:pt>
                <c:pt idx="40">
                  <c:v>-56988.000000000007</c:v>
                </c:pt>
                <c:pt idx="41">
                  <c:v>40655</c:v>
                </c:pt>
                <c:pt idx="42">
                  <c:v>47784</c:v>
                </c:pt>
                <c:pt idx="43">
                  <c:v>29439.000000000004</c:v>
                </c:pt>
                <c:pt idx="44">
                  <c:v>22167.600000000002</c:v>
                </c:pt>
                <c:pt idx="45">
                  <c:v>-55359.499999999993</c:v>
                </c:pt>
                <c:pt idx="46">
                  <c:v>-76490</c:v>
                </c:pt>
                <c:pt idx="47">
                  <c:v>-34910.402400000006</c:v>
                </c:pt>
                <c:pt idx="48">
                  <c:v>-45141</c:v>
                </c:pt>
                <c:pt idx="49">
                  <c:v>22486.5</c:v>
                </c:pt>
                <c:pt idx="50">
                  <c:v>4497.3</c:v>
                </c:pt>
                <c:pt idx="51">
                  <c:v>-33359.197699999997</c:v>
                </c:pt>
                <c:pt idx="52">
                  <c:v>54993.599999999999</c:v>
                </c:pt>
                <c:pt idx="53">
                  <c:v>47776</c:v>
                </c:pt>
                <c:pt idx="54">
                  <c:v>38376.0026</c:v>
                </c:pt>
                <c:pt idx="55">
                  <c:v>19919.2</c:v>
                </c:pt>
                <c:pt idx="56">
                  <c:v>-34711.199999999997</c:v>
                </c:pt>
                <c:pt idx="57">
                  <c:v>19288.100000000002</c:v>
                </c:pt>
                <c:pt idx="58">
                  <c:v>59796.004000000008</c:v>
                </c:pt>
                <c:pt idx="59">
                  <c:v>-69531</c:v>
                </c:pt>
                <c:pt idx="60">
                  <c:v>-34513.502099999998</c:v>
                </c:pt>
                <c:pt idx="61">
                  <c:v>-13876.1991</c:v>
                </c:pt>
                <c:pt idx="62">
                  <c:v>-73128.004799999995</c:v>
                </c:pt>
                <c:pt idx="63">
                  <c:v>75102.3</c:v>
                </c:pt>
                <c:pt idx="64">
                  <c:v>18013.2</c:v>
                </c:pt>
                <c:pt idx="65">
                  <c:v>26760.6</c:v>
                </c:pt>
                <c:pt idx="66">
                  <c:v>-16799.2</c:v>
                </c:pt>
                <c:pt idx="67">
                  <c:v>-76219.5</c:v>
                </c:pt>
                <c:pt idx="68">
                  <c:v>-44763.6</c:v>
                </c:pt>
                <c:pt idx="69">
                  <c:v>-63676</c:v>
                </c:pt>
                <c:pt idx="70">
                  <c:v>80095</c:v>
                </c:pt>
                <c:pt idx="71">
                  <c:v>52862.7</c:v>
                </c:pt>
                <c:pt idx="72">
                  <c:v>74260</c:v>
                </c:pt>
                <c:pt idx="73">
                  <c:v>-70375.404600000009</c:v>
                </c:pt>
                <c:pt idx="74">
                  <c:v>7490.5</c:v>
                </c:pt>
                <c:pt idx="75">
                  <c:v>35482.100000000006</c:v>
                </c:pt>
                <c:pt idx="76">
                  <c:v>-61218.003799999999</c:v>
                </c:pt>
                <c:pt idx="77">
                  <c:v>-39057.602400000003</c:v>
                </c:pt>
                <c:pt idx="78">
                  <c:v>45718.400000000001</c:v>
                </c:pt>
                <c:pt idx="79">
                  <c:v>-45620.397199999999</c:v>
                </c:pt>
                <c:pt idx="80">
                  <c:v>-78512.795400000003</c:v>
                </c:pt>
                <c:pt idx="81">
                  <c:v>52248</c:v>
                </c:pt>
                <c:pt idx="82">
                  <c:v>64017.4</c:v>
                </c:pt>
                <c:pt idx="83">
                  <c:v>22695.4</c:v>
                </c:pt>
                <c:pt idx="84">
                  <c:v>5106.8999999999996</c:v>
                </c:pt>
                <c:pt idx="85">
                  <c:v>-75666.8</c:v>
                </c:pt>
                <c:pt idx="86">
                  <c:v>-24011.398599999997</c:v>
                </c:pt>
                <c:pt idx="87">
                  <c:v>-79928.2</c:v>
                </c:pt>
                <c:pt idx="88">
                  <c:v>-18714.3</c:v>
                </c:pt>
                <c:pt idx="89">
                  <c:v>-25520.999999999996</c:v>
                </c:pt>
                <c:pt idx="90">
                  <c:v>38051.2022</c:v>
                </c:pt>
                <c:pt idx="91">
                  <c:v>-66735.600000000006</c:v>
                </c:pt>
                <c:pt idx="92">
                  <c:v>71728.3</c:v>
                </c:pt>
                <c:pt idx="93">
                  <c:v>-30159.000000000004</c:v>
                </c:pt>
                <c:pt idx="94">
                  <c:v>50250</c:v>
                </c:pt>
                <c:pt idx="95">
                  <c:v>17908</c:v>
                </c:pt>
                <c:pt idx="96">
                  <c:v>-68159.295699999988</c:v>
                </c:pt>
                <c:pt idx="97">
                  <c:v>7258.9994999999999</c:v>
                </c:pt>
                <c:pt idx="98">
                  <c:v>67699.994999999995</c:v>
                </c:pt>
                <c:pt idx="99">
                  <c:v>55639.6</c:v>
                </c:pt>
                <c:pt idx="100">
                  <c:v>-64424.799999999996</c:v>
                </c:pt>
                <c:pt idx="101">
                  <c:v>64087.195699999997</c:v>
                </c:pt>
                <c:pt idx="102">
                  <c:v>41731.197199999995</c:v>
                </c:pt>
                <c:pt idx="103">
                  <c:v>22104.000000000004</c:v>
                </c:pt>
                <c:pt idx="104">
                  <c:v>8733</c:v>
                </c:pt>
                <c:pt idx="105">
                  <c:v>39158.1</c:v>
                </c:pt>
                <c:pt idx="106">
                  <c:v>-56846.396099999998</c:v>
                </c:pt>
                <c:pt idx="107">
                  <c:v>44607</c:v>
                </c:pt>
                <c:pt idx="108">
                  <c:v>-11949.6</c:v>
                </c:pt>
                <c:pt idx="109">
                  <c:v>68699.899999999994</c:v>
                </c:pt>
                <c:pt idx="110">
                  <c:v>-2951</c:v>
                </c:pt>
                <c:pt idx="111">
                  <c:v>17545.201200000003</c:v>
                </c:pt>
                <c:pt idx="112">
                  <c:v>-37286.400000000001</c:v>
                </c:pt>
                <c:pt idx="113">
                  <c:v>46608.000000000007</c:v>
                </c:pt>
                <c:pt idx="114">
                  <c:v>-20124</c:v>
                </c:pt>
                <c:pt idx="115">
                  <c:v>-55681.2</c:v>
                </c:pt>
                <c:pt idx="116">
                  <c:v>-68658.099999999991</c:v>
                </c:pt>
                <c:pt idx="117">
                  <c:v>52661.4</c:v>
                </c:pt>
                <c:pt idx="118">
                  <c:v>-30249.000000000004</c:v>
                </c:pt>
                <c:pt idx="119">
                  <c:v>37793.7978</c:v>
                </c:pt>
                <c:pt idx="120">
                  <c:v>31192.198199999999</c:v>
                </c:pt>
                <c:pt idx="121">
                  <c:v>-7061.2</c:v>
                </c:pt>
                <c:pt idx="122">
                  <c:v>-64071.8</c:v>
                </c:pt>
                <c:pt idx="123">
                  <c:v>-59234.003500000006</c:v>
                </c:pt>
                <c:pt idx="124">
                  <c:v>-22969.8014</c:v>
                </c:pt>
                <c:pt idx="125">
                  <c:v>-68145</c:v>
                </c:pt>
                <c:pt idx="126">
                  <c:v>-70253.399999999994</c:v>
                </c:pt>
                <c:pt idx="127">
                  <c:v>48483.000000000007</c:v>
                </c:pt>
                <c:pt idx="128">
                  <c:v>74340.600000000006</c:v>
                </c:pt>
                <c:pt idx="129">
                  <c:v>-76191.700000000012</c:v>
                </c:pt>
                <c:pt idx="130">
                  <c:v>64500</c:v>
                </c:pt>
                <c:pt idx="131">
                  <c:v>-3225.1997999999999</c:v>
                </c:pt>
                <c:pt idx="132">
                  <c:v>-65396.004000000008</c:v>
                </c:pt>
                <c:pt idx="133">
                  <c:v>-27929.298299999999</c:v>
                </c:pt>
                <c:pt idx="134">
                  <c:v>-26084.799999999999</c:v>
                </c:pt>
                <c:pt idx="135">
                  <c:v>52968.296699999999</c:v>
                </c:pt>
                <c:pt idx="136">
                  <c:v>51270.400000000001</c:v>
                </c:pt>
                <c:pt idx="137">
                  <c:v>49218</c:v>
                </c:pt>
                <c:pt idx="138">
                  <c:v>-71504.695699999997</c:v>
                </c:pt>
                <c:pt idx="139">
                  <c:v>67310.100000000006</c:v>
                </c:pt>
                <c:pt idx="140">
                  <c:v>76281.995699999999</c:v>
                </c:pt>
                <c:pt idx="141">
                  <c:v>-46854.602600000006</c:v>
                </c:pt>
                <c:pt idx="142">
                  <c:v>-77467.495500000005</c:v>
                </c:pt>
                <c:pt idx="143">
                  <c:v>-75069.400000000009</c:v>
                </c:pt>
                <c:pt idx="144">
                  <c:v>57317.7</c:v>
                </c:pt>
                <c:pt idx="145">
                  <c:v>-1713.8999999999999</c:v>
                </c:pt>
                <c:pt idx="146">
                  <c:v>-47619.602800000001</c:v>
                </c:pt>
                <c:pt idx="147">
                  <c:v>25492.5</c:v>
                </c:pt>
                <c:pt idx="148">
                  <c:v>-45886.5</c:v>
                </c:pt>
                <c:pt idx="149">
                  <c:v>-75583.199999999997</c:v>
                </c:pt>
                <c:pt idx="150">
                  <c:v>46380.6</c:v>
                </c:pt>
                <c:pt idx="151">
                  <c:v>44442.5</c:v>
                </c:pt>
                <c:pt idx="152">
                  <c:v>-83067.804700000008</c:v>
                </c:pt>
                <c:pt idx="153">
                  <c:v>83838.599999999991</c:v>
                </c:pt>
                <c:pt idx="154">
                  <c:v>28540.799999999999</c:v>
                </c:pt>
                <c:pt idx="155">
                  <c:v>67190.399999999994</c:v>
                </c:pt>
                <c:pt idx="156">
                  <c:v>76608.504100000006</c:v>
                </c:pt>
                <c:pt idx="157">
                  <c:v>51172.797199999994</c:v>
                </c:pt>
                <c:pt idx="158">
                  <c:v>29103.9984</c:v>
                </c:pt>
                <c:pt idx="159">
                  <c:v>-16757.099999999999</c:v>
                </c:pt>
                <c:pt idx="160">
                  <c:v>-31300.400000000001</c:v>
                </c:pt>
                <c:pt idx="161">
                  <c:v>-16247.7</c:v>
                </c:pt>
                <c:pt idx="162">
                  <c:v>22405.5013</c:v>
                </c:pt>
                <c:pt idx="163">
                  <c:v>49120.2</c:v>
                </c:pt>
                <c:pt idx="164">
                  <c:v>-17025.999</c:v>
                </c:pt>
                <c:pt idx="165">
                  <c:v>-54483.196799999998</c:v>
                </c:pt>
                <c:pt idx="166">
                  <c:v>-22389.899999999998</c:v>
                </c:pt>
                <c:pt idx="167">
                  <c:v>51388</c:v>
                </c:pt>
                <c:pt idx="168">
                  <c:v>77536.800000000003</c:v>
                </c:pt>
                <c:pt idx="169">
                  <c:v>45817.2</c:v>
                </c:pt>
                <c:pt idx="170">
                  <c:v>-5321.4</c:v>
                </c:pt>
                <c:pt idx="171">
                  <c:v>69178.2</c:v>
                </c:pt>
                <c:pt idx="172">
                  <c:v>3606.8</c:v>
                </c:pt>
                <c:pt idx="173">
                  <c:v>75423.600000000006</c:v>
                </c:pt>
                <c:pt idx="174">
                  <c:v>-63923.396599999993</c:v>
                </c:pt>
                <c:pt idx="175">
                  <c:v>-43145.700000000004</c:v>
                </c:pt>
                <c:pt idx="176">
                  <c:v>-32313.600000000002</c:v>
                </c:pt>
                <c:pt idx="177">
                  <c:v>24710.400000000001</c:v>
                </c:pt>
                <c:pt idx="178">
                  <c:v>-33321.698299999996</c:v>
                </c:pt>
                <c:pt idx="179">
                  <c:v>-26047</c:v>
                </c:pt>
                <c:pt idx="180">
                  <c:v>44162.497499999998</c:v>
                </c:pt>
                <c:pt idx="181">
                  <c:v>-39043.4</c:v>
                </c:pt>
                <c:pt idx="182">
                  <c:v>-24505</c:v>
                </c:pt>
                <c:pt idx="183">
                  <c:v>52780</c:v>
                </c:pt>
                <c:pt idx="184">
                  <c:v>-55736.996999999996</c:v>
                </c:pt>
                <c:pt idx="185">
                  <c:v>-49971.600000000006</c:v>
                </c:pt>
                <c:pt idx="186">
                  <c:v>13377.000700000001</c:v>
                </c:pt>
                <c:pt idx="187">
                  <c:v>47437.5</c:v>
                </c:pt>
                <c:pt idx="188">
                  <c:v>-11385</c:v>
                </c:pt>
                <c:pt idx="189">
                  <c:v>68605.203599999993</c:v>
                </c:pt>
                <c:pt idx="190">
                  <c:v>49439.199999999997</c:v>
                </c:pt>
                <c:pt idx="191">
                  <c:v>-76383</c:v>
                </c:pt>
                <c:pt idx="192">
                  <c:v>-67288</c:v>
                </c:pt>
                <c:pt idx="193">
                  <c:v>39909.600000000006</c:v>
                </c:pt>
                <c:pt idx="194">
                  <c:v>25734</c:v>
                </c:pt>
                <c:pt idx="195">
                  <c:v>14196.800800000001</c:v>
                </c:pt>
                <c:pt idx="196">
                  <c:v>-3446.8</c:v>
                </c:pt>
                <c:pt idx="197">
                  <c:v>-50402</c:v>
                </c:pt>
                <c:pt idx="198">
                  <c:v>-19393</c:v>
                </c:pt>
                <c:pt idx="199">
                  <c:v>-44560.002500000002</c:v>
                </c:pt>
                <c:pt idx="200">
                  <c:v>-89011.199999999997</c:v>
                </c:pt>
                <c:pt idx="201">
                  <c:v>-83281.504499999995</c:v>
                </c:pt>
                <c:pt idx="202">
                  <c:v>3679</c:v>
                </c:pt>
                <c:pt idx="203">
                  <c:v>18459</c:v>
                </c:pt>
                <c:pt idx="204">
                  <c:v>-31851.200000000001</c:v>
                </c:pt>
                <c:pt idx="205">
                  <c:v>-19569</c:v>
                </c:pt>
                <c:pt idx="206">
                  <c:v>-21436.799999999999</c:v>
                </c:pt>
                <c:pt idx="207">
                  <c:v>1899.7</c:v>
                </c:pt>
                <c:pt idx="208">
                  <c:v>-61376.903100000003</c:v>
                </c:pt>
                <c:pt idx="209">
                  <c:v>86948.400000000009</c:v>
                </c:pt>
                <c:pt idx="210">
                  <c:v>48605</c:v>
                </c:pt>
                <c:pt idx="211">
                  <c:v>-62214.399999999994</c:v>
                </c:pt>
                <c:pt idx="212">
                  <c:v>-80606.004100000006</c:v>
                </c:pt>
                <c:pt idx="213">
                  <c:v>-61941.1</c:v>
                </c:pt>
                <c:pt idx="214">
                  <c:v>27973.4</c:v>
                </c:pt>
                <c:pt idx="215">
                  <c:v>3934.6</c:v>
                </c:pt>
                <c:pt idx="216">
                  <c:v>55860</c:v>
                </c:pt>
                <c:pt idx="217">
                  <c:v>-62251.1</c:v>
                </c:pt>
                <c:pt idx="218">
                  <c:v>-16408.000800000002</c:v>
                </c:pt>
                <c:pt idx="219">
                  <c:v>84091.004100000006</c:v>
                </c:pt>
                <c:pt idx="220">
                  <c:v>76697.296300000002</c:v>
                </c:pt>
                <c:pt idx="221">
                  <c:v>37241.998200000002</c:v>
                </c:pt>
                <c:pt idx="222">
                  <c:v>-92773.299999999988</c:v>
                </c:pt>
                <c:pt idx="223">
                  <c:v>54631.8</c:v>
                </c:pt>
                <c:pt idx="224">
                  <c:v>-65346.600000000006</c:v>
                </c:pt>
                <c:pt idx="225">
                  <c:v>58311.003100000002</c:v>
                </c:pt>
                <c:pt idx="226">
                  <c:v>-85550.799999999988</c:v>
                </c:pt>
                <c:pt idx="227">
                  <c:v>24689.599999999999</c:v>
                </c:pt>
                <c:pt idx="228">
                  <c:v>-75095.600000000006</c:v>
                </c:pt>
                <c:pt idx="229">
                  <c:v>76447.8</c:v>
                </c:pt>
                <c:pt idx="230">
                  <c:v>60915.200000000004</c:v>
                </c:pt>
                <c:pt idx="231">
                  <c:v>59758.700000000004</c:v>
                </c:pt>
                <c:pt idx="232">
                  <c:v>-10412.5</c:v>
                </c:pt>
                <c:pt idx="233">
                  <c:v>99960</c:v>
                </c:pt>
                <c:pt idx="234">
                  <c:v>59346.400000000001</c:v>
                </c:pt>
                <c:pt idx="235">
                  <c:v>1914.4</c:v>
                </c:pt>
                <c:pt idx="236">
                  <c:v>7901.2</c:v>
                </c:pt>
                <c:pt idx="237">
                  <c:v>71065.903699999995</c:v>
                </c:pt>
                <c:pt idx="238">
                  <c:v>-30412.800000000003</c:v>
                </c:pt>
                <c:pt idx="239">
                  <c:v>59356.803200000002</c:v>
                </c:pt>
                <c:pt idx="240">
                  <c:v>27031.501500000002</c:v>
                </c:pt>
                <c:pt idx="241">
                  <c:v>-20664.600000000002</c:v>
                </c:pt>
                <c:pt idx="242">
                  <c:v>45679.200000000004</c:v>
                </c:pt>
                <c:pt idx="243">
                  <c:v>43291.6</c:v>
                </c:pt>
                <c:pt idx="244">
                  <c:v>64937.4</c:v>
                </c:pt>
                <c:pt idx="245">
                  <c:v>-73589.299999999988</c:v>
                </c:pt>
                <c:pt idx="246">
                  <c:v>65633.7</c:v>
                </c:pt>
                <c:pt idx="247">
                  <c:v>-28135.8</c:v>
                </c:pt>
                <c:pt idx="248">
                  <c:v>76303.995999999999</c:v>
                </c:pt>
                <c:pt idx="249">
                  <c:v>5722.7996999999996</c:v>
                </c:pt>
                <c:pt idx="250">
                  <c:v>-17008.2</c:v>
                </c:pt>
                <c:pt idx="251">
                  <c:v>85330</c:v>
                </c:pt>
                <c:pt idx="252">
                  <c:v>60825.600000000006</c:v>
                </c:pt>
                <c:pt idx="253">
                  <c:v>-87933.599999999991</c:v>
                </c:pt>
                <c:pt idx="254">
                  <c:v>15292.8</c:v>
                </c:pt>
                <c:pt idx="255">
                  <c:v>-72348</c:v>
                </c:pt>
                <c:pt idx="256">
                  <c:v>-14734.3992</c:v>
                </c:pt>
                <c:pt idx="257">
                  <c:v>36348.9</c:v>
                </c:pt>
                <c:pt idx="258">
                  <c:v>-7468</c:v>
                </c:pt>
                <c:pt idx="259">
                  <c:v>1867</c:v>
                </c:pt>
                <c:pt idx="260">
                  <c:v>-32796.400000000001</c:v>
                </c:pt>
                <c:pt idx="261">
                  <c:v>97440</c:v>
                </c:pt>
                <c:pt idx="262">
                  <c:v>43976</c:v>
                </c:pt>
                <c:pt idx="263">
                  <c:v>-62039.8</c:v>
                </c:pt>
                <c:pt idx="264">
                  <c:v>-10638.6</c:v>
                </c:pt>
                <c:pt idx="265">
                  <c:v>76502.8</c:v>
                </c:pt>
                <c:pt idx="266">
                  <c:v>-43037.497499999998</c:v>
                </c:pt>
                <c:pt idx="267">
                  <c:v>-65303.003799999999</c:v>
                </c:pt>
                <c:pt idx="268">
                  <c:v>58429.003400000001</c:v>
                </c:pt>
                <c:pt idx="269">
                  <c:v>48966.502899999999</c:v>
                </c:pt>
                <c:pt idx="270">
                  <c:v>-21671</c:v>
                </c:pt>
                <c:pt idx="271">
                  <c:v>87790</c:v>
                </c:pt>
                <c:pt idx="272">
                  <c:v>-14048.0008</c:v>
                </c:pt>
                <c:pt idx="273">
                  <c:v>-59867.200000000004</c:v>
                </c:pt>
                <c:pt idx="274">
                  <c:v>12793.900000000001</c:v>
                </c:pt>
                <c:pt idx="275">
                  <c:v>-77628.600000000006</c:v>
                </c:pt>
                <c:pt idx="276">
                  <c:v>-84649.200000000012</c:v>
                </c:pt>
                <c:pt idx="277">
                  <c:v>-10895.4</c:v>
                </c:pt>
                <c:pt idx="278">
                  <c:v>-65372.4</c:v>
                </c:pt>
                <c:pt idx="279">
                  <c:v>52233.000000000007</c:v>
                </c:pt>
                <c:pt idx="280">
                  <c:v>-35216</c:v>
                </c:pt>
                <c:pt idx="281">
                  <c:v>-35450.200000000004</c:v>
                </c:pt>
                <c:pt idx="282">
                  <c:v>-72600</c:v>
                </c:pt>
                <c:pt idx="283">
                  <c:v>83007.00450000001</c:v>
                </c:pt>
                <c:pt idx="284">
                  <c:v>65627.100000000006</c:v>
                </c:pt>
                <c:pt idx="285">
                  <c:v>12241.2</c:v>
                </c:pt>
                <c:pt idx="286">
                  <c:v>-65286.400000000001</c:v>
                </c:pt>
                <c:pt idx="287">
                  <c:v>-73447.199999999997</c:v>
                </c:pt>
                <c:pt idx="288">
                  <c:v>-97641.599999999991</c:v>
                </c:pt>
                <c:pt idx="289">
                  <c:v>-45788.4</c:v>
                </c:pt>
                <c:pt idx="290">
                  <c:v>-18486.900000000001</c:v>
                </c:pt>
                <c:pt idx="291">
                  <c:v>64672.200000000004</c:v>
                </c:pt>
                <c:pt idx="292">
                  <c:v>43159.200000000004</c:v>
                </c:pt>
                <c:pt idx="293">
                  <c:v>-64627.200000000004</c:v>
                </c:pt>
                <c:pt idx="294">
                  <c:v>36875.200000000004</c:v>
                </c:pt>
                <c:pt idx="295">
                  <c:v>-23606.400000000001</c:v>
                </c:pt>
                <c:pt idx="296">
                  <c:v>72164.796300000002</c:v>
                </c:pt>
                <c:pt idx="297">
                  <c:v>-47265.599999999999</c:v>
                </c:pt>
                <c:pt idx="298">
                  <c:v>-11793</c:v>
                </c:pt>
                <c:pt idx="299">
                  <c:v>-76026.600000000006</c:v>
                </c:pt>
                <c:pt idx="300">
                  <c:v>92884.795199999993</c:v>
                </c:pt>
                <c:pt idx="301">
                  <c:v>62439.303300000007</c:v>
                </c:pt>
                <c:pt idx="302">
                  <c:v>-92712.904900000009</c:v>
                </c:pt>
                <c:pt idx="303">
                  <c:v>-21688.699999999997</c:v>
                </c:pt>
                <c:pt idx="304">
                  <c:v>0</c:v>
                </c:pt>
                <c:pt idx="305">
                  <c:v>16064</c:v>
                </c:pt>
                <c:pt idx="306">
                  <c:v>32462.399999999998</c:v>
                </c:pt>
                <c:pt idx="307">
                  <c:v>54734.400000000001</c:v>
                </c:pt>
                <c:pt idx="308">
                  <c:v>46673.897700000001</c:v>
                </c:pt>
                <c:pt idx="309">
                  <c:v>-71067.5</c:v>
                </c:pt>
                <c:pt idx="310">
                  <c:v>-65603.196799999991</c:v>
                </c:pt>
                <c:pt idx="311">
                  <c:v>-100275.40460000001</c:v>
                </c:pt>
                <c:pt idx="312">
                  <c:v>-79804.800000000003</c:v>
                </c:pt>
                <c:pt idx="313">
                  <c:v>-100396.4</c:v>
                </c:pt>
                <c:pt idx="314">
                  <c:v>-27932.400000000001</c:v>
                </c:pt>
                <c:pt idx="315">
                  <c:v>102440.80439999999</c:v>
                </c:pt>
                <c:pt idx="316">
                  <c:v>-38854.400000000001</c:v>
                </c:pt>
                <c:pt idx="317">
                  <c:v>-102085.2</c:v>
                </c:pt>
                <c:pt idx="318">
                  <c:v>-115329.60000000001</c:v>
                </c:pt>
                <c:pt idx="319">
                  <c:v>-73925.7</c:v>
                </c:pt>
                <c:pt idx="320">
                  <c:v>97596.395899999989</c:v>
                </c:pt>
                <c:pt idx="321">
                  <c:v>-14282.399399999998</c:v>
                </c:pt>
                <c:pt idx="322">
                  <c:v>-26282.298900000002</c:v>
                </c:pt>
                <c:pt idx="323">
                  <c:v>-97686.5959</c:v>
                </c:pt>
                <c:pt idx="324">
                  <c:v>54491.6</c:v>
                </c:pt>
                <c:pt idx="325">
                  <c:v>-33808.6014</c:v>
                </c:pt>
                <c:pt idx="326">
                  <c:v>-59187.5</c:v>
                </c:pt>
                <c:pt idx="327">
                  <c:v>38615.498299999999</c:v>
                </c:pt>
                <c:pt idx="328">
                  <c:v>62654.5</c:v>
                </c:pt>
                <c:pt idx="329">
                  <c:v>-32106.2</c:v>
                </c:pt>
                <c:pt idx="330">
                  <c:v>27240</c:v>
                </c:pt>
                <c:pt idx="331">
                  <c:v>-71084.799999999988</c:v>
                </c:pt>
                <c:pt idx="332">
                  <c:v>-91509.599999999991</c:v>
                </c:pt>
                <c:pt idx="333">
                  <c:v>-34326.398399999998</c:v>
                </c:pt>
                <c:pt idx="334">
                  <c:v>-21453.999</c:v>
                </c:pt>
                <c:pt idx="335">
                  <c:v>34595</c:v>
                </c:pt>
                <c:pt idx="336">
                  <c:v>-29696.799999999999</c:v>
                </c:pt>
                <c:pt idx="337">
                  <c:v>-63784.003500000006</c:v>
                </c:pt>
                <c:pt idx="338">
                  <c:v>1124420.8617</c:v>
                </c:pt>
              </c:numCache>
            </c:numRef>
          </c:yVal>
          <c:smooth val="0"/>
          <c:extLst>
            <c:ext xmlns:c16="http://schemas.microsoft.com/office/drawing/2014/chart" uri="{C3380CC4-5D6E-409C-BE32-E72D297353CC}">
              <c16:uniqueId val="{00000002-B8DC-4722-8220-41EBEAF95613}"/>
            </c:ext>
          </c:extLst>
        </c:ser>
        <c:dLbls>
          <c:showLegendKey val="0"/>
          <c:showVal val="0"/>
          <c:showCatName val="0"/>
          <c:showSerName val="0"/>
          <c:showPercent val="0"/>
          <c:showBubbleSize val="0"/>
        </c:dLbls>
        <c:axId val="656601344"/>
        <c:axId val="656290640"/>
        <c:extLst>
          <c:ext xmlns:c15="http://schemas.microsoft.com/office/drawing/2012/chart" uri="{02D57815-91ED-43cb-92C2-25804820EDAC}">
            <c15:filteredScatterSeries>
              <c15:ser>
                <c:idx val="0"/>
                <c:order val="0"/>
                <c:tx>
                  <c:strRef>
                    <c:extLst>
                      <c:ext uri="{02D57815-91ED-43cb-92C2-25804820EDAC}">
                        <c15:formulaRef>
                          <c15:sqref>Сделки!$D$2</c15:sqref>
                        </c15:formulaRef>
                      </c:ext>
                    </c:extLst>
                    <c:strCache>
                      <c:ptCount val="1"/>
                      <c:pt idx="0">
                        <c:v>Количество</c:v>
                      </c:pt>
                    </c:strCache>
                  </c:strRef>
                </c:tx>
                <c:spPr>
                  <a:ln w="28575" cap="rnd">
                    <a:noFill/>
                    <a:round/>
                  </a:ln>
                  <a:effectLst/>
                </c:spPr>
                <c:marker>
                  <c:symbol val="circle"/>
                  <c:size val="5"/>
                  <c:spPr>
                    <a:solidFill>
                      <a:schemeClr val="accent1"/>
                    </a:solidFill>
                    <a:ln w="9525">
                      <a:solidFill>
                        <a:schemeClr val="accent1"/>
                      </a:solidFill>
                    </a:ln>
                    <a:effectLst/>
                  </c:spPr>
                </c:marker>
                <c:xVal>
                  <c:multiLvlStrRef>
                    <c:extLst>
                      <c:ext uri="{02D57815-91ED-43cb-92C2-25804820EDAC}">
                        <c15:formulaRef>
                          <c15:sqref>Сделки!$B$3:$C$341</c15:sqref>
                        </c15:formulaRef>
                      </c:ext>
                    </c:extLst>
                    <c:multiLvlStrCache>
                      <c:ptCount val="339"/>
                      <c:lvl>
                        <c:pt idx="0">
                          <c:v>Покупка</c:v>
                        </c:pt>
                        <c:pt idx="1">
                          <c:v>Покупка</c:v>
                        </c:pt>
                        <c:pt idx="2">
                          <c:v>Продажа</c:v>
                        </c:pt>
                        <c:pt idx="3">
                          <c:v>Продажа</c:v>
                        </c:pt>
                        <c:pt idx="4">
                          <c:v>Продажа</c:v>
                        </c:pt>
                        <c:pt idx="5">
                          <c:v>Покупка</c:v>
                        </c:pt>
                        <c:pt idx="6">
                          <c:v>Продажа</c:v>
                        </c:pt>
                        <c:pt idx="7">
                          <c:v>Покупка</c:v>
                        </c:pt>
                        <c:pt idx="8">
                          <c:v>Продажа</c:v>
                        </c:pt>
                        <c:pt idx="9">
                          <c:v>Покупка</c:v>
                        </c:pt>
                        <c:pt idx="10">
                          <c:v>Покупка</c:v>
                        </c:pt>
                        <c:pt idx="11">
                          <c:v>Продажа</c:v>
                        </c:pt>
                        <c:pt idx="12">
                          <c:v>Покупка</c:v>
                        </c:pt>
                        <c:pt idx="13">
                          <c:v>Продажа</c:v>
                        </c:pt>
                        <c:pt idx="14">
                          <c:v>Продажа</c:v>
                        </c:pt>
                        <c:pt idx="15">
                          <c:v>Продажа</c:v>
                        </c:pt>
                        <c:pt idx="16">
                          <c:v>Покупка</c:v>
                        </c:pt>
                        <c:pt idx="17">
                          <c:v>Продажа</c:v>
                        </c:pt>
                        <c:pt idx="18">
                          <c:v>Продажа</c:v>
                        </c:pt>
                        <c:pt idx="19">
                          <c:v>Продажа</c:v>
                        </c:pt>
                        <c:pt idx="20">
                          <c:v>Продажа</c:v>
                        </c:pt>
                        <c:pt idx="21">
                          <c:v>Покупка</c:v>
                        </c:pt>
                        <c:pt idx="22">
                          <c:v>Продажа</c:v>
                        </c:pt>
                        <c:pt idx="23">
                          <c:v>Продажа</c:v>
                        </c:pt>
                        <c:pt idx="24">
                          <c:v>Покупка</c:v>
                        </c:pt>
                        <c:pt idx="25">
                          <c:v>Продажа</c:v>
                        </c:pt>
                        <c:pt idx="26">
                          <c:v>Продажа</c:v>
                        </c:pt>
                        <c:pt idx="27">
                          <c:v>Покупка</c:v>
                        </c:pt>
                        <c:pt idx="28">
                          <c:v>Покупка</c:v>
                        </c:pt>
                        <c:pt idx="29">
                          <c:v>Продажа</c:v>
                        </c:pt>
                        <c:pt idx="30">
                          <c:v>Продажа</c:v>
                        </c:pt>
                        <c:pt idx="31">
                          <c:v>Продажа</c:v>
                        </c:pt>
                        <c:pt idx="32">
                          <c:v>Продажа</c:v>
                        </c:pt>
                        <c:pt idx="33">
                          <c:v>Продажа</c:v>
                        </c:pt>
                        <c:pt idx="34">
                          <c:v>Продажа</c:v>
                        </c:pt>
                        <c:pt idx="35">
                          <c:v>Покупка</c:v>
                        </c:pt>
                        <c:pt idx="36">
                          <c:v>Продажа</c:v>
                        </c:pt>
                        <c:pt idx="37">
                          <c:v>Продажа</c:v>
                        </c:pt>
                        <c:pt idx="38">
                          <c:v>Покупка</c:v>
                        </c:pt>
                        <c:pt idx="39">
                          <c:v>Продажа</c:v>
                        </c:pt>
                        <c:pt idx="40">
                          <c:v>Продажа</c:v>
                        </c:pt>
                        <c:pt idx="41">
                          <c:v>Покупка</c:v>
                        </c:pt>
                        <c:pt idx="42">
                          <c:v>Покупка</c:v>
                        </c:pt>
                        <c:pt idx="43">
                          <c:v>Покупка</c:v>
                        </c:pt>
                        <c:pt idx="44">
                          <c:v>Покупка</c:v>
                        </c:pt>
                        <c:pt idx="45">
                          <c:v>Продажа</c:v>
                        </c:pt>
                        <c:pt idx="46">
                          <c:v>Продажа</c:v>
                        </c:pt>
                        <c:pt idx="47">
                          <c:v>Продажа</c:v>
                        </c:pt>
                        <c:pt idx="48">
                          <c:v>Продажа</c:v>
                        </c:pt>
                        <c:pt idx="49">
                          <c:v>Покупка</c:v>
                        </c:pt>
                        <c:pt idx="50">
                          <c:v>Покупка</c:v>
                        </c:pt>
                        <c:pt idx="51">
                          <c:v>Продажа</c:v>
                        </c:pt>
                        <c:pt idx="52">
                          <c:v>Покупка</c:v>
                        </c:pt>
                        <c:pt idx="53">
                          <c:v>Покупка</c:v>
                        </c:pt>
                        <c:pt idx="54">
                          <c:v>Покупка</c:v>
                        </c:pt>
                        <c:pt idx="55">
                          <c:v>Покупка</c:v>
                        </c:pt>
                        <c:pt idx="56">
                          <c:v>Продажа</c:v>
                        </c:pt>
                        <c:pt idx="57">
                          <c:v>Покупка</c:v>
                        </c:pt>
                        <c:pt idx="58">
                          <c:v>Покупка</c:v>
                        </c:pt>
                        <c:pt idx="59">
                          <c:v>Продажа</c:v>
                        </c:pt>
                        <c:pt idx="60">
                          <c:v>Продажа</c:v>
                        </c:pt>
                        <c:pt idx="61">
                          <c:v>Продажа</c:v>
                        </c:pt>
                        <c:pt idx="62">
                          <c:v>Продажа</c:v>
                        </c:pt>
                        <c:pt idx="63">
                          <c:v>Покупка</c:v>
                        </c:pt>
                        <c:pt idx="64">
                          <c:v>Покупка</c:v>
                        </c:pt>
                        <c:pt idx="65">
                          <c:v>Покупка</c:v>
                        </c:pt>
                        <c:pt idx="66">
                          <c:v>Продажа</c:v>
                        </c:pt>
                        <c:pt idx="67">
                          <c:v>Продажа</c:v>
                        </c:pt>
                        <c:pt idx="68">
                          <c:v>Продажа</c:v>
                        </c:pt>
                        <c:pt idx="69">
                          <c:v>Продажа</c:v>
                        </c:pt>
                        <c:pt idx="70">
                          <c:v>Покупка</c:v>
                        </c:pt>
                        <c:pt idx="71">
                          <c:v>Покупка</c:v>
                        </c:pt>
                        <c:pt idx="72">
                          <c:v>Покупка</c:v>
                        </c:pt>
                        <c:pt idx="73">
                          <c:v>Продажа</c:v>
                        </c:pt>
                        <c:pt idx="74">
                          <c:v>Покупка</c:v>
                        </c:pt>
                        <c:pt idx="75">
                          <c:v>Покупка</c:v>
                        </c:pt>
                        <c:pt idx="76">
                          <c:v>Продажа</c:v>
                        </c:pt>
                        <c:pt idx="77">
                          <c:v>Продажа</c:v>
                        </c:pt>
                        <c:pt idx="78">
                          <c:v>Покупка</c:v>
                        </c:pt>
                        <c:pt idx="79">
                          <c:v>Продажа</c:v>
                        </c:pt>
                        <c:pt idx="80">
                          <c:v>Продажа</c:v>
                        </c:pt>
                        <c:pt idx="81">
                          <c:v>Покупка</c:v>
                        </c:pt>
                        <c:pt idx="82">
                          <c:v>Покупка</c:v>
                        </c:pt>
                        <c:pt idx="83">
                          <c:v>Покупка</c:v>
                        </c:pt>
                        <c:pt idx="84">
                          <c:v>Покупка</c:v>
                        </c:pt>
                        <c:pt idx="85">
                          <c:v>Продажа</c:v>
                        </c:pt>
                        <c:pt idx="86">
                          <c:v>Продажа</c:v>
                        </c:pt>
                        <c:pt idx="87">
                          <c:v>Продажа</c:v>
                        </c:pt>
                        <c:pt idx="88">
                          <c:v>Продажа</c:v>
                        </c:pt>
                        <c:pt idx="89">
                          <c:v>Продажа</c:v>
                        </c:pt>
                        <c:pt idx="90">
                          <c:v>Покупка</c:v>
                        </c:pt>
                        <c:pt idx="91">
                          <c:v>Продажа</c:v>
                        </c:pt>
                        <c:pt idx="92">
                          <c:v>Покупка</c:v>
                        </c:pt>
                        <c:pt idx="93">
                          <c:v>Продажа</c:v>
                        </c:pt>
                        <c:pt idx="94">
                          <c:v>Покупка</c:v>
                        </c:pt>
                        <c:pt idx="95">
                          <c:v>Покупка</c:v>
                        </c:pt>
                        <c:pt idx="96">
                          <c:v>Продажа</c:v>
                        </c:pt>
                        <c:pt idx="97">
                          <c:v>Покупка</c:v>
                        </c:pt>
                        <c:pt idx="98">
                          <c:v>Покупка</c:v>
                        </c:pt>
                        <c:pt idx="99">
                          <c:v>Покупка</c:v>
                        </c:pt>
                        <c:pt idx="100">
                          <c:v>Продажа</c:v>
                        </c:pt>
                        <c:pt idx="101">
                          <c:v>Покупка</c:v>
                        </c:pt>
                        <c:pt idx="102">
                          <c:v>Покупка</c:v>
                        </c:pt>
                        <c:pt idx="103">
                          <c:v>Покупка</c:v>
                        </c:pt>
                        <c:pt idx="104">
                          <c:v>Покупка</c:v>
                        </c:pt>
                        <c:pt idx="105">
                          <c:v>Покупка</c:v>
                        </c:pt>
                        <c:pt idx="106">
                          <c:v>Продажа</c:v>
                        </c:pt>
                        <c:pt idx="107">
                          <c:v>Покупка</c:v>
                        </c:pt>
                        <c:pt idx="108">
                          <c:v>Продажа</c:v>
                        </c:pt>
                        <c:pt idx="109">
                          <c:v>Покупка</c:v>
                        </c:pt>
                        <c:pt idx="110">
                          <c:v>Продажа</c:v>
                        </c:pt>
                        <c:pt idx="111">
                          <c:v>Покупка</c:v>
                        </c:pt>
                        <c:pt idx="112">
                          <c:v>Продажа</c:v>
                        </c:pt>
                        <c:pt idx="113">
                          <c:v>Покупка</c:v>
                        </c:pt>
                        <c:pt idx="114">
                          <c:v>Продажа</c:v>
                        </c:pt>
                        <c:pt idx="115">
                          <c:v>Продажа</c:v>
                        </c:pt>
                        <c:pt idx="116">
                          <c:v>Продажа</c:v>
                        </c:pt>
                        <c:pt idx="117">
                          <c:v>Покупка</c:v>
                        </c:pt>
                        <c:pt idx="118">
                          <c:v>Продажа</c:v>
                        </c:pt>
                        <c:pt idx="119">
                          <c:v>Покупка</c:v>
                        </c:pt>
                        <c:pt idx="120">
                          <c:v>Покупка</c:v>
                        </c:pt>
                        <c:pt idx="121">
                          <c:v>Продажа</c:v>
                        </c:pt>
                        <c:pt idx="122">
                          <c:v>Продажа</c:v>
                        </c:pt>
                        <c:pt idx="123">
                          <c:v>Продажа</c:v>
                        </c:pt>
                        <c:pt idx="124">
                          <c:v>Продажа</c:v>
                        </c:pt>
                        <c:pt idx="125">
                          <c:v>Продажа</c:v>
                        </c:pt>
                        <c:pt idx="126">
                          <c:v>Продажа</c:v>
                        </c:pt>
                        <c:pt idx="127">
                          <c:v>Покупка</c:v>
                        </c:pt>
                        <c:pt idx="128">
                          <c:v>Покупка</c:v>
                        </c:pt>
                        <c:pt idx="129">
                          <c:v>Продажа</c:v>
                        </c:pt>
                        <c:pt idx="130">
                          <c:v>Покупка</c:v>
                        </c:pt>
                        <c:pt idx="131">
                          <c:v>Продажа</c:v>
                        </c:pt>
                        <c:pt idx="132">
                          <c:v>Продажа</c:v>
                        </c:pt>
                        <c:pt idx="133">
                          <c:v>Продажа</c:v>
                        </c:pt>
                        <c:pt idx="134">
                          <c:v>Продажа</c:v>
                        </c:pt>
                        <c:pt idx="135">
                          <c:v>Покупка</c:v>
                        </c:pt>
                        <c:pt idx="136">
                          <c:v>Покупка</c:v>
                        </c:pt>
                        <c:pt idx="137">
                          <c:v>Покупка</c:v>
                        </c:pt>
                        <c:pt idx="138">
                          <c:v>Продажа</c:v>
                        </c:pt>
                        <c:pt idx="139">
                          <c:v>Покупка</c:v>
                        </c:pt>
                        <c:pt idx="140">
                          <c:v>Покупка</c:v>
                        </c:pt>
                        <c:pt idx="141">
                          <c:v>Продажа</c:v>
                        </c:pt>
                        <c:pt idx="142">
                          <c:v>Продажа</c:v>
                        </c:pt>
                        <c:pt idx="143">
                          <c:v>Продажа</c:v>
                        </c:pt>
                        <c:pt idx="144">
                          <c:v>Покупка</c:v>
                        </c:pt>
                        <c:pt idx="145">
                          <c:v>Продажа</c:v>
                        </c:pt>
                        <c:pt idx="146">
                          <c:v>Продажа</c:v>
                        </c:pt>
                        <c:pt idx="147">
                          <c:v>Покупка</c:v>
                        </c:pt>
                        <c:pt idx="148">
                          <c:v>Продажа</c:v>
                        </c:pt>
                        <c:pt idx="149">
                          <c:v>Продажа</c:v>
                        </c:pt>
                        <c:pt idx="150">
                          <c:v>Покупка</c:v>
                        </c:pt>
                        <c:pt idx="151">
                          <c:v>Покупка</c:v>
                        </c:pt>
                        <c:pt idx="152">
                          <c:v>Продажа</c:v>
                        </c:pt>
                        <c:pt idx="153">
                          <c:v>Покупка</c:v>
                        </c:pt>
                        <c:pt idx="154">
                          <c:v>Покупка</c:v>
                        </c:pt>
                        <c:pt idx="155">
                          <c:v>Покупка</c:v>
                        </c:pt>
                        <c:pt idx="156">
                          <c:v>Покупка</c:v>
                        </c:pt>
                        <c:pt idx="157">
                          <c:v>Покупка</c:v>
                        </c:pt>
                        <c:pt idx="158">
                          <c:v>Покупка</c:v>
                        </c:pt>
                        <c:pt idx="159">
                          <c:v>Продажа</c:v>
                        </c:pt>
                        <c:pt idx="160">
                          <c:v>Продажа</c:v>
                        </c:pt>
                        <c:pt idx="161">
                          <c:v>Продажа</c:v>
                        </c:pt>
                        <c:pt idx="162">
                          <c:v>Покупка</c:v>
                        </c:pt>
                        <c:pt idx="163">
                          <c:v>Покупка</c:v>
                        </c:pt>
                        <c:pt idx="164">
                          <c:v>Продажа</c:v>
                        </c:pt>
                        <c:pt idx="165">
                          <c:v>Продажа</c:v>
                        </c:pt>
                        <c:pt idx="166">
                          <c:v>Продажа</c:v>
                        </c:pt>
                        <c:pt idx="167">
                          <c:v>Покупка</c:v>
                        </c:pt>
                        <c:pt idx="168">
                          <c:v>Покупка</c:v>
                        </c:pt>
                        <c:pt idx="169">
                          <c:v>Покупка</c:v>
                        </c:pt>
                        <c:pt idx="170">
                          <c:v>Продажа</c:v>
                        </c:pt>
                        <c:pt idx="171">
                          <c:v>Покупка</c:v>
                        </c:pt>
                        <c:pt idx="172">
                          <c:v>Покупка</c:v>
                        </c:pt>
                        <c:pt idx="173">
                          <c:v>Покупка</c:v>
                        </c:pt>
                        <c:pt idx="174">
                          <c:v>Продажа</c:v>
                        </c:pt>
                        <c:pt idx="175">
                          <c:v>Продажа</c:v>
                        </c:pt>
                        <c:pt idx="176">
                          <c:v>Продажа</c:v>
                        </c:pt>
                        <c:pt idx="177">
                          <c:v>Покупка</c:v>
                        </c:pt>
                        <c:pt idx="178">
                          <c:v>Продажа</c:v>
                        </c:pt>
                        <c:pt idx="179">
                          <c:v>Продажа</c:v>
                        </c:pt>
                        <c:pt idx="180">
                          <c:v>Покупка</c:v>
                        </c:pt>
                        <c:pt idx="181">
                          <c:v>Продажа</c:v>
                        </c:pt>
                        <c:pt idx="182">
                          <c:v>Продажа</c:v>
                        </c:pt>
                        <c:pt idx="183">
                          <c:v>Покупка</c:v>
                        </c:pt>
                        <c:pt idx="184">
                          <c:v>Продажа</c:v>
                        </c:pt>
                        <c:pt idx="185">
                          <c:v>Продажа</c:v>
                        </c:pt>
                        <c:pt idx="186">
                          <c:v>Покупка</c:v>
                        </c:pt>
                        <c:pt idx="187">
                          <c:v>Покупка</c:v>
                        </c:pt>
                        <c:pt idx="188">
                          <c:v>Продажа</c:v>
                        </c:pt>
                        <c:pt idx="189">
                          <c:v>Покупка</c:v>
                        </c:pt>
                        <c:pt idx="190">
                          <c:v>Покупка</c:v>
                        </c:pt>
                        <c:pt idx="191">
                          <c:v>Продажа</c:v>
                        </c:pt>
                        <c:pt idx="192">
                          <c:v>Продажа</c:v>
                        </c:pt>
                        <c:pt idx="193">
                          <c:v>Покупка</c:v>
                        </c:pt>
                        <c:pt idx="194">
                          <c:v>Покупка</c:v>
                        </c:pt>
                        <c:pt idx="195">
                          <c:v>Покупка</c:v>
                        </c:pt>
                        <c:pt idx="196">
                          <c:v>Продажа</c:v>
                        </c:pt>
                        <c:pt idx="197">
                          <c:v>Продажа</c:v>
                        </c:pt>
                        <c:pt idx="198">
                          <c:v>Продажа</c:v>
                        </c:pt>
                        <c:pt idx="199">
                          <c:v>Продажа</c:v>
                        </c:pt>
                        <c:pt idx="200">
                          <c:v>Продажа</c:v>
                        </c:pt>
                        <c:pt idx="201">
                          <c:v>Продажа</c:v>
                        </c:pt>
                        <c:pt idx="202">
                          <c:v>Покупка</c:v>
                        </c:pt>
                        <c:pt idx="203">
                          <c:v>Покупка</c:v>
                        </c:pt>
                        <c:pt idx="204">
                          <c:v>Продажа</c:v>
                        </c:pt>
                        <c:pt idx="205">
                          <c:v>Продажа</c:v>
                        </c:pt>
                        <c:pt idx="206">
                          <c:v>Продажа</c:v>
                        </c:pt>
                        <c:pt idx="207">
                          <c:v>Покупка</c:v>
                        </c:pt>
                        <c:pt idx="208">
                          <c:v>Продажа</c:v>
                        </c:pt>
                        <c:pt idx="209">
                          <c:v>Покупка</c:v>
                        </c:pt>
                        <c:pt idx="210">
                          <c:v>Покупка</c:v>
                        </c:pt>
                        <c:pt idx="211">
                          <c:v>Продажа</c:v>
                        </c:pt>
                        <c:pt idx="212">
                          <c:v>Продажа</c:v>
                        </c:pt>
                        <c:pt idx="213">
                          <c:v>Продажа</c:v>
                        </c:pt>
                        <c:pt idx="214">
                          <c:v>Покупка</c:v>
                        </c:pt>
                        <c:pt idx="215">
                          <c:v>Покупка</c:v>
                        </c:pt>
                        <c:pt idx="216">
                          <c:v>Покупка</c:v>
                        </c:pt>
                        <c:pt idx="217">
                          <c:v>Продажа</c:v>
                        </c:pt>
                        <c:pt idx="218">
                          <c:v>Продажа</c:v>
                        </c:pt>
                        <c:pt idx="219">
                          <c:v>Покупка</c:v>
                        </c:pt>
                        <c:pt idx="220">
                          <c:v>Покупка</c:v>
                        </c:pt>
                        <c:pt idx="221">
                          <c:v>Покупка</c:v>
                        </c:pt>
                        <c:pt idx="222">
                          <c:v>Продажа</c:v>
                        </c:pt>
                        <c:pt idx="223">
                          <c:v>Покупка</c:v>
                        </c:pt>
                        <c:pt idx="224">
                          <c:v>Продажа</c:v>
                        </c:pt>
                        <c:pt idx="225">
                          <c:v>Покупка</c:v>
                        </c:pt>
                        <c:pt idx="226">
                          <c:v>Продажа</c:v>
                        </c:pt>
                        <c:pt idx="227">
                          <c:v>Покупка</c:v>
                        </c:pt>
                        <c:pt idx="228">
                          <c:v>Продажа</c:v>
                        </c:pt>
                        <c:pt idx="229">
                          <c:v>Покупка</c:v>
                        </c:pt>
                        <c:pt idx="230">
                          <c:v>Покупка</c:v>
                        </c:pt>
                        <c:pt idx="231">
                          <c:v>Покупка</c:v>
                        </c:pt>
                        <c:pt idx="232">
                          <c:v>Продажа</c:v>
                        </c:pt>
                        <c:pt idx="233">
                          <c:v>Покупка</c:v>
                        </c:pt>
                        <c:pt idx="234">
                          <c:v>Покупка</c:v>
                        </c:pt>
                        <c:pt idx="235">
                          <c:v>Покупка</c:v>
                        </c:pt>
                        <c:pt idx="236">
                          <c:v>Покупка</c:v>
                        </c:pt>
                        <c:pt idx="237">
                          <c:v>Покупка</c:v>
                        </c:pt>
                        <c:pt idx="238">
                          <c:v>Продажа</c:v>
                        </c:pt>
                        <c:pt idx="239">
                          <c:v>Покупка</c:v>
                        </c:pt>
                        <c:pt idx="240">
                          <c:v>Покупка</c:v>
                        </c:pt>
                        <c:pt idx="241">
                          <c:v>Продажа</c:v>
                        </c:pt>
                        <c:pt idx="242">
                          <c:v>Покупка</c:v>
                        </c:pt>
                        <c:pt idx="243">
                          <c:v>Покупка</c:v>
                        </c:pt>
                        <c:pt idx="244">
                          <c:v>Покупка</c:v>
                        </c:pt>
                        <c:pt idx="245">
                          <c:v>Продажа</c:v>
                        </c:pt>
                        <c:pt idx="246">
                          <c:v>Покупка</c:v>
                        </c:pt>
                        <c:pt idx="247">
                          <c:v>Продажа</c:v>
                        </c:pt>
                        <c:pt idx="248">
                          <c:v>Покупка</c:v>
                        </c:pt>
                        <c:pt idx="249">
                          <c:v>Покупка</c:v>
                        </c:pt>
                        <c:pt idx="250">
                          <c:v>Продажа</c:v>
                        </c:pt>
                        <c:pt idx="251">
                          <c:v>Покупка</c:v>
                        </c:pt>
                        <c:pt idx="252">
                          <c:v>Покупка</c:v>
                        </c:pt>
                        <c:pt idx="253">
                          <c:v>Продажа</c:v>
                        </c:pt>
                        <c:pt idx="254">
                          <c:v>Покупка</c:v>
                        </c:pt>
                        <c:pt idx="255">
                          <c:v>Продажа</c:v>
                        </c:pt>
                        <c:pt idx="256">
                          <c:v>Продажа</c:v>
                        </c:pt>
                        <c:pt idx="257">
                          <c:v>Покупка</c:v>
                        </c:pt>
                        <c:pt idx="258">
                          <c:v>Продажа</c:v>
                        </c:pt>
                        <c:pt idx="259">
                          <c:v>Покупка</c:v>
                        </c:pt>
                        <c:pt idx="260">
                          <c:v>Продажа</c:v>
                        </c:pt>
                        <c:pt idx="261">
                          <c:v>Покупка</c:v>
                        </c:pt>
                        <c:pt idx="262">
                          <c:v>Покупка</c:v>
                        </c:pt>
                        <c:pt idx="263">
                          <c:v>Продажа</c:v>
                        </c:pt>
                        <c:pt idx="264">
                          <c:v>Продажа</c:v>
                        </c:pt>
                        <c:pt idx="265">
                          <c:v>Покупка</c:v>
                        </c:pt>
                        <c:pt idx="266">
                          <c:v>Продажа</c:v>
                        </c:pt>
                        <c:pt idx="267">
                          <c:v>Продажа</c:v>
                        </c:pt>
                        <c:pt idx="268">
                          <c:v>Покупка</c:v>
                        </c:pt>
                        <c:pt idx="269">
                          <c:v>Покупка</c:v>
                        </c:pt>
                        <c:pt idx="270">
                          <c:v>Продажа</c:v>
                        </c:pt>
                        <c:pt idx="271">
                          <c:v>Покупка</c:v>
                        </c:pt>
                        <c:pt idx="272">
                          <c:v>Продажа</c:v>
                        </c:pt>
                        <c:pt idx="273">
                          <c:v>Продажа</c:v>
                        </c:pt>
                        <c:pt idx="274">
                          <c:v>Покупка</c:v>
                        </c:pt>
                        <c:pt idx="275">
                          <c:v>Продажа</c:v>
                        </c:pt>
                        <c:pt idx="276">
                          <c:v>Продажа</c:v>
                        </c:pt>
                        <c:pt idx="277">
                          <c:v>Продажа</c:v>
                        </c:pt>
                        <c:pt idx="278">
                          <c:v>Продажа</c:v>
                        </c:pt>
                        <c:pt idx="279">
                          <c:v>Покупка</c:v>
                        </c:pt>
                        <c:pt idx="280">
                          <c:v>Продажа</c:v>
                        </c:pt>
                        <c:pt idx="281">
                          <c:v>Продажа</c:v>
                        </c:pt>
                        <c:pt idx="282">
                          <c:v>Продажа</c:v>
                        </c:pt>
                        <c:pt idx="283">
                          <c:v>Покупка</c:v>
                        </c:pt>
                        <c:pt idx="284">
                          <c:v>Покупка</c:v>
                        </c:pt>
                        <c:pt idx="285">
                          <c:v>Покупка</c:v>
                        </c:pt>
                        <c:pt idx="286">
                          <c:v>Продажа</c:v>
                        </c:pt>
                        <c:pt idx="287">
                          <c:v>Продажа</c:v>
                        </c:pt>
                        <c:pt idx="288">
                          <c:v>Продажа</c:v>
                        </c:pt>
                        <c:pt idx="289">
                          <c:v>Продажа</c:v>
                        </c:pt>
                        <c:pt idx="290">
                          <c:v>Продажа</c:v>
                        </c:pt>
                        <c:pt idx="291">
                          <c:v>Покупка</c:v>
                        </c:pt>
                        <c:pt idx="292">
                          <c:v>Покупка</c:v>
                        </c:pt>
                        <c:pt idx="293">
                          <c:v>Продажа</c:v>
                        </c:pt>
                        <c:pt idx="294">
                          <c:v>Покупка</c:v>
                        </c:pt>
                        <c:pt idx="295">
                          <c:v>Продажа</c:v>
                        </c:pt>
                        <c:pt idx="296">
                          <c:v>Покупка</c:v>
                        </c:pt>
                        <c:pt idx="297">
                          <c:v>Продажа</c:v>
                        </c:pt>
                        <c:pt idx="298">
                          <c:v>Продажа</c:v>
                        </c:pt>
                        <c:pt idx="299">
                          <c:v>Продажа</c:v>
                        </c:pt>
                        <c:pt idx="300">
                          <c:v>Покупка</c:v>
                        </c:pt>
                        <c:pt idx="301">
                          <c:v>Покупка</c:v>
                        </c:pt>
                        <c:pt idx="302">
                          <c:v>Продажа</c:v>
                        </c:pt>
                        <c:pt idx="303">
                          <c:v>Продажа</c:v>
                        </c:pt>
                        <c:pt idx="304">
                          <c:v>Покупка</c:v>
                        </c:pt>
                        <c:pt idx="305">
                          <c:v>Покупка</c:v>
                        </c:pt>
                        <c:pt idx="306">
                          <c:v>Покупка</c:v>
                        </c:pt>
                        <c:pt idx="307">
                          <c:v>Покупка</c:v>
                        </c:pt>
                        <c:pt idx="308">
                          <c:v>Покупка</c:v>
                        </c:pt>
                        <c:pt idx="309">
                          <c:v>Продажа</c:v>
                        </c:pt>
                        <c:pt idx="310">
                          <c:v>Продажа</c:v>
                        </c:pt>
                        <c:pt idx="311">
                          <c:v>Продажа</c:v>
                        </c:pt>
                        <c:pt idx="312">
                          <c:v>Продажа</c:v>
                        </c:pt>
                        <c:pt idx="313">
                          <c:v>Продажа</c:v>
                        </c:pt>
                        <c:pt idx="314">
                          <c:v>Продажа</c:v>
                        </c:pt>
                        <c:pt idx="315">
                          <c:v>Покупка</c:v>
                        </c:pt>
                        <c:pt idx="316">
                          <c:v>Продажа</c:v>
                        </c:pt>
                        <c:pt idx="317">
                          <c:v>Продажа</c:v>
                        </c:pt>
                        <c:pt idx="318">
                          <c:v>Продажа</c:v>
                        </c:pt>
                        <c:pt idx="319">
                          <c:v>Продажа</c:v>
                        </c:pt>
                        <c:pt idx="320">
                          <c:v>Покупка</c:v>
                        </c:pt>
                        <c:pt idx="321">
                          <c:v>Продажа</c:v>
                        </c:pt>
                        <c:pt idx="322">
                          <c:v>Продажа</c:v>
                        </c:pt>
                        <c:pt idx="323">
                          <c:v>Продажа</c:v>
                        </c:pt>
                        <c:pt idx="324">
                          <c:v>Покупка</c:v>
                        </c:pt>
                        <c:pt idx="325">
                          <c:v>Продажа</c:v>
                        </c:pt>
                        <c:pt idx="326">
                          <c:v>Продажа</c:v>
                        </c:pt>
                        <c:pt idx="327">
                          <c:v>Покупка</c:v>
                        </c:pt>
                        <c:pt idx="328">
                          <c:v>Покупка</c:v>
                        </c:pt>
                        <c:pt idx="329">
                          <c:v>Продажа</c:v>
                        </c:pt>
                        <c:pt idx="330">
                          <c:v>Покупка</c:v>
                        </c:pt>
                        <c:pt idx="331">
                          <c:v>Продажа</c:v>
                        </c:pt>
                        <c:pt idx="332">
                          <c:v>Продажа</c:v>
                        </c:pt>
                        <c:pt idx="333">
                          <c:v>Продажа</c:v>
                        </c:pt>
                        <c:pt idx="334">
                          <c:v>Продажа</c:v>
                        </c:pt>
                        <c:pt idx="335">
                          <c:v>Покупка</c:v>
                        </c:pt>
                        <c:pt idx="336">
                          <c:v>Продажа</c:v>
                        </c:pt>
                        <c:pt idx="337">
                          <c:v>Продажа</c:v>
                        </c:pt>
                        <c:pt idx="338">
                          <c:v>Покупка</c:v>
                        </c:pt>
                      </c:lvl>
                      <c:lvl>
                        <c:pt idx="0">
                          <c:v>09.04.2015</c:v>
                        </c:pt>
                        <c:pt idx="1">
                          <c:v>09.04.2015</c:v>
                        </c:pt>
                        <c:pt idx="2">
                          <c:v>27.04.2015</c:v>
                        </c:pt>
                        <c:pt idx="3">
                          <c:v>30.04.2015</c:v>
                        </c:pt>
                        <c:pt idx="4">
                          <c:v>01.05.2015</c:v>
                        </c:pt>
                        <c:pt idx="5">
                          <c:v>08.05.2015</c:v>
                        </c:pt>
                        <c:pt idx="6">
                          <c:v>12.05.2015</c:v>
                        </c:pt>
                        <c:pt idx="7">
                          <c:v>12.05.2015</c:v>
                        </c:pt>
                        <c:pt idx="8">
                          <c:v>19.05.2015</c:v>
                        </c:pt>
                        <c:pt idx="9">
                          <c:v>21.05.2015</c:v>
                        </c:pt>
                        <c:pt idx="10">
                          <c:v>03.06.2015</c:v>
                        </c:pt>
                        <c:pt idx="11">
                          <c:v>05.06.2015</c:v>
                        </c:pt>
                        <c:pt idx="12">
                          <c:v>09.06.2015</c:v>
                        </c:pt>
                        <c:pt idx="13">
                          <c:v>29.06.2015</c:v>
                        </c:pt>
                        <c:pt idx="14">
                          <c:v>30.06.2015</c:v>
                        </c:pt>
                        <c:pt idx="15">
                          <c:v>09.07.2015</c:v>
                        </c:pt>
                        <c:pt idx="16">
                          <c:v>24.07.2015</c:v>
                        </c:pt>
                        <c:pt idx="17">
                          <c:v>31.07.2015</c:v>
                        </c:pt>
                        <c:pt idx="18">
                          <c:v>03.08.2015</c:v>
                        </c:pt>
                        <c:pt idx="19">
                          <c:v>04.08.2015</c:v>
                        </c:pt>
                        <c:pt idx="20">
                          <c:v>05.08.2015</c:v>
                        </c:pt>
                        <c:pt idx="21">
                          <c:v>11.08.2015</c:v>
                        </c:pt>
                        <c:pt idx="22">
                          <c:v>13.08.2015</c:v>
                        </c:pt>
                        <c:pt idx="23">
                          <c:v>02.09.2015</c:v>
                        </c:pt>
                        <c:pt idx="24">
                          <c:v>11.09.2015</c:v>
                        </c:pt>
                        <c:pt idx="25">
                          <c:v>18.09.2015</c:v>
                        </c:pt>
                        <c:pt idx="26">
                          <c:v>24.09.2015</c:v>
                        </c:pt>
                        <c:pt idx="27">
                          <c:v>25.09.2015</c:v>
                        </c:pt>
                        <c:pt idx="28">
                          <c:v>02.10.2015</c:v>
                        </c:pt>
                        <c:pt idx="29">
                          <c:v>05.10.2015</c:v>
                        </c:pt>
                        <c:pt idx="30">
                          <c:v>08.10.2015</c:v>
                        </c:pt>
                        <c:pt idx="31">
                          <c:v>08.10.2015</c:v>
                        </c:pt>
                        <c:pt idx="32">
                          <c:v>16.10.2015</c:v>
                        </c:pt>
                        <c:pt idx="33">
                          <c:v>30.10.2015</c:v>
                        </c:pt>
                        <c:pt idx="34">
                          <c:v>30.10.2015</c:v>
                        </c:pt>
                        <c:pt idx="35">
                          <c:v>02.11.2015</c:v>
                        </c:pt>
                        <c:pt idx="36">
                          <c:v>12.11.2015</c:v>
                        </c:pt>
                        <c:pt idx="37">
                          <c:v>17.11.2015</c:v>
                        </c:pt>
                        <c:pt idx="38">
                          <c:v>17.11.2015</c:v>
                        </c:pt>
                        <c:pt idx="39">
                          <c:v>23.11.2015</c:v>
                        </c:pt>
                        <c:pt idx="40">
                          <c:v>07.12.2015</c:v>
                        </c:pt>
                        <c:pt idx="41">
                          <c:v>15.12.2015</c:v>
                        </c:pt>
                        <c:pt idx="42">
                          <c:v>21.12.2015</c:v>
                        </c:pt>
                        <c:pt idx="43">
                          <c:v>24.12.2015</c:v>
                        </c:pt>
                        <c:pt idx="44">
                          <c:v>04.01.2016</c:v>
                        </c:pt>
                        <c:pt idx="45">
                          <c:v>05.01.2016</c:v>
                        </c:pt>
                        <c:pt idx="46">
                          <c:v>07.01.2016</c:v>
                        </c:pt>
                        <c:pt idx="47">
                          <c:v>13.01.2016</c:v>
                        </c:pt>
                        <c:pt idx="48">
                          <c:v>27.01.2016</c:v>
                        </c:pt>
                        <c:pt idx="49">
                          <c:v>04.02.2016</c:v>
                        </c:pt>
                        <c:pt idx="50">
                          <c:v>04.02.2016</c:v>
                        </c:pt>
                        <c:pt idx="51">
                          <c:v>05.02.2016</c:v>
                        </c:pt>
                        <c:pt idx="52">
                          <c:v>12.02.2016</c:v>
                        </c:pt>
                        <c:pt idx="53">
                          <c:v>18.02.2016</c:v>
                        </c:pt>
                        <c:pt idx="54">
                          <c:v>26.02.2016</c:v>
                        </c:pt>
                        <c:pt idx="55">
                          <c:v>29.02.2016</c:v>
                        </c:pt>
                        <c:pt idx="56">
                          <c:v>08.03.2016</c:v>
                        </c:pt>
                        <c:pt idx="57">
                          <c:v>28.03.2016</c:v>
                        </c:pt>
                        <c:pt idx="58">
                          <c:v>29.03.2016</c:v>
                        </c:pt>
                        <c:pt idx="59">
                          <c:v>18.04.2016</c:v>
                        </c:pt>
                        <c:pt idx="60">
                          <c:v>21.04.2016</c:v>
                        </c:pt>
                        <c:pt idx="61">
                          <c:v>04.05.2016</c:v>
                        </c:pt>
                        <c:pt idx="62">
                          <c:v>13.05.2016</c:v>
                        </c:pt>
                        <c:pt idx="63">
                          <c:v>16.05.2016</c:v>
                        </c:pt>
                        <c:pt idx="64">
                          <c:v>17.05.2016</c:v>
                        </c:pt>
                        <c:pt idx="65">
                          <c:v>19.05.2016</c:v>
                        </c:pt>
                        <c:pt idx="66">
                          <c:v>24.05.2016</c:v>
                        </c:pt>
                        <c:pt idx="67">
                          <c:v>26.05.2016</c:v>
                        </c:pt>
                        <c:pt idx="68">
                          <c:v>02.06.2016</c:v>
                        </c:pt>
                        <c:pt idx="69">
                          <c:v>03.06.2016</c:v>
                        </c:pt>
                        <c:pt idx="70">
                          <c:v>06.06.2016</c:v>
                        </c:pt>
                        <c:pt idx="71">
                          <c:v>06.06.2016</c:v>
                        </c:pt>
                        <c:pt idx="72">
                          <c:v>08.06.2016</c:v>
                        </c:pt>
                        <c:pt idx="73">
                          <c:v>14.06.2016</c:v>
                        </c:pt>
                        <c:pt idx="74">
                          <c:v>22.06.2016</c:v>
                        </c:pt>
                        <c:pt idx="75">
                          <c:v>05.07.2016</c:v>
                        </c:pt>
                        <c:pt idx="76">
                          <c:v>08.07.2016</c:v>
                        </c:pt>
                        <c:pt idx="77">
                          <c:v>14.07.2016</c:v>
                        </c:pt>
                        <c:pt idx="78">
                          <c:v>15.07.2016</c:v>
                        </c:pt>
                        <c:pt idx="79">
                          <c:v>18.07.2016</c:v>
                        </c:pt>
                        <c:pt idx="80">
                          <c:v>27.07.2016</c:v>
                        </c:pt>
                        <c:pt idx="81">
                          <c:v>01.08.2016</c:v>
                        </c:pt>
                        <c:pt idx="82">
                          <c:v>12.08.2016</c:v>
                        </c:pt>
                        <c:pt idx="83">
                          <c:v>15.08.2016</c:v>
                        </c:pt>
                        <c:pt idx="84">
                          <c:v>25.08.2016</c:v>
                        </c:pt>
                        <c:pt idx="85">
                          <c:v>26.08.2016</c:v>
                        </c:pt>
                        <c:pt idx="86">
                          <c:v>29.08.2016</c:v>
                        </c:pt>
                        <c:pt idx="87">
                          <c:v>31.08.2016</c:v>
                        </c:pt>
                        <c:pt idx="88">
                          <c:v>01.09.2016</c:v>
                        </c:pt>
                        <c:pt idx="89">
                          <c:v>14.09.2016</c:v>
                        </c:pt>
                        <c:pt idx="90">
                          <c:v>16.09.2016</c:v>
                        </c:pt>
                        <c:pt idx="91">
                          <c:v>22.09.2016</c:v>
                        </c:pt>
                        <c:pt idx="92">
                          <c:v>30.09.2016</c:v>
                        </c:pt>
                        <c:pt idx="93">
                          <c:v>04.10.2016</c:v>
                        </c:pt>
                        <c:pt idx="94">
                          <c:v>07.10.2016</c:v>
                        </c:pt>
                        <c:pt idx="95">
                          <c:v>18.10.2016</c:v>
                        </c:pt>
                        <c:pt idx="96">
                          <c:v>21.10.2016</c:v>
                        </c:pt>
                        <c:pt idx="97">
                          <c:v>28.10.2016</c:v>
                        </c:pt>
                        <c:pt idx="98">
                          <c:v>04.11.2016</c:v>
                        </c:pt>
                        <c:pt idx="99">
                          <c:v>09.11.2016</c:v>
                        </c:pt>
                        <c:pt idx="100">
                          <c:v>09.11.2016</c:v>
                        </c:pt>
                        <c:pt idx="101">
                          <c:v>11.11.2016</c:v>
                        </c:pt>
                        <c:pt idx="102">
                          <c:v>11.11.2016</c:v>
                        </c:pt>
                        <c:pt idx="103">
                          <c:v>17.11.2016</c:v>
                        </c:pt>
                        <c:pt idx="104">
                          <c:v>21.11.2016</c:v>
                        </c:pt>
                        <c:pt idx="105">
                          <c:v>23.11.2016</c:v>
                        </c:pt>
                        <c:pt idx="106">
                          <c:v>12.12.2016</c:v>
                        </c:pt>
                        <c:pt idx="107">
                          <c:v>14.12.2016</c:v>
                        </c:pt>
                        <c:pt idx="108">
                          <c:v>16.12.2016</c:v>
                        </c:pt>
                        <c:pt idx="109">
                          <c:v>21.12.2016</c:v>
                        </c:pt>
                        <c:pt idx="110">
                          <c:v>23.12.2016</c:v>
                        </c:pt>
                        <c:pt idx="111">
                          <c:v>30.12.2016</c:v>
                        </c:pt>
                        <c:pt idx="112">
                          <c:v>12.01.2017</c:v>
                        </c:pt>
                        <c:pt idx="113">
                          <c:v>12.01.2017</c:v>
                        </c:pt>
                        <c:pt idx="114">
                          <c:v>17.01.2017</c:v>
                        </c:pt>
                        <c:pt idx="115">
                          <c:v>20.01.2017</c:v>
                        </c:pt>
                        <c:pt idx="116">
                          <c:v>01.02.2017</c:v>
                        </c:pt>
                        <c:pt idx="117">
                          <c:v>02.02.2017</c:v>
                        </c:pt>
                        <c:pt idx="118">
                          <c:v>14.02.2017</c:v>
                        </c:pt>
                        <c:pt idx="119">
                          <c:v>15.02.2017</c:v>
                        </c:pt>
                        <c:pt idx="120">
                          <c:v>17.02.2017</c:v>
                        </c:pt>
                        <c:pt idx="121">
                          <c:v>28.02.2017</c:v>
                        </c:pt>
                        <c:pt idx="122">
                          <c:v>17.03.2017</c:v>
                        </c:pt>
                        <c:pt idx="123">
                          <c:v>20.03.2017</c:v>
                        </c:pt>
                        <c:pt idx="124">
                          <c:v>31.03.2017</c:v>
                        </c:pt>
                        <c:pt idx="125">
                          <c:v>06.04.2017</c:v>
                        </c:pt>
                        <c:pt idx="126">
                          <c:v>07.04.2017</c:v>
                        </c:pt>
                        <c:pt idx="127">
                          <c:v>13.04.2017</c:v>
                        </c:pt>
                        <c:pt idx="128">
                          <c:v>13.04.2017</c:v>
                        </c:pt>
                        <c:pt idx="129">
                          <c:v>17.04.2017</c:v>
                        </c:pt>
                        <c:pt idx="130">
                          <c:v>18.04.2017</c:v>
                        </c:pt>
                        <c:pt idx="131">
                          <c:v>19.04.2017</c:v>
                        </c:pt>
                        <c:pt idx="132">
                          <c:v>02.05.2017</c:v>
                        </c:pt>
                        <c:pt idx="133">
                          <c:v>04.05.2017</c:v>
                        </c:pt>
                        <c:pt idx="134">
                          <c:v>08.05.2017</c:v>
                        </c:pt>
                        <c:pt idx="135">
                          <c:v>10.05.2017</c:v>
                        </c:pt>
                        <c:pt idx="136">
                          <c:v>12.05.2017</c:v>
                        </c:pt>
                        <c:pt idx="137">
                          <c:v>09.06.2017</c:v>
                        </c:pt>
                        <c:pt idx="138">
                          <c:v>20.06.2017</c:v>
                        </c:pt>
                        <c:pt idx="139">
                          <c:v>29.06.2017</c:v>
                        </c:pt>
                        <c:pt idx="140">
                          <c:v>17.07.2017</c:v>
                        </c:pt>
                        <c:pt idx="141">
                          <c:v>21.07.2017</c:v>
                        </c:pt>
                        <c:pt idx="142">
                          <c:v>27.07.2017</c:v>
                        </c:pt>
                        <c:pt idx="143">
                          <c:v>07.08.2017</c:v>
                        </c:pt>
                        <c:pt idx="144">
                          <c:v>08.08.2017</c:v>
                        </c:pt>
                        <c:pt idx="145">
                          <c:v>16.08.2017</c:v>
                        </c:pt>
                        <c:pt idx="146">
                          <c:v>22.08.2017</c:v>
                        </c:pt>
                        <c:pt idx="147">
                          <c:v>24.08.2017</c:v>
                        </c:pt>
                        <c:pt idx="148">
                          <c:v>24.08.2017</c:v>
                        </c:pt>
                        <c:pt idx="149">
                          <c:v>28.08.2017</c:v>
                        </c:pt>
                        <c:pt idx="150">
                          <c:v>28.08.2017</c:v>
                        </c:pt>
                        <c:pt idx="151">
                          <c:v>31.08.2017</c:v>
                        </c:pt>
                        <c:pt idx="152">
                          <c:v>05.09.2017</c:v>
                        </c:pt>
                        <c:pt idx="153">
                          <c:v>06.09.2017</c:v>
                        </c:pt>
                        <c:pt idx="154">
                          <c:v>06.09.2017</c:v>
                        </c:pt>
                        <c:pt idx="155">
                          <c:v>21.09.2017</c:v>
                        </c:pt>
                        <c:pt idx="156">
                          <c:v>05.10.2017</c:v>
                        </c:pt>
                        <c:pt idx="157">
                          <c:v>12.10.2017</c:v>
                        </c:pt>
                        <c:pt idx="158">
                          <c:v>16.10.2017</c:v>
                        </c:pt>
                        <c:pt idx="159">
                          <c:v>17.10.2017</c:v>
                        </c:pt>
                        <c:pt idx="160">
                          <c:v>19.10.2017</c:v>
                        </c:pt>
                        <c:pt idx="161">
                          <c:v>23.10.2017</c:v>
                        </c:pt>
                        <c:pt idx="162">
                          <c:v>10.11.2017</c:v>
                        </c:pt>
                        <c:pt idx="163">
                          <c:v>15.11.2017</c:v>
                        </c:pt>
                        <c:pt idx="164">
                          <c:v>28.11.2017</c:v>
                        </c:pt>
                        <c:pt idx="165">
                          <c:v>28.11.2017</c:v>
                        </c:pt>
                        <c:pt idx="166">
                          <c:v>29.11.2017</c:v>
                        </c:pt>
                        <c:pt idx="167">
                          <c:v>01.12.2017</c:v>
                        </c:pt>
                        <c:pt idx="168">
                          <c:v>06.12.2017</c:v>
                        </c:pt>
                        <c:pt idx="169">
                          <c:v>06.12.2017</c:v>
                        </c:pt>
                        <c:pt idx="170">
                          <c:v>13.12.2017</c:v>
                        </c:pt>
                        <c:pt idx="171">
                          <c:v>13.12.2017</c:v>
                        </c:pt>
                        <c:pt idx="172">
                          <c:v>03.01.2018</c:v>
                        </c:pt>
                        <c:pt idx="173">
                          <c:v>04.01.2018</c:v>
                        </c:pt>
                        <c:pt idx="174">
                          <c:v>17.01.2018</c:v>
                        </c:pt>
                        <c:pt idx="175">
                          <c:v>18.01.2018</c:v>
                        </c:pt>
                        <c:pt idx="176">
                          <c:v>25.01.2018</c:v>
                        </c:pt>
                        <c:pt idx="177">
                          <c:v>25.01.2018</c:v>
                        </c:pt>
                        <c:pt idx="178">
                          <c:v>26.01.2018</c:v>
                        </c:pt>
                        <c:pt idx="179">
                          <c:v>31.01.2018</c:v>
                        </c:pt>
                        <c:pt idx="180">
                          <c:v>06.02.2018</c:v>
                        </c:pt>
                        <c:pt idx="181">
                          <c:v>07.02.2018</c:v>
                        </c:pt>
                        <c:pt idx="182">
                          <c:v>26.02.2018</c:v>
                        </c:pt>
                        <c:pt idx="183">
                          <c:v>26.02.2018</c:v>
                        </c:pt>
                        <c:pt idx="184">
                          <c:v>27.02.2018</c:v>
                        </c:pt>
                        <c:pt idx="185">
                          <c:v>02.03.2018</c:v>
                        </c:pt>
                        <c:pt idx="186">
                          <c:v>09.03.2018</c:v>
                        </c:pt>
                        <c:pt idx="187">
                          <c:v>13.03.2018</c:v>
                        </c:pt>
                        <c:pt idx="188">
                          <c:v>13.03.2018</c:v>
                        </c:pt>
                        <c:pt idx="189">
                          <c:v>14.03.2018</c:v>
                        </c:pt>
                        <c:pt idx="190">
                          <c:v>29.03.2018</c:v>
                        </c:pt>
                        <c:pt idx="191">
                          <c:v>02.04.2018</c:v>
                        </c:pt>
                        <c:pt idx="192">
                          <c:v>03.04.2018</c:v>
                        </c:pt>
                        <c:pt idx="193">
                          <c:v>04.04.2018</c:v>
                        </c:pt>
                        <c:pt idx="194">
                          <c:v>20.04.2018</c:v>
                        </c:pt>
                        <c:pt idx="195">
                          <c:v>27.04.2018</c:v>
                        </c:pt>
                        <c:pt idx="196">
                          <c:v>15.05.2018</c:v>
                        </c:pt>
                        <c:pt idx="197">
                          <c:v>16.05.2018</c:v>
                        </c:pt>
                        <c:pt idx="198">
                          <c:v>18.05.2018</c:v>
                        </c:pt>
                        <c:pt idx="199">
                          <c:v>25.05.2018</c:v>
                        </c:pt>
                        <c:pt idx="200">
                          <c:v>04.06.2018</c:v>
                        </c:pt>
                        <c:pt idx="201">
                          <c:v>12.06.2018</c:v>
                        </c:pt>
                        <c:pt idx="202">
                          <c:v>18.06.2018</c:v>
                        </c:pt>
                        <c:pt idx="203">
                          <c:v>29.06.2018</c:v>
                        </c:pt>
                        <c:pt idx="204">
                          <c:v>05.07.2018</c:v>
                        </c:pt>
                        <c:pt idx="205">
                          <c:v>10.07.2018</c:v>
                        </c:pt>
                        <c:pt idx="206">
                          <c:v>16.07.2018</c:v>
                        </c:pt>
                        <c:pt idx="207">
                          <c:v>23.07.2018</c:v>
                        </c:pt>
                        <c:pt idx="208">
                          <c:v>03.08.2018</c:v>
                        </c:pt>
                        <c:pt idx="209">
                          <c:v>06.08.2018</c:v>
                        </c:pt>
                        <c:pt idx="210">
                          <c:v>10.08.2018</c:v>
                        </c:pt>
                        <c:pt idx="211">
                          <c:v>10.08.2018</c:v>
                        </c:pt>
                        <c:pt idx="212">
                          <c:v>23.08.2018</c:v>
                        </c:pt>
                        <c:pt idx="213">
                          <c:v>31.08.2018</c:v>
                        </c:pt>
                        <c:pt idx="214">
                          <c:v>31.08.2018</c:v>
                        </c:pt>
                        <c:pt idx="215">
                          <c:v>04.09.2018</c:v>
                        </c:pt>
                        <c:pt idx="216">
                          <c:v>12.09.2018</c:v>
                        </c:pt>
                        <c:pt idx="217">
                          <c:v>17.09.2018</c:v>
                        </c:pt>
                        <c:pt idx="218">
                          <c:v>21.09.2018</c:v>
                        </c:pt>
                        <c:pt idx="219">
                          <c:v>21.09.2018</c:v>
                        </c:pt>
                        <c:pt idx="220">
                          <c:v>28.09.2018</c:v>
                        </c:pt>
                        <c:pt idx="221">
                          <c:v>03.10.2018</c:v>
                        </c:pt>
                        <c:pt idx="222">
                          <c:v>12.10.2018</c:v>
                        </c:pt>
                        <c:pt idx="223">
                          <c:v>16.10.2018</c:v>
                        </c:pt>
                        <c:pt idx="224">
                          <c:v>22.10.2018</c:v>
                        </c:pt>
                        <c:pt idx="225">
                          <c:v>25.10.2018</c:v>
                        </c:pt>
                        <c:pt idx="226">
                          <c:v>26.10.2018</c:v>
                        </c:pt>
                        <c:pt idx="227">
                          <c:v>05.11.2018</c:v>
                        </c:pt>
                        <c:pt idx="228">
                          <c:v>07.11.2018</c:v>
                        </c:pt>
                        <c:pt idx="229">
                          <c:v>08.11.2018</c:v>
                        </c:pt>
                        <c:pt idx="230">
                          <c:v>14.11.2018</c:v>
                        </c:pt>
                        <c:pt idx="231">
                          <c:v>21.11.2018</c:v>
                        </c:pt>
                        <c:pt idx="232">
                          <c:v>30.11.2018</c:v>
                        </c:pt>
                        <c:pt idx="233">
                          <c:v>30.11.2018</c:v>
                        </c:pt>
                        <c:pt idx="234">
                          <c:v>07.12.2018</c:v>
                        </c:pt>
                        <c:pt idx="235">
                          <c:v>07.12.2018</c:v>
                        </c:pt>
                        <c:pt idx="236">
                          <c:v>13.12.2018</c:v>
                        </c:pt>
                        <c:pt idx="237">
                          <c:v>14.12.2018</c:v>
                        </c:pt>
                        <c:pt idx="238">
                          <c:v>17.12.2018</c:v>
                        </c:pt>
                        <c:pt idx="239">
                          <c:v>19.12.2018</c:v>
                        </c:pt>
                        <c:pt idx="240">
                          <c:v>21.12.2018</c:v>
                        </c:pt>
                        <c:pt idx="241">
                          <c:v>26.12.2018</c:v>
                        </c:pt>
                        <c:pt idx="242">
                          <c:v>27.12.2018</c:v>
                        </c:pt>
                        <c:pt idx="243">
                          <c:v>14.01.2019</c:v>
                        </c:pt>
                        <c:pt idx="244">
                          <c:v>14.01.2019</c:v>
                        </c:pt>
                        <c:pt idx="245">
                          <c:v>16.01.2019</c:v>
                        </c:pt>
                        <c:pt idx="246">
                          <c:v>16.01.2019</c:v>
                        </c:pt>
                        <c:pt idx="247">
                          <c:v>24.01.2019</c:v>
                        </c:pt>
                        <c:pt idx="248">
                          <c:v>06.02.2019</c:v>
                        </c:pt>
                        <c:pt idx="249">
                          <c:v>06.02.2019</c:v>
                        </c:pt>
                        <c:pt idx="250">
                          <c:v>13.02.2019</c:v>
                        </c:pt>
                        <c:pt idx="251">
                          <c:v>21.02.2019</c:v>
                        </c:pt>
                        <c:pt idx="252">
                          <c:v>26.02.2019</c:v>
                        </c:pt>
                        <c:pt idx="253">
                          <c:v>01.03.2019</c:v>
                        </c:pt>
                        <c:pt idx="254">
                          <c:v>01.03.2019</c:v>
                        </c:pt>
                        <c:pt idx="255">
                          <c:v>08.03.2019</c:v>
                        </c:pt>
                        <c:pt idx="256">
                          <c:v>12.03.2019</c:v>
                        </c:pt>
                        <c:pt idx="257">
                          <c:v>18.03.2019</c:v>
                        </c:pt>
                        <c:pt idx="258">
                          <c:v>22.03.2019</c:v>
                        </c:pt>
                        <c:pt idx="259">
                          <c:v>22.03.2019</c:v>
                        </c:pt>
                        <c:pt idx="260">
                          <c:v>03.04.2019</c:v>
                        </c:pt>
                        <c:pt idx="261">
                          <c:v>08.04.2019</c:v>
                        </c:pt>
                        <c:pt idx="262">
                          <c:v>15.04.2019</c:v>
                        </c:pt>
                        <c:pt idx="263">
                          <c:v>17.04.2019</c:v>
                        </c:pt>
                        <c:pt idx="264">
                          <c:v>03.05.2019</c:v>
                        </c:pt>
                        <c:pt idx="265">
                          <c:v>07.05.2019</c:v>
                        </c:pt>
                        <c:pt idx="266">
                          <c:v>08.05.2019</c:v>
                        </c:pt>
                        <c:pt idx="267">
                          <c:v>10.05.2019</c:v>
                        </c:pt>
                        <c:pt idx="268">
                          <c:v>10.05.2019</c:v>
                        </c:pt>
                        <c:pt idx="269">
                          <c:v>28.05.2019</c:v>
                        </c:pt>
                        <c:pt idx="270">
                          <c:v>31.05.2019</c:v>
                        </c:pt>
                        <c:pt idx="271">
                          <c:v>10.06.2019</c:v>
                        </c:pt>
                        <c:pt idx="272">
                          <c:v>12.06.2019</c:v>
                        </c:pt>
                        <c:pt idx="273">
                          <c:v>14.06.2019</c:v>
                        </c:pt>
                        <c:pt idx="274">
                          <c:v>19.06.2019</c:v>
                        </c:pt>
                        <c:pt idx="275">
                          <c:v>24.06.2019</c:v>
                        </c:pt>
                        <c:pt idx="276">
                          <c:v>27.06.2019</c:v>
                        </c:pt>
                        <c:pt idx="277">
                          <c:v>09.07.2019</c:v>
                        </c:pt>
                        <c:pt idx="278">
                          <c:v>09.07.2019</c:v>
                        </c:pt>
                        <c:pt idx="279">
                          <c:v>25.07.2019</c:v>
                        </c:pt>
                        <c:pt idx="280">
                          <c:v>29.07.2019</c:v>
                        </c:pt>
                        <c:pt idx="281">
                          <c:v>31.07.2019</c:v>
                        </c:pt>
                        <c:pt idx="282">
                          <c:v>05.08.2019</c:v>
                        </c:pt>
                        <c:pt idx="283">
                          <c:v>06.08.2019</c:v>
                        </c:pt>
                        <c:pt idx="284">
                          <c:v>14.08.2019</c:v>
                        </c:pt>
                        <c:pt idx="285">
                          <c:v>16.08.2019</c:v>
                        </c:pt>
                        <c:pt idx="286">
                          <c:v>16.08.2019</c:v>
                        </c:pt>
                        <c:pt idx="287">
                          <c:v>16.08.2019</c:v>
                        </c:pt>
                        <c:pt idx="288">
                          <c:v>22.08.2019</c:v>
                        </c:pt>
                        <c:pt idx="289">
                          <c:v>23.08.2019</c:v>
                        </c:pt>
                        <c:pt idx="290">
                          <c:v>26.08.2019</c:v>
                        </c:pt>
                        <c:pt idx="291">
                          <c:v>30.08.2019</c:v>
                        </c:pt>
                        <c:pt idx="292">
                          <c:v>03.09.2019</c:v>
                        </c:pt>
                        <c:pt idx="293">
                          <c:v>11.09.2019</c:v>
                        </c:pt>
                        <c:pt idx="294">
                          <c:v>16.09.2019</c:v>
                        </c:pt>
                        <c:pt idx="295">
                          <c:v>17.09.2019</c:v>
                        </c:pt>
                        <c:pt idx="296">
                          <c:v>18.09.2019</c:v>
                        </c:pt>
                        <c:pt idx="297">
                          <c:v>20.09.2019</c:v>
                        </c:pt>
                        <c:pt idx="298">
                          <c:v>24.09.2019</c:v>
                        </c:pt>
                        <c:pt idx="299">
                          <c:v>27.09.2019</c:v>
                        </c:pt>
                        <c:pt idx="300">
                          <c:v>30.09.2019</c:v>
                        </c:pt>
                        <c:pt idx="301">
                          <c:v>02.10.2019</c:v>
                        </c:pt>
                        <c:pt idx="302">
                          <c:v>02.10.2019</c:v>
                        </c:pt>
                        <c:pt idx="303">
                          <c:v>07.10.2019</c:v>
                        </c:pt>
                        <c:pt idx="304">
                          <c:v>10.10.2019</c:v>
                        </c:pt>
                        <c:pt idx="305">
                          <c:v>11.10.2019</c:v>
                        </c:pt>
                        <c:pt idx="306">
                          <c:v>14.10.2019</c:v>
                        </c:pt>
                        <c:pt idx="307">
                          <c:v>18.10.2019</c:v>
                        </c:pt>
                        <c:pt idx="308">
                          <c:v>21.10.2019</c:v>
                        </c:pt>
                        <c:pt idx="309">
                          <c:v>25.10.2019</c:v>
                        </c:pt>
                        <c:pt idx="310">
                          <c:v>28.10.2019</c:v>
                        </c:pt>
                        <c:pt idx="311">
                          <c:v>07.11.2019</c:v>
                        </c:pt>
                        <c:pt idx="312">
                          <c:v>29.11.2019</c:v>
                        </c:pt>
                        <c:pt idx="313">
                          <c:v>02.12.2019</c:v>
                        </c:pt>
                        <c:pt idx="314">
                          <c:v>03.12.2019</c:v>
                        </c:pt>
                        <c:pt idx="315">
                          <c:v>09.12.2019</c:v>
                        </c:pt>
                        <c:pt idx="316">
                          <c:v>17.12.2019</c:v>
                        </c:pt>
                        <c:pt idx="317">
                          <c:v>20.12.2019</c:v>
                        </c:pt>
                        <c:pt idx="318">
                          <c:v>30.12.2019</c:v>
                        </c:pt>
                        <c:pt idx="319">
                          <c:v>03.01.2020</c:v>
                        </c:pt>
                        <c:pt idx="320">
                          <c:v>07.01.2020</c:v>
                        </c:pt>
                        <c:pt idx="321">
                          <c:v>07.01.2020</c:v>
                        </c:pt>
                        <c:pt idx="322">
                          <c:v>09.01.2020</c:v>
                        </c:pt>
                        <c:pt idx="323">
                          <c:v>10.01.2020</c:v>
                        </c:pt>
                        <c:pt idx="324">
                          <c:v>13.01.2020</c:v>
                        </c:pt>
                        <c:pt idx="325">
                          <c:v>17.01.2020</c:v>
                        </c:pt>
                        <c:pt idx="326">
                          <c:v>22.01.2020</c:v>
                        </c:pt>
                        <c:pt idx="327">
                          <c:v>29.01.2020</c:v>
                        </c:pt>
                        <c:pt idx="328">
                          <c:v>31.01.2020</c:v>
                        </c:pt>
                        <c:pt idx="329">
                          <c:v>07.02.2020</c:v>
                        </c:pt>
                        <c:pt idx="330">
                          <c:v>12.02.2020</c:v>
                        </c:pt>
                        <c:pt idx="331">
                          <c:v>20.02.2020</c:v>
                        </c:pt>
                        <c:pt idx="332">
                          <c:v>24.02.2020</c:v>
                        </c:pt>
                        <c:pt idx="333">
                          <c:v>26.02.2020</c:v>
                        </c:pt>
                        <c:pt idx="334">
                          <c:v>26.02.2020</c:v>
                        </c:pt>
                        <c:pt idx="335">
                          <c:v>27.02.2020</c:v>
                        </c:pt>
                        <c:pt idx="336">
                          <c:v>05.03.2020</c:v>
                        </c:pt>
                        <c:pt idx="337">
                          <c:v>12.03.2020</c:v>
                        </c:pt>
                        <c:pt idx="338">
                          <c:v>12.03.2020</c:v>
                        </c:pt>
                      </c:lvl>
                    </c:multiLvlStrCache>
                  </c:multiLvlStrRef>
                </c:xVal>
                <c:yVal>
                  <c:numRef>
                    <c:extLst>
                      <c:ext uri="{02D57815-91ED-43cb-92C2-25804820EDAC}">
                        <c15:formulaRef>
                          <c15:sqref>Сделки!$D$3:$D$341</c15:sqref>
                        </c15:formulaRef>
                      </c:ext>
                    </c:extLst>
                    <c:numCache>
                      <c:formatCode>General</c:formatCode>
                      <c:ptCount val="339"/>
                      <c:pt idx="0">
                        <c:v>490</c:v>
                      </c:pt>
                      <c:pt idx="1">
                        <c:v>290</c:v>
                      </c:pt>
                      <c:pt idx="2">
                        <c:v>410</c:v>
                      </c:pt>
                      <c:pt idx="3">
                        <c:v>370</c:v>
                      </c:pt>
                      <c:pt idx="4">
                        <c:v>410</c:v>
                      </c:pt>
                      <c:pt idx="5">
                        <c:v>140</c:v>
                      </c:pt>
                      <c:pt idx="6">
                        <c:v>70</c:v>
                      </c:pt>
                      <c:pt idx="7">
                        <c:v>480</c:v>
                      </c:pt>
                      <c:pt idx="8">
                        <c:v>70</c:v>
                      </c:pt>
                      <c:pt idx="9">
                        <c:v>40</c:v>
                      </c:pt>
                      <c:pt idx="10">
                        <c:v>490</c:v>
                      </c:pt>
                      <c:pt idx="11">
                        <c:v>250</c:v>
                      </c:pt>
                      <c:pt idx="12">
                        <c:v>290</c:v>
                      </c:pt>
                      <c:pt idx="13">
                        <c:v>360</c:v>
                      </c:pt>
                      <c:pt idx="14">
                        <c:v>70</c:v>
                      </c:pt>
                      <c:pt idx="15">
                        <c:v>30</c:v>
                      </c:pt>
                      <c:pt idx="16">
                        <c:v>180</c:v>
                      </c:pt>
                      <c:pt idx="17">
                        <c:v>80</c:v>
                      </c:pt>
                      <c:pt idx="18">
                        <c:v>420</c:v>
                      </c:pt>
                      <c:pt idx="19">
                        <c:v>260</c:v>
                      </c:pt>
                      <c:pt idx="20">
                        <c:v>420</c:v>
                      </c:pt>
                      <c:pt idx="21">
                        <c:v>420</c:v>
                      </c:pt>
                      <c:pt idx="22">
                        <c:v>290</c:v>
                      </c:pt>
                      <c:pt idx="23">
                        <c:v>80</c:v>
                      </c:pt>
                      <c:pt idx="24">
                        <c:v>230</c:v>
                      </c:pt>
                      <c:pt idx="25">
                        <c:v>460</c:v>
                      </c:pt>
                      <c:pt idx="26">
                        <c:v>120</c:v>
                      </c:pt>
                      <c:pt idx="27">
                        <c:v>190</c:v>
                      </c:pt>
                      <c:pt idx="28">
                        <c:v>460</c:v>
                      </c:pt>
                      <c:pt idx="29">
                        <c:v>110</c:v>
                      </c:pt>
                      <c:pt idx="30">
                        <c:v>100</c:v>
                      </c:pt>
                      <c:pt idx="31">
                        <c:v>440</c:v>
                      </c:pt>
                      <c:pt idx="32">
                        <c:v>330</c:v>
                      </c:pt>
                      <c:pt idx="33">
                        <c:v>380</c:v>
                      </c:pt>
                      <c:pt idx="34">
                        <c:v>240</c:v>
                      </c:pt>
                      <c:pt idx="35">
                        <c:v>470</c:v>
                      </c:pt>
                      <c:pt idx="36">
                        <c:v>470</c:v>
                      </c:pt>
                      <c:pt idx="37">
                        <c:v>450</c:v>
                      </c:pt>
                      <c:pt idx="38">
                        <c:v>250</c:v>
                      </c:pt>
                      <c:pt idx="39">
                        <c:v>220</c:v>
                      </c:pt>
                      <c:pt idx="40">
                        <c:v>360</c:v>
                      </c:pt>
                      <c:pt idx="41">
                        <c:v>250</c:v>
                      </c:pt>
                      <c:pt idx="42">
                        <c:v>300</c:v>
                      </c:pt>
                      <c:pt idx="43">
                        <c:v>180</c:v>
                      </c:pt>
                      <c:pt idx="44">
                        <c:v>140</c:v>
                      </c:pt>
                      <c:pt idx="45">
                        <c:v>350</c:v>
                      </c:pt>
                      <c:pt idx="46">
                        <c:v>500</c:v>
                      </c:pt>
                      <c:pt idx="47">
                        <c:v>240</c:v>
                      </c:pt>
                      <c:pt idx="48">
                        <c:v>300</c:v>
                      </c:pt>
                      <c:pt idx="49">
                        <c:v>150</c:v>
                      </c:pt>
                      <c:pt idx="50">
                        <c:v>30</c:v>
                      </c:pt>
                      <c:pt idx="51">
                        <c:v>230</c:v>
                      </c:pt>
                      <c:pt idx="52">
                        <c:v>380</c:v>
                      </c:pt>
                      <c:pt idx="53">
                        <c:v>320</c:v>
                      </c:pt>
                      <c:pt idx="54">
                        <c:v>260</c:v>
                      </c:pt>
                      <c:pt idx="55">
                        <c:v>140</c:v>
                      </c:pt>
                      <c:pt idx="56">
                        <c:v>240</c:v>
                      </c:pt>
                      <c:pt idx="57">
                        <c:v>130</c:v>
                      </c:pt>
                      <c:pt idx="58">
                        <c:v>400</c:v>
                      </c:pt>
                      <c:pt idx="59">
                        <c:v>430</c:v>
                      </c:pt>
                      <c:pt idx="60">
                        <c:v>210</c:v>
                      </c:pt>
                      <c:pt idx="61">
                        <c:v>90</c:v>
                      </c:pt>
                      <c:pt idx="62">
                        <c:v>480</c:v>
                      </c:pt>
                      <c:pt idx="63">
                        <c:v>490</c:v>
                      </c:pt>
                      <c:pt idx="64">
                        <c:v>120</c:v>
                      </c:pt>
                      <c:pt idx="65">
                        <c:v>180</c:v>
                      </c:pt>
                      <c:pt idx="66">
                        <c:v>110</c:v>
                      </c:pt>
                      <c:pt idx="67">
                        <c:v>490</c:v>
                      </c:pt>
                      <c:pt idx="68">
                        <c:v>280</c:v>
                      </c:pt>
                      <c:pt idx="69">
                        <c:v>400</c:v>
                      </c:pt>
                      <c:pt idx="70">
                        <c:v>500</c:v>
                      </c:pt>
                      <c:pt idx="71">
                        <c:v>330</c:v>
                      </c:pt>
                      <c:pt idx="72">
                        <c:v>470</c:v>
                      </c:pt>
                      <c:pt idx="73">
                        <c:v>460</c:v>
                      </c:pt>
                      <c:pt idx="74">
                        <c:v>50</c:v>
                      </c:pt>
                      <c:pt idx="75">
                        <c:v>230</c:v>
                      </c:pt>
                      <c:pt idx="76">
                        <c:v>380</c:v>
                      </c:pt>
                      <c:pt idx="77">
                        <c:v>240</c:v>
                      </c:pt>
                      <c:pt idx="78">
                        <c:v>280</c:v>
                      </c:pt>
                      <c:pt idx="79">
                        <c:v>280</c:v>
                      </c:pt>
                      <c:pt idx="80">
                        <c:v>460</c:v>
                      </c:pt>
                      <c:pt idx="81">
                        <c:v>300</c:v>
                      </c:pt>
                      <c:pt idx="82">
                        <c:v>370</c:v>
                      </c:pt>
                      <c:pt idx="83">
                        <c:v>130</c:v>
                      </c:pt>
                      <c:pt idx="84">
                        <c:v>30</c:v>
                      </c:pt>
                      <c:pt idx="85">
                        <c:v>440</c:v>
                      </c:pt>
                      <c:pt idx="86">
                        <c:v>140</c:v>
                      </c:pt>
                      <c:pt idx="87">
                        <c:v>470</c:v>
                      </c:pt>
                      <c:pt idx="88">
                        <c:v>110</c:v>
                      </c:pt>
                      <c:pt idx="89">
                        <c:v>150</c:v>
                      </c:pt>
                      <c:pt idx="90">
                        <c:v>220</c:v>
                      </c:pt>
                      <c:pt idx="91">
                        <c:v>380</c:v>
                      </c:pt>
                      <c:pt idx="92">
                        <c:v>430</c:v>
                      </c:pt>
                      <c:pt idx="93">
                        <c:v>180</c:v>
                      </c:pt>
                      <c:pt idx="94">
                        <c:v>300</c:v>
                      </c:pt>
                      <c:pt idx="95">
                        <c:v>110</c:v>
                      </c:pt>
                      <c:pt idx="96">
                        <c:v>430</c:v>
                      </c:pt>
                      <c:pt idx="97">
                        <c:v>50</c:v>
                      </c:pt>
                      <c:pt idx="98">
                        <c:v>500</c:v>
                      </c:pt>
                      <c:pt idx="99">
                        <c:v>380</c:v>
                      </c:pt>
                      <c:pt idx="100">
                        <c:v>440</c:v>
                      </c:pt>
                      <c:pt idx="101">
                        <c:v>430</c:v>
                      </c:pt>
                      <c:pt idx="102">
                        <c:v>280</c:v>
                      </c:pt>
                      <c:pt idx="103">
                        <c:v>150</c:v>
                      </c:pt>
                      <c:pt idx="104">
                        <c:v>60</c:v>
                      </c:pt>
                      <c:pt idx="105">
                        <c:v>270</c:v>
                      </c:pt>
                      <c:pt idx="106">
                        <c:v>390</c:v>
                      </c:pt>
                      <c:pt idx="107">
                        <c:v>300</c:v>
                      </c:pt>
                      <c:pt idx="108">
                        <c:v>80</c:v>
                      </c:pt>
                      <c:pt idx="109">
                        <c:v>470</c:v>
                      </c:pt>
                      <c:pt idx="110">
                        <c:v>20</c:v>
                      </c:pt>
                      <c:pt idx="111">
                        <c:v>120</c:v>
                      </c:pt>
                      <c:pt idx="112">
                        <c:v>240</c:v>
                      </c:pt>
                      <c:pt idx="113">
                        <c:v>300</c:v>
                      </c:pt>
                      <c:pt idx="114">
                        <c:v>130</c:v>
                      </c:pt>
                      <c:pt idx="115">
                        <c:v>360</c:v>
                      </c:pt>
                      <c:pt idx="116">
                        <c:v>430</c:v>
                      </c:pt>
                      <c:pt idx="117">
                        <c:v>330</c:v>
                      </c:pt>
                      <c:pt idx="118">
                        <c:v>180</c:v>
                      </c:pt>
                      <c:pt idx="119">
                        <c:v>220</c:v>
                      </c:pt>
                      <c:pt idx="120">
                        <c:v>180</c:v>
                      </c:pt>
                      <c:pt idx="121">
                        <c:v>40</c:v>
                      </c:pt>
                      <c:pt idx="122">
                        <c:v>380</c:v>
                      </c:pt>
                      <c:pt idx="123">
                        <c:v>350</c:v>
                      </c:pt>
                      <c:pt idx="124">
                        <c:v>140</c:v>
                      </c:pt>
                      <c:pt idx="125">
                        <c:v>420</c:v>
                      </c:pt>
                      <c:pt idx="126">
                        <c:v>430</c:v>
                      </c:pt>
                      <c:pt idx="127">
                        <c:v>300</c:v>
                      </c:pt>
                      <c:pt idx="128">
                        <c:v>460</c:v>
                      </c:pt>
                      <c:pt idx="129">
                        <c:v>470</c:v>
                      </c:pt>
                      <c:pt idx="130">
                        <c:v>400</c:v>
                      </c:pt>
                      <c:pt idx="131">
                        <c:v>20</c:v>
                      </c:pt>
                      <c:pt idx="132">
                        <c:v>400</c:v>
                      </c:pt>
                      <c:pt idx="133">
                        <c:v>170</c:v>
                      </c:pt>
                      <c:pt idx="134">
                        <c:v>160</c:v>
                      </c:pt>
                      <c:pt idx="135">
                        <c:v>330</c:v>
                      </c:pt>
                      <c:pt idx="136">
                        <c:v>320</c:v>
                      </c:pt>
                      <c:pt idx="137">
                        <c:v>300</c:v>
                      </c:pt>
                      <c:pt idx="138">
                        <c:v>430</c:v>
                      </c:pt>
                      <c:pt idx="139">
                        <c:v>390</c:v>
                      </c:pt>
                      <c:pt idx="140">
                        <c:v>430</c:v>
                      </c:pt>
                      <c:pt idx="141">
                        <c:v>260</c:v>
                      </c:pt>
                      <c:pt idx="142">
                        <c:v>450</c:v>
                      </c:pt>
                      <c:pt idx="143">
                        <c:v>430</c:v>
                      </c:pt>
                      <c:pt idx="144">
                        <c:v>330</c:v>
                      </c:pt>
                      <c:pt idx="145">
                        <c:v>10</c:v>
                      </c:pt>
                      <c:pt idx="146">
                        <c:v>280</c:v>
                      </c:pt>
                      <c:pt idx="147">
                        <c:v>150</c:v>
                      </c:pt>
                      <c:pt idx="148">
                        <c:v>270</c:v>
                      </c:pt>
                      <c:pt idx="149">
                        <c:v>440</c:v>
                      </c:pt>
                      <c:pt idx="150">
                        <c:v>270</c:v>
                      </c:pt>
                      <c:pt idx="151">
                        <c:v>250</c:v>
                      </c:pt>
                      <c:pt idx="152">
                        <c:v>470</c:v>
                      </c:pt>
                      <c:pt idx="153">
                        <c:v>470</c:v>
                      </c:pt>
                      <c:pt idx="154">
                        <c:v>160</c:v>
                      </c:pt>
                      <c:pt idx="155">
                        <c:v>360</c:v>
                      </c:pt>
                      <c:pt idx="156">
                        <c:v>410</c:v>
                      </c:pt>
                      <c:pt idx="157">
                        <c:v>280</c:v>
                      </c:pt>
                      <c:pt idx="158">
                        <c:v>160</c:v>
                      </c:pt>
                      <c:pt idx="159">
                        <c:v>90</c:v>
                      </c:pt>
                      <c:pt idx="160">
                        <c:v>170</c:v>
                      </c:pt>
                      <c:pt idx="161">
                        <c:v>90</c:v>
                      </c:pt>
                      <c:pt idx="162">
                        <c:v>130</c:v>
                      </c:pt>
                      <c:pt idx="163">
                        <c:v>290</c:v>
                      </c:pt>
                      <c:pt idx="164">
                        <c:v>100</c:v>
                      </c:pt>
                      <c:pt idx="165">
                        <c:v>320</c:v>
                      </c:pt>
                      <c:pt idx="166">
                        <c:v>130</c:v>
                      </c:pt>
                      <c:pt idx="167">
                        <c:v>290</c:v>
                      </c:pt>
                      <c:pt idx="168">
                        <c:v>440</c:v>
                      </c:pt>
                      <c:pt idx="169">
                        <c:v>260</c:v>
                      </c:pt>
                      <c:pt idx="170">
                        <c:v>30</c:v>
                      </c:pt>
                      <c:pt idx="171">
                        <c:v>390</c:v>
                      </c:pt>
                      <c:pt idx="172">
                        <c:v>20</c:v>
                      </c:pt>
                      <c:pt idx="173">
                        <c:v>420</c:v>
                      </c:pt>
                      <c:pt idx="174">
                        <c:v>340</c:v>
                      </c:pt>
                      <c:pt idx="175">
                        <c:v>230</c:v>
                      </c:pt>
                      <c:pt idx="176">
                        <c:v>170</c:v>
                      </c:pt>
                      <c:pt idx="177">
                        <c:v>130</c:v>
                      </c:pt>
                      <c:pt idx="178">
                        <c:v>170</c:v>
                      </c:pt>
                      <c:pt idx="179">
                        <c:v>140</c:v>
                      </c:pt>
                      <c:pt idx="180">
                        <c:v>250</c:v>
                      </c:pt>
                      <c:pt idx="181">
                        <c:v>220</c:v>
                      </c:pt>
                      <c:pt idx="182">
                        <c:v>130</c:v>
                      </c:pt>
                      <c:pt idx="183">
                        <c:v>280</c:v>
                      </c:pt>
                      <c:pt idx="184">
                        <c:v>300</c:v>
                      </c:pt>
                      <c:pt idx="185">
                        <c:v>270</c:v>
                      </c:pt>
                      <c:pt idx="186">
                        <c:v>70</c:v>
                      </c:pt>
                      <c:pt idx="187">
                        <c:v>250</c:v>
                      </c:pt>
                      <c:pt idx="188">
                        <c:v>60</c:v>
                      </c:pt>
                      <c:pt idx="189">
                        <c:v>360</c:v>
                      </c:pt>
                      <c:pt idx="190">
                        <c:v>290</c:v>
                      </c:pt>
                      <c:pt idx="191">
                        <c:v>460</c:v>
                      </c:pt>
                      <c:pt idx="192">
                        <c:v>400</c:v>
                      </c:pt>
                      <c:pt idx="193">
                        <c:v>230</c:v>
                      </c:pt>
                      <c:pt idx="194">
                        <c:v>150</c:v>
                      </c:pt>
                      <c:pt idx="195">
                        <c:v>80</c:v>
                      </c:pt>
                      <c:pt idx="196">
                        <c:v>20</c:v>
                      </c:pt>
                      <c:pt idx="197">
                        <c:v>290</c:v>
                      </c:pt>
                      <c:pt idx="198">
                        <c:v>110</c:v>
                      </c:pt>
                      <c:pt idx="199">
                        <c:v>250</c:v>
                      </c:pt>
                      <c:pt idx="200">
                        <c:v>480</c:v>
                      </c:pt>
                      <c:pt idx="201">
                        <c:v>450</c:v>
                      </c:pt>
                      <c:pt idx="202">
                        <c:v>20</c:v>
                      </c:pt>
                      <c:pt idx="203">
                        <c:v>100</c:v>
                      </c:pt>
                      <c:pt idx="204">
                        <c:v>170</c:v>
                      </c:pt>
                      <c:pt idx="205">
                        <c:v>100</c:v>
                      </c:pt>
                      <c:pt idx="206">
                        <c:v>110</c:v>
                      </c:pt>
                      <c:pt idx="207">
                        <c:v>10</c:v>
                      </c:pt>
                      <c:pt idx="208">
                        <c:v>310</c:v>
                      </c:pt>
                      <c:pt idx="209">
                        <c:v>440</c:v>
                      </c:pt>
                      <c:pt idx="210">
                        <c:v>250</c:v>
                      </c:pt>
                      <c:pt idx="211">
                        <c:v>320</c:v>
                      </c:pt>
                      <c:pt idx="212">
                        <c:v>410</c:v>
                      </c:pt>
                      <c:pt idx="213">
                        <c:v>310</c:v>
                      </c:pt>
                      <c:pt idx="214">
                        <c:v>140</c:v>
                      </c:pt>
                      <c:pt idx="215">
                        <c:v>20</c:v>
                      </c:pt>
                      <c:pt idx="216">
                        <c:v>280</c:v>
                      </c:pt>
                      <c:pt idx="217">
                        <c:v>310</c:v>
                      </c:pt>
                      <c:pt idx="218">
                        <c:v>80</c:v>
                      </c:pt>
                      <c:pt idx="219">
                        <c:v>410</c:v>
                      </c:pt>
                      <c:pt idx="220">
                        <c:v>370</c:v>
                      </c:pt>
                      <c:pt idx="221">
                        <c:v>180</c:v>
                      </c:pt>
                      <c:pt idx="222">
                        <c:v>470</c:v>
                      </c:pt>
                      <c:pt idx="223">
                        <c:v>270</c:v>
                      </c:pt>
                      <c:pt idx="224">
                        <c:v>330</c:v>
                      </c:pt>
                      <c:pt idx="225">
                        <c:v>310</c:v>
                      </c:pt>
                      <c:pt idx="226">
                        <c:v>460</c:v>
                      </c:pt>
                      <c:pt idx="227">
                        <c:v>130</c:v>
                      </c:pt>
                      <c:pt idx="228">
                        <c:v>380</c:v>
                      </c:pt>
                      <c:pt idx="229">
                        <c:v>390</c:v>
                      </c:pt>
                      <c:pt idx="230">
                        <c:v>320</c:v>
                      </c:pt>
                      <c:pt idx="231">
                        <c:v>310</c:v>
                      </c:pt>
                      <c:pt idx="232">
                        <c:v>50</c:v>
                      </c:pt>
                      <c:pt idx="233">
                        <c:v>480</c:v>
                      </c:pt>
                      <c:pt idx="234">
                        <c:v>310</c:v>
                      </c:pt>
                      <c:pt idx="235">
                        <c:v>10</c:v>
                      </c:pt>
                      <c:pt idx="236">
                        <c:v>40</c:v>
                      </c:pt>
                      <c:pt idx="237">
                        <c:v>370</c:v>
                      </c:pt>
                      <c:pt idx="238">
                        <c:v>160</c:v>
                      </c:pt>
                      <c:pt idx="239">
                        <c:v>320</c:v>
                      </c:pt>
                      <c:pt idx="240">
                        <c:v>150</c:v>
                      </c:pt>
                      <c:pt idx="241">
                        <c:v>110</c:v>
                      </c:pt>
                      <c:pt idx="242">
                        <c:v>240</c:v>
                      </c:pt>
                      <c:pt idx="243">
                        <c:v>220</c:v>
                      </c:pt>
                      <c:pt idx="244">
                        <c:v>330</c:v>
                      </c:pt>
                      <c:pt idx="245">
                        <c:v>370</c:v>
                      </c:pt>
                      <c:pt idx="246">
                        <c:v>330</c:v>
                      </c:pt>
                      <c:pt idx="247">
                        <c:v>140</c:v>
                      </c:pt>
                      <c:pt idx="248">
                        <c:v>400</c:v>
                      </c:pt>
                      <c:pt idx="249">
                        <c:v>30</c:v>
                      </c:pt>
                      <c:pt idx="250">
                        <c:v>90</c:v>
                      </c:pt>
                      <c:pt idx="251">
                        <c:v>460</c:v>
                      </c:pt>
                      <c:pt idx="252">
                        <c:v>320</c:v>
                      </c:pt>
                      <c:pt idx="253">
                        <c:v>460</c:v>
                      </c:pt>
                      <c:pt idx="254">
                        <c:v>80</c:v>
                      </c:pt>
                      <c:pt idx="255">
                        <c:v>400</c:v>
                      </c:pt>
                      <c:pt idx="256">
                        <c:v>80</c:v>
                      </c:pt>
                      <c:pt idx="257">
                        <c:v>190</c:v>
                      </c:pt>
                      <c:pt idx="258">
                        <c:v>40</c:v>
                      </c:pt>
                      <c:pt idx="259">
                        <c:v>10</c:v>
                      </c:pt>
                      <c:pt idx="260">
                        <c:v>170</c:v>
                      </c:pt>
                      <c:pt idx="261">
                        <c:v>500</c:v>
                      </c:pt>
                      <c:pt idx="262">
                        <c:v>230</c:v>
                      </c:pt>
                      <c:pt idx="263">
                        <c:v>340</c:v>
                      </c:pt>
                      <c:pt idx="264">
                        <c:v>60</c:v>
                      </c:pt>
                      <c:pt idx="265">
                        <c:v>440</c:v>
                      </c:pt>
                      <c:pt idx="266">
                        <c:v>250</c:v>
                      </c:pt>
                      <c:pt idx="267">
                        <c:v>380</c:v>
                      </c:pt>
                      <c:pt idx="268">
                        <c:v>340</c:v>
                      </c:pt>
                      <c:pt idx="269">
                        <c:v>290</c:v>
                      </c:pt>
                      <c:pt idx="270">
                        <c:v>130</c:v>
                      </c:pt>
                      <c:pt idx="271">
                        <c:v>500</c:v>
                      </c:pt>
                      <c:pt idx="272">
                        <c:v>80</c:v>
                      </c:pt>
                      <c:pt idx="273">
                        <c:v>340</c:v>
                      </c:pt>
                      <c:pt idx="274">
                        <c:v>70</c:v>
                      </c:pt>
                      <c:pt idx="275">
                        <c:v>420</c:v>
                      </c:pt>
                      <c:pt idx="276">
                        <c:v>460</c:v>
                      </c:pt>
                      <c:pt idx="277">
                        <c:v>60</c:v>
                      </c:pt>
                      <c:pt idx="278">
                        <c:v>360</c:v>
                      </c:pt>
                      <c:pt idx="279">
                        <c:v>300</c:v>
                      </c:pt>
                      <c:pt idx="280">
                        <c:v>200</c:v>
                      </c:pt>
                      <c:pt idx="281">
                        <c:v>190</c:v>
                      </c:pt>
                      <c:pt idx="282">
                        <c:v>400</c:v>
                      </c:pt>
                      <c:pt idx="283">
                        <c:v>450</c:v>
                      </c:pt>
                      <c:pt idx="284">
                        <c:v>330</c:v>
                      </c:pt>
                      <c:pt idx="285">
                        <c:v>60</c:v>
                      </c:pt>
                      <c:pt idx="286">
                        <c:v>320</c:v>
                      </c:pt>
                      <c:pt idx="287">
                        <c:v>360</c:v>
                      </c:pt>
                      <c:pt idx="288">
                        <c:v>480</c:v>
                      </c:pt>
                      <c:pt idx="289">
                        <c:v>230</c:v>
                      </c:pt>
                      <c:pt idx="290">
                        <c:v>90</c:v>
                      </c:pt>
                      <c:pt idx="291">
                        <c:v>310</c:v>
                      </c:pt>
                      <c:pt idx="292">
                        <c:v>210</c:v>
                      </c:pt>
                      <c:pt idx="293">
                        <c:v>330</c:v>
                      </c:pt>
                      <c:pt idx="294">
                        <c:v>190</c:v>
                      </c:pt>
                      <c:pt idx="295">
                        <c:v>120</c:v>
                      </c:pt>
                      <c:pt idx="296">
                        <c:v>370</c:v>
                      </c:pt>
                      <c:pt idx="297">
                        <c:v>240</c:v>
                      </c:pt>
                      <c:pt idx="298">
                        <c:v>60</c:v>
                      </c:pt>
                      <c:pt idx="299">
                        <c:v>390</c:v>
                      </c:pt>
                      <c:pt idx="300">
                        <c:v>480</c:v>
                      </c:pt>
                      <c:pt idx="301">
                        <c:v>330</c:v>
                      </c:pt>
                      <c:pt idx="302">
                        <c:v>490</c:v>
                      </c:pt>
                      <c:pt idx="303">
                        <c:v>110</c:v>
                      </c:pt>
                      <c:pt idx="304">
                        <c:v>0</c:v>
                      </c:pt>
                      <c:pt idx="305">
                        <c:v>80</c:v>
                      </c:pt>
                      <c:pt idx="306">
                        <c:v>160</c:v>
                      </c:pt>
                      <c:pt idx="307">
                        <c:v>270</c:v>
                      </c:pt>
                      <c:pt idx="308">
                        <c:v>230</c:v>
                      </c:pt>
                      <c:pt idx="309">
                        <c:v>350</c:v>
                      </c:pt>
                      <c:pt idx="310">
                        <c:v>320</c:v>
                      </c:pt>
                      <c:pt idx="311">
                        <c:v>460</c:v>
                      </c:pt>
                      <c:pt idx="312">
                        <c:v>340</c:v>
                      </c:pt>
                      <c:pt idx="313">
                        <c:v>430</c:v>
                      </c:pt>
                      <c:pt idx="314">
                        <c:v>120</c:v>
                      </c:pt>
                      <c:pt idx="315">
                        <c:v>440</c:v>
                      </c:pt>
                      <c:pt idx="316">
                        <c:v>160</c:v>
                      </c:pt>
                      <c:pt idx="317">
                        <c:v>420</c:v>
                      </c:pt>
                      <c:pt idx="318">
                        <c:v>480</c:v>
                      </c:pt>
                      <c:pt idx="319">
                        <c:v>310</c:v>
                      </c:pt>
                      <c:pt idx="320">
                        <c:v>410</c:v>
                      </c:pt>
                      <c:pt idx="321">
                        <c:v>60</c:v>
                      </c:pt>
                      <c:pt idx="322">
                        <c:v>110</c:v>
                      </c:pt>
                      <c:pt idx="323">
                        <c:v>410</c:v>
                      </c:pt>
                      <c:pt idx="324">
                        <c:v>230</c:v>
                      </c:pt>
                      <c:pt idx="325">
                        <c:v>140</c:v>
                      </c:pt>
                      <c:pt idx="326">
                        <c:v>250</c:v>
                      </c:pt>
                      <c:pt idx="327">
                        <c:v>170</c:v>
                      </c:pt>
                      <c:pt idx="328">
                        <c:v>290</c:v>
                      </c:pt>
                      <c:pt idx="329">
                        <c:v>140</c:v>
                      </c:pt>
                      <c:pt idx="330">
                        <c:v>120</c:v>
                      </c:pt>
                      <c:pt idx="331">
                        <c:v>320</c:v>
                      </c:pt>
                      <c:pt idx="332">
                        <c:v>420</c:v>
                      </c:pt>
                      <c:pt idx="333">
                        <c:v>160</c:v>
                      </c:pt>
                      <c:pt idx="334">
                        <c:v>100</c:v>
                      </c:pt>
                      <c:pt idx="335">
                        <c:v>170</c:v>
                      </c:pt>
                      <c:pt idx="336">
                        <c:v>140</c:v>
                      </c:pt>
                      <c:pt idx="337">
                        <c:v>350</c:v>
                      </c:pt>
                      <c:pt idx="338">
                        <c:v>6170</c:v>
                      </c:pt>
                    </c:numCache>
                  </c:numRef>
                </c:yVal>
                <c:smooth val="0"/>
                <c:extLst>
                  <c:ext xmlns:c16="http://schemas.microsoft.com/office/drawing/2014/chart" uri="{C3380CC4-5D6E-409C-BE32-E72D297353CC}">
                    <c16:uniqueId val="{00000000-B8DC-4722-8220-41EBEAF95613}"/>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Сделки!$E$2</c15:sqref>
                        </c15:formulaRef>
                      </c:ext>
                    </c:extLst>
                    <c:strCache>
                      <c:ptCount val="1"/>
                      <c:pt idx="0">
                        <c:v>Количество_net</c:v>
                      </c:pt>
                    </c:strCache>
                  </c:strRef>
                </c:tx>
                <c:spPr>
                  <a:ln w="28575" cap="rnd">
                    <a:noFill/>
                    <a:round/>
                  </a:ln>
                  <a:effectLst/>
                </c:spPr>
                <c:marker>
                  <c:symbol val="circle"/>
                  <c:size val="5"/>
                  <c:spPr>
                    <a:solidFill>
                      <a:schemeClr val="accent2"/>
                    </a:solidFill>
                    <a:ln w="9525">
                      <a:solidFill>
                        <a:schemeClr val="accent2"/>
                      </a:solidFill>
                    </a:ln>
                    <a:effectLst/>
                  </c:spPr>
                </c:marker>
                <c:xVal>
                  <c:multiLvlStrRef>
                    <c:extLst xmlns:c15="http://schemas.microsoft.com/office/drawing/2012/chart">
                      <c:ext xmlns:c15="http://schemas.microsoft.com/office/drawing/2012/chart" uri="{02D57815-91ED-43cb-92C2-25804820EDAC}">
                        <c15:formulaRef>
                          <c15:sqref>Сделки!$B$3:$C$341</c15:sqref>
                        </c15:formulaRef>
                      </c:ext>
                    </c:extLst>
                    <c:multiLvlStrCache>
                      <c:ptCount val="339"/>
                      <c:lvl>
                        <c:pt idx="0">
                          <c:v>Покупка</c:v>
                        </c:pt>
                        <c:pt idx="1">
                          <c:v>Покупка</c:v>
                        </c:pt>
                        <c:pt idx="2">
                          <c:v>Продажа</c:v>
                        </c:pt>
                        <c:pt idx="3">
                          <c:v>Продажа</c:v>
                        </c:pt>
                        <c:pt idx="4">
                          <c:v>Продажа</c:v>
                        </c:pt>
                        <c:pt idx="5">
                          <c:v>Покупка</c:v>
                        </c:pt>
                        <c:pt idx="6">
                          <c:v>Продажа</c:v>
                        </c:pt>
                        <c:pt idx="7">
                          <c:v>Покупка</c:v>
                        </c:pt>
                        <c:pt idx="8">
                          <c:v>Продажа</c:v>
                        </c:pt>
                        <c:pt idx="9">
                          <c:v>Покупка</c:v>
                        </c:pt>
                        <c:pt idx="10">
                          <c:v>Покупка</c:v>
                        </c:pt>
                        <c:pt idx="11">
                          <c:v>Продажа</c:v>
                        </c:pt>
                        <c:pt idx="12">
                          <c:v>Покупка</c:v>
                        </c:pt>
                        <c:pt idx="13">
                          <c:v>Продажа</c:v>
                        </c:pt>
                        <c:pt idx="14">
                          <c:v>Продажа</c:v>
                        </c:pt>
                        <c:pt idx="15">
                          <c:v>Продажа</c:v>
                        </c:pt>
                        <c:pt idx="16">
                          <c:v>Покупка</c:v>
                        </c:pt>
                        <c:pt idx="17">
                          <c:v>Продажа</c:v>
                        </c:pt>
                        <c:pt idx="18">
                          <c:v>Продажа</c:v>
                        </c:pt>
                        <c:pt idx="19">
                          <c:v>Продажа</c:v>
                        </c:pt>
                        <c:pt idx="20">
                          <c:v>Продажа</c:v>
                        </c:pt>
                        <c:pt idx="21">
                          <c:v>Покупка</c:v>
                        </c:pt>
                        <c:pt idx="22">
                          <c:v>Продажа</c:v>
                        </c:pt>
                        <c:pt idx="23">
                          <c:v>Продажа</c:v>
                        </c:pt>
                        <c:pt idx="24">
                          <c:v>Покупка</c:v>
                        </c:pt>
                        <c:pt idx="25">
                          <c:v>Продажа</c:v>
                        </c:pt>
                        <c:pt idx="26">
                          <c:v>Продажа</c:v>
                        </c:pt>
                        <c:pt idx="27">
                          <c:v>Покупка</c:v>
                        </c:pt>
                        <c:pt idx="28">
                          <c:v>Покупка</c:v>
                        </c:pt>
                        <c:pt idx="29">
                          <c:v>Продажа</c:v>
                        </c:pt>
                        <c:pt idx="30">
                          <c:v>Продажа</c:v>
                        </c:pt>
                        <c:pt idx="31">
                          <c:v>Продажа</c:v>
                        </c:pt>
                        <c:pt idx="32">
                          <c:v>Продажа</c:v>
                        </c:pt>
                        <c:pt idx="33">
                          <c:v>Продажа</c:v>
                        </c:pt>
                        <c:pt idx="34">
                          <c:v>Продажа</c:v>
                        </c:pt>
                        <c:pt idx="35">
                          <c:v>Покупка</c:v>
                        </c:pt>
                        <c:pt idx="36">
                          <c:v>Продажа</c:v>
                        </c:pt>
                        <c:pt idx="37">
                          <c:v>Продажа</c:v>
                        </c:pt>
                        <c:pt idx="38">
                          <c:v>Покупка</c:v>
                        </c:pt>
                        <c:pt idx="39">
                          <c:v>Продажа</c:v>
                        </c:pt>
                        <c:pt idx="40">
                          <c:v>Продажа</c:v>
                        </c:pt>
                        <c:pt idx="41">
                          <c:v>Покупка</c:v>
                        </c:pt>
                        <c:pt idx="42">
                          <c:v>Покупка</c:v>
                        </c:pt>
                        <c:pt idx="43">
                          <c:v>Покупка</c:v>
                        </c:pt>
                        <c:pt idx="44">
                          <c:v>Покупка</c:v>
                        </c:pt>
                        <c:pt idx="45">
                          <c:v>Продажа</c:v>
                        </c:pt>
                        <c:pt idx="46">
                          <c:v>Продажа</c:v>
                        </c:pt>
                        <c:pt idx="47">
                          <c:v>Продажа</c:v>
                        </c:pt>
                        <c:pt idx="48">
                          <c:v>Продажа</c:v>
                        </c:pt>
                        <c:pt idx="49">
                          <c:v>Покупка</c:v>
                        </c:pt>
                        <c:pt idx="50">
                          <c:v>Покупка</c:v>
                        </c:pt>
                        <c:pt idx="51">
                          <c:v>Продажа</c:v>
                        </c:pt>
                        <c:pt idx="52">
                          <c:v>Покупка</c:v>
                        </c:pt>
                        <c:pt idx="53">
                          <c:v>Покупка</c:v>
                        </c:pt>
                        <c:pt idx="54">
                          <c:v>Покупка</c:v>
                        </c:pt>
                        <c:pt idx="55">
                          <c:v>Покупка</c:v>
                        </c:pt>
                        <c:pt idx="56">
                          <c:v>Продажа</c:v>
                        </c:pt>
                        <c:pt idx="57">
                          <c:v>Покупка</c:v>
                        </c:pt>
                        <c:pt idx="58">
                          <c:v>Покупка</c:v>
                        </c:pt>
                        <c:pt idx="59">
                          <c:v>Продажа</c:v>
                        </c:pt>
                        <c:pt idx="60">
                          <c:v>Продажа</c:v>
                        </c:pt>
                        <c:pt idx="61">
                          <c:v>Продажа</c:v>
                        </c:pt>
                        <c:pt idx="62">
                          <c:v>Продажа</c:v>
                        </c:pt>
                        <c:pt idx="63">
                          <c:v>Покупка</c:v>
                        </c:pt>
                        <c:pt idx="64">
                          <c:v>Покупка</c:v>
                        </c:pt>
                        <c:pt idx="65">
                          <c:v>Покупка</c:v>
                        </c:pt>
                        <c:pt idx="66">
                          <c:v>Продажа</c:v>
                        </c:pt>
                        <c:pt idx="67">
                          <c:v>Продажа</c:v>
                        </c:pt>
                        <c:pt idx="68">
                          <c:v>Продажа</c:v>
                        </c:pt>
                        <c:pt idx="69">
                          <c:v>Продажа</c:v>
                        </c:pt>
                        <c:pt idx="70">
                          <c:v>Покупка</c:v>
                        </c:pt>
                        <c:pt idx="71">
                          <c:v>Покупка</c:v>
                        </c:pt>
                        <c:pt idx="72">
                          <c:v>Покупка</c:v>
                        </c:pt>
                        <c:pt idx="73">
                          <c:v>Продажа</c:v>
                        </c:pt>
                        <c:pt idx="74">
                          <c:v>Покупка</c:v>
                        </c:pt>
                        <c:pt idx="75">
                          <c:v>Покупка</c:v>
                        </c:pt>
                        <c:pt idx="76">
                          <c:v>Продажа</c:v>
                        </c:pt>
                        <c:pt idx="77">
                          <c:v>Продажа</c:v>
                        </c:pt>
                        <c:pt idx="78">
                          <c:v>Покупка</c:v>
                        </c:pt>
                        <c:pt idx="79">
                          <c:v>Продажа</c:v>
                        </c:pt>
                        <c:pt idx="80">
                          <c:v>Продажа</c:v>
                        </c:pt>
                        <c:pt idx="81">
                          <c:v>Покупка</c:v>
                        </c:pt>
                        <c:pt idx="82">
                          <c:v>Покупка</c:v>
                        </c:pt>
                        <c:pt idx="83">
                          <c:v>Покупка</c:v>
                        </c:pt>
                        <c:pt idx="84">
                          <c:v>Покупка</c:v>
                        </c:pt>
                        <c:pt idx="85">
                          <c:v>Продажа</c:v>
                        </c:pt>
                        <c:pt idx="86">
                          <c:v>Продажа</c:v>
                        </c:pt>
                        <c:pt idx="87">
                          <c:v>Продажа</c:v>
                        </c:pt>
                        <c:pt idx="88">
                          <c:v>Продажа</c:v>
                        </c:pt>
                        <c:pt idx="89">
                          <c:v>Продажа</c:v>
                        </c:pt>
                        <c:pt idx="90">
                          <c:v>Покупка</c:v>
                        </c:pt>
                        <c:pt idx="91">
                          <c:v>Продажа</c:v>
                        </c:pt>
                        <c:pt idx="92">
                          <c:v>Покупка</c:v>
                        </c:pt>
                        <c:pt idx="93">
                          <c:v>Продажа</c:v>
                        </c:pt>
                        <c:pt idx="94">
                          <c:v>Покупка</c:v>
                        </c:pt>
                        <c:pt idx="95">
                          <c:v>Покупка</c:v>
                        </c:pt>
                        <c:pt idx="96">
                          <c:v>Продажа</c:v>
                        </c:pt>
                        <c:pt idx="97">
                          <c:v>Покупка</c:v>
                        </c:pt>
                        <c:pt idx="98">
                          <c:v>Покупка</c:v>
                        </c:pt>
                        <c:pt idx="99">
                          <c:v>Покупка</c:v>
                        </c:pt>
                        <c:pt idx="100">
                          <c:v>Продажа</c:v>
                        </c:pt>
                        <c:pt idx="101">
                          <c:v>Покупка</c:v>
                        </c:pt>
                        <c:pt idx="102">
                          <c:v>Покупка</c:v>
                        </c:pt>
                        <c:pt idx="103">
                          <c:v>Покупка</c:v>
                        </c:pt>
                        <c:pt idx="104">
                          <c:v>Покупка</c:v>
                        </c:pt>
                        <c:pt idx="105">
                          <c:v>Покупка</c:v>
                        </c:pt>
                        <c:pt idx="106">
                          <c:v>Продажа</c:v>
                        </c:pt>
                        <c:pt idx="107">
                          <c:v>Покупка</c:v>
                        </c:pt>
                        <c:pt idx="108">
                          <c:v>Продажа</c:v>
                        </c:pt>
                        <c:pt idx="109">
                          <c:v>Покупка</c:v>
                        </c:pt>
                        <c:pt idx="110">
                          <c:v>Продажа</c:v>
                        </c:pt>
                        <c:pt idx="111">
                          <c:v>Покупка</c:v>
                        </c:pt>
                        <c:pt idx="112">
                          <c:v>Продажа</c:v>
                        </c:pt>
                        <c:pt idx="113">
                          <c:v>Покупка</c:v>
                        </c:pt>
                        <c:pt idx="114">
                          <c:v>Продажа</c:v>
                        </c:pt>
                        <c:pt idx="115">
                          <c:v>Продажа</c:v>
                        </c:pt>
                        <c:pt idx="116">
                          <c:v>Продажа</c:v>
                        </c:pt>
                        <c:pt idx="117">
                          <c:v>Покупка</c:v>
                        </c:pt>
                        <c:pt idx="118">
                          <c:v>Продажа</c:v>
                        </c:pt>
                        <c:pt idx="119">
                          <c:v>Покупка</c:v>
                        </c:pt>
                        <c:pt idx="120">
                          <c:v>Покупка</c:v>
                        </c:pt>
                        <c:pt idx="121">
                          <c:v>Продажа</c:v>
                        </c:pt>
                        <c:pt idx="122">
                          <c:v>Продажа</c:v>
                        </c:pt>
                        <c:pt idx="123">
                          <c:v>Продажа</c:v>
                        </c:pt>
                        <c:pt idx="124">
                          <c:v>Продажа</c:v>
                        </c:pt>
                        <c:pt idx="125">
                          <c:v>Продажа</c:v>
                        </c:pt>
                        <c:pt idx="126">
                          <c:v>Продажа</c:v>
                        </c:pt>
                        <c:pt idx="127">
                          <c:v>Покупка</c:v>
                        </c:pt>
                        <c:pt idx="128">
                          <c:v>Покупка</c:v>
                        </c:pt>
                        <c:pt idx="129">
                          <c:v>Продажа</c:v>
                        </c:pt>
                        <c:pt idx="130">
                          <c:v>Покупка</c:v>
                        </c:pt>
                        <c:pt idx="131">
                          <c:v>Продажа</c:v>
                        </c:pt>
                        <c:pt idx="132">
                          <c:v>Продажа</c:v>
                        </c:pt>
                        <c:pt idx="133">
                          <c:v>Продажа</c:v>
                        </c:pt>
                        <c:pt idx="134">
                          <c:v>Продажа</c:v>
                        </c:pt>
                        <c:pt idx="135">
                          <c:v>Покупка</c:v>
                        </c:pt>
                        <c:pt idx="136">
                          <c:v>Покупка</c:v>
                        </c:pt>
                        <c:pt idx="137">
                          <c:v>Покупка</c:v>
                        </c:pt>
                        <c:pt idx="138">
                          <c:v>Продажа</c:v>
                        </c:pt>
                        <c:pt idx="139">
                          <c:v>Покупка</c:v>
                        </c:pt>
                        <c:pt idx="140">
                          <c:v>Покупка</c:v>
                        </c:pt>
                        <c:pt idx="141">
                          <c:v>Продажа</c:v>
                        </c:pt>
                        <c:pt idx="142">
                          <c:v>Продажа</c:v>
                        </c:pt>
                        <c:pt idx="143">
                          <c:v>Продажа</c:v>
                        </c:pt>
                        <c:pt idx="144">
                          <c:v>Покупка</c:v>
                        </c:pt>
                        <c:pt idx="145">
                          <c:v>Продажа</c:v>
                        </c:pt>
                        <c:pt idx="146">
                          <c:v>Продажа</c:v>
                        </c:pt>
                        <c:pt idx="147">
                          <c:v>Покупка</c:v>
                        </c:pt>
                        <c:pt idx="148">
                          <c:v>Продажа</c:v>
                        </c:pt>
                        <c:pt idx="149">
                          <c:v>Продажа</c:v>
                        </c:pt>
                        <c:pt idx="150">
                          <c:v>Покупка</c:v>
                        </c:pt>
                        <c:pt idx="151">
                          <c:v>Покупка</c:v>
                        </c:pt>
                        <c:pt idx="152">
                          <c:v>Продажа</c:v>
                        </c:pt>
                        <c:pt idx="153">
                          <c:v>Покупка</c:v>
                        </c:pt>
                        <c:pt idx="154">
                          <c:v>Покупка</c:v>
                        </c:pt>
                        <c:pt idx="155">
                          <c:v>Покупка</c:v>
                        </c:pt>
                        <c:pt idx="156">
                          <c:v>Покупка</c:v>
                        </c:pt>
                        <c:pt idx="157">
                          <c:v>Покупка</c:v>
                        </c:pt>
                        <c:pt idx="158">
                          <c:v>Покупка</c:v>
                        </c:pt>
                        <c:pt idx="159">
                          <c:v>Продажа</c:v>
                        </c:pt>
                        <c:pt idx="160">
                          <c:v>Продажа</c:v>
                        </c:pt>
                        <c:pt idx="161">
                          <c:v>Продажа</c:v>
                        </c:pt>
                        <c:pt idx="162">
                          <c:v>Покупка</c:v>
                        </c:pt>
                        <c:pt idx="163">
                          <c:v>Покупка</c:v>
                        </c:pt>
                        <c:pt idx="164">
                          <c:v>Продажа</c:v>
                        </c:pt>
                        <c:pt idx="165">
                          <c:v>Продажа</c:v>
                        </c:pt>
                        <c:pt idx="166">
                          <c:v>Продажа</c:v>
                        </c:pt>
                        <c:pt idx="167">
                          <c:v>Покупка</c:v>
                        </c:pt>
                        <c:pt idx="168">
                          <c:v>Покупка</c:v>
                        </c:pt>
                        <c:pt idx="169">
                          <c:v>Покупка</c:v>
                        </c:pt>
                        <c:pt idx="170">
                          <c:v>Продажа</c:v>
                        </c:pt>
                        <c:pt idx="171">
                          <c:v>Покупка</c:v>
                        </c:pt>
                        <c:pt idx="172">
                          <c:v>Покупка</c:v>
                        </c:pt>
                        <c:pt idx="173">
                          <c:v>Покупка</c:v>
                        </c:pt>
                        <c:pt idx="174">
                          <c:v>Продажа</c:v>
                        </c:pt>
                        <c:pt idx="175">
                          <c:v>Продажа</c:v>
                        </c:pt>
                        <c:pt idx="176">
                          <c:v>Продажа</c:v>
                        </c:pt>
                        <c:pt idx="177">
                          <c:v>Покупка</c:v>
                        </c:pt>
                        <c:pt idx="178">
                          <c:v>Продажа</c:v>
                        </c:pt>
                        <c:pt idx="179">
                          <c:v>Продажа</c:v>
                        </c:pt>
                        <c:pt idx="180">
                          <c:v>Покупка</c:v>
                        </c:pt>
                        <c:pt idx="181">
                          <c:v>Продажа</c:v>
                        </c:pt>
                        <c:pt idx="182">
                          <c:v>Продажа</c:v>
                        </c:pt>
                        <c:pt idx="183">
                          <c:v>Покупка</c:v>
                        </c:pt>
                        <c:pt idx="184">
                          <c:v>Продажа</c:v>
                        </c:pt>
                        <c:pt idx="185">
                          <c:v>Продажа</c:v>
                        </c:pt>
                        <c:pt idx="186">
                          <c:v>Покупка</c:v>
                        </c:pt>
                        <c:pt idx="187">
                          <c:v>Покупка</c:v>
                        </c:pt>
                        <c:pt idx="188">
                          <c:v>Продажа</c:v>
                        </c:pt>
                        <c:pt idx="189">
                          <c:v>Покупка</c:v>
                        </c:pt>
                        <c:pt idx="190">
                          <c:v>Покупка</c:v>
                        </c:pt>
                        <c:pt idx="191">
                          <c:v>Продажа</c:v>
                        </c:pt>
                        <c:pt idx="192">
                          <c:v>Продажа</c:v>
                        </c:pt>
                        <c:pt idx="193">
                          <c:v>Покупка</c:v>
                        </c:pt>
                        <c:pt idx="194">
                          <c:v>Покупка</c:v>
                        </c:pt>
                        <c:pt idx="195">
                          <c:v>Покупка</c:v>
                        </c:pt>
                        <c:pt idx="196">
                          <c:v>Продажа</c:v>
                        </c:pt>
                        <c:pt idx="197">
                          <c:v>Продажа</c:v>
                        </c:pt>
                        <c:pt idx="198">
                          <c:v>Продажа</c:v>
                        </c:pt>
                        <c:pt idx="199">
                          <c:v>Продажа</c:v>
                        </c:pt>
                        <c:pt idx="200">
                          <c:v>Продажа</c:v>
                        </c:pt>
                        <c:pt idx="201">
                          <c:v>Продажа</c:v>
                        </c:pt>
                        <c:pt idx="202">
                          <c:v>Покупка</c:v>
                        </c:pt>
                        <c:pt idx="203">
                          <c:v>Покупка</c:v>
                        </c:pt>
                        <c:pt idx="204">
                          <c:v>Продажа</c:v>
                        </c:pt>
                        <c:pt idx="205">
                          <c:v>Продажа</c:v>
                        </c:pt>
                        <c:pt idx="206">
                          <c:v>Продажа</c:v>
                        </c:pt>
                        <c:pt idx="207">
                          <c:v>Покупка</c:v>
                        </c:pt>
                        <c:pt idx="208">
                          <c:v>Продажа</c:v>
                        </c:pt>
                        <c:pt idx="209">
                          <c:v>Покупка</c:v>
                        </c:pt>
                        <c:pt idx="210">
                          <c:v>Покупка</c:v>
                        </c:pt>
                        <c:pt idx="211">
                          <c:v>Продажа</c:v>
                        </c:pt>
                        <c:pt idx="212">
                          <c:v>Продажа</c:v>
                        </c:pt>
                        <c:pt idx="213">
                          <c:v>Продажа</c:v>
                        </c:pt>
                        <c:pt idx="214">
                          <c:v>Покупка</c:v>
                        </c:pt>
                        <c:pt idx="215">
                          <c:v>Покупка</c:v>
                        </c:pt>
                        <c:pt idx="216">
                          <c:v>Покупка</c:v>
                        </c:pt>
                        <c:pt idx="217">
                          <c:v>Продажа</c:v>
                        </c:pt>
                        <c:pt idx="218">
                          <c:v>Продажа</c:v>
                        </c:pt>
                        <c:pt idx="219">
                          <c:v>Покупка</c:v>
                        </c:pt>
                        <c:pt idx="220">
                          <c:v>Покупка</c:v>
                        </c:pt>
                        <c:pt idx="221">
                          <c:v>Покупка</c:v>
                        </c:pt>
                        <c:pt idx="222">
                          <c:v>Продажа</c:v>
                        </c:pt>
                        <c:pt idx="223">
                          <c:v>Покупка</c:v>
                        </c:pt>
                        <c:pt idx="224">
                          <c:v>Продажа</c:v>
                        </c:pt>
                        <c:pt idx="225">
                          <c:v>Покупка</c:v>
                        </c:pt>
                        <c:pt idx="226">
                          <c:v>Продажа</c:v>
                        </c:pt>
                        <c:pt idx="227">
                          <c:v>Покупка</c:v>
                        </c:pt>
                        <c:pt idx="228">
                          <c:v>Продажа</c:v>
                        </c:pt>
                        <c:pt idx="229">
                          <c:v>Покупка</c:v>
                        </c:pt>
                        <c:pt idx="230">
                          <c:v>Покупка</c:v>
                        </c:pt>
                        <c:pt idx="231">
                          <c:v>Покупка</c:v>
                        </c:pt>
                        <c:pt idx="232">
                          <c:v>Продажа</c:v>
                        </c:pt>
                        <c:pt idx="233">
                          <c:v>Покупка</c:v>
                        </c:pt>
                        <c:pt idx="234">
                          <c:v>Покупка</c:v>
                        </c:pt>
                        <c:pt idx="235">
                          <c:v>Покупка</c:v>
                        </c:pt>
                        <c:pt idx="236">
                          <c:v>Покупка</c:v>
                        </c:pt>
                        <c:pt idx="237">
                          <c:v>Покупка</c:v>
                        </c:pt>
                        <c:pt idx="238">
                          <c:v>Продажа</c:v>
                        </c:pt>
                        <c:pt idx="239">
                          <c:v>Покупка</c:v>
                        </c:pt>
                        <c:pt idx="240">
                          <c:v>Покупка</c:v>
                        </c:pt>
                        <c:pt idx="241">
                          <c:v>Продажа</c:v>
                        </c:pt>
                        <c:pt idx="242">
                          <c:v>Покупка</c:v>
                        </c:pt>
                        <c:pt idx="243">
                          <c:v>Покупка</c:v>
                        </c:pt>
                        <c:pt idx="244">
                          <c:v>Покупка</c:v>
                        </c:pt>
                        <c:pt idx="245">
                          <c:v>Продажа</c:v>
                        </c:pt>
                        <c:pt idx="246">
                          <c:v>Покупка</c:v>
                        </c:pt>
                        <c:pt idx="247">
                          <c:v>Продажа</c:v>
                        </c:pt>
                        <c:pt idx="248">
                          <c:v>Покупка</c:v>
                        </c:pt>
                        <c:pt idx="249">
                          <c:v>Покупка</c:v>
                        </c:pt>
                        <c:pt idx="250">
                          <c:v>Продажа</c:v>
                        </c:pt>
                        <c:pt idx="251">
                          <c:v>Покупка</c:v>
                        </c:pt>
                        <c:pt idx="252">
                          <c:v>Покупка</c:v>
                        </c:pt>
                        <c:pt idx="253">
                          <c:v>Продажа</c:v>
                        </c:pt>
                        <c:pt idx="254">
                          <c:v>Покупка</c:v>
                        </c:pt>
                        <c:pt idx="255">
                          <c:v>Продажа</c:v>
                        </c:pt>
                        <c:pt idx="256">
                          <c:v>Продажа</c:v>
                        </c:pt>
                        <c:pt idx="257">
                          <c:v>Покупка</c:v>
                        </c:pt>
                        <c:pt idx="258">
                          <c:v>Продажа</c:v>
                        </c:pt>
                        <c:pt idx="259">
                          <c:v>Покупка</c:v>
                        </c:pt>
                        <c:pt idx="260">
                          <c:v>Продажа</c:v>
                        </c:pt>
                        <c:pt idx="261">
                          <c:v>Покупка</c:v>
                        </c:pt>
                        <c:pt idx="262">
                          <c:v>Покупка</c:v>
                        </c:pt>
                        <c:pt idx="263">
                          <c:v>Продажа</c:v>
                        </c:pt>
                        <c:pt idx="264">
                          <c:v>Продажа</c:v>
                        </c:pt>
                        <c:pt idx="265">
                          <c:v>Покупка</c:v>
                        </c:pt>
                        <c:pt idx="266">
                          <c:v>Продажа</c:v>
                        </c:pt>
                        <c:pt idx="267">
                          <c:v>Продажа</c:v>
                        </c:pt>
                        <c:pt idx="268">
                          <c:v>Покупка</c:v>
                        </c:pt>
                        <c:pt idx="269">
                          <c:v>Покупка</c:v>
                        </c:pt>
                        <c:pt idx="270">
                          <c:v>Продажа</c:v>
                        </c:pt>
                        <c:pt idx="271">
                          <c:v>Покупка</c:v>
                        </c:pt>
                        <c:pt idx="272">
                          <c:v>Продажа</c:v>
                        </c:pt>
                        <c:pt idx="273">
                          <c:v>Продажа</c:v>
                        </c:pt>
                        <c:pt idx="274">
                          <c:v>Покупка</c:v>
                        </c:pt>
                        <c:pt idx="275">
                          <c:v>Продажа</c:v>
                        </c:pt>
                        <c:pt idx="276">
                          <c:v>Продажа</c:v>
                        </c:pt>
                        <c:pt idx="277">
                          <c:v>Продажа</c:v>
                        </c:pt>
                        <c:pt idx="278">
                          <c:v>Продажа</c:v>
                        </c:pt>
                        <c:pt idx="279">
                          <c:v>Покупка</c:v>
                        </c:pt>
                        <c:pt idx="280">
                          <c:v>Продажа</c:v>
                        </c:pt>
                        <c:pt idx="281">
                          <c:v>Продажа</c:v>
                        </c:pt>
                        <c:pt idx="282">
                          <c:v>Продажа</c:v>
                        </c:pt>
                        <c:pt idx="283">
                          <c:v>Покупка</c:v>
                        </c:pt>
                        <c:pt idx="284">
                          <c:v>Покупка</c:v>
                        </c:pt>
                        <c:pt idx="285">
                          <c:v>Покупка</c:v>
                        </c:pt>
                        <c:pt idx="286">
                          <c:v>Продажа</c:v>
                        </c:pt>
                        <c:pt idx="287">
                          <c:v>Продажа</c:v>
                        </c:pt>
                        <c:pt idx="288">
                          <c:v>Продажа</c:v>
                        </c:pt>
                        <c:pt idx="289">
                          <c:v>Продажа</c:v>
                        </c:pt>
                        <c:pt idx="290">
                          <c:v>Продажа</c:v>
                        </c:pt>
                        <c:pt idx="291">
                          <c:v>Покупка</c:v>
                        </c:pt>
                        <c:pt idx="292">
                          <c:v>Покупка</c:v>
                        </c:pt>
                        <c:pt idx="293">
                          <c:v>Продажа</c:v>
                        </c:pt>
                        <c:pt idx="294">
                          <c:v>Покупка</c:v>
                        </c:pt>
                        <c:pt idx="295">
                          <c:v>Продажа</c:v>
                        </c:pt>
                        <c:pt idx="296">
                          <c:v>Покупка</c:v>
                        </c:pt>
                        <c:pt idx="297">
                          <c:v>Продажа</c:v>
                        </c:pt>
                        <c:pt idx="298">
                          <c:v>Продажа</c:v>
                        </c:pt>
                        <c:pt idx="299">
                          <c:v>Продажа</c:v>
                        </c:pt>
                        <c:pt idx="300">
                          <c:v>Покупка</c:v>
                        </c:pt>
                        <c:pt idx="301">
                          <c:v>Покупка</c:v>
                        </c:pt>
                        <c:pt idx="302">
                          <c:v>Продажа</c:v>
                        </c:pt>
                        <c:pt idx="303">
                          <c:v>Продажа</c:v>
                        </c:pt>
                        <c:pt idx="304">
                          <c:v>Покупка</c:v>
                        </c:pt>
                        <c:pt idx="305">
                          <c:v>Покупка</c:v>
                        </c:pt>
                        <c:pt idx="306">
                          <c:v>Покупка</c:v>
                        </c:pt>
                        <c:pt idx="307">
                          <c:v>Покупка</c:v>
                        </c:pt>
                        <c:pt idx="308">
                          <c:v>Покупка</c:v>
                        </c:pt>
                        <c:pt idx="309">
                          <c:v>Продажа</c:v>
                        </c:pt>
                        <c:pt idx="310">
                          <c:v>Продажа</c:v>
                        </c:pt>
                        <c:pt idx="311">
                          <c:v>Продажа</c:v>
                        </c:pt>
                        <c:pt idx="312">
                          <c:v>Продажа</c:v>
                        </c:pt>
                        <c:pt idx="313">
                          <c:v>Продажа</c:v>
                        </c:pt>
                        <c:pt idx="314">
                          <c:v>Продажа</c:v>
                        </c:pt>
                        <c:pt idx="315">
                          <c:v>Покупка</c:v>
                        </c:pt>
                        <c:pt idx="316">
                          <c:v>Продажа</c:v>
                        </c:pt>
                        <c:pt idx="317">
                          <c:v>Продажа</c:v>
                        </c:pt>
                        <c:pt idx="318">
                          <c:v>Продажа</c:v>
                        </c:pt>
                        <c:pt idx="319">
                          <c:v>Продажа</c:v>
                        </c:pt>
                        <c:pt idx="320">
                          <c:v>Покупка</c:v>
                        </c:pt>
                        <c:pt idx="321">
                          <c:v>Продажа</c:v>
                        </c:pt>
                        <c:pt idx="322">
                          <c:v>Продажа</c:v>
                        </c:pt>
                        <c:pt idx="323">
                          <c:v>Продажа</c:v>
                        </c:pt>
                        <c:pt idx="324">
                          <c:v>Покупка</c:v>
                        </c:pt>
                        <c:pt idx="325">
                          <c:v>Продажа</c:v>
                        </c:pt>
                        <c:pt idx="326">
                          <c:v>Продажа</c:v>
                        </c:pt>
                        <c:pt idx="327">
                          <c:v>Покупка</c:v>
                        </c:pt>
                        <c:pt idx="328">
                          <c:v>Покупка</c:v>
                        </c:pt>
                        <c:pt idx="329">
                          <c:v>Продажа</c:v>
                        </c:pt>
                        <c:pt idx="330">
                          <c:v>Покупка</c:v>
                        </c:pt>
                        <c:pt idx="331">
                          <c:v>Продажа</c:v>
                        </c:pt>
                        <c:pt idx="332">
                          <c:v>Продажа</c:v>
                        </c:pt>
                        <c:pt idx="333">
                          <c:v>Продажа</c:v>
                        </c:pt>
                        <c:pt idx="334">
                          <c:v>Продажа</c:v>
                        </c:pt>
                        <c:pt idx="335">
                          <c:v>Покупка</c:v>
                        </c:pt>
                        <c:pt idx="336">
                          <c:v>Продажа</c:v>
                        </c:pt>
                        <c:pt idx="337">
                          <c:v>Продажа</c:v>
                        </c:pt>
                        <c:pt idx="338">
                          <c:v>Покупка</c:v>
                        </c:pt>
                      </c:lvl>
                      <c:lvl>
                        <c:pt idx="0">
                          <c:v>09.04.2015</c:v>
                        </c:pt>
                        <c:pt idx="1">
                          <c:v>09.04.2015</c:v>
                        </c:pt>
                        <c:pt idx="2">
                          <c:v>27.04.2015</c:v>
                        </c:pt>
                        <c:pt idx="3">
                          <c:v>30.04.2015</c:v>
                        </c:pt>
                        <c:pt idx="4">
                          <c:v>01.05.2015</c:v>
                        </c:pt>
                        <c:pt idx="5">
                          <c:v>08.05.2015</c:v>
                        </c:pt>
                        <c:pt idx="6">
                          <c:v>12.05.2015</c:v>
                        </c:pt>
                        <c:pt idx="7">
                          <c:v>12.05.2015</c:v>
                        </c:pt>
                        <c:pt idx="8">
                          <c:v>19.05.2015</c:v>
                        </c:pt>
                        <c:pt idx="9">
                          <c:v>21.05.2015</c:v>
                        </c:pt>
                        <c:pt idx="10">
                          <c:v>03.06.2015</c:v>
                        </c:pt>
                        <c:pt idx="11">
                          <c:v>05.06.2015</c:v>
                        </c:pt>
                        <c:pt idx="12">
                          <c:v>09.06.2015</c:v>
                        </c:pt>
                        <c:pt idx="13">
                          <c:v>29.06.2015</c:v>
                        </c:pt>
                        <c:pt idx="14">
                          <c:v>30.06.2015</c:v>
                        </c:pt>
                        <c:pt idx="15">
                          <c:v>09.07.2015</c:v>
                        </c:pt>
                        <c:pt idx="16">
                          <c:v>24.07.2015</c:v>
                        </c:pt>
                        <c:pt idx="17">
                          <c:v>31.07.2015</c:v>
                        </c:pt>
                        <c:pt idx="18">
                          <c:v>03.08.2015</c:v>
                        </c:pt>
                        <c:pt idx="19">
                          <c:v>04.08.2015</c:v>
                        </c:pt>
                        <c:pt idx="20">
                          <c:v>05.08.2015</c:v>
                        </c:pt>
                        <c:pt idx="21">
                          <c:v>11.08.2015</c:v>
                        </c:pt>
                        <c:pt idx="22">
                          <c:v>13.08.2015</c:v>
                        </c:pt>
                        <c:pt idx="23">
                          <c:v>02.09.2015</c:v>
                        </c:pt>
                        <c:pt idx="24">
                          <c:v>11.09.2015</c:v>
                        </c:pt>
                        <c:pt idx="25">
                          <c:v>18.09.2015</c:v>
                        </c:pt>
                        <c:pt idx="26">
                          <c:v>24.09.2015</c:v>
                        </c:pt>
                        <c:pt idx="27">
                          <c:v>25.09.2015</c:v>
                        </c:pt>
                        <c:pt idx="28">
                          <c:v>02.10.2015</c:v>
                        </c:pt>
                        <c:pt idx="29">
                          <c:v>05.10.2015</c:v>
                        </c:pt>
                        <c:pt idx="30">
                          <c:v>08.10.2015</c:v>
                        </c:pt>
                        <c:pt idx="31">
                          <c:v>08.10.2015</c:v>
                        </c:pt>
                        <c:pt idx="32">
                          <c:v>16.10.2015</c:v>
                        </c:pt>
                        <c:pt idx="33">
                          <c:v>30.10.2015</c:v>
                        </c:pt>
                        <c:pt idx="34">
                          <c:v>30.10.2015</c:v>
                        </c:pt>
                        <c:pt idx="35">
                          <c:v>02.11.2015</c:v>
                        </c:pt>
                        <c:pt idx="36">
                          <c:v>12.11.2015</c:v>
                        </c:pt>
                        <c:pt idx="37">
                          <c:v>17.11.2015</c:v>
                        </c:pt>
                        <c:pt idx="38">
                          <c:v>17.11.2015</c:v>
                        </c:pt>
                        <c:pt idx="39">
                          <c:v>23.11.2015</c:v>
                        </c:pt>
                        <c:pt idx="40">
                          <c:v>07.12.2015</c:v>
                        </c:pt>
                        <c:pt idx="41">
                          <c:v>15.12.2015</c:v>
                        </c:pt>
                        <c:pt idx="42">
                          <c:v>21.12.2015</c:v>
                        </c:pt>
                        <c:pt idx="43">
                          <c:v>24.12.2015</c:v>
                        </c:pt>
                        <c:pt idx="44">
                          <c:v>04.01.2016</c:v>
                        </c:pt>
                        <c:pt idx="45">
                          <c:v>05.01.2016</c:v>
                        </c:pt>
                        <c:pt idx="46">
                          <c:v>07.01.2016</c:v>
                        </c:pt>
                        <c:pt idx="47">
                          <c:v>13.01.2016</c:v>
                        </c:pt>
                        <c:pt idx="48">
                          <c:v>27.01.2016</c:v>
                        </c:pt>
                        <c:pt idx="49">
                          <c:v>04.02.2016</c:v>
                        </c:pt>
                        <c:pt idx="50">
                          <c:v>04.02.2016</c:v>
                        </c:pt>
                        <c:pt idx="51">
                          <c:v>05.02.2016</c:v>
                        </c:pt>
                        <c:pt idx="52">
                          <c:v>12.02.2016</c:v>
                        </c:pt>
                        <c:pt idx="53">
                          <c:v>18.02.2016</c:v>
                        </c:pt>
                        <c:pt idx="54">
                          <c:v>26.02.2016</c:v>
                        </c:pt>
                        <c:pt idx="55">
                          <c:v>29.02.2016</c:v>
                        </c:pt>
                        <c:pt idx="56">
                          <c:v>08.03.2016</c:v>
                        </c:pt>
                        <c:pt idx="57">
                          <c:v>28.03.2016</c:v>
                        </c:pt>
                        <c:pt idx="58">
                          <c:v>29.03.2016</c:v>
                        </c:pt>
                        <c:pt idx="59">
                          <c:v>18.04.2016</c:v>
                        </c:pt>
                        <c:pt idx="60">
                          <c:v>21.04.2016</c:v>
                        </c:pt>
                        <c:pt idx="61">
                          <c:v>04.05.2016</c:v>
                        </c:pt>
                        <c:pt idx="62">
                          <c:v>13.05.2016</c:v>
                        </c:pt>
                        <c:pt idx="63">
                          <c:v>16.05.2016</c:v>
                        </c:pt>
                        <c:pt idx="64">
                          <c:v>17.05.2016</c:v>
                        </c:pt>
                        <c:pt idx="65">
                          <c:v>19.05.2016</c:v>
                        </c:pt>
                        <c:pt idx="66">
                          <c:v>24.05.2016</c:v>
                        </c:pt>
                        <c:pt idx="67">
                          <c:v>26.05.2016</c:v>
                        </c:pt>
                        <c:pt idx="68">
                          <c:v>02.06.2016</c:v>
                        </c:pt>
                        <c:pt idx="69">
                          <c:v>03.06.2016</c:v>
                        </c:pt>
                        <c:pt idx="70">
                          <c:v>06.06.2016</c:v>
                        </c:pt>
                        <c:pt idx="71">
                          <c:v>06.06.2016</c:v>
                        </c:pt>
                        <c:pt idx="72">
                          <c:v>08.06.2016</c:v>
                        </c:pt>
                        <c:pt idx="73">
                          <c:v>14.06.2016</c:v>
                        </c:pt>
                        <c:pt idx="74">
                          <c:v>22.06.2016</c:v>
                        </c:pt>
                        <c:pt idx="75">
                          <c:v>05.07.2016</c:v>
                        </c:pt>
                        <c:pt idx="76">
                          <c:v>08.07.2016</c:v>
                        </c:pt>
                        <c:pt idx="77">
                          <c:v>14.07.2016</c:v>
                        </c:pt>
                        <c:pt idx="78">
                          <c:v>15.07.2016</c:v>
                        </c:pt>
                        <c:pt idx="79">
                          <c:v>18.07.2016</c:v>
                        </c:pt>
                        <c:pt idx="80">
                          <c:v>27.07.2016</c:v>
                        </c:pt>
                        <c:pt idx="81">
                          <c:v>01.08.2016</c:v>
                        </c:pt>
                        <c:pt idx="82">
                          <c:v>12.08.2016</c:v>
                        </c:pt>
                        <c:pt idx="83">
                          <c:v>15.08.2016</c:v>
                        </c:pt>
                        <c:pt idx="84">
                          <c:v>25.08.2016</c:v>
                        </c:pt>
                        <c:pt idx="85">
                          <c:v>26.08.2016</c:v>
                        </c:pt>
                        <c:pt idx="86">
                          <c:v>29.08.2016</c:v>
                        </c:pt>
                        <c:pt idx="87">
                          <c:v>31.08.2016</c:v>
                        </c:pt>
                        <c:pt idx="88">
                          <c:v>01.09.2016</c:v>
                        </c:pt>
                        <c:pt idx="89">
                          <c:v>14.09.2016</c:v>
                        </c:pt>
                        <c:pt idx="90">
                          <c:v>16.09.2016</c:v>
                        </c:pt>
                        <c:pt idx="91">
                          <c:v>22.09.2016</c:v>
                        </c:pt>
                        <c:pt idx="92">
                          <c:v>30.09.2016</c:v>
                        </c:pt>
                        <c:pt idx="93">
                          <c:v>04.10.2016</c:v>
                        </c:pt>
                        <c:pt idx="94">
                          <c:v>07.10.2016</c:v>
                        </c:pt>
                        <c:pt idx="95">
                          <c:v>18.10.2016</c:v>
                        </c:pt>
                        <c:pt idx="96">
                          <c:v>21.10.2016</c:v>
                        </c:pt>
                        <c:pt idx="97">
                          <c:v>28.10.2016</c:v>
                        </c:pt>
                        <c:pt idx="98">
                          <c:v>04.11.2016</c:v>
                        </c:pt>
                        <c:pt idx="99">
                          <c:v>09.11.2016</c:v>
                        </c:pt>
                        <c:pt idx="100">
                          <c:v>09.11.2016</c:v>
                        </c:pt>
                        <c:pt idx="101">
                          <c:v>11.11.2016</c:v>
                        </c:pt>
                        <c:pt idx="102">
                          <c:v>11.11.2016</c:v>
                        </c:pt>
                        <c:pt idx="103">
                          <c:v>17.11.2016</c:v>
                        </c:pt>
                        <c:pt idx="104">
                          <c:v>21.11.2016</c:v>
                        </c:pt>
                        <c:pt idx="105">
                          <c:v>23.11.2016</c:v>
                        </c:pt>
                        <c:pt idx="106">
                          <c:v>12.12.2016</c:v>
                        </c:pt>
                        <c:pt idx="107">
                          <c:v>14.12.2016</c:v>
                        </c:pt>
                        <c:pt idx="108">
                          <c:v>16.12.2016</c:v>
                        </c:pt>
                        <c:pt idx="109">
                          <c:v>21.12.2016</c:v>
                        </c:pt>
                        <c:pt idx="110">
                          <c:v>23.12.2016</c:v>
                        </c:pt>
                        <c:pt idx="111">
                          <c:v>30.12.2016</c:v>
                        </c:pt>
                        <c:pt idx="112">
                          <c:v>12.01.2017</c:v>
                        </c:pt>
                        <c:pt idx="113">
                          <c:v>12.01.2017</c:v>
                        </c:pt>
                        <c:pt idx="114">
                          <c:v>17.01.2017</c:v>
                        </c:pt>
                        <c:pt idx="115">
                          <c:v>20.01.2017</c:v>
                        </c:pt>
                        <c:pt idx="116">
                          <c:v>01.02.2017</c:v>
                        </c:pt>
                        <c:pt idx="117">
                          <c:v>02.02.2017</c:v>
                        </c:pt>
                        <c:pt idx="118">
                          <c:v>14.02.2017</c:v>
                        </c:pt>
                        <c:pt idx="119">
                          <c:v>15.02.2017</c:v>
                        </c:pt>
                        <c:pt idx="120">
                          <c:v>17.02.2017</c:v>
                        </c:pt>
                        <c:pt idx="121">
                          <c:v>28.02.2017</c:v>
                        </c:pt>
                        <c:pt idx="122">
                          <c:v>17.03.2017</c:v>
                        </c:pt>
                        <c:pt idx="123">
                          <c:v>20.03.2017</c:v>
                        </c:pt>
                        <c:pt idx="124">
                          <c:v>31.03.2017</c:v>
                        </c:pt>
                        <c:pt idx="125">
                          <c:v>06.04.2017</c:v>
                        </c:pt>
                        <c:pt idx="126">
                          <c:v>07.04.2017</c:v>
                        </c:pt>
                        <c:pt idx="127">
                          <c:v>13.04.2017</c:v>
                        </c:pt>
                        <c:pt idx="128">
                          <c:v>13.04.2017</c:v>
                        </c:pt>
                        <c:pt idx="129">
                          <c:v>17.04.2017</c:v>
                        </c:pt>
                        <c:pt idx="130">
                          <c:v>18.04.2017</c:v>
                        </c:pt>
                        <c:pt idx="131">
                          <c:v>19.04.2017</c:v>
                        </c:pt>
                        <c:pt idx="132">
                          <c:v>02.05.2017</c:v>
                        </c:pt>
                        <c:pt idx="133">
                          <c:v>04.05.2017</c:v>
                        </c:pt>
                        <c:pt idx="134">
                          <c:v>08.05.2017</c:v>
                        </c:pt>
                        <c:pt idx="135">
                          <c:v>10.05.2017</c:v>
                        </c:pt>
                        <c:pt idx="136">
                          <c:v>12.05.2017</c:v>
                        </c:pt>
                        <c:pt idx="137">
                          <c:v>09.06.2017</c:v>
                        </c:pt>
                        <c:pt idx="138">
                          <c:v>20.06.2017</c:v>
                        </c:pt>
                        <c:pt idx="139">
                          <c:v>29.06.2017</c:v>
                        </c:pt>
                        <c:pt idx="140">
                          <c:v>17.07.2017</c:v>
                        </c:pt>
                        <c:pt idx="141">
                          <c:v>21.07.2017</c:v>
                        </c:pt>
                        <c:pt idx="142">
                          <c:v>27.07.2017</c:v>
                        </c:pt>
                        <c:pt idx="143">
                          <c:v>07.08.2017</c:v>
                        </c:pt>
                        <c:pt idx="144">
                          <c:v>08.08.2017</c:v>
                        </c:pt>
                        <c:pt idx="145">
                          <c:v>16.08.2017</c:v>
                        </c:pt>
                        <c:pt idx="146">
                          <c:v>22.08.2017</c:v>
                        </c:pt>
                        <c:pt idx="147">
                          <c:v>24.08.2017</c:v>
                        </c:pt>
                        <c:pt idx="148">
                          <c:v>24.08.2017</c:v>
                        </c:pt>
                        <c:pt idx="149">
                          <c:v>28.08.2017</c:v>
                        </c:pt>
                        <c:pt idx="150">
                          <c:v>28.08.2017</c:v>
                        </c:pt>
                        <c:pt idx="151">
                          <c:v>31.08.2017</c:v>
                        </c:pt>
                        <c:pt idx="152">
                          <c:v>05.09.2017</c:v>
                        </c:pt>
                        <c:pt idx="153">
                          <c:v>06.09.2017</c:v>
                        </c:pt>
                        <c:pt idx="154">
                          <c:v>06.09.2017</c:v>
                        </c:pt>
                        <c:pt idx="155">
                          <c:v>21.09.2017</c:v>
                        </c:pt>
                        <c:pt idx="156">
                          <c:v>05.10.2017</c:v>
                        </c:pt>
                        <c:pt idx="157">
                          <c:v>12.10.2017</c:v>
                        </c:pt>
                        <c:pt idx="158">
                          <c:v>16.10.2017</c:v>
                        </c:pt>
                        <c:pt idx="159">
                          <c:v>17.10.2017</c:v>
                        </c:pt>
                        <c:pt idx="160">
                          <c:v>19.10.2017</c:v>
                        </c:pt>
                        <c:pt idx="161">
                          <c:v>23.10.2017</c:v>
                        </c:pt>
                        <c:pt idx="162">
                          <c:v>10.11.2017</c:v>
                        </c:pt>
                        <c:pt idx="163">
                          <c:v>15.11.2017</c:v>
                        </c:pt>
                        <c:pt idx="164">
                          <c:v>28.11.2017</c:v>
                        </c:pt>
                        <c:pt idx="165">
                          <c:v>28.11.2017</c:v>
                        </c:pt>
                        <c:pt idx="166">
                          <c:v>29.11.2017</c:v>
                        </c:pt>
                        <c:pt idx="167">
                          <c:v>01.12.2017</c:v>
                        </c:pt>
                        <c:pt idx="168">
                          <c:v>06.12.2017</c:v>
                        </c:pt>
                        <c:pt idx="169">
                          <c:v>06.12.2017</c:v>
                        </c:pt>
                        <c:pt idx="170">
                          <c:v>13.12.2017</c:v>
                        </c:pt>
                        <c:pt idx="171">
                          <c:v>13.12.2017</c:v>
                        </c:pt>
                        <c:pt idx="172">
                          <c:v>03.01.2018</c:v>
                        </c:pt>
                        <c:pt idx="173">
                          <c:v>04.01.2018</c:v>
                        </c:pt>
                        <c:pt idx="174">
                          <c:v>17.01.2018</c:v>
                        </c:pt>
                        <c:pt idx="175">
                          <c:v>18.01.2018</c:v>
                        </c:pt>
                        <c:pt idx="176">
                          <c:v>25.01.2018</c:v>
                        </c:pt>
                        <c:pt idx="177">
                          <c:v>25.01.2018</c:v>
                        </c:pt>
                        <c:pt idx="178">
                          <c:v>26.01.2018</c:v>
                        </c:pt>
                        <c:pt idx="179">
                          <c:v>31.01.2018</c:v>
                        </c:pt>
                        <c:pt idx="180">
                          <c:v>06.02.2018</c:v>
                        </c:pt>
                        <c:pt idx="181">
                          <c:v>07.02.2018</c:v>
                        </c:pt>
                        <c:pt idx="182">
                          <c:v>26.02.2018</c:v>
                        </c:pt>
                        <c:pt idx="183">
                          <c:v>26.02.2018</c:v>
                        </c:pt>
                        <c:pt idx="184">
                          <c:v>27.02.2018</c:v>
                        </c:pt>
                        <c:pt idx="185">
                          <c:v>02.03.2018</c:v>
                        </c:pt>
                        <c:pt idx="186">
                          <c:v>09.03.2018</c:v>
                        </c:pt>
                        <c:pt idx="187">
                          <c:v>13.03.2018</c:v>
                        </c:pt>
                        <c:pt idx="188">
                          <c:v>13.03.2018</c:v>
                        </c:pt>
                        <c:pt idx="189">
                          <c:v>14.03.2018</c:v>
                        </c:pt>
                        <c:pt idx="190">
                          <c:v>29.03.2018</c:v>
                        </c:pt>
                        <c:pt idx="191">
                          <c:v>02.04.2018</c:v>
                        </c:pt>
                        <c:pt idx="192">
                          <c:v>03.04.2018</c:v>
                        </c:pt>
                        <c:pt idx="193">
                          <c:v>04.04.2018</c:v>
                        </c:pt>
                        <c:pt idx="194">
                          <c:v>20.04.2018</c:v>
                        </c:pt>
                        <c:pt idx="195">
                          <c:v>27.04.2018</c:v>
                        </c:pt>
                        <c:pt idx="196">
                          <c:v>15.05.2018</c:v>
                        </c:pt>
                        <c:pt idx="197">
                          <c:v>16.05.2018</c:v>
                        </c:pt>
                        <c:pt idx="198">
                          <c:v>18.05.2018</c:v>
                        </c:pt>
                        <c:pt idx="199">
                          <c:v>25.05.2018</c:v>
                        </c:pt>
                        <c:pt idx="200">
                          <c:v>04.06.2018</c:v>
                        </c:pt>
                        <c:pt idx="201">
                          <c:v>12.06.2018</c:v>
                        </c:pt>
                        <c:pt idx="202">
                          <c:v>18.06.2018</c:v>
                        </c:pt>
                        <c:pt idx="203">
                          <c:v>29.06.2018</c:v>
                        </c:pt>
                        <c:pt idx="204">
                          <c:v>05.07.2018</c:v>
                        </c:pt>
                        <c:pt idx="205">
                          <c:v>10.07.2018</c:v>
                        </c:pt>
                        <c:pt idx="206">
                          <c:v>16.07.2018</c:v>
                        </c:pt>
                        <c:pt idx="207">
                          <c:v>23.07.2018</c:v>
                        </c:pt>
                        <c:pt idx="208">
                          <c:v>03.08.2018</c:v>
                        </c:pt>
                        <c:pt idx="209">
                          <c:v>06.08.2018</c:v>
                        </c:pt>
                        <c:pt idx="210">
                          <c:v>10.08.2018</c:v>
                        </c:pt>
                        <c:pt idx="211">
                          <c:v>10.08.2018</c:v>
                        </c:pt>
                        <c:pt idx="212">
                          <c:v>23.08.2018</c:v>
                        </c:pt>
                        <c:pt idx="213">
                          <c:v>31.08.2018</c:v>
                        </c:pt>
                        <c:pt idx="214">
                          <c:v>31.08.2018</c:v>
                        </c:pt>
                        <c:pt idx="215">
                          <c:v>04.09.2018</c:v>
                        </c:pt>
                        <c:pt idx="216">
                          <c:v>12.09.2018</c:v>
                        </c:pt>
                        <c:pt idx="217">
                          <c:v>17.09.2018</c:v>
                        </c:pt>
                        <c:pt idx="218">
                          <c:v>21.09.2018</c:v>
                        </c:pt>
                        <c:pt idx="219">
                          <c:v>21.09.2018</c:v>
                        </c:pt>
                        <c:pt idx="220">
                          <c:v>28.09.2018</c:v>
                        </c:pt>
                        <c:pt idx="221">
                          <c:v>03.10.2018</c:v>
                        </c:pt>
                        <c:pt idx="222">
                          <c:v>12.10.2018</c:v>
                        </c:pt>
                        <c:pt idx="223">
                          <c:v>16.10.2018</c:v>
                        </c:pt>
                        <c:pt idx="224">
                          <c:v>22.10.2018</c:v>
                        </c:pt>
                        <c:pt idx="225">
                          <c:v>25.10.2018</c:v>
                        </c:pt>
                        <c:pt idx="226">
                          <c:v>26.10.2018</c:v>
                        </c:pt>
                        <c:pt idx="227">
                          <c:v>05.11.2018</c:v>
                        </c:pt>
                        <c:pt idx="228">
                          <c:v>07.11.2018</c:v>
                        </c:pt>
                        <c:pt idx="229">
                          <c:v>08.11.2018</c:v>
                        </c:pt>
                        <c:pt idx="230">
                          <c:v>14.11.2018</c:v>
                        </c:pt>
                        <c:pt idx="231">
                          <c:v>21.11.2018</c:v>
                        </c:pt>
                        <c:pt idx="232">
                          <c:v>30.11.2018</c:v>
                        </c:pt>
                        <c:pt idx="233">
                          <c:v>30.11.2018</c:v>
                        </c:pt>
                        <c:pt idx="234">
                          <c:v>07.12.2018</c:v>
                        </c:pt>
                        <c:pt idx="235">
                          <c:v>07.12.2018</c:v>
                        </c:pt>
                        <c:pt idx="236">
                          <c:v>13.12.2018</c:v>
                        </c:pt>
                        <c:pt idx="237">
                          <c:v>14.12.2018</c:v>
                        </c:pt>
                        <c:pt idx="238">
                          <c:v>17.12.2018</c:v>
                        </c:pt>
                        <c:pt idx="239">
                          <c:v>19.12.2018</c:v>
                        </c:pt>
                        <c:pt idx="240">
                          <c:v>21.12.2018</c:v>
                        </c:pt>
                        <c:pt idx="241">
                          <c:v>26.12.2018</c:v>
                        </c:pt>
                        <c:pt idx="242">
                          <c:v>27.12.2018</c:v>
                        </c:pt>
                        <c:pt idx="243">
                          <c:v>14.01.2019</c:v>
                        </c:pt>
                        <c:pt idx="244">
                          <c:v>14.01.2019</c:v>
                        </c:pt>
                        <c:pt idx="245">
                          <c:v>16.01.2019</c:v>
                        </c:pt>
                        <c:pt idx="246">
                          <c:v>16.01.2019</c:v>
                        </c:pt>
                        <c:pt idx="247">
                          <c:v>24.01.2019</c:v>
                        </c:pt>
                        <c:pt idx="248">
                          <c:v>06.02.2019</c:v>
                        </c:pt>
                        <c:pt idx="249">
                          <c:v>06.02.2019</c:v>
                        </c:pt>
                        <c:pt idx="250">
                          <c:v>13.02.2019</c:v>
                        </c:pt>
                        <c:pt idx="251">
                          <c:v>21.02.2019</c:v>
                        </c:pt>
                        <c:pt idx="252">
                          <c:v>26.02.2019</c:v>
                        </c:pt>
                        <c:pt idx="253">
                          <c:v>01.03.2019</c:v>
                        </c:pt>
                        <c:pt idx="254">
                          <c:v>01.03.2019</c:v>
                        </c:pt>
                        <c:pt idx="255">
                          <c:v>08.03.2019</c:v>
                        </c:pt>
                        <c:pt idx="256">
                          <c:v>12.03.2019</c:v>
                        </c:pt>
                        <c:pt idx="257">
                          <c:v>18.03.2019</c:v>
                        </c:pt>
                        <c:pt idx="258">
                          <c:v>22.03.2019</c:v>
                        </c:pt>
                        <c:pt idx="259">
                          <c:v>22.03.2019</c:v>
                        </c:pt>
                        <c:pt idx="260">
                          <c:v>03.04.2019</c:v>
                        </c:pt>
                        <c:pt idx="261">
                          <c:v>08.04.2019</c:v>
                        </c:pt>
                        <c:pt idx="262">
                          <c:v>15.04.2019</c:v>
                        </c:pt>
                        <c:pt idx="263">
                          <c:v>17.04.2019</c:v>
                        </c:pt>
                        <c:pt idx="264">
                          <c:v>03.05.2019</c:v>
                        </c:pt>
                        <c:pt idx="265">
                          <c:v>07.05.2019</c:v>
                        </c:pt>
                        <c:pt idx="266">
                          <c:v>08.05.2019</c:v>
                        </c:pt>
                        <c:pt idx="267">
                          <c:v>10.05.2019</c:v>
                        </c:pt>
                        <c:pt idx="268">
                          <c:v>10.05.2019</c:v>
                        </c:pt>
                        <c:pt idx="269">
                          <c:v>28.05.2019</c:v>
                        </c:pt>
                        <c:pt idx="270">
                          <c:v>31.05.2019</c:v>
                        </c:pt>
                        <c:pt idx="271">
                          <c:v>10.06.2019</c:v>
                        </c:pt>
                        <c:pt idx="272">
                          <c:v>12.06.2019</c:v>
                        </c:pt>
                        <c:pt idx="273">
                          <c:v>14.06.2019</c:v>
                        </c:pt>
                        <c:pt idx="274">
                          <c:v>19.06.2019</c:v>
                        </c:pt>
                        <c:pt idx="275">
                          <c:v>24.06.2019</c:v>
                        </c:pt>
                        <c:pt idx="276">
                          <c:v>27.06.2019</c:v>
                        </c:pt>
                        <c:pt idx="277">
                          <c:v>09.07.2019</c:v>
                        </c:pt>
                        <c:pt idx="278">
                          <c:v>09.07.2019</c:v>
                        </c:pt>
                        <c:pt idx="279">
                          <c:v>25.07.2019</c:v>
                        </c:pt>
                        <c:pt idx="280">
                          <c:v>29.07.2019</c:v>
                        </c:pt>
                        <c:pt idx="281">
                          <c:v>31.07.2019</c:v>
                        </c:pt>
                        <c:pt idx="282">
                          <c:v>05.08.2019</c:v>
                        </c:pt>
                        <c:pt idx="283">
                          <c:v>06.08.2019</c:v>
                        </c:pt>
                        <c:pt idx="284">
                          <c:v>14.08.2019</c:v>
                        </c:pt>
                        <c:pt idx="285">
                          <c:v>16.08.2019</c:v>
                        </c:pt>
                        <c:pt idx="286">
                          <c:v>16.08.2019</c:v>
                        </c:pt>
                        <c:pt idx="287">
                          <c:v>16.08.2019</c:v>
                        </c:pt>
                        <c:pt idx="288">
                          <c:v>22.08.2019</c:v>
                        </c:pt>
                        <c:pt idx="289">
                          <c:v>23.08.2019</c:v>
                        </c:pt>
                        <c:pt idx="290">
                          <c:v>26.08.2019</c:v>
                        </c:pt>
                        <c:pt idx="291">
                          <c:v>30.08.2019</c:v>
                        </c:pt>
                        <c:pt idx="292">
                          <c:v>03.09.2019</c:v>
                        </c:pt>
                        <c:pt idx="293">
                          <c:v>11.09.2019</c:v>
                        </c:pt>
                        <c:pt idx="294">
                          <c:v>16.09.2019</c:v>
                        </c:pt>
                        <c:pt idx="295">
                          <c:v>17.09.2019</c:v>
                        </c:pt>
                        <c:pt idx="296">
                          <c:v>18.09.2019</c:v>
                        </c:pt>
                        <c:pt idx="297">
                          <c:v>20.09.2019</c:v>
                        </c:pt>
                        <c:pt idx="298">
                          <c:v>24.09.2019</c:v>
                        </c:pt>
                        <c:pt idx="299">
                          <c:v>27.09.2019</c:v>
                        </c:pt>
                        <c:pt idx="300">
                          <c:v>30.09.2019</c:v>
                        </c:pt>
                        <c:pt idx="301">
                          <c:v>02.10.2019</c:v>
                        </c:pt>
                        <c:pt idx="302">
                          <c:v>02.10.2019</c:v>
                        </c:pt>
                        <c:pt idx="303">
                          <c:v>07.10.2019</c:v>
                        </c:pt>
                        <c:pt idx="304">
                          <c:v>10.10.2019</c:v>
                        </c:pt>
                        <c:pt idx="305">
                          <c:v>11.10.2019</c:v>
                        </c:pt>
                        <c:pt idx="306">
                          <c:v>14.10.2019</c:v>
                        </c:pt>
                        <c:pt idx="307">
                          <c:v>18.10.2019</c:v>
                        </c:pt>
                        <c:pt idx="308">
                          <c:v>21.10.2019</c:v>
                        </c:pt>
                        <c:pt idx="309">
                          <c:v>25.10.2019</c:v>
                        </c:pt>
                        <c:pt idx="310">
                          <c:v>28.10.2019</c:v>
                        </c:pt>
                        <c:pt idx="311">
                          <c:v>07.11.2019</c:v>
                        </c:pt>
                        <c:pt idx="312">
                          <c:v>29.11.2019</c:v>
                        </c:pt>
                        <c:pt idx="313">
                          <c:v>02.12.2019</c:v>
                        </c:pt>
                        <c:pt idx="314">
                          <c:v>03.12.2019</c:v>
                        </c:pt>
                        <c:pt idx="315">
                          <c:v>09.12.2019</c:v>
                        </c:pt>
                        <c:pt idx="316">
                          <c:v>17.12.2019</c:v>
                        </c:pt>
                        <c:pt idx="317">
                          <c:v>20.12.2019</c:v>
                        </c:pt>
                        <c:pt idx="318">
                          <c:v>30.12.2019</c:v>
                        </c:pt>
                        <c:pt idx="319">
                          <c:v>03.01.2020</c:v>
                        </c:pt>
                        <c:pt idx="320">
                          <c:v>07.01.2020</c:v>
                        </c:pt>
                        <c:pt idx="321">
                          <c:v>07.01.2020</c:v>
                        </c:pt>
                        <c:pt idx="322">
                          <c:v>09.01.2020</c:v>
                        </c:pt>
                        <c:pt idx="323">
                          <c:v>10.01.2020</c:v>
                        </c:pt>
                        <c:pt idx="324">
                          <c:v>13.01.2020</c:v>
                        </c:pt>
                        <c:pt idx="325">
                          <c:v>17.01.2020</c:v>
                        </c:pt>
                        <c:pt idx="326">
                          <c:v>22.01.2020</c:v>
                        </c:pt>
                        <c:pt idx="327">
                          <c:v>29.01.2020</c:v>
                        </c:pt>
                        <c:pt idx="328">
                          <c:v>31.01.2020</c:v>
                        </c:pt>
                        <c:pt idx="329">
                          <c:v>07.02.2020</c:v>
                        </c:pt>
                        <c:pt idx="330">
                          <c:v>12.02.2020</c:v>
                        </c:pt>
                        <c:pt idx="331">
                          <c:v>20.02.2020</c:v>
                        </c:pt>
                        <c:pt idx="332">
                          <c:v>24.02.2020</c:v>
                        </c:pt>
                        <c:pt idx="333">
                          <c:v>26.02.2020</c:v>
                        </c:pt>
                        <c:pt idx="334">
                          <c:v>26.02.2020</c:v>
                        </c:pt>
                        <c:pt idx="335">
                          <c:v>27.02.2020</c:v>
                        </c:pt>
                        <c:pt idx="336">
                          <c:v>05.03.2020</c:v>
                        </c:pt>
                        <c:pt idx="337">
                          <c:v>12.03.2020</c:v>
                        </c:pt>
                        <c:pt idx="338">
                          <c:v>12.03.2020</c:v>
                        </c:pt>
                      </c:lvl>
                    </c:multiLvlStrCache>
                  </c:multiLvlStrRef>
                </c:xVal>
                <c:yVal>
                  <c:numRef>
                    <c:extLst xmlns:c15="http://schemas.microsoft.com/office/drawing/2012/chart">
                      <c:ext xmlns:c15="http://schemas.microsoft.com/office/drawing/2012/chart" uri="{02D57815-91ED-43cb-92C2-25804820EDAC}">
                        <c15:formulaRef>
                          <c15:sqref>Сделки!$E$3:$E$341</c15:sqref>
                        </c15:formulaRef>
                      </c:ext>
                    </c:extLst>
                    <c:numCache>
                      <c:formatCode>General</c:formatCode>
                      <c:ptCount val="339"/>
                      <c:pt idx="0">
                        <c:v>490</c:v>
                      </c:pt>
                      <c:pt idx="1">
                        <c:v>290</c:v>
                      </c:pt>
                      <c:pt idx="2">
                        <c:v>-410</c:v>
                      </c:pt>
                      <c:pt idx="3">
                        <c:v>-370</c:v>
                      </c:pt>
                      <c:pt idx="4">
                        <c:v>-410</c:v>
                      </c:pt>
                      <c:pt idx="5">
                        <c:v>140</c:v>
                      </c:pt>
                      <c:pt idx="6">
                        <c:v>-70</c:v>
                      </c:pt>
                      <c:pt idx="7">
                        <c:v>480</c:v>
                      </c:pt>
                      <c:pt idx="8">
                        <c:v>-70</c:v>
                      </c:pt>
                      <c:pt idx="9">
                        <c:v>40</c:v>
                      </c:pt>
                      <c:pt idx="10">
                        <c:v>490</c:v>
                      </c:pt>
                      <c:pt idx="11">
                        <c:v>-250</c:v>
                      </c:pt>
                      <c:pt idx="12">
                        <c:v>290</c:v>
                      </c:pt>
                      <c:pt idx="13">
                        <c:v>-360</c:v>
                      </c:pt>
                      <c:pt idx="14">
                        <c:v>-70</c:v>
                      </c:pt>
                      <c:pt idx="15">
                        <c:v>-30</c:v>
                      </c:pt>
                      <c:pt idx="16">
                        <c:v>180</c:v>
                      </c:pt>
                      <c:pt idx="17">
                        <c:v>-80</c:v>
                      </c:pt>
                      <c:pt idx="18">
                        <c:v>-420</c:v>
                      </c:pt>
                      <c:pt idx="19">
                        <c:v>-260</c:v>
                      </c:pt>
                      <c:pt idx="20">
                        <c:v>-420</c:v>
                      </c:pt>
                      <c:pt idx="21">
                        <c:v>420</c:v>
                      </c:pt>
                      <c:pt idx="22">
                        <c:v>-290</c:v>
                      </c:pt>
                      <c:pt idx="23">
                        <c:v>-80</c:v>
                      </c:pt>
                      <c:pt idx="24">
                        <c:v>230</c:v>
                      </c:pt>
                      <c:pt idx="25">
                        <c:v>-460</c:v>
                      </c:pt>
                      <c:pt idx="26">
                        <c:v>-120</c:v>
                      </c:pt>
                      <c:pt idx="27">
                        <c:v>190</c:v>
                      </c:pt>
                      <c:pt idx="28">
                        <c:v>460</c:v>
                      </c:pt>
                      <c:pt idx="29">
                        <c:v>-110</c:v>
                      </c:pt>
                      <c:pt idx="30">
                        <c:v>-100</c:v>
                      </c:pt>
                      <c:pt idx="31">
                        <c:v>-440</c:v>
                      </c:pt>
                      <c:pt idx="32">
                        <c:v>-330</c:v>
                      </c:pt>
                      <c:pt idx="33">
                        <c:v>-380</c:v>
                      </c:pt>
                      <c:pt idx="34">
                        <c:v>-240</c:v>
                      </c:pt>
                      <c:pt idx="35">
                        <c:v>470</c:v>
                      </c:pt>
                      <c:pt idx="36">
                        <c:v>-470</c:v>
                      </c:pt>
                      <c:pt idx="37">
                        <c:v>-450</c:v>
                      </c:pt>
                      <c:pt idx="38">
                        <c:v>250</c:v>
                      </c:pt>
                      <c:pt idx="39">
                        <c:v>-220</c:v>
                      </c:pt>
                      <c:pt idx="40">
                        <c:v>-360</c:v>
                      </c:pt>
                      <c:pt idx="41">
                        <c:v>250</c:v>
                      </c:pt>
                      <c:pt idx="42">
                        <c:v>300</c:v>
                      </c:pt>
                      <c:pt idx="43">
                        <c:v>180</c:v>
                      </c:pt>
                      <c:pt idx="44">
                        <c:v>140</c:v>
                      </c:pt>
                      <c:pt idx="45">
                        <c:v>-350</c:v>
                      </c:pt>
                      <c:pt idx="46">
                        <c:v>-500</c:v>
                      </c:pt>
                      <c:pt idx="47">
                        <c:v>-240</c:v>
                      </c:pt>
                      <c:pt idx="48">
                        <c:v>-300</c:v>
                      </c:pt>
                      <c:pt idx="49">
                        <c:v>150</c:v>
                      </c:pt>
                      <c:pt idx="50">
                        <c:v>30</c:v>
                      </c:pt>
                      <c:pt idx="51">
                        <c:v>-230</c:v>
                      </c:pt>
                      <c:pt idx="52">
                        <c:v>380</c:v>
                      </c:pt>
                      <c:pt idx="53">
                        <c:v>320</c:v>
                      </c:pt>
                      <c:pt idx="54">
                        <c:v>260</c:v>
                      </c:pt>
                      <c:pt idx="55">
                        <c:v>140</c:v>
                      </c:pt>
                      <c:pt idx="56">
                        <c:v>-240</c:v>
                      </c:pt>
                      <c:pt idx="57">
                        <c:v>130</c:v>
                      </c:pt>
                      <c:pt idx="58">
                        <c:v>400</c:v>
                      </c:pt>
                      <c:pt idx="59">
                        <c:v>-430</c:v>
                      </c:pt>
                      <c:pt idx="60">
                        <c:v>-210</c:v>
                      </c:pt>
                      <c:pt idx="61">
                        <c:v>-90</c:v>
                      </c:pt>
                      <c:pt idx="62">
                        <c:v>-480</c:v>
                      </c:pt>
                      <c:pt idx="63">
                        <c:v>490</c:v>
                      </c:pt>
                      <c:pt idx="64">
                        <c:v>120</c:v>
                      </c:pt>
                      <c:pt idx="65">
                        <c:v>180</c:v>
                      </c:pt>
                      <c:pt idx="66">
                        <c:v>-110</c:v>
                      </c:pt>
                      <c:pt idx="67">
                        <c:v>-490</c:v>
                      </c:pt>
                      <c:pt idx="68">
                        <c:v>-280</c:v>
                      </c:pt>
                      <c:pt idx="69">
                        <c:v>-400</c:v>
                      </c:pt>
                      <c:pt idx="70">
                        <c:v>500</c:v>
                      </c:pt>
                      <c:pt idx="71">
                        <c:v>330</c:v>
                      </c:pt>
                      <c:pt idx="72">
                        <c:v>470</c:v>
                      </c:pt>
                      <c:pt idx="73">
                        <c:v>-460</c:v>
                      </c:pt>
                      <c:pt idx="74">
                        <c:v>50</c:v>
                      </c:pt>
                      <c:pt idx="75">
                        <c:v>230</c:v>
                      </c:pt>
                      <c:pt idx="76">
                        <c:v>-380</c:v>
                      </c:pt>
                      <c:pt idx="77">
                        <c:v>-240</c:v>
                      </c:pt>
                      <c:pt idx="78">
                        <c:v>280</c:v>
                      </c:pt>
                      <c:pt idx="79">
                        <c:v>-280</c:v>
                      </c:pt>
                      <c:pt idx="80">
                        <c:v>-460</c:v>
                      </c:pt>
                      <c:pt idx="81">
                        <c:v>300</c:v>
                      </c:pt>
                      <c:pt idx="82">
                        <c:v>370</c:v>
                      </c:pt>
                      <c:pt idx="83">
                        <c:v>130</c:v>
                      </c:pt>
                      <c:pt idx="84">
                        <c:v>30</c:v>
                      </c:pt>
                      <c:pt idx="85">
                        <c:v>-440</c:v>
                      </c:pt>
                      <c:pt idx="86">
                        <c:v>-140</c:v>
                      </c:pt>
                      <c:pt idx="87">
                        <c:v>-470</c:v>
                      </c:pt>
                      <c:pt idx="88">
                        <c:v>-110</c:v>
                      </c:pt>
                      <c:pt idx="89">
                        <c:v>-150</c:v>
                      </c:pt>
                      <c:pt idx="90">
                        <c:v>220</c:v>
                      </c:pt>
                      <c:pt idx="91">
                        <c:v>-380</c:v>
                      </c:pt>
                      <c:pt idx="92">
                        <c:v>430</c:v>
                      </c:pt>
                      <c:pt idx="93">
                        <c:v>-180</c:v>
                      </c:pt>
                      <c:pt idx="94">
                        <c:v>300</c:v>
                      </c:pt>
                      <c:pt idx="95">
                        <c:v>110</c:v>
                      </c:pt>
                      <c:pt idx="96">
                        <c:v>-430</c:v>
                      </c:pt>
                      <c:pt idx="97">
                        <c:v>50</c:v>
                      </c:pt>
                      <c:pt idx="98">
                        <c:v>500</c:v>
                      </c:pt>
                      <c:pt idx="99">
                        <c:v>380</c:v>
                      </c:pt>
                      <c:pt idx="100">
                        <c:v>-440</c:v>
                      </c:pt>
                      <c:pt idx="101">
                        <c:v>430</c:v>
                      </c:pt>
                      <c:pt idx="102">
                        <c:v>280</c:v>
                      </c:pt>
                      <c:pt idx="103">
                        <c:v>150</c:v>
                      </c:pt>
                      <c:pt idx="104">
                        <c:v>60</c:v>
                      </c:pt>
                      <c:pt idx="105">
                        <c:v>270</c:v>
                      </c:pt>
                      <c:pt idx="106">
                        <c:v>-390</c:v>
                      </c:pt>
                      <c:pt idx="107">
                        <c:v>300</c:v>
                      </c:pt>
                      <c:pt idx="108">
                        <c:v>-80</c:v>
                      </c:pt>
                      <c:pt idx="109">
                        <c:v>470</c:v>
                      </c:pt>
                      <c:pt idx="110">
                        <c:v>-20</c:v>
                      </c:pt>
                      <c:pt idx="111">
                        <c:v>120</c:v>
                      </c:pt>
                      <c:pt idx="112">
                        <c:v>-240</c:v>
                      </c:pt>
                      <c:pt idx="113">
                        <c:v>300</c:v>
                      </c:pt>
                      <c:pt idx="114">
                        <c:v>-130</c:v>
                      </c:pt>
                      <c:pt idx="115">
                        <c:v>-360</c:v>
                      </c:pt>
                      <c:pt idx="116">
                        <c:v>-430</c:v>
                      </c:pt>
                      <c:pt idx="117">
                        <c:v>330</c:v>
                      </c:pt>
                      <c:pt idx="118">
                        <c:v>-180</c:v>
                      </c:pt>
                      <c:pt idx="119">
                        <c:v>220</c:v>
                      </c:pt>
                      <c:pt idx="120">
                        <c:v>180</c:v>
                      </c:pt>
                      <c:pt idx="121">
                        <c:v>-40</c:v>
                      </c:pt>
                      <c:pt idx="122">
                        <c:v>-380</c:v>
                      </c:pt>
                      <c:pt idx="123">
                        <c:v>-350</c:v>
                      </c:pt>
                      <c:pt idx="124">
                        <c:v>-140</c:v>
                      </c:pt>
                      <c:pt idx="125">
                        <c:v>-420</c:v>
                      </c:pt>
                      <c:pt idx="126">
                        <c:v>-430</c:v>
                      </c:pt>
                      <c:pt idx="127">
                        <c:v>300</c:v>
                      </c:pt>
                      <c:pt idx="128">
                        <c:v>460</c:v>
                      </c:pt>
                      <c:pt idx="129">
                        <c:v>-470</c:v>
                      </c:pt>
                      <c:pt idx="130">
                        <c:v>400</c:v>
                      </c:pt>
                      <c:pt idx="131">
                        <c:v>-20</c:v>
                      </c:pt>
                      <c:pt idx="132">
                        <c:v>-400</c:v>
                      </c:pt>
                      <c:pt idx="133">
                        <c:v>-170</c:v>
                      </c:pt>
                      <c:pt idx="134">
                        <c:v>-160</c:v>
                      </c:pt>
                      <c:pt idx="135">
                        <c:v>330</c:v>
                      </c:pt>
                      <c:pt idx="136">
                        <c:v>320</c:v>
                      </c:pt>
                      <c:pt idx="137">
                        <c:v>300</c:v>
                      </c:pt>
                      <c:pt idx="138">
                        <c:v>-430</c:v>
                      </c:pt>
                      <c:pt idx="139">
                        <c:v>390</c:v>
                      </c:pt>
                      <c:pt idx="140">
                        <c:v>430</c:v>
                      </c:pt>
                      <c:pt idx="141">
                        <c:v>-260</c:v>
                      </c:pt>
                      <c:pt idx="142">
                        <c:v>-450</c:v>
                      </c:pt>
                      <c:pt idx="143">
                        <c:v>-430</c:v>
                      </c:pt>
                      <c:pt idx="144">
                        <c:v>330</c:v>
                      </c:pt>
                      <c:pt idx="145">
                        <c:v>-10</c:v>
                      </c:pt>
                      <c:pt idx="146">
                        <c:v>-280</c:v>
                      </c:pt>
                      <c:pt idx="147">
                        <c:v>150</c:v>
                      </c:pt>
                      <c:pt idx="148">
                        <c:v>-270</c:v>
                      </c:pt>
                      <c:pt idx="149">
                        <c:v>-440</c:v>
                      </c:pt>
                      <c:pt idx="150">
                        <c:v>270</c:v>
                      </c:pt>
                      <c:pt idx="151">
                        <c:v>250</c:v>
                      </c:pt>
                      <c:pt idx="152">
                        <c:v>-470</c:v>
                      </c:pt>
                      <c:pt idx="153">
                        <c:v>470</c:v>
                      </c:pt>
                      <c:pt idx="154">
                        <c:v>160</c:v>
                      </c:pt>
                      <c:pt idx="155">
                        <c:v>360</c:v>
                      </c:pt>
                      <c:pt idx="156">
                        <c:v>410</c:v>
                      </c:pt>
                      <c:pt idx="157">
                        <c:v>280</c:v>
                      </c:pt>
                      <c:pt idx="158">
                        <c:v>160</c:v>
                      </c:pt>
                      <c:pt idx="159">
                        <c:v>-90</c:v>
                      </c:pt>
                      <c:pt idx="160">
                        <c:v>-170</c:v>
                      </c:pt>
                      <c:pt idx="161">
                        <c:v>-90</c:v>
                      </c:pt>
                      <c:pt idx="162">
                        <c:v>130</c:v>
                      </c:pt>
                      <c:pt idx="163">
                        <c:v>290</c:v>
                      </c:pt>
                      <c:pt idx="164">
                        <c:v>-100</c:v>
                      </c:pt>
                      <c:pt idx="165">
                        <c:v>-320</c:v>
                      </c:pt>
                      <c:pt idx="166">
                        <c:v>-130</c:v>
                      </c:pt>
                      <c:pt idx="167">
                        <c:v>290</c:v>
                      </c:pt>
                      <c:pt idx="168">
                        <c:v>440</c:v>
                      </c:pt>
                      <c:pt idx="169">
                        <c:v>260</c:v>
                      </c:pt>
                      <c:pt idx="170">
                        <c:v>-30</c:v>
                      </c:pt>
                      <c:pt idx="171">
                        <c:v>390</c:v>
                      </c:pt>
                      <c:pt idx="172">
                        <c:v>20</c:v>
                      </c:pt>
                      <c:pt idx="173">
                        <c:v>420</c:v>
                      </c:pt>
                      <c:pt idx="174">
                        <c:v>-340</c:v>
                      </c:pt>
                      <c:pt idx="175">
                        <c:v>-230</c:v>
                      </c:pt>
                      <c:pt idx="176">
                        <c:v>-170</c:v>
                      </c:pt>
                      <c:pt idx="177">
                        <c:v>130</c:v>
                      </c:pt>
                      <c:pt idx="178">
                        <c:v>-170</c:v>
                      </c:pt>
                      <c:pt idx="179">
                        <c:v>-140</c:v>
                      </c:pt>
                      <c:pt idx="180">
                        <c:v>250</c:v>
                      </c:pt>
                      <c:pt idx="181">
                        <c:v>-220</c:v>
                      </c:pt>
                      <c:pt idx="182">
                        <c:v>-130</c:v>
                      </c:pt>
                      <c:pt idx="183">
                        <c:v>280</c:v>
                      </c:pt>
                      <c:pt idx="184">
                        <c:v>-300</c:v>
                      </c:pt>
                      <c:pt idx="185">
                        <c:v>-270</c:v>
                      </c:pt>
                      <c:pt idx="186">
                        <c:v>70</c:v>
                      </c:pt>
                      <c:pt idx="187">
                        <c:v>250</c:v>
                      </c:pt>
                      <c:pt idx="188">
                        <c:v>-60</c:v>
                      </c:pt>
                      <c:pt idx="189">
                        <c:v>360</c:v>
                      </c:pt>
                      <c:pt idx="190">
                        <c:v>290</c:v>
                      </c:pt>
                      <c:pt idx="191">
                        <c:v>-460</c:v>
                      </c:pt>
                      <c:pt idx="192">
                        <c:v>-400</c:v>
                      </c:pt>
                      <c:pt idx="193">
                        <c:v>230</c:v>
                      </c:pt>
                      <c:pt idx="194">
                        <c:v>150</c:v>
                      </c:pt>
                      <c:pt idx="195">
                        <c:v>80</c:v>
                      </c:pt>
                      <c:pt idx="196">
                        <c:v>-20</c:v>
                      </c:pt>
                      <c:pt idx="197">
                        <c:v>-290</c:v>
                      </c:pt>
                      <c:pt idx="198">
                        <c:v>-110</c:v>
                      </c:pt>
                      <c:pt idx="199">
                        <c:v>-250</c:v>
                      </c:pt>
                      <c:pt idx="200">
                        <c:v>-480</c:v>
                      </c:pt>
                      <c:pt idx="201">
                        <c:v>-450</c:v>
                      </c:pt>
                      <c:pt idx="202">
                        <c:v>20</c:v>
                      </c:pt>
                      <c:pt idx="203">
                        <c:v>100</c:v>
                      </c:pt>
                      <c:pt idx="204">
                        <c:v>-170</c:v>
                      </c:pt>
                      <c:pt idx="205">
                        <c:v>-100</c:v>
                      </c:pt>
                      <c:pt idx="206">
                        <c:v>-110</c:v>
                      </c:pt>
                      <c:pt idx="207">
                        <c:v>10</c:v>
                      </c:pt>
                      <c:pt idx="208">
                        <c:v>-310</c:v>
                      </c:pt>
                      <c:pt idx="209">
                        <c:v>440</c:v>
                      </c:pt>
                      <c:pt idx="210">
                        <c:v>250</c:v>
                      </c:pt>
                      <c:pt idx="211">
                        <c:v>-320</c:v>
                      </c:pt>
                      <c:pt idx="212">
                        <c:v>-410</c:v>
                      </c:pt>
                      <c:pt idx="213">
                        <c:v>-310</c:v>
                      </c:pt>
                      <c:pt idx="214">
                        <c:v>140</c:v>
                      </c:pt>
                      <c:pt idx="215">
                        <c:v>20</c:v>
                      </c:pt>
                      <c:pt idx="216">
                        <c:v>280</c:v>
                      </c:pt>
                      <c:pt idx="217">
                        <c:v>-310</c:v>
                      </c:pt>
                      <c:pt idx="218">
                        <c:v>-80</c:v>
                      </c:pt>
                      <c:pt idx="219">
                        <c:v>410</c:v>
                      </c:pt>
                      <c:pt idx="220">
                        <c:v>370</c:v>
                      </c:pt>
                      <c:pt idx="221">
                        <c:v>180</c:v>
                      </c:pt>
                      <c:pt idx="222">
                        <c:v>-470</c:v>
                      </c:pt>
                      <c:pt idx="223">
                        <c:v>270</c:v>
                      </c:pt>
                      <c:pt idx="224">
                        <c:v>-330</c:v>
                      </c:pt>
                      <c:pt idx="225">
                        <c:v>310</c:v>
                      </c:pt>
                      <c:pt idx="226">
                        <c:v>-460</c:v>
                      </c:pt>
                      <c:pt idx="227">
                        <c:v>130</c:v>
                      </c:pt>
                      <c:pt idx="228">
                        <c:v>-380</c:v>
                      </c:pt>
                      <c:pt idx="229">
                        <c:v>390</c:v>
                      </c:pt>
                      <c:pt idx="230">
                        <c:v>320</c:v>
                      </c:pt>
                      <c:pt idx="231">
                        <c:v>310</c:v>
                      </c:pt>
                      <c:pt idx="232">
                        <c:v>-50</c:v>
                      </c:pt>
                      <c:pt idx="233">
                        <c:v>480</c:v>
                      </c:pt>
                      <c:pt idx="234">
                        <c:v>310</c:v>
                      </c:pt>
                      <c:pt idx="235">
                        <c:v>10</c:v>
                      </c:pt>
                      <c:pt idx="236">
                        <c:v>40</c:v>
                      </c:pt>
                      <c:pt idx="237">
                        <c:v>370</c:v>
                      </c:pt>
                      <c:pt idx="238">
                        <c:v>-160</c:v>
                      </c:pt>
                      <c:pt idx="239">
                        <c:v>320</c:v>
                      </c:pt>
                      <c:pt idx="240">
                        <c:v>150</c:v>
                      </c:pt>
                      <c:pt idx="241">
                        <c:v>-110</c:v>
                      </c:pt>
                      <c:pt idx="242">
                        <c:v>240</c:v>
                      </c:pt>
                      <c:pt idx="243">
                        <c:v>220</c:v>
                      </c:pt>
                      <c:pt idx="244">
                        <c:v>330</c:v>
                      </c:pt>
                      <c:pt idx="245">
                        <c:v>-370</c:v>
                      </c:pt>
                      <c:pt idx="246">
                        <c:v>330</c:v>
                      </c:pt>
                      <c:pt idx="247">
                        <c:v>-140</c:v>
                      </c:pt>
                      <c:pt idx="248">
                        <c:v>400</c:v>
                      </c:pt>
                      <c:pt idx="249">
                        <c:v>30</c:v>
                      </c:pt>
                      <c:pt idx="250">
                        <c:v>-90</c:v>
                      </c:pt>
                      <c:pt idx="251">
                        <c:v>460</c:v>
                      </c:pt>
                      <c:pt idx="252">
                        <c:v>320</c:v>
                      </c:pt>
                      <c:pt idx="253">
                        <c:v>-460</c:v>
                      </c:pt>
                      <c:pt idx="254">
                        <c:v>80</c:v>
                      </c:pt>
                      <c:pt idx="255">
                        <c:v>-400</c:v>
                      </c:pt>
                      <c:pt idx="256">
                        <c:v>-80</c:v>
                      </c:pt>
                      <c:pt idx="257">
                        <c:v>190</c:v>
                      </c:pt>
                      <c:pt idx="258">
                        <c:v>-40</c:v>
                      </c:pt>
                      <c:pt idx="259">
                        <c:v>10</c:v>
                      </c:pt>
                      <c:pt idx="260">
                        <c:v>-170</c:v>
                      </c:pt>
                      <c:pt idx="261">
                        <c:v>500</c:v>
                      </c:pt>
                      <c:pt idx="262">
                        <c:v>230</c:v>
                      </c:pt>
                      <c:pt idx="263">
                        <c:v>-340</c:v>
                      </c:pt>
                      <c:pt idx="264">
                        <c:v>-60</c:v>
                      </c:pt>
                      <c:pt idx="265">
                        <c:v>440</c:v>
                      </c:pt>
                      <c:pt idx="266">
                        <c:v>-250</c:v>
                      </c:pt>
                      <c:pt idx="267">
                        <c:v>-380</c:v>
                      </c:pt>
                      <c:pt idx="268">
                        <c:v>340</c:v>
                      </c:pt>
                      <c:pt idx="269">
                        <c:v>290</c:v>
                      </c:pt>
                      <c:pt idx="270">
                        <c:v>-130</c:v>
                      </c:pt>
                      <c:pt idx="271">
                        <c:v>500</c:v>
                      </c:pt>
                      <c:pt idx="272">
                        <c:v>-80</c:v>
                      </c:pt>
                      <c:pt idx="273">
                        <c:v>-340</c:v>
                      </c:pt>
                      <c:pt idx="274">
                        <c:v>70</c:v>
                      </c:pt>
                      <c:pt idx="275">
                        <c:v>-420</c:v>
                      </c:pt>
                      <c:pt idx="276">
                        <c:v>-460</c:v>
                      </c:pt>
                      <c:pt idx="277">
                        <c:v>-60</c:v>
                      </c:pt>
                      <c:pt idx="278">
                        <c:v>-360</c:v>
                      </c:pt>
                      <c:pt idx="279">
                        <c:v>300</c:v>
                      </c:pt>
                      <c:pt idx="280">
                        <c:v>-200</c:v>
                      </c:pt>
                      <c:pt idx="281">
                        <c:v>-190</c:v>
                      </c:pt>
                      <c:pt idx="282">
                        <c:v>-400</c:v>
                      </c:pt>
                      <c:pt idx="283">
                        <c:v>450</c:v>
                      </c:pt>
                      <c:pt idx="284">
                        <c:v>330</c:v>
                      </c:pt>
                      <c:pt idx="285">
                        <c:v>60</c:v>
                      </c:pt>
                      <c:pt idx="286">
                        <c:v>-320</c:v>
                      </c:pt>
                      <c:pt idx="287">
                        <c:v>-360</c:v>
                      </c:pt>
                      <c:pt idx="288">
                        <c:v>-480</c:v>
                      </c:pt>
                      <c:pt idx="289">
                        <c:v>-230</c:v>
                      </c:pt>
                      <c:pt idx="290">
                        <c:v>-90</c:v>
                      </c:pt>
                      <c:pt idx="291">
                        <c:v>310</c:v>
                      </c:pt>
                      <c:pt idx="292">
                        <c:v>210</c:v>
                      </c:pt>
                      <c:pt idx="293">
                        <c:v>-330</c:v>
                      </c:pt>
                      <c:pt idx="294">
                        <c:v>190</c:v>
                      </c:pt>
                      <c:pt idx="295">
                        <c:v>-120</c:v>
                      </c:pt>
                      <c:pt idx="296">
                        <c:v>370</c:v>
                      </c:pt>
                      <c:pt idx="297">
                        <c:v>-240</c:v>
                      </c:pt>
                      <c:pt idx="298">
                        <c:v>-60</c:v>
                      </c:pt>
                      <c:pt idx="299">
                        <c:v>-390</c:v>
                      </c:pt>
                      <c:pt idx="300">
                        <c:v>480</c:v>
                      </c:pt>
                      <c:pt idx="301">
                        <c:v>330</c:v>
                      </c:pt>
                      <c:pt idx="302">
                        <c:v>-490</c:v>
                      </c:pt>
                      <c:pt idx="303">
                        <c:v>-110</c:v>
                      </c:pt>
                      <c:pt idx="304">
                        <c:v>0</c:v>
                      </c:pt>
                      <c:pt idx="305">
                        <c:v>80</c:v>
                      </c:pt>
                      <c:pt idx="306">
                        <c:v>160</c:v>
                      </c:pt>
                      <c:pt idx="307">
                        <c:v>270</c:v>
                      </c:pt>
                      <c:pt idx="308">
                        <c:v>230</c:v>
                      </c:pt>
                      <c:pt idx="309">
                        <c:v>-350</c:v>
                      </c:pt>
                      <c:pt idx="310">
                        <c:v>-320</c:v>
                      </c:pt>
                      <c:pt idx="311">
                        <c:v>-460</c:v>
                      </c:pt>
                      <c:pt idx="312">
                        <c:v>-340</c:v>
                      </c:pt>
                      <c:pt idx="313">
                        <c:v>-430</c:v>
                      </c:pt>
                      <c:pt idx="314">
                        <c:v>-120</c:v>
                      </c:pt>
                      <c:pt idx="315">
                        <c:v>440</c:v>
                      </c:pt>
                      <c:pt idx="316">
                        <c:v>-160</c:v>
                      </c:pt>
                      <c:pt idx="317">
                        <c:v>-420</c:v>
                      </c:pt>
                      <c:pt idx="318">
                        <c:v>-480</c:v>
                      </c:pt>
                      <c:pt idx="319">
                        <c:v>-310</c:v>
                      </c:pt>
                      <c:pt idx="320">
                        <c:v>410</c:v>
                      </c:pt>
                      <c:pt idx="321">
                        <c:v>-60</c:v>
                      </c:pt>
                      <c:pt idx="322">
                        <c:v>-110</c:v>
                      </c:pt>
                      <c:pt idx="323">
                        <c:v>-410</c:v>
                      </c:pt>
                      <c:pt idx="324">
                        <c:v>230</c:v>
                      </c:pt>
                      <c:pt idx="325">
                        <c:v>-140</c:v>
                      </c:pt>
                      <c:pt idx="326">
                        <c:v>-250</c:v>
                      </c:pt>
                      <c:pt idx="327">
                        <c:v>170</c:v>
                      </c:pt>
                      <c:pt idx="328">
                        <c:v>290</c:v>
                      </c:pt>
                      <c:pt idx="329">
                        <c:v>-140</c:v>
                      </c:pt>
                      <c:pt idx="330">
                        <c:v>120</c:v>
                      </c:pt>
                      <c:pt idx="331">
                        <c:v>-320</c:v>
                      </c:pt>
                      <c:pt idx="332">
                        <c:v>-420</c:v>
                      </c:pt>
                      <c:pt idx="333">
                        <c:v>-160</c:v>
                      </c:pt>
                      <c:pt idx="334">
                        <c:v>-100</c:v>
                      </c:pt>
                      <c:pt idx="335">
                        <c:v>170</c:v>
                      </c:pt>
                      <c:pt idx="336">
                        <c:v>-140</c:v>
                      </c:pt>
                      <c:pt idx="337">
                        <c:v>-350</c:v>
                      </c:pt>
                      <c:pt idx="338">
                        <c:v>6170</c:v>
                      </c:pt>
                    </c:numCache>
                  </c:numRef>
                </c:yVal>
                <c:smooth val="0"/>
                <c:extLst xmlns:c15="http://schemas.microsoft.com/office/drawing/2012/chart">
                  <c:ext xmlns:c16="http://schemas.microsoft.com/office/drawing/2014/chart" uri="{C3380CC4-5D6E-409C-BE32-E72D297353CC}">
                    <c16:uniqueId val="{00000001-B8DC-4722-8220-41EBEAF95613}"/>
                  </c:ext>
                </c:extLst>
              </c15:ser>
            </c15:filteredScatterSeries>
          </c:ext>
        </c:extLst>
      </c:scatterChart>
      <c:valAx>
        <c:axId val="656601344"/>
        <c:scaling>
          <c:orientation val="minMax"/>
        </c:scaling>
        <c:delete val="0"/>
        <c:axPos val="b"/>
        <c:majorGridlines>
          <c:spPr>
            <a:ln w="9525" cap="flat" cmpd="sng" algn="ctr">
              <a:solidFill>
                <a:schemeClr val="tx1">
                  <a:lumMod val="15000"/>
                  <a:lumOff val="85000"/>
                </a:schemeClr>
              </a:solidFill>
              <a:round/>
            </a:ln>
            <a:effectLst/>
          </c:spPr>
        </c:majorGridlines>
        <c:numFmt formatCode="m/d/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56290640"/>
        <c:crosses val="autoZero"/>
        <c:crossBetween val="midCat"/>
      </c:valAx>
      <c:valAx>
        <c:axId val="6562906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566013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xVal>
            <c:numRef>
              <c:f>Сделки!$B$3:$B$341</c:f>
              <c:numCache>
                <c:formatCode>m/d/yy</c:formatCode>
                <c:ptCount val="339"/>
                <c:pt idx="0">
                  <c:v>42103</c:v>
                </c:pt>
                <c:pt idx="1">
                  <c:v>42103</c:v>
                </c:pt>
                <c:pt idx="2">
                  <c:v>42121</c:v>
                </c:pt>
                <c:pt idx="3">
                  <c:v>42124</c:v>
                </c:pt>
                <c:pt idx="4">
                  <c:v>42125</c:v>
                </c:pt>
                <c:pt idx="5">
                  <c:v>42132</c:v>
                </c:pt>
                <c:pt idx="6">
                  <c:v>42136</c:v>
                </c:pt>
                <c:pt idx="7">
                  <c:v>42136</c:v>
                </c:pt>
                <c:pt idx="8">
                  <c:v>42143</c:v>
                </c:pt>
                <c:pt idx="9">
                  <c:v>42145</c:v>
                </c:pt>
                <c:pt idx="10">
                  <c:v>42158</c:v>
                </c:pt>
                <c:pt idx="11">
                  <c:v>42160</c:v>
                </c:pt>
                <c:pt idx="12">
                  <c:v>42164</c:v>
                </c:pt>
                <c:pt idx="13">
                  <c:v>42184</c:v>
                </c:pt>
                <c:pt idx="14">
                  <c:v>42185</c:v>
                </c:pt>
                <c:pt idx="15">
                  <c:v>42194</c:v>
                </c:pt>
                <c:pt idx="16">
                  <c:v>42209</c:v>
                </c:pt>
                <c:pt idx="17">
                  <c:v>42216</c:v>
                </c:pt>
                <c:pt idx="18">
                  <c:v>42219</c:v>
                </c:pt>
                <c:pt idx="19">
                  <c:v>42220</c:v>
                </c:pt>
                <c:pt idx="20">
                  <c:v>42221</c:v>
                </c:pt>
                <c:pt idx="21">
                  <c:v>42227</c:v>
                </c:pt>
                <c:pt idx="22">
                  <c:v>42229</c:v>
                </c:pt>
                <c:pt idx="23">
                  <c:v>42249</c:v>
                </c:pt>
                <c:pt idx="24">
                  <c:v>42258</c:v>
                </c:pt>
                <c:pt idx="25">
                  <c:v>42265</c:v>
                </c:pt>
                <c:pt idx="26">
                  <c:v>42271</c:v>
                </c:pt>
                <c:pt idx="27">
                  <c:v>42272</c:v>
                </c:pt>
                <c:pt idx="28">
                  <c:v>42279</c:v>
                </c:pt>
                <c:pt idx="29">
                  <c:v>42282</c:v>
                </c:pt>
                <c:pt idx="30">
                  <c:v>42285</c:v>
                </c:pt>
                <c:pt idx="31">
                  <c:v>42285</c:v>
                </c:pt>
                <c:pt idx="32">
                  <c:v>42293</c:v>
                </c:pt>
                <c:pt idx="33">
                  <c:v>42307</c:v>
                </c:pt>
                <c:pt idx="34">
                  <c:v>42307</c:v>
                </c:pt>
                <c:pt idx="35">
                  <c:v>42310</c:v>
                </c:pt>
                <c:pt idx="36">
                  <c:v>42320</c:v>
                </c:pt>
                <c:pt idx="37">
                  <c:v>42325</c:v>
                </c:pt>
                <c:pt idx="38">
                  <c:v>42325</c:v>
                </c:pt>
                <c:pt idx="39">
                  <c:v>42331</c:v>
                </c:pt>
                <c:pt idx="40">
                  <c:v>42345</c:v>
                </c:pt>
                <c:pt idx="41">
                  <c:v>42353</c:v>
                </c:pt>
                <c:pt idx="42">
                  <c:v>42359</c:v>
                </c:pt>
                <c:pt idx="43">
                  <c:v>42362</c:v>
                </c:pt>
                <c:pt idx="44">
                  <c:v>42373</c:v>
                </c:pt>
                <c:pt idx="45">
                  <c:v>42374</c:v>
                </c:pt>
                <c:pt idx="46">
                  <c:v>42376</c:v>
                </c:pt>
                <c:pt idx="47">
                  <c:v>42382</c:v>
                </c:pt>
                <c:pt idx="48">
                  <c:v>42396</c:v>
                </c:pt>
                <c:pt idx="49">
                  <c:v>42404</c:v>
                </c:pt>
                <c:pt idx="50">
                  <c:v>42404</c:v>
                </c:pt>
                <c:pt idx="51">
                  <c:v>42405</c:v>
                </c:pt>
                <c:pt idx="52">
                  <c:v>42412</c:v>
                </c:pt>
                <c:pt idx="53">
                  <c:v>42418</c:v>
                </c:pt>
                <c:pt idx="54">
                  <c:v>42426</c:v>
                </c:pt>
                <c:pt idx="55">
                  <c:v>42429</c:v>
                </c:pt>
                <c:pt idx="56">
                  <c:v>42437</c:v>
                </c:pt>
                <c:pt idx="57">
                  <c:v>42457</c:v>
                </c:pt>
                <c:pt idx="58">
                  <c:v>42458</c:v>
                </c:pt>
                <c:pt idx="59">
                  <c:v>42478</c:v>
                </c:pt>
                <c:pt idx="60">
                  <c:v>42481</c:v>
                </c:pt>
                <c:pt idx="61">
                  <c:v>42494</c:v>
                </c:pt>
                <c:pt idx="62">
                  <c:v>42503</c:v>
                </c:pt>
                <c:pt idx="63">
                  <c:v>42506</c:v>
                </c:pt>
                <c:pt idx="64">
                  <c:v>42507</c:v>
                </c:pt>
                <c:pt idx="65">
                  <c:v>42509</c:v>
                </c:pt>
                <c:pt idx="66">
                  <c:v>42514</c:v>
                </c:pt>
                <c:pt idx="67">
                  <c:v>42516</c:v>
                </c:pt>
                <c:pt idx="68">
                  <c:v>42523</c:v>
                </c:pt>
                <c:pt idx="69">
                  <c:v>42524</c:v>
                </c:pt>
                <c:pt idx="70">
                  <c:v>42527</c:v>
                </c:pt>
                <c:pt idx="71">
                  <c:v>42527</c:v>
                </c:pt>
                <c:pt idx="72">
                  <c:v>42529</c:v>
                </c:pt>
                <c:pt idx="73">
                  <c:v>42535</c:v>
                </c:pt>
                <c:pt idx="74">
                  <c:v>42543</c:v>
                </c:pt>
                <c:pt idx="75">
                  <c:v>42556</c:v>
                </c:pt>
                <c:pt idx="76">
                  <c:v>42559</c:v>
                </c:pt>
                <c:pt idx="77">
                  <c:v>42565</c:v>
                </c:pt>
                <c:pt idx="78">
                  <c:v>42566</c:v>
                </c:pt>
                <c:pt idx="79">
                  <c:v>42569</c:v>
                </c:pt>
                <c:pt idx="80">
                  <c:v>42578</c:v>
                </c:pt>
                <c:pt idx="81">
                  <c:v>42583</c:v>
                </c:pt>
                <c:pt idx="82">
                  <c:v>42594</c:v>
                </c:pt>
                <c:pt idx="83">
                  <c:v>42597</c:v>
                </c:pt>
                <c:pt idx="84">
                  <c:v>42607</c:v>
                </c:pt>
                <c:pt idx="85">
                  <c:v>42608</c:v>
                </c:pt>
                <c:pt idx="86">
                  <c:v>42611</c:v>
                </c:pt>
                <c:pt idx="87">
                  <c:v>42613</c:v>
                </c:pt>
                <c:pt idx="88">
                  <c:v>42614</c:v>
                </c:pt>
                <c:pt idx="89">
                  <c:v>42627</c:v>
                </c:pt>
                <c:pt idx="90">
                  <c:v>42629</c:v>
                </c:pt>
                <c:pt idx="91">
                  <c:v>42635</c:v>
                </c:pt>
                <c:pt idx="92">
                  <c:v>42643</c:v>
                </c:pt>
                <c:pt idx="93">
                  <c:v>42647</c:v>
                </c:pt>
                <c:pt idx="94">
                  <c:v>42650</c:v>
                </c:pt>
                <c:pt idx="95">
                  <c:v>42661</c:v>
                </c:pt>
                <c:pt idx="96">
                  <c:v>42664</c:v>
                </c:pt>
                <c:pt idx="97">
                  <c:v>42671</c:v>
                </c:pt>
                <c:pt idx="98">
                  <c:v>42678</c:v>
                </c:pt>
                <c:pt idx="99">
                  <c:v>42683</c:v>
                </c:pt>
                <c:pt idx="100">
                  <c:v>42683</c:v>
                </c:pt>
                <c:pt idx="101">
                  <c:v>42685</c:v>
                </c:pt>
                <c:pt idx="102">
                  <c:v>42685</c:v>
                </c:pt>
                <c:pt idx="103">
                  <c:v>42691</c:v>
                </c:pt>
                <c:pt idx="104">
                  <c:v>42695</c:v>
                </c:pt>
                <c:pt idx="105">
                  <c:v>42697</c:v>
                </c:pt>
                <c:pt idx="106">
                  <c:v>42716</c:v>
                </c:pt>
                <c:pt idx="107">
                  <c:v>42718</c:v>
                </c:pt>
                <c:pt idx="108">
                  <c:v>42720</c:v>
                </c:pt>
                <c:pt idx="109">
                  <c:v>42725</c:v>
                </c:pt>
                <c:pt idx="110">
                  <c:v>42727</c:v>
                </c:pt>
                <c:pt idx="111">
                  <c:v>42734</c:v>
                </c:pt>
                <c:pt idx="112">
                  <c:v>42747</c:v>
                </c:pt>
                <c:pt idx="113">
                  <c:v>42747</c:v>
                </c:pt>
                <c:pt idx="114">
                  <c:v>42752</c:v>
                </c:pt>
                <c:pt idx="115">
                  <c:v>42755</c:v>
                </c:pt>
                <c:pt idx="116">
                  <c:v>42767</c:v>
                </c:pt>
                <c:pt idx="117">
                  <c:v>42768</c:v>
                </c:pt>
                <c:pt idx="118">
                  <c:v>42780</c:v>
                </c:pt>
                <c:pt idx="119">
                  <c:v>42781</c:v>
                </c:pt>
                <c:pt idx="120">
                  <c:v>42783</c:v>
                </c:pt>
                <c:pt idx="121">
                  <c:v>42794</c:v>
                </c:pt>
                <c:pt idx="122">
                  <c:v>42811</c:v>
                </c:pt>
                <c:pt idx="123">
                  <c:v>42814</c:v>
                </c:pt>
                <c:pt idx="124">
                  <c:v>42825</c:v>
                </c:pt>
                <c:pt idx="125">
                  <c:v>42831</c:v>
                </c:pt>
                <c:pt idx="126">
                  <c:v>42832</c:v>
                </c:pt>
                <c:pt idx="127">
                  <c:v>42838</c:v>
                </c:pt>
                <c:pt idx="128">
                  <c:v>42838</c:v>
                </c:pt>
                <c:pt idx="129">
                  <c:v>42842</c:v>
                </c:pt>
                <c:pt idx="130">
                  <c:v>42843</c:v>
                </c:pt>
                <c:pt idx="131">
                  <c:v>42844</c:v>
                </c:pt>
                <c:pt idx="132">
                  <c:v>42857</c:v>
                </c:pt>
                <c:pt idx="133">
                  <c:v>42859</c:v>
                </c:pt>
                <c:pt idx="134">
                  <c:v>42863</c:v>
                </c:pt>
                <c:pt idx="135">
                  <c:v>42865</c:v>
                </c:pt>
                <c:pt idx="136">
                  <c:v>42867</c:v>
                </c:pt>
                <c:pt idx="137">
                  <c:v>42895</c:v>
                </c:pt>
                <c:pt idx="138">
                  <c:v>42906</c:v>
                </c:pt>
                <c:pt idx="139">
                  <c:v>42915</c:v>
                </c:pt>
                <c:pt idx="140">
                  <c:v>42933</c:v>
                </c:pt>
                <c:pt idx="141">
                  <c:v>42937</c:v>
                </c:pt>
                <c:pt idx="142">
                  <c:v>42943</c:v>
                </c:pt>
                <c:pt idx="143">
                  <c:v>42954</c:v>
                </c:pt>
                <c:pt idx="144">
                  <c:v>42955</c:v>
                </c:pt>
                <c:pt idx="145">
                  <c:v>42963</c:v>
                </c:pt>
                <c:pt idx="146">
                  <c:v>42969</c:v>
                </c:pt>
                <c:pt idx="147">
                  <c:v>42971</c:v>
                </c:pt>
                <c:pt idx="148">
                  <c:v>42971</c:v>
                </c:pt>
                <c:pt idx="149">
                  <c:v>42975</c:v>
                </c:pt>
                <c:pt idx="150">
                  <c:v>42975</c:v>
                </c:pt>
                <c:pt idx="151">
                  <c:v>42978</c:v>
                </c:pt>
                <c:pt idx="152">
                  <c:v>42983</c:v>
                </c:pt>
                <c:pt idx="153">
                  <c:v>42984</c:v>
                </c:pt>
                <c:pt idx="154">
                  <c:v>42984</c:v>
                </c:pt>
                <c:pt idx="155">
                  <c:v>42999</c:v>
                </c:pt>
                <c:pt idx="156">
                  <c:v>43013</c:v>
                </c:pt>
                <c:pt idx="157">
                  <c:v>43020</c:v>
                </c:pt>
                <c:pt idx="158">
                  <c:v>43024</c:v>
                </c:pt>
                <c:pt idx="159">
                  <c:v>43025</c:v>
                </c:pt>
                <c:pt idx="160">
                  <c:v>43027</c:v>
                </c:pt>
                <c:pt idx="161">
                  <c:v>43031</c:v>
                </c:pt>
                <c:pt idx="162">
                  <c:v>43049</c:v>
                </c:pt>
                <c:pt idx="163">
                  <c:v>43054</c:v>
                </c:pt>
                <c:pt idx="164">
                  <c:v>43067</c:v>
                </c:pt>
                <c:pt idx="165">
                  <c:v>43067</c:v>
                </c:pt>
                <c:pt idx="166">
                  <c:v>43068</c:v>
                </c:pt>
                <c:pt idx="167">
                  <c:v>43070</c:v>
                </c:pt>
                <c:pt idx="168">
                  <c:v>43075</c:v>
                </c:pt>
                <c:pt idx="169">
                  <c:v>43075</c:v>
                </c:pt>
                <c:pt idx="170">
                  <c:v>43082</c:v>
                </c:pt>
                <c:pt idx="171">
                  <c:v>43082</c:v>
                </c:pt>
                <c:pt idx="172">
                  <c:v>43103</c:v>
                </c:pt>
                <c:pt idx="173">
                  <c:v>43104</c:v>
                </c:pt>
                <c:pt idx="174">
                  <c:v>43117</c:v>
                </c:pt>
                <c:pt idx="175">
                  <c:v>43118</c:v>
                </c:pt>
                <c:pt idx="176">
                  <c:v>43125</c:v>
                </c:pt>
                <c:pt idx="177">
                  <c:v>43125</c:v>
                </c:pt>
                <c:pt idx="178">
                  <c:v>43126</c:v>
                </c:pt>
                <c:pt idx="179">
                  <c:v>43131</c:v>
                </c:pt>
                <c:pt idx="180">
                  <c:v>43137</c:v>
                </c:pt>
                <c:pt idx="181">
                  <c:v>43138</c:v>
                </c:pt>
                <c:pt idx="182">
                  <c:v>43157</c:v>
                </c:pt>
                <c:pt idx="183">
                  <c:v>43157</c:v>
                </c:pt>
                <c:pt idx="184">
                  <c:v>43158</c:v>
                </c:pt>
                <c:pt idx="185">
                  <c:v>43161</c:v>
                </c:pt>
                <c:pt idx="186">
                  <c:v>43168</c:v>
                </c:pt>
                <c:pt idx="187">
                  <c:v>43172</c:v>
                </c:pt>
                <c:pt idx="188">
                  <c:v>43172</c:v>
                </c:pt>
                <c:pt idx="189">
                  <c:v>43173</c:v>
                </c:pt>
                <c:pt idx="190">
                  <c:v>43188</c:v>
                </c:pt>
                <c:pt idx="191">
                  <c:v>43192</c:v>
                </c:pt>
                <c:pt idx="192">
                  <c:v>43193</c:v>
                </c:pt>
                <c:pt idx="193">
                  <c:v>43194</c:v>
                </c:pt>
                <c:pt idx="194">
                  <c:v>43210</c:v>
                </c:pt>
                <c:pt idx="195">
                  <c:v>43217</c:v>
                </c:pt>
                <c:pt idx="196">
                  <c:v>43235</c:v>
                </c:pt>
                <c:pt idx="197">
                  <c:v>43236</c:v>
                </c:pt>
                <c:pt idx="198">
                  <c:v>43238</c:v>
                </c:pt>
                <c:pt idx="199">
                  <c:v>43245</c:v>
                </c:pt>
                <c:pt idx="200">
                  <c:v>43255</c:v>
                </c:pt>
                <c:pt idx="201">
                  <c:v>43263</c:v>
                </c:pt>
                <c:pt idx="202">
                  <c:v>43269</c:v>
                </c:pt>
                <c:pt idx="203">
                  <c:v>43280</c:v>
                </c:pt>
                <c:pt idx="204">
                  <c:v>43286</c:v>
                </c:pt>
                <c:pt idx="205">
                  <c:v>43291</c:v>
                </c:pt>
                <c:pt idx="206">
                  <c:v>43297</c:v>
                </c:pt>
                <c:pt idx="207">
                  <c:v>43304</c:v>
                </c:pt>
                <c:pt idx="208">
                  <c:v>43315</c:v>
                </c:pt>
                <c:pt idx="209">
                  <c:v>43318</c:v>
                </c:pt>
                <c:pt idx="210">
                  <c:v>43322</c:v>
                </c:pt>
                <c:pt idx="211">
                  <c:v>43322</c:v>
                </c:pt>
                <c:pt idx="212">
                  <c:v>43335</c:v>
                </c:pt>
                <c:pt idx="213">
                  <c:v>43343</c:v>
                </c:pt>
                <c:pt idx="214">
                  <c:v>43343</c:v>
                </c:pt>
                <c:pt idx="215">
                  <c:v>43347</c:v>
                </c:pt>
                <c:pt idx="216">
                  <c:v>43355</c:v>
                </c:pt>
                <c:pt idx="217">
                  <c:v>43360</c:v>
                </c:pt>
                <c:pt idx="218">
                  <c:v>43364</c:v>
                </c:pt>
                <c:pt idx="219">
                  <c:v>43364</c:v>
                </c:pt>
                <c:pt idx="220">
                  <c:v>43371</c:v>
                </c:pt>
                <c:pt idx="221">
                  <c:v>43376</c:v>
                </c:pt>
                <c:pt idx="222">
                  <c:v>43385</c:v>
                </c:pt>
                <c:pt idx="223">
                  <c:v>43389</c:v>
                </c:pt>
                <c:pt idx="224">
                  <c:v>43395</c:v>
                </c:pt>
                <c:pt idx="225">
                  <c:v>43398</c:v>
                </c:pt>
                <c:pt idx="226">
                  <c:v>43399</c:v>
                </c:pt>
                <c:pt idx="227">
                  <c:v>43409</c:v>
                </c:pt>
                <c:pt idx="228">
                  <c:v>43411</c:v>
                </c:pt>
                <c:pt idx="229">
                  <c:v>43412</c:v>
                </c:pt>
                <c:pt idx="230">
                  <c:v>43418</c:v>
                </c:pt>
                <c:pt idx="231">
                  <c:v>43425</c:v>
                </c:pt>
                <c:pt idx="232">
                  <c:v>43434</c:v>
                </c:pt>
                <c:pt idx="233">
                  <c:v>43434</c:v>
                </c:pt>
                <c:pt idx="234">
                  <c:v>43441</c:v>
                </c:pt>
                <c:pt idx="235">
                  <c:v>43441</c:v>
                </c:pt>
                <c:pt idx="236">
                  <c:v>43447</c:v>
                </c:pt>
                <c:pt idx="237">
                  <c:v>43448</c:v>
                </c:pt>
                <c:pt idx="238">
                  <c:v>43451</c:v>
                </c:pt>
                <c:pt idx="239">
                  <c:v>43453</c:v>
                </c:pt>
                <c:pt idx="240">
                  <c:v>43455</c:v>
                </c:pt>
                <c:pt idx="241">
                  <c:v>43460</c:v>
                </c:pt>
                <c:pt idx="242">
                  <c:v>43461</c:v>
                </c:pt>
                <c:pt idx="243">
                  <c:v>43479</c:v>
                </c:pt>
                <c:pt idx="244">
                  <c:v>43479</c:v>
                </c:pt>
                <c:pt idx="245">
                  <c:v>43481</c:v>
                </c:pt>
                <c:pt idx="246">
                  <c:v>43481</c:v>
                </c:pt>
                <c:pt idx="247">
                  <c:v>43489</c:v>
                </c:pt>
                <c:pt idx="248">
                  <c:v>43502</c:v>
                </c:pt>
                <c:pt idx="249">
                  <c:v>43502</c:v>
                </c:pt>
                <c:pt idx="250">
                  <c:v>43509</c:v>
                </c:pt>
                <c:pt idx="251">
                  <c:v>43517</c:v>
                </c:pt>
                <c:pt idx="252">
                  <c:v>43522</c:v>
                </c:pt>
                <c:pt idx="253">
                  <c:v>43525</c:v>
                </c:pt>
                <c:pt idx="254">
                  <c:v>43525</c:v>
                </c:pt>
                <c:pt idx="255">
                  <c:v>43532</c:v>
                </c:pt>
                <c:pt idx="256">
                  <c:v>43536</c:v>
                </c:pt>
                <c:pt idx="257">
                  <c:v>43542</c:v>
                </c:pt>
                <c:pt idx="258">
                  <c:v>43546</c:v>
                </c:pt>
                <c:pt idx="259">
                  <c:v>43546</c:v>
                </c:pt>
                <c:pt idx="260">
                  <c:v>43558</c:v>
                </c:pt>
                <c:pt idx="261">
                  <c:v>43563</c:v>
                </c:pt>
                <c:pt idx="262">
                  <c:v>43570</c:v>
                </c:pt>
                <c:pt idx="263">
                  <c:v>43572</c:v>
                </c:pt>
                <c:pt idx="264">
                  <c:v>43588</c:v>
                </c:pt>
                <c:pt idx="265">
                  <c:v>43592</c:v>
                </c:pt>
                <c:pt idx="266">
                  <c:v>43593</c:v>
                </c:pt>
                <c:pt idx="267">
                  <c:v>43595</c:v>
                </c:pt>
                <c:pt idx="268">
                  <c:v>43595</c:v>
                </c:pt>
                <c:pt idx="269">
                  <c:v>43613</c:v>
                </c:pt>
                <c:pt idx="270">
                  <c:v>43616</c:v>
                </c:pt>
                <c:pt idx="271">
                  <c:v>43626</c:v>
                </c:pt>
                <c:pt idx="272">
                  <c:v>43628</c:v>
                </c:pt>
                <c:pt idx="273">
                  <c:v>43630</c:v>
                </c:pt>
                <c:pt idx="274">
                  <c:v>43635</c:v>
                </c:pt>
                <c:pt idx="275">
                  <c:v>43640</c:v>
                </c:pt>
                <c:pt idx="276">
                  <c:v>43643</c:v>
                </c:pt>
                <c:pt idx="277">
                  <c:v>43655</c:v>
                </c:pt>
                <c:pt idx="278">
                  <c:v>43655</c:v>
                </c:pt>
                <c:pt idx="279">
                  <c:v>43671</c:v>
                </c:pt>
                <c:pt idx="280">
                  <c:v>43675</c:v>
                </c:pt>
                <c:pt idx="281">
                  <c:v>43677</c:v>
                </c:pt>
                <c:pt idx="282">
                  <c:v>43682</c:v>
                </c:pt>
                <c:pt idx="283">
                  <c:v>43683</c:v>
                </c:pt>
                <c:pt idx="284">
                  <c:v>43691</c:v>
                </c:pt>
                <c:pt idx="285">
                  <c:v>43693</c:v>
                </c:pt>
                <c:pt idx="286">
                  <c:v>43693</c:v>
                </c:pt>
                <c:pt idx="287">
                  <c:v>43693</c:v>
                </c:pt>
                <c:pt idx="288">
                  <c:v>43699</c:v>
                </c:pt>
                <c:pt idx="289">
                  <c:v>43700</c:v>
                </c:pt>
                <c:pt idx="290">
                  <c:v>43703</c:v>
                </c:pt>
                <c:pt idx="291">
                  <c:v>43707</c:v>
                </c:pt>
                <c:pt idx="292">
                  <c:v>43711</c:v>
                </c:pt>
                <c:pt idx="293">
                  <c:v>43719</c:v>
                </c:pt>
                <c:pt idx="294">
                  <c:v>43724</c:v>
                </c:pt>
                <c:pt idx="295">
                  <c:v>43725</c:v>
                </c:pt>
                <c:pt idx="296">
                  <c:v>43726</c:v>
                </c:pt>
                <c:pt idx="297">
                  <c:v>43728</c:v>
                </c:pt>
                <c:pt idx="298">
                  <c:v>43732</c:v>
                </c:pt>
                <c:pt idx="299">
                  <c:v>43735</c:v>
                </c:pt>
                <c:pt idx="300">
                  <c:v>43738</c:v>
                </c:pt>
                <c:pt idx="301">
                  <c:v>43740</c:v>
                </c:pt>
                <c:pt idx="302">
                  <c:v>43740</c:v>
                </c:pt>
                <c:pt idx="303">
                  <c:v>43745</c:v>
                </c:pt>
                <c:pt idx="304">
                  <c:v>43748</c:v>
                </c:pt>
                <c:pt idx="305">
                  <c:v>43749</c:v>
                </c:pt>
                <c:pt idx="306">
                  <c:v>43752</c:v>
                </c:pt>
                <c:pt idx="307">
                  <c:v>43756</c:v>
                </c:pt>
                <c:pt idx="308">
                  <c:v>43759</c:v>
                </c:pt>
                <c:pt idx="309">
                  <c:v>43763</c:v>
                </c:pt>
                <c:pt idx="310">
                  <c:v>43766</c:v>
                </c:pt>
                <c:pt idx="311">
                  <c:v>43776</c:v>
                </c:pt>
                <c:pt idx="312">
                  <c:v>43798</c:v>
                </c:pt>
                <c:pt idx="313">
                  <c:v>43801</c:v>
                </c:pt>
                <c:pt idx="314">
                  <c:v>43802</c:v>
                </c:pt>
                <c:pt idx="315">
                  <c:v>43808</c:v>
                </c:pt>
                <c:pt idx="316">
                  <c:v>43816</c:v>
                </c:pt>
                <c:pt idx="317">
                  <c:v>43819</c:v>
                </c:pt>
                <c:pt idx="318">
                  <c:v>43829</c:v>
                </c:pt>
                <c:pt idx="319">
                  <c:v>43833</c:v>
                </c:pt>
                <c:pt idx="320">
                  <c:v>43837</c:v>
                </c:pt>
                <c:pt idx="321">
                  <c:v>43837</c:v>
                </c:pt>
                <c:pt idx="322">
                  <c:v>43839</c:v>
                </c:pt>
                <c:pt idx="323">
                  <c:v>43840</c:v>
                </c:pt>
                <c:pt idx="324">
                  <c:v>43843</c:v>
                </c:pt>
                <c:pt idx="325">
                  <c:v>43847</c:v>
                </c:pt>
                <c:pt idx="326">
                  <c:v>43852</c:v>
                </c:pt>
                <c:pt idx="327">
                  <c:v>43859</c:v>
                </c:pt>
                <c:pt idx="328">
                  <c:v>43861</c:v>
                </c:pt>
                <c:pt idx="329">
                  <c:v>43868</c:v>
                </c:pt>
                <c:pt idx="330">
                  <c:v>43873</c:v>
                </c:pt>
                <c:pt idx="331">
                  <c:v>43881</c:v>
                </c:pt>
                <c:pt idx="332">
                  <c:v>43885</c:v>
                </c:pt>
                <c:pt idx="333">
                  <c:v>43887</c:v>
                </c:pt>
                <c:pt idx="334">
                  <c:v>43887</c:v>
                </c:pt>
                <c:pt idx="335">
                  <c:v>43888</c:v>
                </c:pt>
                <c:pt idx="336">
                  <c:v>43895</c:v>
                </c:pt>
                <c:pt idx="337">
                  <c:v>43902</c:v>
                </c:pt>
                <c:pt idx="338">
                  <c:v>43902</c:v>
                </c:pt>
              </c:numCache>
            </c:numRef>
          </c:xVal>
          <c:yVal>
            <c:numRef>
              <c:f>Сделки!$F$3:$F$341</c:f>
              <c:numCache>
                <c:formatCode>0.00</c:formatCode>
                <c:ptCount val="339"/>
                <c:pt idx="1">
                  <c:v>46832.102900000005</c:v>
                </c:pt>
                <c:pt idx="2">
                  <c:v>-66575.8</c:v>
                </c:pt>
                <c:pt idx="3">
                  <c:v>-58426.7</c:v>
                </c:pt>
                <c:pt idx="4">
                  <c:v>-65747.600000000006</c:v>
                </c:pt>
                <c:pt idx="5">
                  <c:v>22727.600000000002</c:v>
                </c:pt>
                <c:pt idx="6">
                  <c:v>-11076.800700000002</c:v>
                </c:pt>
                <c:pt idx="7">
                  <c:v>75955.204800000007</c:v>
                </c:pt>
                <c:pt idx="8">
                  <c:v>-11449.2</c:v>
                </c:pt>
                <c:pt idx="9">
                  <c:v>6553.6</c:v>
                </c:pt>
                <c:pt idx="10">
                  <c:v>76993.7</c:v>
                </c:pt>
                <c:pt idx="11">
                  <c:v>-39312.5</c:v>
                </c:pt>
                <c:pt idx="12">
                  <c:v>44892</c:v>
                </c:pt>
                <c:pt idx="13">
                  <c:v>-54576.003599999996</c:v>
                </c:pt>
                <c:pt idx="14">
                  <c:v>-10746.400000000001</c:v>
                </c:pt>
                <c:pt idx="15">
                  <c:v>-4539.3</c:v>
                </c:pt>
                <c:pt idx="16">
                  <c:v>28546.2</c:v>
                </c:pt>
                <c:pt idx="17">
                  <c:v>-14127.2</c:v>
                </c:pt>
                <c:pt idx="18">
                  <c:v>-73747.8</c:v>
                </c:pt>
                <c:pt idx="19">
                  <c:v>-45448</c:v>
                </c:pt>
                <c:pt idx="20">
                  <c:v>-74104.800000000003</c:v>
                </c:pt>
                <c:pt idx="21">
                  <c:v>70795.199999999997</c:v>
                </c:pt>
                <c:pt idx="22">
                  <c:v>-48888.200000000004</c:v>
                </c:pt>
                <c:pt idx="23">
                  <c:v>-12183.199199999999</c:v>
                </c:pt>
                <c:pt idx="24">
                  <c:v>35238.302300000003</c:v>
                </c:pt>
                <c:pt idx="25">
                  <c:v>-69271.400000000009</c:v>
                </c:pt>
                <c:pt idx="26">
                  <c:v>-17221.198799999998</c:v>
                </c:pt>
                <c:pt idx="27">
                  <c:v>26320.7</c:v>
                </c:pt>
                <c:pt idx="28">
                  <c:v>65536.2</c:v>
                </c:pt>
                <c:pt idx="29">
                  <c:v>-15818.000000000002</c:v>
                </c:pt>
                <c:pt idx="30">
                  <c:v>-14989.999</c:v>
                </c:pt>
                <c:pt idx="31">
                  <c:v>-65955.995599999995</c:v>
                </c:pt>
                <c:pt idx="32">
                  <c:v>-50361.3</c:v>
                </c:pt>
                <c:pt idx="33">
                  <c:v>-60108.396200000003</c:v>
                </c:pt>
                <c:pt idx="34">
                  <c:v>-37963.1976</c:v>
                </c:pt>
                <c:pt idx="35">
                  <c:v>76285.7</c:v>
                </c:pt>
                <c:pt idx="36">
                  <c:v>-70960.599999999991</c:v>
                </c:pt>
                <c:pt idx="37">
                  <c:v>-70920.004499999995</c:v>
                </c:pt>
                <c:pt idx="38">
                  <c:v>39400.002500000002</c:v>
                </c:pt>
                <c:pt idx="39">
                  <c:v>-35743.4</c:v>
                </c:pt>
                <c:pt idx="40">
                  <c:v>-56988.000000000007</c:v>
                </c:pt>
                <c:pt idx="41">
                  <c:v>40655</c:v>
                </c:pt>
                <c:pt idx="42">
                  <c:v>47784</c:v>
                </c:pt>
                <c:pt idx="43">
                  <c:v>29439.000000000004</c:v>
                </c:pt>
                <c:pt idx="44">
                  <c:v>22167.600000000002</c:v>
                </c:pt>
                <c:pt idx="45">
                  <c:v>-55359.499999999993</c:v>
                </c:pt>
                <c:pt idx="46">
                  <c:v>-76490</c:v>
                </c:pt>
                <c:pt idx="47">
                  <c:v>-34910.402400000006</c:v>
                </c:pt>
                <c:pt idx="48">
                  <c:v>-45141</c:v>
                </c:pt>
                <c:pt idx="49">
                  <c:v>22486.5</c:v>
                </c:pt>
                <c:pt idx="50">
                  <c:v>4497.3</c:v>
                </c:pt>
                <c:pt idx="51">
                  <c:v>-33359.197699999997</c:v>
                </c:pt>
                <c:pt idx="52">
                  <c:v>54993.599999999999</c:v>
                </c:pt>
                <c:pt idx="53">
                  <c:v>47776</c:v>
                </c:pt>
                <c:pt idx="54">
                  <c:v>38376.0026</c:v>
                </c:pt>
                <c:pt idx="55">
                  <c:v>19919.2</c:v>
                </c:pt>
                <c:pt idx="56">
                  <c:v>-34711.199999999997</c:v>
                </c:pt>
                <c:pt idx="57">
                  <c:v>19288.100000000002</c:v>
                </c:pt>
                <c:pt idx="58">
                  <c:v>59796.004000000008</c:v>
                </c:pt>
                <c:pt idx="59">
                  <c:v>-69531</c:v>
                </c:pt>
                <c:pt idx="60">
                  <c:v>-34513.502099999998</c:v>
                </c:pt>
                <c:pt idx="61">
                  <c:v>-13876.1991</c:v>
                </c:pt>
                <c:pt idx="62">
                  <c:v>-73128.004799999995</c:v>
                </c:pt>
                <c:pt idx="63">
                  <c:v>75102.3</c:v>
                </c:pt>
                <c:pt idx="64">
                  <c:v>18013.2</c:v>
                </c:pt>
                <c:pt idx="65">
                  <c:v>26760.6</c:v>
                </c:pt>
                <c:pt idx="66">
                  <c:v>-16799.2</c:v>
                </c:pt>
                <c:pt idx="67">
                  <c:v>-76219.5</c:v>
                </c:pt>
                <c:pt idx="68">
                  <c:v>-44763.6</c:v>
                </c:pt>
                <c:pt idx="69">
                  <c:v>-63676</c:v>
                </c:pt>
                <c:pt idx="70">
                  <c:v>80095</c:v>
                </c:pt>
                <c:pt idx="71">
                  <c:v>52862.7</c:v>
                </c:pt>
                <c:pt idx="72">
                  <c:v>74260</c:v>
                </c:pt>
                <c:pt idx="73">
                  <c:v>-70375.404600000009</c:v>
                </c:pt>
                <c:pt idx="74">
                  <c:v>7490.5</c:v>
                </c:pt>
                <c:pt idx="75">
                  <c:v>35482.100000000006</c:v>
                </c:pt>
                <c:pt idx="76">
                  <c:v>-61218.003799999999</c:v>
                </c:pt>
                <c:pt idx="77">
                  <c:v>-39057.602400000003</c:v>
                </c:pt>
                <c:pt idx="78">
                  <c:v>45718.400000000001</c:v>
                </c:pt>
                <c:pt idx="79">
                  <c:v>-45620.397199999999</c:v>
                </c:pt>
                <c:pt idx="80">
                  <c:v>-78512.795400000003</c:v>
                </c:pt>
                <c:pt idx="81">
                  <c:v>52248</c:v>
                </c:pt>
                <c:pt idx="82">
                  <c:v>64017.4</c:v>
                </c:pt>
                <c:pt idx="83">
                  <c:v>22695.4</c:v>
                </c:pt>
                <c:pt idx="84">
                  <c:v>5106.8999999999996</c:v>
                </c:pt>
                <c:pt idx="85">
                  <c:v>-75666.8</c:v>
                </c:pt>
                <c:pt idx="86">
                  <c:v>-24011.398599999997</c:v>
                </c:pt>
                <c:pt idx="87">
                  <c:v>-79928.2</c:v>
                </c:pt>
                <c:pt idx="88">
                  <c:v>-18714.3</c:v>
                </c:pt>
                <c:pt idx="89">
                  <c:v>-25520.999999999996</c:v>
                </c:pt>
                <c:pt idx="90">
                  <c:v>38051.2022</c:v>
                </c:pt>
                <c:pt idx="91">
                  <c:v>-66735.600000000006</c:v>
                </c:pt>
                <c:pt idx="92">
                  <c:v>71728.3</c:v>
                </c:pt>
                <c:pt idx="93">
                  <c:v>-30159.000000000004</c:v>
                </c:pt>
                <c:pt idx="94">
                  <c:v>50250</c:v>
                </c:pt>
                <c:pt idx="95">
                  <c:v>17908</c:v>
                </c:pt>
                <c:pt idx="96">
                  <c:v>-68159.295699999988</c:v>
                </c:pt>
                <c:pt idx="97">
                  <c:v>7258.9994999999999</c:v>
                </c:pt>
                <c:pt idx="98">
                  <c:v>67699.994999999995</c:v>
                </c:pt>
                <c:pt idx="99">
                  <c:v>55639.6</c:v>
                </c:pt>
                <c:pt idx="100">
                  <c:v>-64424.799999999996</c:v>
                </c:pt>
                <c:pt idx="101">
                  <c:v>64087.195699999997</c:v>
                </c:pt>
                <c:pt idx="102">
                  <c:v>41731.197199999995</c:v>
                </c:pt>
                <c:pt idx="103">
                  <c:v>22104.000000000004</c:v>
                </c:pt>
                <c:pt idx="104">
                  <c:v>8733</c:v>
                </c:pt>
                <c:pt idx="105">
                  <c:v>39158.1</c:v>
                </c:pt>
                <c:pt idx="106">
                  <c:v>-56846.396099999998</c:v>
                </c:pt>
                <c:pt idx="107">
                  <c:v>44607</c:v>
                </c:pt>
                <c:pt idx="108">
                  <c:v>-11949.6</c:v>
                </c:pt>
                <c:pt idx="109">
                  <c:v>68699.899999999994</c:v>
                </c:pt>
                <c:pt idx="110">
                  <c:v>-2951</c:v>
                </c:pt>
                <c:pt idx="111">
                  <c:v>17545.201200000003</c:v>
                </c:pt>
                <c:pt idx="112">
                  <c:v>-37286.400000000001</c:v>
                </c:pt>
                <c:pt idx="113">
                  <c:v>46608.000000000007</c:v>
                </c:pt>
                <c:pt idx="114">
                  <c:v>-20124</c:v>
                </c:pt>
                <c:pt idx="115">
                  <c:v>-55681.2</c:v>
                </c:pt>
                <c:pt idx="116">
                  <c:v>-68658.099999999991</c:v>
                </c:pt>
                <c:pt idx="117">
                  <c:v>52661.4</c:v>
                </c:pt>
                <c:pt idx="118">
                  <c:v>-30249.000000000004</c:v>
                </c:pt>
                <c:pt idx="119">
                  <c:v>37793.7978</c:v>
                </c:pt>
                <c:pt idx="120">
                  <c:v>31192.198199999999</c:v>
                </c:pt>
                <c:pt idx="121">
                  <c:v>-7061.2</c:v>
                </c:pt>
                <c:pt idx="122">
                  <c:v>-64071.8</c:v>
                </c:pt>
                <c:pt idx="123">
                  <c:v>-59234.003500000006</c:v>
                </c:pt>
                <c:pt idx="124">
                  <c:v>-22969.8014</c:v>
                </c:pt>
                <c:pt idx="125">
                  <c:v>-68145</c:v>
                </c:pt>
                <c:pt idx="126">
                  <c:v>-70253.399999999994</c:v>
                </c:pt>
                <c:pt idx="127">
                  <c:v>48483.000000000007</c:v>
                </c:pt>
                <c:pt idx="128">
                  <c:v>74340.600000000006</c:v>
                </c:pt>
                <c:pt idx="129">
                  <c:v>-76191.700000000012</c:v>
                </c:pt>
                <c:pt idx="130">
                  <c:v>64500</c:v>
                </c:pt>
                <c:pt idx="131">
                  <c:v>-3225.1997999999999</c:v>
                </c:pt>
                <c:pt idx="132">
                  <c:v>-65396.004000000008</c:v>
                </c:pt>
                <c:pt idx="133">
                  <c:v>-27929.298299999999</c:v>
                </c:pt>
                <c:pt idx="134">
                  <c:v>-26084.799999999999</c:v>
                </c:pt>
                <c:pt idx="135">
                  <c:v>52968.296699999999</c:v>
                </c:pt>
                <c:pt idx="136">
                  <c:v>51270.400000000001</c:v>
                </c:pt>
                <c:pt idx="137">
                  <c:v>49218</c:v>
                </c:pt>
                <c:pt idx="138">
                  <c:v>-71504.695699999997</c:v>
                </c:pt>
                <c:pt idx="139">
                  <c:v>67310.100000000006</c:v>
                </c:pt>
                <c:pt idx="140">
                  <c:v>76281.995699999999</c:v>
                </c:pt>
                <c:pt idx="141">
                  <c:v>-46854.602600000006</c:v>
                </c:pt>
                <c:pt idx="142">
                  <c:v>-77467.495500000005</c:v>
                </c:pt>
                <c:pt idx="143">
                  <c:v>-75069.400000000009</c:v>
                </c:pt>
                <c:pt idx="144">
                  <c:v>57317.7</c:v>
                </c:pt>
                <c:pt idx="145">
                  <c:v>-1713.8999999999999</c:v>
                </c:pt>
                <c:pt idx="146">
                  <c:v>-47619.602800000001</c:v>
                </c:pt>
                <c:pt idx="147">
                  <c:v>25492.5</c:v>
                </c:pt>
                <c:pt idx="148">
                  <c:v>-45886.5</c:v>
                </c:pt>
                <c:pt idx="149">
                  <c:v>-75583.199999999997</c:v>
                </c:pt>
                <c:pt idx="150">
                  <c:v>46380.6</c:v>
                </c:pt>
                <c:pt idx="151">
                  <c:v>44442.5</c:v>
                </c:pt>
                <c:pt idx="152">
                  <c:v>-83067.804700000008</c:v>
                </c:pt>
                <c:pt idx="153">
                  <c:v>83838.599999999991</c:v>
                </c:pt>
                <c:pt idx="154">
                  <c:v>28540.799999999999</c:v>
                </c:pt>
                <c:pt idx="155">
                  <c:v>67190.399999999994</c:v>
                </c:pt>
                <c:pt idx="156">
                  <c:v>76608.504100000006</c:v>
                </c:pt>
                <c:pt idx="157">
                  <c:v>51172.797199999994</c:v>
                </c:pt>
                <c:pt idx="158">
                  <c:v>29103.9984</c:v>
                </c:pt>
                <c:pt idx="159">
                  <c:v>-16757.099999999999</c:v>
                </c:pt>
                <c:pt idx="160">
                  <c:v>-31300.400000000001</c:v>
                </c:pt>
                <c:pt idx="161">
                  <c:v>-16247.7</c:v>
                </c:pt>
                <c:pt idx="162">
                  <c:v>22405.5013</c:v>
                </c:pt>
                <c:pt idx="163">
                  <c:v>49120.2</c:v>
                </c:pt>
                <c:pt idx="164">
                  <c:v>-17025.999</c:v>
                </c:pt>
                <c:pt idx="165">
                  <c:v>-54483.196799999998</c:v>
                </c:pt>
                <c:pt idx="166">
                  <c:v>-22389.899999999998</c:v>
                </c:pt>
                <c:pt idx="167">
                  <c:v>51388</c:v>
                </c:pt>
                <c:pt idx="168">
                  <c:v>77536.800000000003</c:v>
                </c:pt>
                <c:pt idx="169">
                  <c:v>45817.2</c:v>
                </c:pt>
                <c:pt idx="170">
                  <c:v>-5321.4</c:v>
                </c:pt>
                <c:pt idx="171">
                  <c:v>69178.2</c:v>
                </c:pt>
                <c:pt idx="172">
                  <c:v>3606.8</c:v>
                </c:pt>
                <c:pt idx="173">
                  <c:v>75423.600000000006</c:v>
                </c:pt>
                <c:pt idx="174">
                  <c:v>-63923.396599999993</c:v>
                </c:pt>
                <c:pt idx="175">
                  <c:v>-43145.700000000004</c:v>
                </c:pt>
                <c:pt idx="176">
                  <c:v>-32313.600000000002</c:v>
                </c:pt>
                <c:pt idx="177">
                  <c:v>24710.400000000001</c:v>
                </c:pt>
                <c:pt idx="178">
                  <c:v>-33321.698299999996</c:v>
                </c:pt>
                <c:pt idx="179">
                  <c:v>-26047</c:v>
                </c:pt>
                <c:pt idx="180">
                  <c:v>44162.497499999998</c:v>
                </c:pt>
                <c:pt idx="181">
                  <c:v>-39043.4</c:v>
                </c:pt>
                <c:pt idx="182">
                  <c:v>-24505</c:v>
                </c:pt>
                <c:pt idx="183">
                  <c:v>52780</c:v>
                </c:pt>
                <c:pt idx="184">
                  <c:v>-55736.996999999996</c:v>
                </c:pt>
                <c:pt idx="185">
                  <c:v>-49971.600000000006</c:v>
                </c:pt>
                <c:pt idx="186">
                  <c:v>13377.000700000001</c:v>
                </c:pt>
                <c:pt idx="187">
                  <c:v>47437.5</c:v>
                </c:pt>
                <c:pt idx="188">
                  <c:v>-11385</c:v>
                </c:pt>
                <c:pt idx="189">
                  <c:v>68605.203599999993</c:v>
                </c:pt>
                <c:pt idx="190">
                  <c:v>49439.199999999997</c:v>
                </c:pt>
                <c:pt idx="191">
                  <c:v>-76383</c:v>
                </c:pt>
                <c:pt idx="192">
                  <c:v>-67288</c:v>
                </c:pt>
                <c:pt idx="193">
                  <c:v>39909.600000000006</c:v>
                </c:pt>
                <c:pt idx="194">
                  <c:v>25734</c:v>
                </c:pt>
                <c:pt idx="195">
                  <c:v>14196.800800000001</c:v>
                </c:pt>
                <c:pt idx="196">
                  <c:v>-3446.8</c:v>
                </c:pt>
                <c:pt idx="197">
                  <c:v>-50402</c:v>
                </c:pt>
                <c:pt idx="198">
                  <c:v>-19393</c:v>
                </c:pt>
                <c:pt idx="199">
                  <c:v>-44560.002500000002</c:v>
                </c:pt>
                <c:pt idx="200">
                  <c:v>-89011.199999999997</c:v>
                </c:pt>
                <c:pt idx="201">
                  <c:v>-83281.504499999995</c:v>
                </c:pt>
                <c:pt idx="202">
                  <c:v>3679</c:v>
                </c:pt>
                <c:pt idx="203">
                  <c:v>18459</c:v>
                </c:pt>
                <c:pt idx="204">
                  <c:v>-31851.200000000001</c:v>
                </c:pt>
                <c:pt idx="205">
                  <c:v>-19569</c:v>
                </c:pt>
                <c:pt idx="206">
                  <c:v>-21436.799999999999</c:v>
                </c:pt>
                <c:pt idx="207">
                  <c:v>1899.7</c:v>
                </c:pt>
                <c:pt idx="208">
                  <c:v>-61376.903100000003</c:v>
                </c:pt>
                <c:pt idx="209">
                  <c:v>86948.400000000009</c:v>
                </c:pt>
                <c:pt idx="210">
                  <c:v>48605</c:v>
                </c:pt>
                <c:pt idx="211">
                  <c:v>-62214.399999999994</c:v>
                </c:pt>
                <c:pt idx="212">
                  <c:v>-80606.004100000006</c:v>
                </c:pt>
                <c:pt idx="213">
                  <c:v>-61941.1</c:v>
                </c:pt>
                <c:pt idx="214">
                  <c:v>27973.4</c:v>
                </c:pt>
                <c:pt idx="215">
                  <c:v>3934.6</c:v>
                </c:pt>
                <c:pt idx="216">
                  <c:v>55860</c:v>
                </c:pt>
                <c:pt idx="217">
                  <c:v>-62251.1</c:v>
                </c:pt>
                <c:pt idx="218">
                  <c:v>-16408.000800000002</c:v>
                </c:pt>
                <c:pt idx="219">
                  <c:v>84091.004100000006</c:v>
                </c:pt>
                <c:pt idx="220">
                  <c:v>76697.296300000002</c:v>
                </c:pt>
                <c:pt idx="221">
                  <c:v>37241.998200000002</c:v>
                </c:pt>
                <c:pt idx="222">
                  <c:v>-92773.299999999988</c:v>
                </c:pt>
                <c:pt idx="223">
                  <c:v>54631.8</c:v>
                </c:pt>
                <c:pt idx="224">
                  <c:v>-65346.600000000006</c:v>
                </c:pt>
                <c:pt idx="225">
                  <c:v>58311.003100000002</c:v>
                </c:pt>
                <c:pt idx="226">
                  <c:v>-85550.799999999988</c:v>
                </c:pt>
                <c:pt idx="227">
                  <c:v>24689.599999999999</c:v>
                </c:pt>
                <c:pt idx="228">
                  <c:v>-75095.600000000006</c:v>
                </c:pt>
                <c:pt idx="229">
                  <c:v>76447.8</c:v>
                </c:pt>
                <c:pt idx="230">
                  <c:v>60915.200000000004</c:v>
                </c:pt>
                <c:pt idx="231">
                  <c:v>59758.700000000004</c:v>
                </c:pt>
                <c:pt idx="232">
                  <c:v>-10412.5</c:v>
                </c:pt>
                <c:pt idx="233">
                  <c:v>99960</c:v>
                </c:pt>
                <c:pt idx="234">
                  <c:v>59346.400000000001</c:v>
                </c:pt>
                <c:pt idx="235">
                  <c:v>1914.4</c:v>
                </c:pt>
                <c:pt idx="236">
                  <c:v>7901.2</c:v>
                </c:pt>
                <c:pt idx="237">
                  <c:v>71065.903699999995</c:v>
                </c:pt>
                <c:pt idx="238">
                  <c:v>-30412.800000000003</c:v>
                </c:pt>
                <c:pt idx="239">
                  <c:v>59356.803200000002</c:v>
                </c:pt>
                <c:pt idx="240">
                  <c:v>27031.501500000002</c:v>
                </c:pt>
                <c:pt idx="241">
                  <c:v>-20664.600000000002</c:v>
                </c:pt>
                <c:pt idx="242">
                  <c:v>45679.200000000004</c:v>
                </c:pt>
                <c:pt idx="243">
                  <c:v>43291.6</c:v>
                </c:pt>
                <c:pt idx="244">
                  <c:v>64937.4</c:v>
                </c:pt>
                <c:pt idx="245">
                  <c:v>-73589.299999999988</c:v>
                </c:pt>
                <c:pt idx="246">
                  <c:v>65633.7</c:v>
                </c:pt>
                <c:pt idx="247">
                  <c:v>-28135.8</c:v>
                </c:pt>
                <c:pt idx="248">
                  <c:v>76303.995999999999</c:v>
                </c:pt>
                <c:pt idx="249">
                  <c:v>5722.7996999999996</c:v>
                </c:pt>
                <c:pt idx="250">
                  <c:v>-17008.2</c:v>
                </c:pt>
                <c:pt idx="251">
                  <c:v>85330</c:v>
                </c:pt>
                <c:pt idx="252">
                  <c:v>60825.600000000006</c:v>
                </c:pt>
                <c:pt idx="253">
                  <c:v>-87933.599999999991</c:v>
                </c:pt>
                <c:pt idx="254">
                  <c:v>15292.8</c:v>
                </c:pt>
                <c:pt idx="255">
                  <c:v>-72348</c:v>
                </c:pt>
                <c:pt idx="256">
                  <c:v>-14734.3992</c:v>
                </c:pt>
                <c:pt idx="257">
                  <c:v>36348.9</c:v>
                </c:pt>
                <c:pt idx="258">
                  <c:v>-7468</c:v>
                </c:pt>
                <c:pt idx="259">
                  <c:v>1867</c:v>
                </c:pt>
                <c:pt idx="260">
                  <c:v>-32796.400000000001</c:v>
                </c:pt>
                <c:pt idx="261">
                  <c:v>97440</c:v>
                </c:pt>
                <c:pt idx="262">
                  <c:v>43976</c:v>
                </c:pt>
                <c:pt idx="263">
                  <c:v>-62039.8</c:v>
                </c:pt>
                <c:pt idx="264">
                  <c:v>-10638.6</c:v>
                </c:pt>
                <c:pt idx="265">
                  <c:v>76502.8</c:v>
                </c:pt>
                <c:pt idx="266">
                  <c:v>-43037.497499999998</c:v>
                </c:pt>
                <c:pt idx="267">
                  <c:v>-65303.003799999999</c:v>
                </c:pt>
                <c:pt idx="268">
                  <c:v>58429.003400000001</c:v>
                </c:pt>
                <c:pt idx="269">
                  <c:v>48966.502899999999</c:v>
                </c:pt>
                <c:pt idx="270">
                  <c:v>-21671</c:v>
                </c:pt>
                <c:pt idx="271">
                  <c:v>87790</c:v>
                </c:pt>
                <c:pt idx="272">
                  <c:v>-14048.0008</c:v>
                </c:pt>
                <c:pt idx="273">
                  <c:v>-59867.200000000004</c:v>
                </c:pt>
                <c:pt idx="274">
                  <c:v>12793.900000000001</c:v>
                </c:pt>
                <c:pt idx="275">
                  <c:v>-77628.600000000006</c:v>
                </c:pt>
                <c:pt idx="276">
                  <c:v>-84649.200000000012</c:v>
                </c:pt>
                <c:pt idx="277">
                  <c:v>-10895.4</c:v>
                </c:pt>
                <c:pt idx="278">
                  <c:v>-65372.4</c:v>
                </c:pt>
                <c:pt idx="279">
                  <c:v>52233.000000000007</c:v>
                </c:pt>
                <c:pt idx="280">
                  <c:v>-35216</c:v>
                </c:pt>
                <c:pt idx="281">
                  <c:v>-35450.200000000004</c:v>
                </c:pt>
                <c:pt idx="282">
                  <c:v>-72600</c:v>
                </c:pt>
                <c:pt idx="283">
                  <c:v>83007.00450000001</c:v>
                </c:pt>
                <c:pt idx="284">
                  <c:v>65627.100000000006</c:v>
                </c:pt>
                <c:pt idx="285">
                  <c:v>12241.2</c:v>
                </c:pt>
                <c:pt idx="286">
                  <c:v>-65286.400000000001</c:v>
                </c:pt>
                <c:pt idx="287">
                  <c:v>-73447.199999999997</c:v>
                </c:pt>
                <c:pt idx="288">
                  <c:v>-97641.599999999991</c:v>
                </c:pt>
                <c:pt idx="289">
                  <c:v>-45788.4</c:v>
                </c:pt>
                <c:pt idx="290">
                  <c:v>-18486.900000000001</c:v>
                </c:pt>
                <c:pt idx="291">
                  <c:v>64672.200000000004</c:v>
                </c:pt>
                <c:pt idx="292">
                  <c:v>43159.200000000004</c:v>
                </c:pt>
                <c:pt idx="293">
                  <c:v>-64627.200000000004</c:v>
                </c:pt>
                <c:pt idx="294">
                  <c:v>36875.200000000004</c:v>
                </c:pt>
                <c:pt idx="295">
                  <c:v>-23606.400000000001</c:v>
                </c:pt>
                <c:pt idx="296">
                  <c:v>72164.796300000002</c:v>
                </c:pt>
                <c:pt idx="297">
                  <c:v>-47265.599999999999</c:v>
                </c:pt>
                <c:pt idx="298">
                  <c:v>-11793</c:v>
                </c:pt>
                <c:pt idx="299">
                  <c:v>-76026.600000000006</c:v>
                </c:pt>
                <c:pt idx="300">
                  <c:v>92884.795199999993</c:v>
                </c:pt>
                <c:pt idx="301">
                  <c:v>62439.303300000007</c:v>
                </c:pt>
                <c:pt idx="302">
                  <c:v>-92712.904900000009</c:v>
                </c:pt>
                <c:pt idx="303">
                  <c:v>-21688.699999999997</c:v>
                </c:pt>
                <c:pt idx="304">
                  <c:v>0</c:v>
                </c:pt>
                <c:pt idx="305">
                  <c:v>16064</c:v>
                </c:pt>
                <c:pt idx="306">
                  <c:v>32462.399999999998</c:v>
                </c:pt>
                <c:pt idx="307">
                  <c:v>54734.400000000001</c:v>
                </c:pt>
                <c:pt idx="308">
                  <c:v>46673.897700000001</c:v>
                </c:pt>
                <c:pt idx="309">
                  <c:v>-71067.5</c:v>
                </c:pt>
                <c:pt idx="310">
                  <c:v>-65603.196799999991</c:v>
                </c:pt>
                <c:pt idx="311">
                  <c:v>-100275.40460000001</c:v>
                </c:pt>
                <c:pt idx="312">
                  <c:v>-79804.800000000003</c:v>
                </c:pt>
                <c:pt idx="313">
                  <c:v>-100396.4</c:v>
                </c:pt>
                <c:pt idx="314">
                  <c:v>-27932.400000000001</c:v>
                </c:pt>
                <c:pt idx="315">
                  <c:v>102440.80439999999</c:v>
                </c:pt>
                <c:pt idx="316">
                  <c:v>-38854.400000000001</c:v>
                </c:pt>
                <c:pt idx="317">
                  <c:v>-102085.2</c:v>
                </c:pt>
                <c:pt idx="318">
                  <c:v>-115329.60000000001</c:v>
                </c:pt>
                <c:pt idx="319">
                  <c:v>-73925.7</c:v>
                </c:pt>
                <c:pt idx="320">
                  <c:v>97596.395899999989</c:v>
                </c:pt>
                <c:pt idx="321">
                  <c:v>-14282.399399999998</c:v>
                </c:pt>
                <c:pt idx="322">
                  <c:v>-26282.298900000002</c:v>
                </c:pt>
                <c:pt idx="323">
                  <c:v>-97686.5959</c:v>
                </c:pt>
                <c:pt idx="324">
                  <c:v>54491.6</c:v>
                </c:pt>
                <c:pt idx="325">
                  <c:v>-33808.6014</c:v>
                </c:pt>
                <c:pt idx="326">
                  <c:v>-59187.5</c:v>
                </c:pt>
                <c:pt idx="327">
                  <c:v>38615.498299999999</c:v>
                </c:pt>
                <c:pt idx="328">
                  <c:v>62654.5</c:v>
                </c:pt>
                <c:pt idx="329">
                  <c:v>-32106.2</c:v>
                </c:pt>
                <c:pt idx="330">
                  <c:v>27240</c:v>
                </c:pt>
                <c:pt idx="331">
                  <c:v>-71084.799999999988</c:v>
                </c:pt>
                <c:pt idx="332">
                  <c:v>-91509.599999999991</c:v>
                </c:pt>
                <c:pt idx="333">
                  <c:v>-34326.398399999998</c:v>
                </c:pt>
                <c:pt idx="334">
                  <c:v>-21453.999</c:v>
                </c:pt>
                <c:pt idx="335">
                  <c:v>34595</c:v>
                </c:pt>
                <c:pt idx="336">
                  <c:v>-29696.799999999999</c:v>
                </c:pt>
                <c:pt idx="337">
                  <c:v>-63784.003500000006</c:v>
                </c:pt>
                <c:pt idx="338">
                  <c:v>1124420.8617</c:v>
                </c:pt>
              </c:numCache>
            </c:numRef>
          </c:yVal>
          <c:smooth val="0"/>
          <c:extLst>
            <c:ext xmlns:c16="http://schemas.microsoft.com/office/drawing/2014/chart" uri="{C3380CC4-5D6E-409C-BE32-E72D297353CC}">
              <c16:uniqueId val="{00000000-ED54-6F48-AFA9-A7D6E5F1243E}"/>
            </c:ext>
          </c:extLst>
        </c:ser>
        <c:dLbls>
          <c:showLegendKey val="0"/>
          <c:showVal val="0"/>
          <c:showCatName val="0"/>
          <c:showSerName val="0"/>
          <c:showPercent val="0"/>
          <c:showBubbleSize val="0"/>
        </c:dLbls>
        <c:axId val="483350511"/>
        <c:axId val="483351327"/>
      </c:scatterChart>
      <c:valAx>
        <c:axId val="483350511"/>
        <c:scaling>
          <c:orientation val="minMax"/>
        </c:scaling>
        <c:delete val="0"/>
        <c:axPos val="b"/>
        <c:majorGridlines>
          <c:spPr>
            <a:ln w="9525" cap="flat" cmpd="sng" algn="ctr">
              <a:solidFill>
                <a:schemeClr val="tx1">
                  <a:lumMod val="15000"/>
                  <a:lumOff val="85000"/>
                </a:schemeClr>
              </a:solidFill>
              <a:round/>
            </a:ln>
            <a:effectLst/>
          </c:spPr>
        </c:majorGridlines>
        <c:numFmt formatCode="m/d/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83351327"/>
        <c:crosses val="autoZero"/>
        <c:crossBetween val="midCat"/>
      </c:valAx>
      <c:valAx>
        <c:axId val="48335132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833505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0</xdr:colOff>
      <xdr:row>34</xdr:row>
      <xdr:rowOff>0</xdr:rowOff>
    </xdr:from>
    <xdr:to>
      <xdr:col>12</xdr:col>
      <xdr:colOff>304800</xdr:colOff>
      <xdr:row>35</xdr:row>
      <xdr:rowOff>1219200</xdr:rowOff>
    </xdr:to>
    <xdr:graphicFrame macro="">
      <xdr:nvGraphicFramePr>
        <xdr:cNvPr id="2" name="Диаграмма 1">
          <a:extLst>
            <a:ext uri="{FF2B5EF4-FFF2-40B4-BE49-F238E27FC236}">
              <a16:creationId xmlns:a16="http://schemas.microsoft.com/office/drawing/2014/main" id="{2C29F193-460B-47B0-AA83-D6B5B1F6E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476250</xdr:colOff>
      <xdr:row>3</xdr:row>
      <xdr:rowOff>577850</xdr:rowOff>
    </xdr:from>
    <xdr:to>
      <xdr:col>20</xdr:col>
      <xdr:colOff>336550</xdr:colOff>
      <xdr:row>12</xdr:row>
      <xdr:rowOff>133350</xdr:rowOff>
    </xdr:to>
    <xdr:graphicFrame macro="">
      <xdr:nvGraphicFramePr>
        <xdr:cNvPr id="2" name="Диаграмма 1">
          <a:extLst>
            <a:ext uri="{FF2B5EF4-FFF2-40B4-BE49-F238E27FC236}">
              <a16:creationId xmlns:a16="http://schemas.microsoft.com/office/drawing/2014/main" id="{FCF05F27-C7E4-AB45-A40D-4D959C39AF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Pack by Diakov" refreshedDate="44208.50272546296" createdVersion="6" refreshedVersion="6" minRefreshableVersion="3" recordCount="339" xr:uid="{88E67C78-2BAA-4412-B323-3D24EF6405DB}">
  <cacheSource type="worksheet">
    <worksheetSource name="Сделки"/>
  </cacheSource>
  <cacheFields count="4">
    <cacheField name="Дата сделки" numFmtId="0">
      <sharedItems count="301">
        <s v="2015-04-09"/>
        <s v="2015-04-27"/>
        <s v="2015-04-30"/>
        <s v="2015-05-01"/>
        <s v="2015-05-08"/>
        <s v="2015-05-12"/>
        <s v="2015-05-19"/>
        <s v="2015-05-21"/>
        <s v="2015-06-03"/>
        <s v="2015-06-05"/>
        <s v="2015-06-09"/>
        <s v="2015-06-29"/>
        <s v="2015-06-30"/>
        <s v="2015-07-09"/>
        <s v="2015-07-24"/>
        <s v="2015-07-31"/>
        <s v="2015-08-03"/>
        <s v="2015-08-04"/>
        <s v="2015-08-05"/>
        <s v="2015-08-11"/>
        <s v="2015-08-13"/>
        <s v="2015-09-02"/>
        <s v="2015-09-11"/>
        <s v="2015-09-18"/>
        <s v="2015-09-24"/>
        <s v="2015-09-25"/>
        <s v="2015-10-02"/>
        <s v="2015-10-05"/>
        <s v="2015-10-08"/>
        <s v="2015-10-16"/>
        <s v="2015-10-30"/>
        <s v="2015-11-02"/>
        <s v="2015-11-12"/>
        <s v="2015-11-17"/>
        <s v="2015-11-23"/>
        <s v="2015-12-07"/>
        <s v="2015-12-15"/>
        <s v="2015-12-21"/>
        <s v="2015-12-24"/>
        <s v="2016-01-04"/>
        <s v="2016-01-05"/>
        <s v="2016-01-07"/>
        <s v="2016-01-13"/>
        <s v="2016-01-27"/>
        <s v="2016-02-04"/>
        <s v="2016-02-05"/>
        <s v="2016-02-12"/>
        <s v="2016-02-18"/>
        <s v="2016-02-26"/>
        <s v="2016-02-29"/>
        <s v="2016-03-08"/>
        <s v="2016-03-28"/>
        <s v="2016-03-29"/>
        <s v="2016-04-18"/>
        <s v="2016-04-21"/>
        <s v="2016-05-04"/>
        <s v="2016-05-13"/>
        <s v="2016-05-16"/>
        <s v="2016-05-17"/>
        <s v="2016-05-19"/>
        <s v="2016-05-24"/>
        <s v="2016-05-26"/>
        <s v="2016-06-02"/>
        <s v="2016-06-03"/>
        <s v="2016-06-06"/>
        <s v="2016-06-08"/>
        <s v="2016-06-14"/>
        <s v="2016-06-22"/>
        <s v="2016-07-05"/>
        <s v="2016-07-08"/>
        <s v="2016-07-14"/>
        <s v="2016-07-15"/>
        <s v="2016-07-18"/>
        <s v="2016-07-27"/>
        <s v="2016-08-01"/>
        <s v="2016-08-12"/>
        <s v="2016-08-15"/>
        <s v="2016-08-25"/>
        <s v="2016-08-26"/>
        <s v="2016-08-29"/>
        <s v="2016-08-31"/>
        <s v="2016-09-01"/>
        <s v="2016-09-14"/>
        <s v="2016-09-16"/>
        <s v="2016-09-22"/>
        <s v="2016-09-30"/>
        <s v="2016-10-04"/>
        <s v="2016-10-07"/>
        <s v="2016-10-18"/>
        <s v="2016-10-21"/>
        <s v="2016-10-28"/>
        <s v="2016-11-04"/>
        <s v="2016-11-09"/>
        <s v="2016-11-11"/>
        <s v="2016-11-17"/>
        <s v="2016-11-21"/>
        <s v="2016-11-23"/>
        <s v="2016-12-12"/>
        <s v="2016-12-14"/>
        <s v="2016-12-16"/>
        <s v="2016-12-21"/>
        <s v="2016-12-23"/>
        <s v="2016-12-30"/>
        <s v="2017-01-12"/>
        <s v="2017-01-17"/>
        <s v="2017-01-20"/>
        <s v="2017-02-01"/>
        <s v="2017-02-02"/>
        <s v="2017-02-14"/>
        <s v="2017-02-15"/>
        <s v="2017-02-17"/>
        <s v="2017-02-28"/>
        <s v="2017-03-17"/>
        <s v="2017-03-20"/>
        <s v="2017-03-31"/>
        <s v="2017-04-06"/>
        <s v="2017-04-07"/>
        <s v="2017-04-13"/>
        <s v="2017-04-17"/>
        <s v="2017-04-18"/>
        <s v="2017-04-19"/>
        <s v="2017-05-02"/>
        <s v="2017-05-04"/>
        <s v="2017-05-08"/>
        <s v="2017-05-10"/>
        <s v="2017-05-12"/>
        <s v="2017-06-09"/>
        <s v="2017-06-20"/>
        <s v="2017-06-29"/>
        <s v="2017-07-17"/>
        <s v="2017-07-21"/>
        <s v="2017-07-27"/>
        <s v="2017-08-07"/>
        <s v="2017-08-08"/>
        <s v="2017-08-16"/>
        <s v="2017-08-22"/>
        <s v="2017-08-24"/>
        <s v="2017-08-28"/>
        <s v="2017-08-31"/>
        <s v="2017-09-05"/>
        <s v="2017-09-06"/>
        <s v="2017-09-21"/>
        <s v="2017-10-05"/>
        <s v="2017-10-12"/>
        <s v="2017-10-16"/>
        <s v="2017-10-17"/>
        <s v="2017-10-19"/>
        <s v="2017-10-23"/>
        <s v="2017-11-10"/>
        <s v="2017-11-15"/>
        <s v="2017-11-28"/>
        <s v="2017-11-29"/>
        <s v="2017-12-01"/>
        <s v="2017-12-06"/>
        <s v="2017-12-13"/>
        <s v="2018-01-03"/>
        <s v="2018-01-04"/>
        <s v="2018-01-17"/>
        <s v="2018-01-18"/>
        <s v="2018-01-25"/>
        <s v="2018-01-26"/>
        <s v="2018-01-31"/>
        <s v="2018-02-06"/>
        <s v="2018-02-07"/>
        <s v="2018-02-26"/>
        <s v="2018-02-27"/>
        <s v="2018-03-02"/>
        <s v="2018-03-09"/>
        <s v="2018-03-13"/>
        <s v="2018-03-14"/>
        <s v="2018-03-29"/>
        <s v="2018-04-02"/>
        <s v="2018-04-03"/>
        <s v="2018-04-04"/>
        <s v="2018-04-20"/>
        <s v="2018-04-27"/>
        <s v="2018-05-15"/>
        <s v="2018-05-16"/>
        <s v="2018-05-18"/>
        <s v="2018-05-25"/>
        <s v="2018-06-04"/>
        <s v="2018-06-12"/>
        <s v="2018-06-18"/>
        <s v="2018-06-29"/>
        <s v="2018-07-05"/>
        <s v="2018-07-10"/>
        <s v="2018-07-16"/>
        <s v="2018-07-23"/>
        <s v="2018-08-03"/>
        <s v="2018-08-06"/>
        <s v="2018-08-10"/>
        <s v="2018-08-23"/>
        <s v="2018-08-31"/>
        <s v="2018-09-04"/>
        <s v="2018-09-12"/>
        <s v="2018-09-17"/>
        <s v="2018-09-21"/>
        <s v="2018-09-28"/>
        <s v="2018-10-03"/>
        <s v="2018-10-12"/>
        <s v="2018-10-16"/>
        <s v="2018-10-22"/>
        <s v="2018-10-25"/>
        <s v="2018-10-26"/>
        <s v="2018-11-05"/>
        <s v="2018-11-07"/>
        <s v="2018-11-08"/>
        <s v="2018-11-14"/>
        <s v="2018-11-21"/>
        <s v="2018-11-30"/>
        <s v="2018-12-07"/>
        <s v="2018-12-13"/>
        <s v="2018-12-14"/>
        <s v="2018-12-17"/>
        <s v="2018-12-19"/>
        <s v="2018-12-21"/>
        <s v="2018-12-26"/>
        <s v="2018-12-27"/>
        <s v="2019-01-14"/>
        <s v="2019-01-16"/>
        <s v="2019-01-24"/>
        <s v="2019-02-06"/>
        <s v="2019-02-13"/>
        <s v="2019-02-21"/>
        <s v="2019-02-26"/>
        <s v="2019-03-01"/>
        <s v="2019-03-08"/>
        <s v="2019-03-12"/>
        <s v="2019-03-18"/>
        <s v="2019-03-22"/>
        <s v="2019-04-03"/>
        <s v="2019-04-08"/>
        <s v="2019-04-15"/>
        <s v="2019-04-17"/>
        <s v="2019-05-03"/>
        <s v="2019-05-07"/>
        <s v="2019-05-08"/>
        <s v="2019-05-10"/>
        <s v="2019-05-28"/>
        <s v="2019-05-31"/>
        <s v="2019-06-10"/>
        <s v="2019-06-12"/>
        <s v="2019-06-14"/>
        <s v="2019-06-19"/>
        <s v="2019-06-24"/>
        <s v="2019-06-27"/>
        <s v="2019-07-09"/>
        <s v="2019-07-25"/>
        <s v="2019-07-29"/>
        <s v="2019-07-31"/>
        <s v="2019-08-05"/>
        <s v="2019-08-06"/>
        <s v="2019-08-14"/>
        <s v="2019-08-16"/>
        <s v="2019-08-22"/>
        <s v="2019-08-23"/>
        <s v="2019-08-26"/>
        <s v="2019-08-30"/>
        <s v="2019-09-03"/>
        <s v="2019-09-11"/>
        <s v="2019-09-16"/>
        <s v="2019-09-17"/>
        <s v="2019-09-18"/>
        <s v="2019-09-20"/>
        <s v="2019-09-24"/>
        <s v="2019-09-27"/>
        <s v="2019-09-30"/>
        <s v="2019-10-02"/>
        <s v="2019-10-07"/>
        <s v="2019-10-10"/>
        <s v="2019-10-11"/>
        <s v="2019-10-14"/>
        <s v="2019-10-18"/>
        <s v="2019-10-21"/>
        <s v="2019-10-25"/>
        <s v="2019-10-28"/>
        <s v="2019-11-07"/>
        <s v="2019-11-29"/>
        <s v="2019-12-02"/>
        <s v="2019-12-03"/>
        <s v="2019-12-09"/>
        <s v="2019-12-17"/>
        <s v="2019-12-20"/>
        <s v="2019-12-30"/>
        <s v="2020-01-03"/>
        <s v="2020-01-07"/>
        <s v="2020-01-09"/>
        <s v="2020-01-10"/>
        <s v="2020-01-13"/>
        <s v="2020-01-17"/>
        <s v="2020-01-22"/>
        <s v="2020-01-29"/>
        <s v="2020-01-31"/>
        <s v="2020-02-07"/>
        <s v="2020-02-12"/>
        <s v="2020-02-20"/>
        <s v="2020-02-24"/>
        <s v="2020-02-26"/>
        <s v="2020-02-27"/>
        <s v="2020-03-05"/>
        <s v="2020-03-12"/>
      </sharedItems>
    </cacheField>
    <cacheField name="Тип сделки" numFmtId="0">
      <sharedItems/>
    </cacheField>
    <cacheField name="Количество" numFmtId="0">
      <sharedItems containsSemiMixedTypes="0" containsString="0" containsNumber="1" containsInteger="1" minValue="0" maxValue="6170"/>
    </cacheField>
    <cacheField name="Количество_net" numFmtId="0">
      <sharedItems containsSemiMixedTypes="0" containsString="0" containsNumber="1" containsInteger="1" minValue="-500" maxValue="6170" count="99">
        <n v="490"/>
        <n v="290"/>
        <n v="-410"/>
        <n v="-370"/>
        <n v="140"/>
        <n v="-70"/>
        <n v="480"/>
        <n v="40"/>
        <n v="-250"/>
        <n v="-360"/>
        <n v="-30"/>
        <n v="180"/>
        <n v="-80"/>
        <n v="-420"/>
        <n v="-260"/>
        <n v="420"/>
        <n v="-290"/>
        <n v="230"/>
        <n v="-460"/>
        <n v="-120"/>
        <n v="190"/>
        <n v="460"/>
        <n v="-110"/>
        <n v="-100"/>
        <n v="-440"/>
        <n v="-330"/>
        <n v="-380"/>
        <n v="-240"/>
        <n v="470"/>
        <n v="-470"/>
        <n v="-450"/>
        <n v="250"/>
        <n v="-220"/>
        <n v="300"/>
        <n v="-350"/>
        <n v="-500"/>
        <n v="-300"/>
        <n v="150"/>
        <n v="30"/>
        <n v="-230"/>
        <n v="380"/>
        <n v="320"/>
        <n v="260"/>
        <n v="130"/>
        <n v="400"/>
        <n v="-430"/>
        <n v="-210"/>
        <n v="-90"/>
        <n v="-480"/>
        <n v="120"/>
        <n v="-490"/>
        <n v="-280"/>
        <n v="-400"/>
        <n v="500"/>
        <n v="330"/>
        <n v="50"/>
        <n v="280"/>
        <n v="370"/>
        <n v="-140"/>
        <n v="-150"/>
        <n v="220"/>
        <n v="430"/>
        <n v="-180"/>
        <n v="110"/>
        <n v="60"/>
        <n v="270"/>
        <n v="-390"/>
        <n v="-20"/>
        <n v="-130"/>
        <n v="-40"/>
        <n v="-170"/>
        <n v="-160"/>
        <n v="390"/>
        <n v="-10"/>
        <n v="-270"/>
        <n v="160"/>
        <n v="360"/>
        <n v="410"/>
        <n v="-320"/>
        <n v="440"/>
        <n v="20"/>
        <n v="-340"/>
        <n v="70"/>
        <n v="-60"/>
        <n v="80"/>
        <n v="100"/>
        <n v="10"/>
        <n v="-310"/>
        <n v="310"/>
        <n v="-50"/>
        <n v="240"/>
        <n v="340"/>
        <n v="-200"/>
        <n v="-190"/>
        <n v="450"/>
        <n v="210"/>
        <n v="0"/>
        <n v="170"/>
        <n v="617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9">
  <r>
    <x v="0"/>
    <s v="Покупка"/>
    <n v="490"/>
    <x v="0"/>
  </r>
  <r>
    <x v="0"/>
    <s v="Покупка"/>
    <n v="290"/>
    <x v="1"/>
  </r>
  <r>
    <x v="1"/>
    <s v="Продажа"/>
    <n v="410"/>
    <x v="2"/>
  </r>
  <r>
    <x v="2"/>
    <s v="Продажа"/>
    <n v="370"/>
    <x v="3"/>
  </r>
  <r>
    <x v="3"/>
    <s v="Продажа"/>
    <n v="410"/>
    <x v="2"/>
  </r>
  <r>
    <x v="4"/>
    <s v="Покупка"/>
    <n v="140"/>
    <x v="4"/>
  </r>
  <r>
    <x v="5"/>
    <s v="Продажа"/>
    <n v="70"/>
    <x v="5"/>
  </r>
  <r>
    <x v="5"/>
    <s v="Покупка"/>
    <n v="480"/>
    <x v="6"/>
  </r>
  <r>
    <x v="6"/>
    <s v="Продажа"/>
    <n v="70"/>
    <x v="5"/>
  </r>
  <r>
    <x v="7"/>
    <s v="Покупка"/>
    <n v="40"/>
    <x v="7"/>
  </r>
  <r>
    <x v="8"/>
    <s v="Покупка"/>
    <n v="490"/>
    <x v="0"/>
  </r>
  <r>
    <x v="9"/>
    <s v="Продажа"/>
    <n v="250"/>
    <x v="8"/>
  </r>
  <r>
    <x v="10"/>
    <s v="Покупка"/>
    <n v="290"/>
    <x v="1"/>
  </r>
  <r>
    <x v="11"/>
    <s v="Продажа"/>
    <n v="360"/>
    <x v="9"/>
  </r>
  <r>
    <x v="12"/>
    <s v="Продажа"/>
    <n v="70"/>
    <x v="5"/>
  </r>
  <r>
    <x v="13"/>
    <s v="Продажа"/>
    <n v="30"/>
    <x v="10"/>
  </r>
  <r>
    <x v="14"/>
    <s v="Покупка"/>
    <n v="180"/>
    <x v="11"/>
  </r>
  <r>
    <x v="15"/>
    <s v="Продажа"/>
    <n v="80"/>
    <x v="12"/>
  </r>
  <r>
    <x v="16"/>
    <s v="Продажа"/>
    <n v="420"/>
    <x v="13"/>
  </r>
  <r>
    <x v="17"/>
    <s v="Продажа"/>
    <n v="260"/>
    <x v="14"/>
  </r>
  <r>
    <x v="18"/>
    <s v="Продажа"/>
    <n v="420"/>
    <x v="13"/>
  </r>
  <r>
    <x v="19"/>
    <s v="Покупка"/>
    <n v="420"/>
    <x v="15"/>
  </r>
  <r>
    <x v="20"/>
    <s v="Продажа"/>
    <n v="290"/>
    <x v="16"/>
  </r>
  <r>
    <x v="21"/>
    <s v="Продажа"/>
    <n v="80"/>
    <x v="12"/>
  </r>
  <r>
    <x v="22"/>
    <s v="Покупка"/>
    <n v="230"/>
    <x v="17"/>
  </r>
  <r>
    <x v="23"/>
    <s v="Продажа"/>
    <n v="460"/>
    <x v="18"/>
  </r>
  <r>
    <x v="24"/>
    <s v="Продажа"/>
    <n v="120"/>
    <x v="19"/>
  </r>
  <r>
    <x v="25"/>
    <s v="Покупка"/>
    <n v="190"/>
    <x v="20"/>
  </r>
  <r>
    <x v="26"/>
    <s v="Покупка"/>
    <n v="460"/>
    <x v="21"/>
  </r>
  <r>
    <x v="27"/>
    <s v="Продажа"/>
    <n v="110"/>
    <x v="22"/>
  </r>
  <r>
    <x v="28"/>
    <s v="Продажа"/>
    <n v="100"/>
    <x v="23"/>
  </r>
  <r>
    <x v="28"/>
    <s v="Продажа"/>
    <n v="440"/>
    <x v="24"/>
  </r>
  <r>
    <x v="29"/>
    <s v="Продажа"/>
    <n v="330"/>
    <x v="25"/>
  </r>
  <r>
    <x v="30"/>
    <s v="Продажа"/>
    <n v="380"/>
    <x v="26"/>
  </r>
  <r>
    <x v="30"/>
    <s v="Продажа"/>
    <n v="240"/>
    <x v="27"/>
  </r>
  <r>
    <x v="31"/>
    <s v="Покупка"/>
    <n v="470"/>
    <x v="28"/>
  </r>
  <r>
    <x v="32"/>
    <s v="Продажа"/>
    <n v="470"/>
    <x v="29"/>
  </r>
  <r>
    <x v="33"/>
    <s v="Продажа"/>
    <n v="450"/>
    <x v="30"/>
  </r>
  <r>
    <x v="33"/>
    <s v="Покупка"/>
    <n v="250"/>
    <x v="31"/>
  </r>
  <r>
    <x v="34"/>
    <s v="Продажа"/>
    <n v="220"/>
    <x v="32"/>
  </r>
  <r>
    <x v="35"/>
    <s v="Продажа"/>
    <n v="360"/>
    <x v="9"/>
  </r>
  <r>
    <x v="36"/>
    <s v="Покупка"/>
    <n v="250"/>
    <x v="31"/>
  </r>
  <r>
    <x v="37"/>
    <s v="Покупка"/>
    <n v="300"/>
    <x v="33"/>
  </r>
  <r>
    <x v="38"/>
    <s v="Покупка"/>
    <n v="180"/>
    <x v="11"/>
  </r>
  <r>
    <x v="39"/>
    <s v="Покупка"/>
    <n v="140"/>
    <x v="4"/>
  </r>
  <r>
    <x v="40"/>
    <s v="Продажа"/>
    <n v="350"/>
    <x v="34"/>
  </r>
  <r>
    <x v="41"/>
    <s v="Продажа"/>
    <n v="500"/>
    <x v="35"/>
  </r>
  <r>
    <x v="42"/>
    <s v="Продажа"/>
    <n v="240"/>
    <x v="27"/>
  </r>
  <r>
    <x v="43"/>
    <s v="Продажа"/>
    <n v="300"/>
    <x v="36"/>
  </r>
  <r>
    <x v="44"/>
    <s v="Покупка"/>
    <n v="150"/>
    <x v="37"/>
  </r>
  <r>
    <x v="44"/>
    <s v="Покупка"/>
    <n v="30"/>
    <x v="38"/>
  </r>
  <r>
    <x v="45"/>
    <s v="Продажа"/>
    <n v="230"/>
    <x v="39"/>
  </r>
  <r>
    <x v="46"/>
    <s v="Покупка"/>
    <n v="380"/>
    <x v="40"/>
  </r>
  <r>
    <x v="47"/>
    <s v="Покупка"/>
    <n v="320"/>
    <x v="41"/>
  </r>
  <r>
    <x v="48"/>
    <s v="Покупка"/>
    <n v="260"/>
    <x v="42"/>
  </r>
  <r>
    <x v="49"/>
    <s v="Покупка"/>
    <n v="140"/>
    <x v="4"/>
  </r>
  <r>
    <x v="50"/>
    <s v="Продажа"/>
    <n v="240"/>
    <x v="27"/>
  </r>
  <r>
    <x v="51"/>
    <s v="Покупка"/>
    <n v="130"/>
    <x v="43"/>
  </r>
  <r>
    <x v="52"/>
    <s v="Покупка"/>
    <n v="400"/>
    <x v="44"/>
  </r>
  <r>
    <x v="53"/>
    <s v="Продажа"/>
    <n v="430"/>
    <x v="45"/>
  </r>
  <r>
    <x v="54"/>
    <s v="Продажа"/>
    <n v="210"/>
    <x v="46"/>
  </r>
  <r>
    <x v="55"/>
    <s v="Продажа"/>
    <n v="90"/>
    <x v="47"/>
  </r>
  <r>
    <x v="56"/>
    <s v="Продажа"/>
    <n v="480"/>
    <x v="48"/>
  </r>
  <r>
    <x v="57"/>
    <s v="Покупка"/>
    <n v="490"/>
    <x v="0"/>
  </r>
  <r>
    <x v="58"/>
    <s v="Покупка"/>
    <n v="120"/>
    <x v="49"/>
  </r>
  <r>
    <x v="59"/>
    <s v="Покупка"/>
    <n v="180"/>
    <x v="11"/>
  </r>
  <r>
    <x v="60"/>
    <s v="Продажа"/>
    <n v="110"/>
    <x v="22"/>
  </r>
  <r>
    <x v="61"/>
    <s v="Продажа"/>
    <n v="490"/>
    <x v="50"/>
  </r>
  <r>
    <x v="62"/>
    <s v="Продажа"/>
    <n v="280"/>
    <x v="51"/>
  </r>
  <r>
    <x v="63"/>
    <s v="Продажа"/>
    <n v="400"/>
    <x v="52"/>
  </r>
  <r>
    <x v="64"/>
    <s v="Покупка"/>
    <n v="500"/>
    <x v="53"/>
  </r>
  <r>
    <x v="64"/>
    <s v="Покупка"/>
    <n v="330"/>
    <x v="54"/>
  </r>
  <r>
    <x v="65"/>
    <s v="Покупка"/>
    <n v="470"/>
    <x v="28"/>
  </r>
  <r>
    <x v="66"/>
    <s v="Продажа"/>
    <n v="460"/>
    <x v="18"/>
  </r>
  <r>
    <x v="67"/>
    <s v="Покупка"/>
    <n v="50"/>
    <x v="55"/>
  </r>
  <r>
    <x v="68"/>
    <s v="Покупка"/>
    <n v="230"/>
    <x v="17"/>
  </r>
  <r>
    <x v="69"/>
    <s v="Продажа"/>
    <n v="380"/>
    <x v="26"/>
  </r>
  <r>
    <x v="70"/>
    <s v="Продажа"/>
    <n v="240"/>
    <x v="27"/>
  </r>
  <r>
    <x v="71"/>
    <s v="Покупка"/>
    <n v="280"/>
    <x v="56"/>
  </r>
  <r>
    <x v="72"/>
    <s v="Продажа"/>
    <n v="280"/>
    <x v="51"/>
  </r>
  <r>
    <x v="73"/>
    <s v="Продажа"/>
    <n v="460"/>
    <x v="18"/>
  </r>
  <r>
    <x v="74"/>
    <s v="Покупка"/>
    <n v="300"/>
    <x v="33"/>
  </r>
  <r>
    <x v="75"/>
    <s v="Покупка"/>
    <n v="370"/>
    <x v="57"/>
  </r>
  <r>
    <x v="76"/>
    <s v="Покупка"/>
    <n v="130"/>
    <x v="43"/>
  </r>
  <r>
    <x v="77"/>
    <s v="Покупка"/>
    <n v="30"/>
    <x v="38"/>
  </r>
  <r>
    <x v="78"/>
    <s v="Продажа"/>
    <n v="440"/>
    <x v="24"/>
  </r>
  <r>
    <x v="79"/>
    <s v="Продажа"/>
    <n v="140"/>
    <x v="58"/>
  </r>
  <r>
    <x v="80"/>
    <s v="Продажа"/>
    <n v="470"/>
    <x v="29"/>
  </r>
  <r>
    <x v="81"/>
    <s v="Продажа"/>
    <n v="110"/>
    <x v="22"/>
  </r>
  <r>
    <x v="82"/>
    <s v="Продажа"/>
    <n v="150"/>
    <x v="59"/>
  </r>
  <r>
    <x v="83"/>
    <s v="Покупка"/>
    <n v="220"/>
    <x v="60"/>
  </r>
  <r>
    <x v="84"/>
    <s v="Продажа"/>
    <n v="380"/>
    <x v="26"/>
  </r>
  <r>
    <x v="85"/>
    <s v="Покупка"/>
    <n v="430"/>
    <x v="61"/>
  </r>
  <r>
    <x v="86"/>
    <s v="Продажа"/>
    <n v="180"/>
    <x v="62"/>
  </r>
  <r>
    <x v="87"/>
    <s v="Покупка"/>
    <n v="300"/>
    <x v="33"/>
  </r>
  <r>
    <x v="88"/>
    <s v="Покупка"/>
    <n v="110"/>
    <x v="63"/>
  </r>
  <r>
    <x v="89"/>
    <s v="Продажа"/>
    <n v="430"/>
    <x v="45"/>
  </r>
  <r>
    <x v="90"/>
    <s v="Покупка"/>
    <n v="50"/>
    <x v="55"/>
  </r>
  <r>
    <x v="91"/>
    <s v="Покупка"/>
    <n v="500"/>
    <x v="53"/>
  </r>
  <r>
    <x v="92"/>
    <s v="Покупка"/>
    <n v="380"/>
    <x v="40"/>
  </r>
  <r>
    <x v="92"/>
    <s v="Продажа"/>
    <n v="440"/>
    <x v="24"/>
  </r>
  <r>
    <x v="93"/>
    <s v="Покупка"/>
    <n v="430"/>
    <x v="61"/>
  </r>
  <r>
    <x v="93"/>
    <s v="Покупка"/>
    <n v="280"/>
    <x v="56"/>
  </r>
  <r>
    <x v="94"/>
    <s v="Покупка"/>
    <n v="150"/>
    <x v="37"/>
  </r>
  <r>
    <x v="95"/>
    <s v="Покупка"/>
    <n v="60"/>
    <x v="64"/>
  </r>
  <r>
    <x v="96"/>
    <s v="Покупка"/>
    <n v="270"/>
    <x v="65"/>
  </r>
  <r>
    <x v="97"/>
    <s v="Продажа"/>
    <n v="390"/>
    <x v="66"/>
  </r>
  <r>
    <x v="98"/>
    <s v="Покупка"/>
    <n v="300"/>
    <x v="33"/>
  </r>
  <r>
    <x v="99"/>
    <s v="Продажа"/>
    <n v="80"/>
    <x v="12"/>
  </r>
  <r>
    <x v="100"/>
    <s v="Покупка"/>
    <n v="470"/>
    <x v="28"/>
  </r>
  <r>
    <x v="101"/>
    <s v="Продажа"/>
    <n v="20"/>
    <x v="67"/>
  </r>
  <r>
    <x v="102"/>
    <s v="Покупка"/>
    <n v="120"/>
    <x v="49"/>
  </r>
  <r>
    <x v="103"/>
    <s v="Продажа"/>
    <n v="240"/>
    <x v="27"/>
  </r>
  <r>
    <x v="103"/>
    <s v="Покупка"/>
    <n v="300"/>
    <x v="33"/>
  </r>
  <r>
    <x v="104"/>
    <s v="Продажа"/>
    <n v="130"/>
    <x v="68"/>
  </r>
  <r>
    <x v="105"/>
    <s v="Продажа"/>
    <n v="360"/>
    <x v="9"/>
  </r>
  <r>
    <x v="106"/>
    <s v="Продажа"/>
    <n v="430"/>
    <x v="45"/>
  </r>
  <r>
    <x v="107"/>
    <s v="Покупка"/>
    <n v="330"/>
    <x v="54"/>
  </r>
  <r>
    <x v="108"/>
    <s v="Продажа"/>
    <n v="180"/>
    <x v="62"/>
  </r>
  <r>
    <x v="109"/>
    <s v="Покупка"/>
    <n v="220"/>
    <x v="60"/>
  </r>
  <r>
    <x v="110"/>
    <s v="Покупка"/>
    <n v="180"/>
    <x v="11"/>
  </r>
  <r>
    <x v="111"/>
    <s v="Продажа"/>
    <n v="40"/>
    <x v="69"/>
  </r>
  <r>
    <x v="112"/>
    <s v="Продажа"/>
    <n v="380"/>
    <x v="26"/>
  </r>
  <r>
    <x v="113"/>
    <s v="Продажа"/>
    <n v="350"/>
    <x v="34"/>
  </r>
  <r>
    <x v="114"/>
    <s v="Продажа"/>
    <n v="140"/>
    <x v="58"/>
  </r>
  <r>
    <x v="115"/>
    <s v="Продажа"/>
    <n v="420"/>
    <x v="13"/>
  </r>
  <r>
    <x v="116"/>
    <s v="Продажа"/>
    <n v="430"/>
    <x v="45"/>
  </r>
  <r>
    <x v="117"/>
    <s v="Покупка"/>
    <n v="300"/>
    <x v="33"/>
  </r>
  <r>
    <x v="117"/>
    <s v="Покупка"/>
    <n v="460"/>
    <x v="21"/>
  </r>
  <r>
    <x v="118"/>
    <s v="Продажа"/>
    <n v="470"/>
    <x v="29"/>
  </r>
  <r>
    <x v="119"/>
    <s v="Покупка"/>
    <n v="400"/>
    <x v="44"/>
  </r>
  <r>
    <x v="120"/>
    <s v="Продажа"/>
    <n v="20"/>
    <x v="67"/>
  </r>
  <r>
    <x v="121"/>
    <s v="Продажа"/>
    <n v="400"/>
    <x v="52"/>
  </r>
  <r>
    <x v="122"/>
    <s v="Продажа"/>
    <n v="170"/>
    <x v="70"/>
  </r>
  <r>
    <x v="123"/>
    <s v="Продажа"/>
    <n v="160"/>
    <x v="71"/>
  </r>
  <r>
    <x v="124"/>
    <s v="Покупка"/>
    <n v="330"/>
    <x v="54"/>
  </r>
  <r>
    <x v="125"/>
    <s v="Покупка"/>
    <n v="320"/>
    <x v="41"/>
  </r>
  <r>
    <x v="126"/>
    <s v="Покупка"/>
    <n v="300"/>
    <x v="33"/>
  </r>
  <r>
    <x v="127"/>
    <s v="Продажа"/>
    <n v="430"/>
    <x v="45"/>
  </r>
  <r>
    <x v="128"/>
    <s v="Покупка"/>
    <n v="390"/>
    <x v="72"/>
  </r>
  <r>
    <x v="129"/>
    <s v="Покупка"/>
    <n v="430"/>
    <x v="61"/>
  </r>
  <r>
    <x v="130"/>
    <s v="Продажа"/>
    <n v="260"/>
    <x v="14"/>
  </r>
  <r>
    <x v="131"/>
    <s v="Продажа"/>
    <n v="450"/>
    <x v="30"/>
  </r>
  <r>
    <x v="132"/>
    <s v="Продажа"/>
    <n v="430"/>
    <x v="45"/>
  </r>
  <r>
    <x v="133"/>
    <s v="Покупка"/>
    <n v="330"/>
    <x v="54"/>
  </r>
  <r>
    <x v="134"/>
    <s v="Продажа"/>
    <n v="10"/>
    <x v="73"/>
  </r>
  <r>
    <x v="135"/>
    <s v="Продажа"/>
    <n v="280"/>
    <x v="51"/>
  </r>
  <r>
    <x v="136"/>
    <s v="Покупка"/>
    <n v="150"/>
    <x v="37"/>
  </r>
  <r>
    <x v="136"/>
    <s v="Продажа"/>
    <n v="270"/>
    <x v="74"/>
  </r>
  <r>
    <x v="137"/>
    <s v="Продажа"/>
    <n v="440"/>
    <x v="24"/>
  </r>
  <r>
    <x v="137"/>
    <s v="Покупка"/>
    <n v="270"/>
    <x v="65"/>
  </r>
  <r>
    <x v="138"/>
    <s v="Покупка"/>
    <n v="250"/>
    <x v="31"/>
  </r>
  <r>
    <x v="139"/>
    <s v="Продажа"/>
    <n v="470"/>
    <x v="29"/>
  </r>
  <r>
    <x v="140"/>
    <s v="Покупка"/>
    <n v="470"/>
    <x v="28"/>
  </r>
  <r>
    <x v="140"/>
    <s v="Покупка"/>
    <n v="160"/>
    <x v="75"/>
  </r>
  <r>
    <x v="141"/>
    <s v="Покупка"/>
    <n v="360"/>
    <x v="76"/>
  </r>
  <r>
    <x v="142"/>
    <s v="Покупка"/>
    <n v="410"/>
    <x v="77"/>
  </r>
  <r>
    <x v="143"/>
    <s v="Покупка"/>
    <n v="280"/>
    <x v="56"/>
  </r>
  <r>
    <x v="144"/>
    <s v="Покупка"/>
    <n v="160"/>
    <x v="75"/>
  </r>
  <r>
    <x v="145"/>
    <s v="Продажа"/>
    <n v="90"/>
    <x v="47"/>
  </r>
  <r>
    <x v="146"/>
    <s v="Продажа"/>
    <n v="170"/>
    <x v="70"/>
  </r>
  <r>
    <x v="147"/>
    <s v="Продажа"/>
    <n v="90"/>
    <x v="47"/>
  </r>
  <r>
    <x v="148"/>
    <s v="Покупка"/>
    <n v="130"/>
    <x v="43"/>
  </r>
  <r>
    <x v="149"/>
    <s v="Покупка"/>
    <n v="290"/>
    <x v="1"/>
  </r>
  <r>
    <x v="150"/>
    <s v="Продажа"/>
    <n v="100"/>
    <x v="23"/>
  </r>
  <r>
    <x v="150"/>
    <s v="Продажа"/>
    <n v="320"/>
    <x v="78"/>
  </r>
  <r>
    <x v="151"/>
    <s v="Продажа"/>
    <n v="130"/>
    <x v="68"/>
  </r>
  <r>
    <x v="152"/>
    <s v="Покупка"/>
    <n v="290"/>
    <x v="1"/>
  </r>
  <r>
    <x v="153"/>
    <s v="Покупка"/>
    <n v="440"/>
    <x v="79"/>
  </r>
  <r>
    <x v="153"/>
    <s v="Покупка"/>
    <n v="260"/>
    <x v="42"/>
  </r>
  <r>
    <x v="154"/>
    <s v="Продажа"/>
    <n v="30"/>
    <x v="10"/>
  </r>
  <r>
    <x v="154"/>
    <s v="Покупка"/>
    <n v="390"/>
    <x v="72"/>
  </r>
  <r>
    <x v="155"/>
    <s v="Покупка"/>
    <n v="20"/>
    <x v="80"/>
  </r>
  <r>
    <x v="156"/>
    <s v="Покупка"/>
    <n v="420"/>
    <x v="15"/>
  </r>
  <r>
    <x v="157"/>
    <s v="Продажа"/>
    <n v="340"/>
    <x v="81"/>
  </r>
  <r>
    <x v="158"/>
    <s v="Продажа"/>
    <n v="230"/>
    <x v="39"/>
  </r>
  <r>
    <x v="159"/>
    <s v="Продажа"/>
    <n v="170"/>
    <x v="70"/>
  </r>
  <r>
    <x v="159"/>
    <s v="Покупка"/>
    <n v="130"/>
    <x v="43"/>
  </r>
  <r>
    <x v="160"/>
    <s v="Продажа"/>
    <n v="170"/>
    <x v="70"/>
  </r>
  <r>
    <x v="161"/>
    <s v="Продажа"/>
    <n v="140"/>
    <x v="58"/>
  </r>
  <r>
    <x v="162"/>
    <s v="Покупка"/>
    <n v="250"/>
    <x v="31"/>
  </r>
  <r>
    <x v="163"/>
    <s v="Продажа"/>
    <n v="220"/>
    <x v="32"/>
  </r>
  <r>
    <x v="164"/>
    <s v="Продажа"/>
    <n v="130"/>
    <x v="68"/>
  </r>
  <r>
    <x v="164"/>
    <s v="Покупка"/>
    <n v="280"/>
    <x v="56"/>
  </r>
  <r>
    <x v="165"/>
    <s v="Продажа"/>
    <n v="300"/>
    <x v="36"/>
  </r>
  <r>
    <x v="166"/>
    <s v="Продажа"/>
    <n v="270"/>
    <x v="74"/>
  </r>
  <r>
    <x v="167"/>
    <s v="Покупка"/>
    <n v="70"/>
    <x v="82"/>
  </r>
  <r>
    <x v="168"/>
    <s v="Покупка"/>
    <n v="250"/>
    <x v="31"/>
  </r>
  <r>
    <x v="168"/>
    <s v="Продажа"/>
    <n v="60"/>
    <x v="83"/>
  </r>
  <r>
    <x v="169"/>
    <s v="Покупка"/>
    <n v="360"/>
    <x v="76"/>
  </r>
  <r>
    <x v="170"/>
    <s v="Покупка"/>
    <n v="290"/>
    <x v="1"/>
  </r>
  <r>
    <x v="171"/>
    <s v="Продажа"/>
    <n v="460"/>
    <x v="18"/>
  </r>
  <r>
    <x v="172"/>
    <s v="Продажа"/>
    <n v="400"/>
    <x v="52"/>
  </r>
  <r>
    <x v="173"/>
    <s v="Покупка"/>
    <n v="230"/>
    <x v="17"/>
  </r>
  <r>
    <x v="174"/>
    <s v="Покупка"/>
    <n v="150"/>
    <x v="37"/>
  </r>
  <r>
    <x v="175"/>
    <s v="Покупка"/>
    <n v="80"/>
    <x v="84"/>
  </r>
  <r>
    <x v="176"/>
    <s v="Продажа"/>
    <n v="20"/>
    <x v="67"/>
  </r>
  <r>
    <x v="177"/>
    <s v="Продажа"/>
    <n v="290"/>
    <x v="16"/>
  </r>
  <r>
    <x v="178"/>
    <s v="Продажа"/>
    <n v="110"/>
    <x v="22"/>
  </r>
  <r>
    <x v="179"/>
    <s v="Продажа"/>
    <n v="250"/>
    <x v="8"/>
  </r>
  <r>
    <x v="180"/>
    <s v="Продажа"/>
    <n v="480"/>
    <x v="48"/>
  </r>
  <r>
    <x v="181"/>
    <s v="Продажа"/>
    <n v="450"/>
    <x v="30"/>
  </r>
  <r>
    <x v="182"/>
    <s v="Покупка"/>
    <n v="20"/>
    <x v="80"/>
  </r>
  <r>
    <x v="183"/>
    <s v="Покупка"/>
    <n v="100"/>
    <x v="85"/>
  </r>
  <r>
    <x v="184"/>
    <s v="Продажа"/>
    <n v="170"/>
    <x v="70"/>
  </r>
  <r>
    <x v="185"/>
    <s v="Продажа"/>
    <n v="100"/>
    <x v="23"/>
  </r>
  <r>
    <x v="186"/>
    <s v="Продажа"/>
    <n v="110"/>
    <x v="22"/>
  </r>
  <r>
    <x v="187"/>
    <s v="Покупка"/>
    <n v="10"/>
    <x v="86"/>
  </r>
  <r>
    <x v="188"/>
    <s v="Продажа"/>
    <n v="310"/>
    <x v="87"/>
  </r>
  <r>
    <x v="189"/>
    <s v="Покупка"/>
    <n v="440"/>
    <x v="79"/>
  </r>
  <r>
    <x v="190"/>
    <s v="Покупка"/>
    <n v="250"/>
    <x v="31"/>
  </r>
  <r>
    <x v="190"/>
    <s v="Продажа"/>
    <n v="320"/>
    <x v="78"/>
  </r>
  <r>
    <x v="191"/>
    <s v="Продажа"/>
    <n v="410"/>
    <x v="2"/>
  </r>
  <r>
    <x v="192"/>
    <s v="Продажа"/>
    <n v="310"/>
    <x v="87"/>
  </r>
  <r>
    <x v="192"/>
    <s v="Покупка"/>
    <n v="140"/>
    <x v="4"/>
  </r>
  <r>
    <x v="193"/>
    <s v="Покупка"/>
    <n v="20"/>
    <x v="80"/>
  </r>
  <r>
    <x v="194"/>
    <s v="Покупка"/>
    <n v="280"/>
    <x v="56"/>
  </r>
  <r>
    <x v="195"/>
    <s v="Продажа"/>
    <n v="310"/>
    <x v="87"/>
  </r>
  <r>
    <x v="196"/>
    <s v="Продажа"/>
    <n v="80"/>
    <x v="12"/>
  </r>
  <r>
    <x v="196"/>
    <s v="Покупка"/>
    <n v="410"/>
    <x v="77"/>
  </r>
  <r>
    <x v="197"/>
    <s v="Покупка"/>
    <n v="370"/>
    <x v="57"/>
  </r>
  <r>
    <x v="198"/>
    <s v="Покупка"/>
    <n v="180"/>
    <x v="11"/>
  </r>
  <r>
    <x v="199"/>
    <s v="Продажа"/>
    <n v="470"/>
    <x v="29"/>
  </r>
  <r>
    <x v="200"/>
    <s v="Покупка"/>
    <n v="270"/>
    <x v="65"/>
  </r>
  <r>
    <x v="201"/>
    <s v="Продажа"/>
    <n v="330"/>
    <x v="25"/>
  </r>
  <r>
    <x v="202"/>
    <s v="Покупка"/>
    <n v="310"/>
    <x v="88"/>
  </r>
  <r>
    <x v="203"/>
    <s v="Продажа"/>
    <n v="460"/>
    <x v="18"/>
  </r>
  <r>
    <x v="204"/>
    <s v="Покупка"/>
    <n v="130"/>
    <x v="43"/>
  </r>
  <r>
    <x v="205"/>
    <s v="Продажа"/>
    <n v="380"/>
    <x v="26"/>
  </r>
  <r>
    <x v="206"/>
    <s v="Покупка"/>
    <n v="390"/>
    <x v="72"/>
  </r>
  <r>
    <x v="207"/>
    <s v="Покупка"/>
    <n v="320"/>
    <x v="41"/>
  </r>
  <r>
    <x v="208"/>
    <s v="Покупка"/>
    <n v="310"/>
    <x v="88"/>
  </r>
  <r>
    <x v="209"/>
    <s v="Продажа"/>
    <n v="50"/>
    <x v="89"/>
  </r>
  <r>
    <x v="209"/>
    <s v="Покупка"/>
    <n v="480"/>
    <x v="6"/>
  </r>
  <r>
    <x v="210"/>
    <s v="Покупка"/>
    <n v="310"/>
    <x v="88"/>
  </r>
  <r>
    <x v="210"/>
    <s v="Покупка"/>
    <n v="10"/>
    <x v="86"/>
  </r>
  <r>
    <x v="211"/>
    <s v="Покупка"/>
    <n v="40"/>
    <x v="7"/>
  </r>
  <r>
    <x v="212"/>
    <s v="Покупка"/>
    <n v="370"/>
    <x v="57"/>
  </r>
  <r>
    <x v="213"/>
    <s v="Продажа"/>
    <n v="160"/>
    <x v="71"/>
  </r>
  <r>
    <x v="214"/>
    <s v="Покупка"/>
    <n v="320"/>
    <x v="41"/>
  </r>
  <r>
    <x v="215"/>
    <s v="Покупка"/>
    <n v="150"/>
    <x v="37"/>
  </r>
  <r>
    <x v="216"/>
    <s v="Продажа"/>
    <n v="110"/>
    <x v="22"/>
  </r>
  <r>
    <x v="217"/>
    <s v="Покупка"/>
    <n v="240"/>
    <x v="90"/>
  </r>
  <r>
    <x v="218"/>
    <s v="Покупка"/>
    <n v="220"/>
    <x v="60"/>
  </r>
  <r>
    <x v="218"/>
    <s v="Покупка"/>
    <n v="330"/>
    <x v="54"/>
  </r>
  <r>
    <x v="219"/>
    <s v="Продажа"/>
    <n v="370"/>
    <x v="3"/>
  </r>
  <r>
    <x v="219"/>
    <s v="Покупка"/>
    <n v="330"/>
    <x v="54"/>
  </r>
  <r>
    <x v="220"/>
    <s v="Продажа"/>
    <n v="140"/>
    <x v="58"/>
  </r>
  <r>
    <x v="221"/>
    <s v="Покупка"/>
    <n v="400"/>
    <x v="44"/>
  </r>
  <r>
    <x v="221"/>
    <s v="Покупка"/>
    <n v="30"/>
    <x v="38"/>
  </r>
  <r>
    <x v="222"/>
    <s v="Продажа"/>
    <n v="90"/>
    <x v="47"/>
  </r>
  <r>
    <x v="223"/>
    <s v="Покупка"/>
    <n v="460"/>
    <x v="21"/>
  </r>
  <r>
    <x v="224"/>
    <s v="Покупка"/>
    <n v="320"/>
    <x v="41"/>
  </r>
  <r>
    <x v="225"/>
    <s v="Продажа"/>
    <n v="460"/>
    <x v="18"/>
  </r>
  <r>
    <x v="225"/>
    <s v="Покупка"/>
    <n v="80"/>
    <x v="84"/>
  </r>
  <r>
    <x v="226"/>
    <s v="Продажа"/>
    <n v="400"/>
    <x v="52"/>
  </r>
  <r>
    <x v="227"/>
    <s v="Продажа"/>
    <n v="80"/>
    <x v="12"/>
  </r>
  <r>
    <x v="228"/>
    <s v="Покупка"/>
    <n v="190"/>
    <x v="20"/>
  </r>
  <r>
    <x v="229"/>
    <s v="Продажа"/>
    <n v="40"/>
    <x v="69"/>
  </r>
  <r>
    <x v="229"/>
    <s v="Покупка"/>
    <n v="10"/>
    <x v="86"/>
  </r>
  <r>
    <x v="230"/>
    <s v="Продажа"/>
    <n v="170"/>
    <x v="70"/>
  </r>
  <r>
    <x v="231"/>
    <s v="Покупка"/>
    <n v="500"/>
    <x v="53"/>
  </r>
  <r>
    <x v="232"/>
    <s v="Покупка"/>
    <n v="230"/>
    <x v="17"/>
  </r>
  <r>
    <x v="233"/>
    <s v="Продажа"/>
    <n v="340"/>
    <x v="81"/>
  </r>
  <r>
    <x v="234"/>
    <s v="Продажа"/>
    <n v="60"/>
    <x v="83"/>
  </r>
  <r>
    <x v="235"/>
    <s v="Покупка"/>
    <n v="440"/>
    <x v="79"/>
  </r>
  <r>
    <x v="236"/>
    <s v="Продажа"/>
    <n v="250"/>
    <x v="8"/>
  </r>
  <r>
    <x v="237"/>
    <s v="Продажа"/>
    <n v="380"/>
    <x v="26"/>
  </r>
  <r>
    <x v="237"/>
    <s v="Покупка"/>
    <n v="340"/>
    <x v="91"/>
  </r>
  <r>
    <x v="238"/>
    <s v="Покупка"/>
    <n v="290"/>
    <x v="1"/>
  </r>
  <r>
    <x v="239"/>
    <s v="Продажа"/>
    <n v="130"/>
    <x v="68"/>
  </r>
  <r>
    <x v="240"/>
    <s v="Покупка"/>
    <n v="500"/>
    <x v="53"/>
  </r>
  <r>
    <x v="241"/>
    <s v="Продажа"/>
    <n v="80"/>
    <x v="12"/>
  </r>
  <r>
    <x v="242"/>
    <s v="Продажа"/>
    <n v="340"/>
    <x v="81"/>
  </r>
  <r>
    <x v="243"/>
    <s v="Покупка"/>
    <n v="70"/>
    <x v="82"/>
  </r>
  <r>
    <x v="244"/>
    <s v="Продажа"/>
    <n v="420"/>
    <x v="13"/>
  </r>
  <r>
    <x v="245"/>
    <s v="Продажа"/>
    <n v="460"/>
    <x v="18"/>
  </r>
  <r>
    <x v="246"/>
    <s v="Продажа"/>
    <n v="60"/>
    <x v="83"/>
  </r>
  <r>
    <x v="246"/>
    <s v="Продажа"/>
    <n v="360"/>
    <x v="9"/>
  </r>
  <r>
    <x v="247"/>
    <s v="Покупка"/>
    <n v="300"/>
    <x v="33"/>
  </r>
  <r>
    <x v="248"/>
    <s v="Продажа"/>
    <n v="200"/>
    <x v="92"/>
  </r>
  <r>
    <x v="249"/>
    <s v="Продажа"/>
    <n v="190"/>
    <x v="93"/>
  </r>
  <r>
    <x v="250"/>
    <s v="Продажа"/>
    <n v="400"/>
    <x v="52"/>
  </r>
  <r>
    <x v="251"/>
    <s v="Покупка"/>
    <n v="450"/>
    <x v="94"/>
  </r>
  <r>
    <x v="252"/>
    <s v="Покупка"/>
    <n v="330"/>
    <x v="54"/>
  </r>
  <r>
    <x v="253"/>
    <s v="Покупка"/>
    <n v="60"/>
    <x v="64"/>
  </r>
  <r>
    <x v="253"/>
    <s v="Продажа"/>
    <n v="320"/>
    <x v="78"/>
  </r>
  <r>
    <x v="253"/>
    <s v="Продажа"/>
    <n v="360"/>
    <x v="9"/>
  </r>
  <r>
    <x v="254"/>
    <s v="Продажа"/>
    <n v="480"/>
    <x v="48"/>
  </r>
  <r>
    <x v="255"/>
    <s v="Продажа"/>
    <n v="230"/>
    <x v="39"/>
  </r>
  <r>
    <x v="256"/>
    <s v="Продажа"/>
    <n v="90"/>
    <x v="47"/>
  </r>
  <r>
    <x v="257"/>
    <s v="Покупка"/>
    <n v="310"/>
    <x v="88"/>
  </r>
  <r>
    <x v="258"/>
    <s v="Покупка"/>
    <n v="210"/>
    <x v="95"/>
  </r>
  <r>
    <x v="259"/>
    <s v="Продажа"/>
    <n v="330"/>
    <x v="25"/>
  </r>
  <r>
    <x v="260"/>
    <s v="Покупка"/>
    <n v="190"/>
    <x v="20"/>
  </r>
  <r>
    <x v="261"/>
    <s v="Продажа"/>
    <n v="120"/>
    <x v="19"/>
  </r>
  <r>
    <x v="262"/>
    <s v="Покупка"/>
    <n v="370"/>
    <x v="57"/>
  </r>
  <r>
    <x v="263"/>
    <s v="Продажа"/>
    <n v="240"/>
    <x v="27"/>
  </r>
  <r>
    <x v="264"/>
    <s v="Продажа"/>
    <n v="60"/>
    <x v="83"/>
  </r>
  <r>
    <x v="265"/>
    <s v="Продажа"/>
    <n v="390"/>
    <x v="66"/>
  </r>
  <r>
    <x v="266"/>
    <s v="Покупка"/>
    <n v="480"/>
    <x v="6"/>
  </r>
  <r>
    <x v="267"/>
    <s v="Покупка"/>
    <n v="330"/>
    <x v="54"/>
  </r>
  <r>
    <x v="267"/>
    <s v="Продажа"/>
    <n v="490"/>
    <x v="50"/>
  </r>
  <r>
    <x v="268"/>
    <s v="Продажа"/>
    <n v="110"/>
    <x v="22"/>
  </r>
  <r>
    <x v="269"/>
    <s v="Покупка"/>
    <n v="0"/>
    <x v="96"/>
  </r>
  <r>
    <x v="270"/>
    <s v="Покупка"/>
    <n v="80"/>
    <x v="84"/>
  </r>
  <r>
    <x v="271"/>
    <s v="Покупка"/>
    <n v="160"/>
    <x v="75"/>
  </r>
  <r>
    <x v="272"/>
    <s v="Покупка"/>
    <n v="270"/>
    <x v="65"/>
  </r>
  <r>
    <x v="273"/>
    <s v="Покупка"/>
    <n v="230"/>
    <x v="17"/>
  </r>
  <r>
    <x v="274"/>
    <s v="Продажа"/>
    <n v="350"/>
    <x v="34"/>
  </r>
  <r>
    <x v="275"/>
    <s v="Продажа"/>
    <n v="320"/>
    <x v="78"/>
  </r>
  <r>
    <x v="276"/>
    <s v="Продажа"/>
    <n v="460"/>
    <x v="18"/>
  </r>
  <r>
    <x v="277"/>
    <s v="Продажа"/>
    <n v="340"/>
    <x v="81"/>
  </r>
  <r>
    <x v="278"/>
    <s v="Продажа"/>
    <n v="430"/>
    <x v="45"/>
  </r>
  <r>
    <x v="279"/>
    <s v="Продажа"/>
    <n v="120"/>
    <x v="19"/>
  </r>
  <r>
    <x v="280"/>
    <s v="Покупка"/>
    <n v="440"/>
    <x v="79"/>
  </r>
  <r>
    <x v="281"/>
    <s v="Продажа"/>
    <n v="160"/>
    <x v="71"/>
  </r>
  <r>
    <x v="282"/>
    <s v="Продажа"/>
    <n v="420"/>
    <x v="13"/>
  </r>
  <r>
    <x v="283"/>
    <s v="Продажа"/>
    <n v="480"/>
    <x v="48"/>
  </r>
  <r>
    <x v="284"/>
    <s v="Продажа"/>
    <n v="310"/>
    <x v="87"/>
  </r>
  <r>
    <x v="285"/>
    <s v="Покупка"/>
    <n v="410"/>
    <x v="77"/>
  </r>
  <r>
    <x v="285"/>
    <s v="Продажа"/>
    <n v="60"/>
    <x v="83"/>
  </r>
  <r>
    <x v="286"/>
    <s v="Продажа"/>
    <n v="110"/>
    <x v="22"/>
  </r>
  <r>
    <x v="287"/>
    <s v="Продажа"/>
    <n v="410"/>
    <x v="2"/>
  </r>
  <r>
    <x v="288"/>
    <s v="Покупка"/>
    <n v="230"/>
    <x v="17"/>
  </r>
  <r>
    <x v="289"/>
    <s v="Продажа"/>
    <n v="140"/>
    <x v="58"/>
  </r>
  <r>
    <x v="290"/>
    <s v="Продажа"/>
    <n v="250"/>
    <x v="8"/>
  </r>
  <r>
    <x v="291"/>
    <s v="Покупка"/>
    <n v="170"/>
    <x v="97"/>
  </r>
  <r>
    <x v="292"/>
    <s v="Покупка"/>
    <n v="290"/>
    <x v="1"/>
  </r>
  <r>
    <x v="293"/>
    <s v="Продажа"/>
    <n v="140"/>
    <x v="58"/>
  </r>
  <r>
    <x v="294"/>
    <s v="Покупка"/>
    <n v="120"/>
    <x v="49"/>
  </r>
  <r>
    <x v="295"/>
    <s v="Продажа"/>
    <n v="320"/>
    <x v="78"/>
  </r>
  <r>
    <x v="296"/>
    <s v="Продажа"/>
    <n v="420"/>
    <x v="13"/>
  </r>
  <r>
    <x v="297"/>
    <s v="Продажа"/>
    <n v="160"/>
    <x v="71"/>
  </r>
  <r>
    <x v="297"/>
    <s v="Продажа"/>
    <n v="100"/>
    <x v="23"/>
  </r>
  <r>
    <x v="298"/>
    <s v="Покупка"/>
    <n v="170"/>
    <x v="97"/>
  </r>
  <r>
    <x v="299"/>
    <s v="Продажа"/>
    <n v="140"/>
    <x v="58"/>
  </r>
  <r>
    <x v="300"/>
    <s v="Продажа"/>
    <n v="350"/>
    <x v="34"/>
  </r>
  <r>
    <x v="300"/>
    <s v="Покупка"/>
    <n v="6170"/>
    <x v="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2944AB-45B9-4140-80D2-06D79616E6BA}" name="Сводная таблица1" cacheId="1" applyNumberFormats="0" applyBorderFormats="0" applyFontFormats="0" applyPatternFormats="0" applyAlignmentFormats="0" applyWidthHeightFormats="1" dataCaption="Значения" updatedVersion="6" minRefreshableVersion="3" useAutoFormatting="1" rowGrandTotals="0" itemPrintTitles="1" createdVersion="6" indent="0" compact="0" compactData="0" multipleFieldFilters="0">
  <location ref="D42:E343" firstHeaderRow="1" firstDataRow="1" firstDataCol="1"/>
  <pivotFields count="4">
    <pivotField axis="axisRow" compact="0" outline="0"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compact="0" outline="0" showAll="0"/>
    <pivotField compact="0" outline="0" showAll="0"/>
    <pivotField dataField="1" compact="0" outline="0" showAll="0"/>
  </pivotFields>
  <rowFields count="1">
    <field x="0"/>
  </rowFields>
  <rowItems count="3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rowItems>
  <colItems count="1">
    <i/>
  </colItems>
  <dataFields count="1">
    <dataField name="Сумма по полю Количество_ne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3F36CC-4492-9943-BD6A-FCDA21F3635B}" name="Сводная таблица2" cacheId="1" applyNumberFormats="0" applyBorderFormats="0" applyFontFormats="0" applyPatternFormats="0" applyAlignmentFormats="0" applyWidthHeightFormats="1" dataCaption="Значения" updatedVersion="7" minRefreshableVersion="3" useAutoFormatting="1" rowGrandTotals="0" colGrandTotals="0" itemPrintTitles="1" createdVersion="6" indent="0" compact="0" compactData="0" multipleFieldFilters="0">
  <location ref="I16:J317" firstHeaderRow="1" firstDataRow="1" firstDataCol="1"/>
  <pivotFields count="4">
    <pivotField axis="axisRow" compact="0" outline="0" showAll="0">
      <items count="3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compact="0" outline="0" showAll="0"/>
    <pivotField compact="0" outline="0" showAll="0"/>
    <pivotField dataField="1" compact="0" outline="0" showAll="0">
      <items count="100">
        <item x="35"/>
        <item x="50"/>
        <item x="48"/>
        <item x="29"/>
        <item x="18"/>
        <item x="30"/>
        <item x="24"/>
        <item x="45"/>
        <item x="13"/>
        <item x="2"/>
        <item x="52"/>
        <item x="66"/>
        <item x="26"/>
        <item x="3"/>
        <item x="9"/>
        <item x="34"/>
        <item x="81"/>
        <item x="25"/>
        <item x="78"/>
        <item x="87"/>
        <item x="36"/>
        <item x="16"/>
        <item x="51"/>
        <item x="74"/>
        <item x="14"/>
        <item x="8"/>
        <item x="27"/>
        <item x="39"/>
        <item x="32"/>
        <item x="46"/>
        <item x="92"/>
        <item x="93"/>
        <item x="62"/>
        <item x="70"/>
        <item x="71"/>
        <item x="59"/>
        <item x="58"/>
        <item x="68"/>
        <item x="19"/>
        <item x="22"/>
        <item x="23"/>
        <item x="47"/>
        <item x="12"/>
        <item x="5"/>
        <item x="83"/>
        <item x="89"/>
        <item x="69"/>
        <item x="10"/>
        <item x="67"/>
        <item x="73"/>
        <item x="96"/>
        <item x="86"/>
        <item x="80"/>
        <item x="38"/>
        <item x="7"/>
        <item x="55"/>
        <item x="64"/>
        <item x="82"/>
        <item x="84"/>
        <item x="85"/>
        <item x="63"/>
        <item x="49"/>
        <item x="43"/>
        <item x="4"/>
        <item x="37"/>
        <item x="75"/>
        <item x="97"/>
        <item x="11"/>
        <item x="20"/>
        <item x="95"/>
        <item x="60"/>
        <item x="17"/>
        <item x="90"/>
        <item x="31"/>
        <item x="42"/>
        <item x="65"/>
        <item x="56"/>
        <item x="1"/>
        <item x="33"/>
        <item x="88"/>
        <item x="41"/>
        <item x="54"/>
        <item x="91"/>
        <item x="76"/>
        <item x="57"/>
        <item x="40"/>
        <item x="72"/>
        <item x="44"/>
        <item x="77"/>
        <item x="15"/>
        <item x="61"/>
        <item x="79"/>
        <item x="94"/>
        <item x="21"/>
        <item x="28"/>
        <item x="6"/>
        <item x="0"/>
        <item x="53"/>
        <item x="98"/>
        <item t="default"/>
      </items>
    </pivotField>
  </pivotFields>
  <rowFields count="1">
    <field x="0"/>
  </rowFields>
  <rowItems count="3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rowItems>
  <colItems count="1">
    <i/>
  </colItems>
  <dataFields count="1">
    <dataField name="Сумма по полю Количество_ne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50CC2A-CBA0-A14E-94E8-6CD8BC11D5CA}" name="Таблица3" displayName="Таблица3" ref="A3:P472" totalsRowShown="0" headerRowDxfId="17">
  <autoFilter ref="A3:P472" xr:uid="{5D50CC2A-CBA0-A14E-94E8-6CD8BC11D5CA}"/>
  <tableColumns count="16">
    <tableColumn id="1" xr3:uid="{31BFDBAD-5617-AB4E-9314-73CBE5337514}" name="Столбец1" dataDxfId="16"/>
    <tableColumn id="2" xr3:uid="{AD1B80C2-39BC-1443-8525-FAC4BB0797DC}" name="Артикул"/>
    <tableColumn id="3" xr3:uid="{DC546C45-2FBD-884C-9311-C4764C54D60C}" name="Категория"/>
    <tableColumn id="4" xr3:uid="{E298B47F-BDCA-4846-A5E2-EFBF5748DD8B}" name="Наименование"/>
    <tableColumn id="5" xr3:uid="{5E300D01-0054-0641-BC86-5A82F4CE2CEC}" name="цена за 1кг"/>
    <tableColumn id="6" xr3:uid="{4EF88BAF-71A5-6944-8A0C-20E864B704C3}" name="мин фасовка, кг"/>
    <tableColumn id="7" xr3:uid="{65D036AB-8FB8-B042-936C-85F24B1FFEBE}" name="Заказанное количество, кг"/>
    <tableColumn id="8" xr3:uid="{65D433CA-C7B3-4B45-85E6-A543565818A5}" name="Итого"/>
    <tableColumn id="9" xr3:uid="{2449564E-B504-C84F-9B12-56F3F36C7353}" name="Скидка"/>
    <tableColumn id="10" xr3:uid="{DFEB383A-3C69-C849-B9F3-F8AE6CA6CD86}" name="Итого со скидкой"/>
    <tableColumn id="11" xr3:uid="{97F90393-59A3-474F-810C-ED48A1E0592A}" name="Дата заказа" dataDxfId="15"/>
    <tableColumn id="12" xr3:uid="{0C19C469-475A-6D4D-B489-17AA945B7006}" name="месяц заказа">
      <calculatedColumnFormula>MONTH(K4)</calculatedColumnFormula>
    </tableColumn>
    <tableColumn id="13" xr3:uid="{49E6712A-EE2F-5E40-9588-8C464BE29419}" name="день нед" dataDxfId="14">
      <calculatedColumnFormula>WEEKDAY(Таблица3[[#This Row],[Дата заказа]],2)</calculatedColumnFormula>
    </tableColumn>
    <tableColumn id="14" xr3:uid="{3F0102CC-3120-914B-B477-5ED89C9D72EA}" name="День заказа" dataDxfId="13">
      <calculatedColumnFormula>DAY(Таблица3[[#This Row],[Дата заказа]])</calculatedColumnFormula>
    </tableColumn>
    <tableColumn id="15" xr3:uid="{938A7709-7237-A747-8F1B-D45F8D6BF602}" name="Ном недели" dataDxfId="0">
      <calculatedColumnFormula>_xlfn.ISOWEEKNUM(Таблица3[[#This Row],[Дата заказа]])</calculatedColumnFormula>
    </tableColumn>
    <tableColumn id="16" xr3:uid="{3CE4F024-A672-DB4A-A968-A99814A2603E}" name="год " dataDxfId="12">
      <calculatedColumnFormula>YEAR(Таблица3[[#This Row],[Дата заказа]])</calculatedColumnFormula>
    </tableColum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58E66A-2E58-4981-8F89-EDFDDA4C5644}" name="Сделки" displayName="Сделки" ref="B2:H341" totalsRowShown="0" headerRowDxfId="11" headerRowBorderDxfId="10" tableBorderDxfId="9">
  <autoFilter ref="B2:H341" xr:uid="{C4AB0298-353A-4A7A-9C3B-C801F1B9264B}"/>
  <tableColumns count="7">
    <tableColumn id="1" xr3:uid="{22C19BE1-1B2F-418D-A3CD-685D46800D95}" name="Дата сделки"/>
    <tableColumn id="2" xr3:uid="{DD805928-C97E-463A-AD89-E4D71021CDFD}" name="Тип сделки"/>
    <tableColumn id="3" xr3:uid="{1E6F054E-33B2-4CFF-96DB-BCDEF1FC5340}" name="Количество"/>
    <tableColumn id="4" xr3:uid="{84140171-09E8-4EA6-BC0B-02306754005F}" name="Количество_net" dataDxfId="8">
      <calculatedColumnFormula>IF(Сделки[[#This Row],[Тип сделки]]="Продажа",Сделки[[#This Row],[Количество]]*-1,Сделки[[#This Row],[Количество]])</calculatedColumnFormula>
    </tableColumn>
    <tableColumn id="5" xr3:uid="{C2912DDE-C6AE-42A8-A06C-AEE009513DE9}" name="Денежный поток" dataDxfId="7">
      <calculatedColumnFormula>Сделки[[#This Row],[Количество_net]]*VLOOKUP(Сделки[[#This Row],[Дата сделки]],Таблица2[],2,FALSE)</calculatedColumnFormula>
    </tableColumn>
    <tableColumn id="7" xr3:uid="{2336B2AD-2B99-1F48-9F84-7473BBFE4DFB}" name="ЧПС обычный" dataDxfId="6">
      <calculatedColumnFormula>Сделки[[#This Row],[Денежный поток]]/(1+$J$2)^((B3-$B$3)/365)</calculatedColumnFormula>
    </tableColumn>
    <tableColumn id="6" xr3:uid="{CCA64AF5-B909-D44A-B277-2BD681C73270}" name="чпс для поиска решений" dataDxfId="5">
      <calculatedColumnFormula>Сделки[[#This Row],[Денежный поток]]/(1+$I$2)^((B3-$B$3)/365)</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B2E5AC-E293-4180-B9CE-1BA3A9604556}" name="Таблица2" displayName="Таблица2" ref="B343:C1598" totalsRowShown="0" headerRowDxfId="4" headerRowBorderDxfId="3" tableBorderDxfId="2">
  <autoFilter ref="B343:C1598" xr:uid="{8D11D3AE-1157-4A1C-9502-CE68769802B7}"/>
  <tableColumns count="2">
    <tableColumn id="1" xr3:uid="{8DFE21DB-49D5-4520-9FA8-08F7CB3D2F02}" name="Date" dataDxfId="1"/>
    <tableColumn id="2" xr3:uid="{3DA11E78-E889-42DF-AE80-7AEDFF92BDBF}" name="Clos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ivotTable" Target="../pivotTables/pivotTable2.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3"/>
  <sheetViews>
    <sheetView topLeftCell="A31" zoomScale="111" workbookViewId="0">
      <selection activeCell="D6" sqref="D6"/>
    </sheetView>
  </sheetViews>
  <sheetFormatPr baseColWidth="10" defaultColWidth="8.83203125" defaultRowHeight="15" x14ac:dyDescent="0.2"/>
  <cols>
    <col min="1" max="1" width="25" customWidth="1"/>
    <col min="3" max="3" width="50" customWidth="1"/>
    <col min="4" max="4" width="14.5" bestFit="1" customWidth="1"/>
    <col min="5" max="5" width="31.1640625" bestFit="1" customWidth="1"/>
  </cols>
  <sheetData>
    <row r="1" spans="1:5" ht="16" thickBot="1" x14ac:dyDescent="0.25">
      <c r="B1" t="s">
        <v>0</v>
      </c>
      <c r="C1" s="2" t="s">
        <v>3182</v>
      </c>
    </row>
    <row r="2" spans="1:5" ht="16" thickBot="1" x14ac:dyDescent="0.25">
      <c r="B2" t="s">
        <v>1</v>
      </c>
      <c r="C2" s="9"/>
    </row>
    <row r="3" spans="1:5" ht="16" thickBot="1" x14ac:dyDescent="0.25">
      <c r="B3" t="s">
        <v>2</v>
      </c>
      <c r="C3" s="3">
        <v>35</v>
      </c>
    </row>
    <row r="4" spans="1:5" ht="16" thickBot="1" x14ac:dyDescent="0.25">
      <c r="A4" s="4" t="s">
        <v>3</v>
      </c>
      <c r="B4" s="4" t="s">
        <v>4</v>
      </c>
      <c r="C4" s="4" t="s">
        <v>5</v>
      </c>
      <c r="D4" s="4" t="s">
        <v>6</v>
      </c>
    </row>
    <row r="5" spans="1:5" ht="16" thickBot="1" x14ac:dyDescent="0.25">
      <c r="A5" s="38" t="s">
        <v>7</v>
      </c>
      <c r="B5" s="1">
        <v>1</v>
      </c>
      <c r="C5" s="26" t="s">
        <v>8</v>
      </c>
      <c r="D5" s="2">
        <f>_xlfn.QUARTILE.INC(Акции!B2:B1256,1)</f>
        <v>160.18499500000001</v>
      </c>
    </row>
    <row r="6" spans="1:5" ht="16" thickBot="1" x14ac:dyDescent="0.25">
      <c r="A6" s="39"/>
      <c r="B6" s="1">
        <v>2</v>
      </c>
      <c r="C6" s="26" t="s">
        <v>9</v>
      </c>
      <c r="D6" s="2">
        <f>STDEV(Акции!B2:B1256)</f>
        <v>21.917305059153197</v>
      </c>
      <c r="E6">
        <f>_xlfn.STDEV.S(Акции!B2:B1256)</f>
        <v>21.917305059153197</v>
      </c>
    </row>
    <row r="7" spans="1:5" ht="16" thickBot="1" x14ac:dyDescent="0.25">
      <c r="A7" s="39"/>
      <c r="B7" s="1">
        <v>3</v>
      </c>
      <c r="C7" s="26" t="s">
        <v>10</v>
      </c>
      <c r="D7" s="2">
        <f>SKEW(Акции!E3:E1256)</f>
        <v>0.1560825945124161</v>
      </c>
    </row>
    <row r="8" spans="1:5" ht="16" thickBot="1" x14ac:dyDescent="0.25">
      <c r="A8" s="39"/>
      <c r="B8" s="1">
        <v>4</v>
      </c>
      <c r="C8" s="26" t="s">
        <v>11</v>
      </c>
      <c r="D8" s="2">
        <f>MIN(Акции!E3:E1256)</f>
        <v>-9.5846167039536176E-2</v>
      </c>
    </row>
    <row r="9" spans="1:5" ht="16" thickBot="1" x14ac:dyDescent="0.25">
      <c r="A9" s="39"/>
      <c r="B9" s="1">
        <v>5</v>
      </c>
      <c r="C9" s="26" t="s">
        <v>12</v>
      </c>
      <c r="D9" s="2">
        <f>MAX(Акции!C2:C1256)</f>
        <v>23936800</v>
      </c>
    </row>
    <row r="10" spans="1:5" ht="16" thickBot="1" x14ac:dyDescent="0.25">
      <c r="A10" s="39"/>
      <c r="B10" s="1">
        <v>6</v>
      </c>
      <c r="C10" s="26" t="s">
        <v>13</v>
      </c>
      <c r="D10" s="2">
        <f>MEDIAN(Акции!C2:C1256)</f>
        <v>2850700</v>
      </c>
    </row>
    <row r="11" spans="1:5" ht="16" thickBot="1" x14ac:dyDescent="0.25">
      <c r="A11" s="38" t="s">
        <v>14</v>
      </c>
      <c r="B11" s="1">
        <v>7</v>
      </c>
      <c r="C11" s="26" t="s">
        <v>15</v>
      </c>
      <c r="D11" s="2">
        <v>443</v>
      </c>
    </row>
    <row r="12" spans="1:5" ht="17" thickBot="1" x14ac:dyDescent="0.25">
      <c r="A12" s="39"/>
      <c r="B12" s="1">
        <v>8</v>
      </c>
      <c r="C12" s="5" t="s">
        <v>16</v>
      </c>
      <c r="D12" s="2">
        <v>2</v>
      </c>
    </row>
    <row r="13" spans="1:5" ht="33" thickBot="1" x14ac:dyDescent="0.25">
      <c r="A13" s="39"/>
      <c r="B13" s="1">
        <v>9</v>
      </c>
      <c r="C13" s="5" t="s">
        <v>17</v>
      </c>
      <c r="D13" s="2">
        <v>1249039409</v>
      </c>
    </row>
    <row r="14" spans="1:5" ht="33" thickBot="1" x14ac:dyDescent="0.25">
      <c r="A14" s="39"/>
      <c r="B14" s="1">
        <v>10</v>
      </c>
      <c r="C14" s="5" t="s">
        <v>18</v>
      </c>
      <c r="D14" s="2">
        <v>0</v>
      </c>
      <c r="E14" t="e">
        <f>AVERAGEIFS(КХЛ!G6:G1437,КХЛ!F6:F1437,"Словения",КХЛ!B6:B1437,"П*")</f>
        <v>#DIV/0!</v>
      </c>
    </row>
    <row r="15" spans="1:5" ht="17" thickBot="1" x14ac:dyDescent="0.25">
      <c r="A15" s="39"/>
      <c r="B15" s="1">
        <v>11</v>
      </c>
      <c r="C15" s="5" t="s">
        <v>19</v>
      </c>
      <c r="D15" s="2">
        <v>32</v>
      </c>
    </row>
    <row r="16" spans="1:5" ht="17" thickBot="1" x14ac:dyDescent="0.25">
      <c r="A16" s="39"/>
      <c r="B16" s="1">
        <v>12</v>
      </c>
      <c r="C16" s="5" t="s">
        <v>20</v>
      </c>
      <c r="D16" s="11">
        <v>1011</v>
      </c>
    </row>
    <row r="17" spans="1:4" ht="17" thickBot="1" x14ac:dyDescent="0.25">
      <c r="A17" s="38" t="s">
        <v>21</v>
      </c>
      <c r="B17" s="1">
        <v>13</v>
      </c>
      <c r="C17" s="5" t="s">
        <v>22</v>
      </c>
      <c r="D17" s="2">
        <v>1104</v>
      </c>
    </row>
    <row r="18" spans="1:4" ht="33" thickBot="1" x14ac:dyDescent="0.25">
      <c r="A18" s="39"/>
      <c r="B18" s="1">
        <v>14</v>
      </c>
      <c r="C18" s="5" t="s">
        <v>23</v>
      </c>
      <c r="D18" s="2" t="s">
        <v>3196</v>
      </c>
    </row>
    <row r="19" spans="1:4" ht="33" thickBot="1" x14ac:dyDescent="0.25">
      <c r="A19" s="39"/>
      <c r="B19" s="1">
        <v>15</v>
      </c>
      <c r="C19" s="5" t="s">
        <v>24</v>
      </c>
      <c r="D19" s="2">
        <v>17</v>
      </c>
    </row>
    <row r="20" spans="1:4" ht="17" thickBot="1" x14ac:dyDescent="0.25">
      <c r="A20" s="39"/>
      <c r="B20" s="1">
        <v>16</v>
      </c>
      <c r="C20" s="5" t="s">
        <v>25</v>
      </c>
      <c r="D20" s="2">
        <v>1102</v>
      </c>
    </row>
    <row r="21" spans="1:4" ht="33" thickBot="1" x14ac:dyDescent="0.25">
      <c r="A21" s="39"/>
      <c r="B21" s="1">
        <v>17</v>
      </c>
      <c r="C21" s="5" t="s">
        <v>26</v>
      </c>
      <c r="D21" s="2">
        <v>1</v>
      </c>
    </row>
    <row r="22" spans="1:4" ht="33" thickBot="1" x14ac:dyDescent="0.25">
      <c r="A22" s="39"/>
      <c r="B22" s="1">
        <v>18</v>
      </c>
      <c r="C22" s="5" t="s">
        <v>27</v>
      </c>
      <c r="D22" s="2">
        <v>16</v>
      </c>
    </row>
    <row r="23" spans="1:4" ht="17" thickBot="1" x14ac:dyDescent="0.25">
      <c r="A23" s="38" t="s">
        <v>28</v>
      </c>
      <c r="B23" s="1">
        <v>19</v>
      </c>
      <c r="C23" s="5" t="s">
        <v>29</v>
      </c>
      <c r="D23" s="2">
        <v>45</v>
      </c>
    </row>
    <row r="24" spans="1:4" ht="33" thickBot="1" x14ac:dyDescent="0.25">
      <c r="A24" s="39"/>
      <c r="B24" s="1">
        <v>20</v>
      </c>
      <c r="C24" s="5" t="s">
        <v>30</v>
      </c>
      <c r="D24" s="2">
        <v>0.1513859275053305</v>
      </c>
    </row>
    <row r="25" spans="1:4" ht="33" thickBot="1" x14ac:dyDescent="0.25">
      <c r="A25" s="39"/>
      <c r="B25" s="1">
        <v>21</v>
      </c>
      <c r="C25" s="5" t="s">
        <v>31</v>
      </c>
      <c r="D25" s="2">
        <v>4023027.4299999997</v>
      </c>
    </row>
    <row r="26" spans="1:4" ht="49" thickBot="1" x14ac:dyDescent="0.25">
      <c r="A26" s="39"/>
      <c r="B26" s="1">
        <v>22</v>
      </c>
      <c r="C26" s="5" t="s">
        <v>32</v>
      </c>
      <c r="D26" s="2"/>
    </row>
    <row r="27" spans="1:4" ht="17" thickBot="1" x14ac:dyDescent="0.25">
      <c r="A27" s="39"/>
      <c r="B27" s="1">
        <v>23</v>
      </c>
      <c r="C27" s="5" t="s">
        <v>33</v>
      </c>
      <c r="D27" s="21">
        <v>5</v>
      </c>
    </row>
    <row r="28" spans="1:4" ht="65" thickBot="1" x14ac:dyDescent="0.25">
      <c r="A28" s="39"/>
      <c r="B28" s="1">
        <v>24</v>
      </c>
      <c r="C28" s="5" t="s">
        <v>34</v>
      </c>
      <c r="D28" s="2"/>
    </row>
    <row r="29" spans="1:4" ht="28" customHeight="1" thickBot="1" x14ac:dyDescent="0.25">
      <c r="A29" s="38" t="s">
        <v>35</v>
      </c>
      <c r="B29" s="1">
        <v>25</v>
      </c>
      <c r="C29" s="5" t="s">
        <v>36</v>
      </c>
      <c r="D29" s="2" cm="1">
        <f t="array" ref="D29">SUM(SMALL(Массив!B4:AG4,{1,2,3,4,5,6,7,8,9,10,11}))</f>
        <v>163</v>
      </c>
    </row>
    <row r="30" spans="1:4" ht="33" thickBot="1" x14ac:dyDescent="0.25">
      <c r="A30" s="39"/>
      <c r="B30" s="1">
        <v>26</v>
      </c>
      <c r="C30" s="5" t="s">
        <v>37</v>
      </c>
      <c r="D30" s="2">
        <f>INDEX(Массив!B1:AG32,2,25)</f>
        <v>59</v>
      </c>
    </row>
    <row r="31" spans="1:4" ht="33" thickBot="1" x14ac:dyDescent="0.25">
      <c r="A31" s="39"/>
      <c r="B31" s="1">
        <v>27</v>
      </c>
      <c r="C31" s="5" t="s">
        <v>38</v>
      </c>
      <c r="D31" s="2" cm="1">
        <f t="array" ref="D31">SUMPRODUCT(Массив!B21:AG21,TRANSPOSE(Массив!H1:H32))</f>
        <v>78212</v>
      </c>
    </row>
    <row r="32" spans="1:4" ht="33" thickBot="1" x14ac:dyDescent="0.25">
      <c r="A32" s="39"/>
      <c r="B32" s="1">
        <v>28</v>
      </c>
      <c r="C32" s="5" t="s">
        <v>39</v>
      </c>
      <c r="D32" s="2">
        <f>MATCH(LARGE(Массив!AD1:AD32,1),Массив!AD1:AD32,0)</f>
        <v>4</v>
      </c>
    </row>
    <row r="33" spans="1:5" ht="17" thickBot="1" x14ac:dyDescent="0.25">
      <c r="A33" s="39"/>
      <c r="B33" s="1">
        <v>29</v>
      </c>
      <c r="C33" s="5" t="s">
        <v>40</v>
      </c>
      <c r="D33" s="2" cm="1">
        <f t="array" ref="D33">SUMPRODUCT(ISNUMBER(Массив!B1:AG32)*(MOD(Массив!B1:AG32,2)&lt;&gt;0))</f>
        <v>525</v>
      </c>
    </row>
    <row r="34" spans="1:5" ht="33" thickBot="1" x14ac:dyDescent="0.25">
      <c r="A34" s="39"/>
      <c r="B34" s="1">
        <v>30</v>
      </c>
      <c r="C34" s="5" t="s">
        <v>41</v>
      </c>
      <c r="D34" s="2">
        <f>SUMXMY2(Массив!B12:AG12,Массив!W1:W32)</f>
        <v>56415</v>
      </c>
    </row>
    <row r="35" spans="1:5" ht="97" thickBot="1" x14ac:dyDescent="0.25">
      <c r="A35" s="38" t="s">
        <v>42</v>
      </c>
      <c r="B35" s="1">
        <v>31</v>
      </c>
      <c r="C35" s="5" t="s">
        <v>43</v>
      </c>
      <c r="D35" s="6">
        <f>SUM(Сделки[Количество_net])</f>
        <v>0</v>
      </c>
    </row>
    <row r="36" spans="1:5" ht="97" thickBot="1" x14ac:dyDescent="0.25">
      <c r="A36" s="39"/>
      <c r="B36" s="1">
        <v>32</v>
      </c>
      <c r="C36" s="5" t="s">
        <v>44</v>
      </c>
      <c r="D36" s="2"/>
    </row>
    <row r="37" spans="1:5" ht="97" thickBot="1" x14ac:dyDescent="0.25">
      <c r="A37" s="39"/>
      <c r="B37" s="1">
        <v>33</v>
      </c>
      <c r="C37" s="5" t="s">
        <v>45</v>
      </c>
      <c r="D37" s="21">
        <f>SUM(Сделки[Денежный поток])</f>
        <v>-185791.83890000032</v>
      </c>
    </row>
    <row r="38" spans="1:5" ht="81" thickBot="1" x14ac:dyDescent="0.25">
      <c r="A38" s="39"/>
      <c r="B38" s="1">
        <v>34</v>
      </c>
      <c r="C38" s="5" t="s">
        <v>46</v>
      </c>
      <c r="D38" s="23">
        <f>Сделки!H3+Сделки!H4</f>
        <v>46832.102900000005</v>
      </c>
    </row>
    <row r="39" spans="1:5" ht="65" thickBot="1" x14ac:dyDescent="0.25">
      <c r="A39" s="39"/>
      <c r="B39" s="1">
        <v>35</v>
      </c>
      <c r="C39" s="5" t="s">
        <v>47</v>
      </c>
      <c r="D39" s="24">
        <v>7.3</v>
      </c>
      <c r="E39" s="22" t="e">
        <f>NPV(D39,Сделки[Денежный поток])</f>
        <v>#DIV/0!</v>
      </c>
    </row>
    <row r="40" spans="1:5" ht="65" thickBot="1" x14ac:dyDescent="0.25">
      <c r="A40" s="39"/>
      <c r="B40" s="1">
        <v>36</v>
      </c>
      <c r="C40" s="5" t="s">
        <v>48</v>
      </c>
      <c r="D40" s="6"/>
    </row>
    <row r="42" spans="1:5" x14ac:dyDescent="0.2">
      <c r="D42" s="17" t="s">
        <v>2938</v>
      </c>
      <c r="E42" t="s">
        <v>3180</v>
      </c>
    </row>
    <row r="43" spans="1:5" x14ac:dyDescent="0.2">
      <c r="D43" t="s">
        <v>2941</v>
      </c>
      <c r="E43" s="11">
        <v>780</v>
      </c>
    </row>
    <row r="44" spans="1:5" x14ac:dyDescent="0.2">
      <c r="D44" t="s">
        <v>2943</v>
      </c>
      <c r="E44" s="11">
        <v>-410</v>
      </c>
    </row>
    <row r="45" spans="1:5" x14ac:dyDescent="0.2">
      <c r="D45" t="s">
        <v>2945</v>
      </c>
      <c r="E45" s="11">
        <v>-370</v>
      </c>
    </row>
    <row r="46" spans="1:5" x14ac:dyDescent="0.2">
      <c r="D46" t="s">
        <v>2946</v>
      </c>
      <c r="E46" s="11">
        <v>-410</v>
      </c>
    </row>
    <row r="47" spans="1:5" x14ac:dyDescent="0.2">
      <c r="D47" t="s">
        <v>2947</v>
      </c>
      <c r="E47" s="11">
        <v>140</v>
      </c>
    </row>
    <row r="48" spans="1:5" x14ac:dyDescent="0.2">
      <c r="D48" t="s">
        <v>2948</v>
      </c>
      <c r="E48" s="11">
        <v>410</v>
      </c>
    </row>
    <row r="49" spans="4:5" x14ac:dyDescent="0.2">
      <c r="D49" t="s">
        <v>2949</v>
      </c>
      <c r="E49" s="11">
        <v>-70</v>
      </c>
    </row>
    <row r="50" spans="4:5" x14ac:dyDescent="0.2">
      <c r="D50" t="s">
        <v>2884</v>
      </c>
      <c r="E50" s="11">
        <v>40</v>
      </c>
    </row>
    <row r="51" spans="4:5" x14ac:dyDescent="0.2">
      <c r="D51" t="s">
        <v>2950</v>
      </c>
      <c r="E51" s="11">
        <v>490</v>
      </c>
    </row>
    <row r="52" spans="4:5" x14ac:dyDescent="0.2">
      <c r="D52" t="s">
        <v>2951</v>
      </c>
      <c r="E52" s="11">
        <v>-250</v>
      </c>
    </row>
    <row r="53" spans="4:5" x14ac:dyDescent="0.2">
      <c r="D53" t="s">
        <v>2918</v>
      </c>
      <c r="E53" s="11">
        <v>290</v>
      </c>
    </row>
    <row r="54" spans="4:5" x14ac:dyDescent="0.2">
      <c r="D54" t="s">
        <v>2952</v>
      </c>
      <c r="E54" s="11">
        <v>-360</v>
      </c>
    </row>
    <row r="55" spans="4:5" x14ac:dyDescent="0.2">
      <c r="D55" t="s">
        <v>2953</v>
      </c>
      <c r="E55" s="11">
        <v>-70</v>
      </c>
    </row>
    <row r="56" spans="4:5" x14ac:dyDescent="0.2">
      <c r="D56" t="s">
        <v>2954</v>
      </c>
      <c r="E56" s="11">
        <v>-30</v>
      </c>
    </row>
    <row r="57" spans="4:5" x14ac:dyDescent="0.2">
      <c r="D57" t="s">
        <v>2955</v>
      </c>
      <c r="E57" s="11">
        <v>180</v>
      </c>
    </row>
    <row r="58" spans="4:5" x14ac:dyDescent="0.2">
      <c r="D58" t="s">
        <v>2911</v>
      </c>
      <c r="E58" s="11">
        <v>-80</v>
      </c>
    </row>
    <row r="59" spans="4:5" x14ac:dyDescent="0.2">
      <c r="D59" t="s">
        <v>2956</v>
      </c>
      <c r="E59" s="11">
        <v>-420</v>
      </c>
    </row>
    <row r="60" spans="4:5" x14ac:dyDescent="0.2">
      <c r="D60" t="s">
        <v>2957</v>
      </c>
      <c r="E60" s="11">
        <v>-260</v>
      </c>
    </row>
    <row r="61" spans="4:5" x14ac:dyDescent="0.2">
      <c r="D61" t="s">
        <v>2958</v>
      </c>
      <c r="E61" s="11">
        <v>-420</v>
      </c>
    </row>
    <row r="62" spans="4:5" x14ac:dyDescent="0.2">
      <c r="D62" t="s">
        <v>2959</v>
      </c>
      <c r="E62" s="11">
        <v>420</v>
      </c>
    </row>
    <row r="63" spans="4:5" x14ac:dyDescent="0.2">
      <c r="D63" t="s">
        <v>2960</v>
      </c>
      <c r="E63" s="11">
        <v>-290</v>
      </c>
    </row>
    <row r="64" spans="4:5" x14ac:dyDescent="0.2">
      <c r="D64" t="s">
        <v>2882</v>
      </c>
      <c r="E64" s="11">
        <v>-80</v>
      </c>
    </row>
    <row r="65" spans="4:5" x14ac:dyDescent="0.2">
      <c r="D65" t="s">
        <v>2935</v>
      </c>
      <c r="E65" s="11">
        <v>230</v>
      </c>
    </row>
    <row r="66" spans="4:5" x14ac:dyDescent="0.2">
      <c r="D66" t="s">
        <v>2961</v>
      </c>
      <c r="E66" s="11">
        <v>-460</v>
      </c>
    </row>
    <row r="67" spans="4:5" x14ac:dyDescent="0.2">
      <c r="D67" t="s">
        <v>2962</v>
      </c>
      <c r="E67" s="11">
        <v>-120</v>
      </c>
    </row>
    <row r="68" spans="4:5" x14ac:dyDescent="0.2">
      <c r="D68" t="s">
        <v>2963</v>
      </c>
      <c r="E68" s="11">
        <v>190</v>
      </c>
    </row>
    <row r="69" spans="4:5" x14ac:dyDescent="0.2">
      <c r="D69" t="s">
        <v>2920</v>
      </c>
      <c r="E69" s="11">
        <v>460</v>
      </c>
    </row>
    <row r="70" spans="4:5" x14ac:dyDescent="0.2">
      <c r="D70" t="s">
        <v>2964</v>
      </c>
      <c r="E70" s="11">
        <v>-110</v>
      </c>
    </row>
    <row r="71" spans="4:5" x14ac:dyDescent="0.2">
      <c r="D71" t="s">
        <v>2965</v>
      </c>
      <c r="E71" s="11">
        <v>-540</v>
      </c>
    </row>
    <row r="72" spans="4:5" x14ac:dyDescent="0.2">
      <c r="D72" t="s">
        <v>2966</v>
      </c>
      <c r="E72" s="11">
        <v>-330</v>
      </c>
    </row>
    <row r="73" spans="4:5" x14ac:dyDescent="0.2">
      <c r="D73" t="s">
        <v>2967</v>
      </c>
      <c r="E73" s="11">
        <v>-620</v>
      </c>
    </row>
    <row r="74" spans="4:5" x14ac:dyDescent="0.2">
      <c r="D74" t="s">
        <v>2968</v>
      </c>
      <c r="E74" s="11">
        <v>470</v>
      </c>
    </row>
    <row r="75" spans="4:5" x14ac:dyDescent="0.2">
      <c r="D75" t="s">
        <v>2969</v>
      </c>
      <c r="E75" s="11">
        <v>-470</v>
      </c>
    </row>
    <row r="76" spans="4:5" x14ac:dyDescent="0.2">
      <c r="D76" t="s">
        <v>2970</v>
      </c>
      <c r="E76" s="11">
        <v>-200</v>
      </c>
    </row>
    <row r="77" spans="4:5" x14ac:dyDescent="0.2">
      <c r="D77" t="s">
        <v>2886</v>
      </c>
      <c r="E77" s="11">
        <v>-220</v>
      </c>
    </row>
    <row r="78" spans="4:5" x14ac:dyDescent="0.2">
      <c r="D78" t="s">
        <v>2971</v>
      </c>
      <c r="E78" s="11">
        <v>-360</v>
      </c>
    </row>
    <row r="79" spans="4:5" x14ac:dyDescent="0.2">
      <c r="D79" t="s">
        <v>2972</v>
      </c>
      <c r="E79" s="11">
        <v>250</v>
      </c>
    </row>
    <row r="80" spans="4:5" x14ac:dyDescent="0.2">
      <c r="D80" t="s">
        <v>2973</v>
      </c>
      <c r="E80" s="11">
        <v>300</v>
      </c>
    </row>
    <row r="81" spans="4:5" x14ac:dyDescent="0.2">
      <c r="D81" t="s">
        <v>2929</v>
      </c>
      <c r="E81" s="11">
        <v>180</v>
      </c>
    </row>
    <row r="82" spans="4:5" x14ac:dyDescent="0.2">
      <c r="D82" t="s">
        <v>2974</v>
      </c>
      <c r="E82" s="11">
        <v>140</v>
      </c>
    </row>
    <row r="83" spans="4:5" x14ac:dyDescent="0.2">
      <c r="D83" t="s">
        <v>2975</v>
      </c>
      <c r="E83" s="11">
        <v>-350</v>
      </c>
    </row>
    <row r="84" spans="4:5" x14ac:dyDescent="0.2">
      <c r="D84" t="s">
        <v>2904</v>
      </c>
      <c r="E84" s="11">
        <v>-500</v>
      </c>
    </row>
    <row r="85" spans="4:5" x14ac:dyDescent="0.2">
      <c r="D85" t="s">
        <v>2976</v>
      </c>
      <c r="E85" s="11">
        <v>-240</v>
      </c>
    </row>
    <row r="86" spans="4:5" x14ac:dyDescent="0.2">
      <c r="D86" t="s">
        <v>2977</v>
      </c>
      <c r="E86" s="11">
        <v>-300</v>
      </c>
    </row>
    <row r="87" spans="4:5" x14ac:dyDescent="0.2">
      <c r="D87" t="s">
        <v>2928</v>
      </c>
      <c r="E87" s="11">
        <v>180</v>
      </c>
    </row>
    <row r="88" spans="4:5" x14ac:dyDescent="0.2">
      <c r="D88" t="s">
        <v>2978</v>
      </c>
      <c r="E88" s="11">
        <v>-230</v>
      </c>
    </row>
    <row r="89" spans="4:5" x14ac:dyDescent="0.2">
      <c r="D89" t="s">
        <v>2979</v>
      </c>
      <c r="E89" s="11">
        <v>380</v>
      </c>
    </row>
    <row r="90" spans="4:5" x14ac:dyDescent="0.2">
      <c r="D90" t="s">
        <v>2980</v>
      </c>
      <c r="E90" s="11">
        <v>320</v>
      </c>
    </row>
    <row r="91" spans="4:5" x14ac:dyDescent="0.2">
      <c r="D91" t="s">
        <v>2981</v>
      </c>
      <c r="E91" s="11">
        <v>260</v>
      </c>
    </row>
    <row r="92" spans="4:5" x14ac:dyDescent="0.2">
      <c r="D92" t="s">
        <v>2982</v>
      </c>
      <c r="E92" s="11">
        <v>140</v>
      </c>
    </row>
    <row r="93" spans="4:5" x14ac:dyDescent="0.2">
      <c r="D93" t="s">
        <v>2983</v>
      </c>
      <c r="E93" s="11">
        <v>-240</v>
      </c>
    </row>
    <row r="94" spans="4:5" x14ac:dyDescent="0.2">
      <c r="D94" t="s">
        <v>2872</v>
      </c>
      <c r="E94" s="11">
        <v>130</v>
      </c>
    </row>
    <row r="95" spans="4:5" x14ac:dyDescent="0.2">
      <c r="D95" t="s">
        <v>2984</v>
      </c>
      <c r="E95" s="11">
        <v>400</v>
      </c>
    </row>
    <row r="96" spans="4:5" x14ac:dyDescent="0.2">
      <c r="D96" t="s">
        <v>2932</v>
      </c>
      <c r="E96" s="11">
        <v>-430</v>
      </c>
    </row>
    <row r="97" spans="4:5" x14ac:dyDescent="0.2">
      <c r="D97" t="s">
        <v>2985</v>
      </c>
      <c r="E97" s="11">
        <v>-210</v>
      </c>
    </row>
    <row r="98" spans="4:5" x14ac:dyDescent="0.2">
      <c r="D98" t="s">
        <v>2986</v>
      </c>
      <c r="E98" s="11">
        <v>-90</v>
      </c>
    </row>
    <row r="99" spans="4:5" x14ac:dyDescent="0.2">
      <c r="D99" t="s">
        <v>2987</v>
      </c>
      <c r="E99" s="11">
        <v>-480</v>
      </c>
    </row>
    <row r="100" spans="4:5" x14ac:dyDescent="0.2">
      <c r="D100" t="s">
        <v>2988</v>
      </c>
      <c r="E100" s="11">
        <v>490</v>
      </c>
    </row>
    <row r="101" spans="4:5" x14ac:dyDescent="0.2">
      <c r="D101" t="s">
        <v>2853</v>
      </c>
      <c r="E101" s="11">
        <v>120</v>
      </c>
    </row>
    <row r="102" spans="4:5" x14ac:dyDescent="0.2">
      <c r="D102" t="s">
        <v>2989</v>
      </c>
      <c r="E102" s="11">
        <v>180</v>
      </c>
    </row>
    <row r="103" spans="4:5" x14ac:dyDescent="0.2">
      <c r="D103" t="s">
        <v>2990</v>
      </c>
      <c r="E103" s="11">
        <v>-110</v>
      </c>
    </row>
    <row r="104" spans="4:5" x14ac:dyDescent="0.2">
      <c r="D104" t="s">
        <v>2991</v>
      </c>
      <c r="E104" s="11">
        <v>-490</v>
      </c>
    </row>
    <row r="105" spans="4:5" x14ac:dyDescent="0.2">
      <c r="D105" t="s">
        <v>2992</v>
      </c>
      <c r="E105" s="11">
        <v>-280</v>
      </c>
    </row>
    <row r="106" spans="4:5" x14ac:dyDescent="0.2">
      <c r="D106" t="s">
        <v>2993</v>
      </c>
      <c r="E106" s="11">
        <v>-400</v>
      </c>
    </row>
    <row r="107" spans="4:5" x14ac:dyDescent="0.2">
      <c r="D107" t="s">
        <v>2994</v>
      </c>
      <c r="E107" s="11">
        <v>830</v>
      </c>
    </row>
    <row r="108" spans="4:5" x14ac:dyDescent="0.2">
      <c r="D108" t="s">
        <v>2903</v>
      </c>
      <c r="E108" s="11">
        <v>470</v>
      </c>
    </row>
    <row r="109" spans="4:5" x14ac:dyDescent="0.2">
      <c r="D109" t="s">
        <v>2995</v>
      </c>
      <c r="E109" s="11">
        <v>-460</v>
      </c>
    </row>
    <row r="110" spans="4:5" x14ac:dyDescent="0.2">
      <c r="D110" t="s">
        <v>2934</v>
      </c>
      <c r="E110" s="11">
        <v>50</v>
      </c>
    </row>
    <row r="111" spans="4:5" x14ac:dyDescent="0.2">
      <c r="D111" t="s">
        <v>2885</v>
      </c>
      <c r="E111" s="11">
        <v>230</v>
      </c>
    </row>
    <row r="112" spans="4:5" x14ac:dyDescent="0.2">
      <c r="D112" t="s">
        <v>2868</v>
      </c>
      <c r="E112" s="11">
        <v>-380</v>
      </c>
    </row>
    <row r="113" spans="4:5" x14ac:dyDescent="0.2">
      <c r="D113" t="s">
        <v>2996</v>
      </c>
      <c r="E113" s="11">
        <v>-240</v>
      </c>
    </row>
    <row r="114" spans="4:5" x14ac:dyDescent="0.2">
      <c r="D114" t="s">
        <v>2997</v>
      </c>
      <c r="E114" s="11">
        <v>280</v>
      </c>
    </row>
    <row r="115" spans="4:5" x14ac:dyDescent="0.2">
      <c r="D115" t="s">
        <v>2998</v>
      </c>
      <c r="E115" s="11">
        <v>-280</v>
      </c>
    </row>
    <row r="116" spans="4:5" x14ac:dyDescent="0.2">
      <c r="D116" t="s">
        <v>2999</v>
      </c>
      <c r="E116" s="11">
        <v>-460</v>
      </c>
    </row>
    <row r="117" spans="4:5" x14ac:dyDescent="0.2">
      <c r="D117" t="s">
        <v>3000</v>
      </c>
      <c r="E117" s="11">
        <v>300</v>
      </c>
    </row>
    <row r="118" spans="4:5" x14ac:dyDescent="0.2">
      <c r="D118" t="s">
        <v>3001</v>
      </c>
      <c r="E118" s="11">
        <v>370</v>
      </c>
    </row>
    <row r="119" spans="4:5" x14ac:dyDescent="0.2">
      <c r="D119" t="s">
        <v>3002</v>
      </c>
      <c r="E119" s="11">
        <v>130</v>
      </c>
    </row>
    <row r="120" spans="4:5" x14ac:dyDescent="0.2">
      <c r="D120" t="s">
        <v>3003</v>
      </c>
      <c r="E120" s="11">
        <v>30</v>
      </c>
    </row>
    <row r="121" spans="4:5" x14ac:dyDescent="0.2">
      <c r="D121" t="s">
        <v>3004</v>
      </c>
      <c r="E121" s="11">
        <v>-440</v>
      </c>
    </row>
    <row r="122" spans="4:5" x14ac:dyDescent="0.2">
      <c r="D122" t="s">
        <v>2902</v>
      </c>
      <c r="E122" s="11">
        <v>-140</v>
      </c>
    </row>
    <row r="123" spans="4:5" x14ac:dyDescent="0.2">
      <c r="D123" t="s">
        <v>3005</v>
      </c>
      <c r="E123" s="11">
        <v>-470</v>
      </c>
    </row>
    <row r="124" spans="4:5" x14ac:dyDescent="0.2">
      <c r="D124" t="s">
        <v>3006</v>
      </c>
      <c r="E124" s="11">
        <v>-110</v>
      </c>
    </row>
    <row r="125" spans="4:5" x14ac:dyDescent="0.2">
      <c r="D125" t="s">
        <v>3007</v>
      </c>
      <c r="E125" s="11">
        <v>-150</v>
      </c>
    </row>
    <row r="126" spans="4:5" x14ac:dyDescent="0.2">
      <c r="D126" t="s">
        <v>3008</v>
      </c>
      <c r="E126" s="11">
        <v>220</v>
      </c>
    </row>
    <row r="127" spans="4:5" x14ac:dyDescent="0.2">
      <c r="D127" t="s">
        <v>3009</v>
      </c>
      <c r="E127" s="11">
        <v>-380</v>
      </c>
    </row>
    <row r="128" spans="4:5" x14ac:dyDescent="0.2">
      <c r="D128" t="s">
        <v>3010</v>
      </c>
      <c r="E128" s="11">
        <v>430</v>
      </c>
    </row>
    <row r="129" spans="4:5" x14ac:dyDescent="0.2">
      <c r="D129" t="s">
        <v>3011</v>
      </c>
      <c r="E129" s="11">
        <v>-180</v>
      </c>
    </row>
    <row r="130" spans="4:5" x14ac:dyDescent="0.2">
      <c r="D130" t="s">
        <v>3012</v>
      </c>
      <c r="E130" s="11">
        <v>300</v>
      </c>
    </row>
    <row r="131" spans="4:5" x14ac:dyDescent="0.2">
      <c r="D131" t="s">
        <v>3013</v>
      </c>
      <c r="E131" s="11">
        <v>110</v>
      </c>
    </row>
    <row r="132" spans="4:5" x14ac:dyDescent="0.2">
      <c r="D132" t="s">
        <v>3014</v>
      </c>
      <c r="E132" s="11">
        <v>-430</v>
      </c>
    </row>
    <row r="133" spans="4:5" x14ac:dyDescent="0.2">
      <c r="D133" t="s">
        <v>2894</v>
      </c>
      <c r="E133" s="11">
        <v>50</v>
      </c>
    </row>
    <row r="134" spans="4:5" x14ac:dyDescent="0.2">
      <c r="D134" t="s">
        <v>2860</v>
      </c>
      <c r="E134" s="11">
        <v>500</v>
      </c>
    </row>
    <row r="135" spans="4:5" x14ac:dyDescent="0.2">
      <c r="D135" t="s">
        <v>2908</v>
      </c>
      <c r="E135" s="11">
        <v>-60</v>
      </c>
    </row>
    <row r="136" spans="4:5" x14ac:dyDescent="0.2">
      <c r="D136" t="s">
        <v>2883</v>
      </c>
      <c r="E136" s="11">
        <v>710</v>
      </c>
    </row>
    <row r="137" spans="4:5" x14ac:dyDescent="0.2">
      <c r="D137" t="s">
        <v>3015</v>
      </c>
      <c r="E137" s="11">
        <v>150</v>
      </c>
    </row>
    <row r="138" spans="4:5" x14ac:dyDescent="0.2">
      <c r="D138" t="s">
        <v>3016</v>
      </c>
      <c r="E138" s="11">
        <v>60</v>
      </c>
    </row>
    <row r="139" spans="4:5" x14ac:dyDescent="0.2">
      <c r="D139" t="s">
        <v>3017</v>
      </c>
      <c r="E139" s="11">
        <v>270</v>
      </c>
    </row>
    <row r="140" spans="4:5" x14ac:dyDescent="0.2">
      <c r="D140" t="s">
        <v>3018</v>
      </c>
      <c r="E140" s="11">
        <v>-390</v>
      </c>
    </row>
    <row r="141" spans="4:5" x14ac:dyDescent="0.2">
      <c r="D141" t="s">
        <v>2916</v>
      </c>
      <c r="E141" s="11">
        <v>300</v>
      </c>
    </row>
    <row r="142" spans="4:5" x14ac:dyDescent="0.2">
      <c r="D142" t="s">
        <v>3019</v>
      </c>
      <c r="E142" s="11">
        <v>-80</v>
      </c>
    </row>
    <row r="143" spans="4:5" x14ac:dyDescent="0.2">
      <c r="D143" t="s">
        <v>3020</v>
      </c>
      <c r="E143" s="11">
        <v>470</v>
      </c>
    </row>
    <row r="144" spans="4:5" x14ac:dyDescent="0.2">
      <c r="D144" t="s">
        <v>3021</v>
      </c>
      <c r="E144" s="11">
        <v>-20</v>
      </c>
    </row>
    <row r="145" spans="4:5" x14ac:dyDescent="0.2">
      <c r="D145" t="s">
        <v>3022</v>
      </c>
      <c r="E145" s="11">
        <v>120</v>
      </c>
    </row>
    <row r="146" spans="4:5" x14ac:dyDescent="0.2">
      <c r="D146" t="s">
        <v>2835</v>
      </c>
      <c r="E146" s="11">
        <v>60</v>
      </c>
    </row>
    <row r="147" spans="4:5" x14ac:dyDescent="0.2">
      <c r="D147" t="s">
        <v>2921</v>
      </c>
      <c r="E147" s="11">
        <v>-130</v>
      </c>
    </row>
    <row r="148" spans="4:5" x14ac:dyDescent="0.2">
      <c r="D148" t="s">
        <v>3023</v>
      </c>
      <c r="E148" s="11">
        <v>-360</v>
      </c>
    </row>
    <row r="149" spans="4:5" x14ac:dyDescent="0.2">
      <c r="D149" t="s">
        <v>2906</v>
      </c>
      <c r="E149" s="11">
        <v>-430</v>
      </c>
    </row>
    <row r="150" spans="4:5" x14ac:dyDescent="0.2">
      <c r="D150" t="s">
        <v>3024</v>
      </c>
      <c r="E150" s="11">
        <v>330</v>
      </c>
    </row>
    <row r="151" spans="4:5" x14ac:dyDescent="0.2">
      <c r="D151" t="s">
        <v>3025</v>
      </c>
      <c r="E151" s="11">
        <v>-180</v>
      </c>
    </row>
    <row r="152" spans="4:5" x14ac:dyDescent="0.2">
      <c r="D152" t="s">
        <v>3026</v>
      </c>
      <c r="E152" s="11">
        <v>220</v>
      </c>
    </row>
    <row r="153" spans="4:5" x14ac:dyDescent="0.2">
      <c r="D153" t="s">
        <v>2913</v>
      </c>
      <c r="E153" s="11">
        <v>180</v>
      </c>
    </row>
    <row r="154" spans="4:5" x14ac:dyDescent="0.2">
      <c r="D154" t="s">
        <v>2919</v>
      </c>
      <c r="E154" s="11">
        <v>-40</v>
      </c>
    </row>
    <row r="155" spans="4:5" x14ac:dyDescent="0.2">
      <c r="D155" t="s">
        <v>3027</v>
      </c>
      <c r="E155" s="11">
        <v>-380</v>
      </c>
    </row>
    <row r="156" spans="4:5" x14ac:dyDescent="0.2">
      <c r="D156" t="s">
        <v>3028</v>
      </c>
      <c r="E156" s="11">
        <v>-350</v>
      </c>
    </row>
    <row r="157" spans="4:5" x14ac:dyDescent="0.2">
      <c r="D157" t="s">
        <v>3029</v>
      </c>
      <c r="E157" s="11">
        <v>-140</v>
      </c>
    </row>
    <row r="158" spans="4:5" x14ac:dyDescent="0.2">
      <c r="D158" t="s">
        <v>3030</v>
      </c>
      <c r="E158" s="11">
        <v>-420</v>
      </c>
    </row>
    <row r="159" spans="4:5" x14ac:dyDescent="0.2">
      <c r="D159" t="s">
        <v>3031</v>
      </c>
      <c r="E159" s="11">
        <v>-430</v>
      </c>
    </row>
    <row r="160" spans="4:5" x14ac:dyDescent="0.2">
      <c r="D160" t="s">
        <v>3032</v>
      </c>
      <c r="E160" s="11">
        <v>760</v>
      </c>
    </row>
    <row r="161" spans="4:5" x14ac:dyDescent="0.2">
      <c r="D161" t="s">
        <v>3033</v>
      </c>
      <c r="E161" s="11">
        <v>-470</v>
      </c>
    </row>
    <row r="162" spans="4:5" x14ac:dyDescent="0.2">
      <c r="D162" t="s">
        <v>3034</v>
      </c>
      <c r="E162" s="11">
        <v>400</v>
      </c>
    </row>
    <row r="163" spans="4:5" x14ac:dyDescent="0.2">
      <c r="D163" t="s">
        <v>3035</v>
      </c>
      <c r="E163" s="11">
        <v>-20</v>
      </c>
    </row>
    <row r="164" spans="4:5" x14ac:dyDescent="0.2">
      <c r="D164" t="s">
        <v>2912</v>
      </c>
      <c r="E164" s="11">
        <v>-400</v>
      </c>
    </row>
    <row r="165" spans="4:5" x14ac:dyDescent="0.2">
      <c r="D165" t="s">
        <v>3036</v>
      </c>
      <c r="E165" s="11">
        <v>-170</v>
      </c>
    </row>
    <row r="166" spans="4:5" x14ac:dyDescent="0.2">
      <c r="D166" t="s">
        <v>3037</v>
      </c>
      <c r="E166" s="11">
        <v>-160</v>
      </c>
    </row>
    <row r="167" spans="4:5" x14ac:dyDescent="0.2">
      <c r="D167" t="s">
        <v>3038</v>
      </c>
      <c r="E167" s="11">
        <v>330</v>
      </c>
    </row>
    <row r="168" spans="4:5" x14ac:dyDescent="0.2">
      <c r="D168" t="s">
        <v>3039</v>
      </c>
      <c r="E168" s="11">
        <v>320</v>
      </c>
    </row>
    <row r="169" spans="4:5" x14ac:dyDescent="0.2">
      <c r="D169" t="s">
        <v>3040</v>
      </c>
      <c r="E169" s="11">
        <v>300</v>
      </c>
    </row>
    <row r="170" spans="4:5" x14ac:dyDescent="0.2">
      <c r="D170" t="s">
        <v>3041</v>
      </c>
      <c r="E170" s="11">
        <v>-430</v>
      </c>
    </row>
    <row r="171" spans="4:5" x14ac:dyDescent="0.2">
      <c r="D171" t="s">
        <v>3042</v>
      </c>
      <c r="E171" s="11">
        <v>390</v>
      </c>
    </row>
    <row r="172" spans="4:5" x14ac:dyDescent="0.2">
      <c r="D172" t="s">
        <v>3043</v>
      </c>
      <c r="E172" s="11">
        <v>430</v>
      </c>
    </row>
    <row r="173" spans="4:5" x14ac:dyDescent="0.2">
      <c r="D173" t="s">
        <v>3044</v>
      </c>
      <c r="E173" s="11">
        <v>-260</v>
      </c>
    </row>
    <row r="174" spans="4:5" x14ac:dyDescent="0.2">
      <c r="D174" t="s">
        <v>3045</v>
      </c>
      <c r="E174" s="11">
        <v>-450</v>
      </c>
    </row>
    <row r="175" spans="4:5" x14ac:dyDescent="0.2">
      <c r="D175" t="s">
        <v>3046</v>
      </c>
      <c r="E175" s="11">
        <v>-430</v>
      </c>
    </row>
    <row r="176" spans="4:5" x14ac:dyDescent="0.2">
      <c r="D176" t="s">
        <v>3047</v>
      </c>
      <c r="E176" s="11">
        <v>330</v>
      </c>
    </row>
    <row r="177" spans="4:5" x14ac:dyDescent="0.2">
      <c r="D177" t="s">
        <v>3048</v>
      </c>
      <c r="E177" s="11">
        <v>-10</v>
      </c>
    </row>
    <row r="178" spans="4:5" x14ac:dyDescent="0.2">
      <c r="D178" t="s">
        <v>3049</v>
      </c>
      <c r="E178" s="11">
        <v>-280</v>
      </c>
    </row>
    <row r="179" spans="4:5" x14ac:dyDescent="0.2">
      <c r="D179" t="s">
        <v>2871</v>
      </c>
      <c r="E179" s="11">
        <v>-120</v>
      </c>
    </row>
    <row r="180" spans="4:5" x14ac:dyDescent="0.2">
      <c r="D180" t="s">
        <v>2865</v>
      </c>
      <c r="E180" s="11">
        <v>-170</v>
      </c>
    </row>
    <row r="181" spans="4:5" x14ac:dyDescent="0.2">
      <c r="D181" t="s">
        <v>3050</v>
      </c>
      <c r="E181" s="11">
        <v>250</v>
      </c>
    </row>
    <row r="182" spans="4:5" x14ac:dyDescent="0.2">
      <c r="D182" t="s">
        <v>3051</v>
      </c>
      <c r="E182" s="11">
        <v>-470</v>
      </c>
    </row>
    <row r="183" spans="4:5" x14ac:dyDescent="0.2">
      <c r="D183" t="s">
        <v>2923</v>
      </c>
      <c r="E183" s="11">
        <v>630</v>
      </c>
    </row>
    <row r="184" spans="4:5" x14ac:dyDescent="0.2">
      <c r="D184" t="s">
        <v>3052</v>
      </c>
      <c r="E184" s="11">
        <v>360</v>
      </c>
    </row>
    <row r="185" spans="4:5" x14ac:dyDescent="0.2">
      <c r="D185" t="s">
        <v>3053</v>
      </c>
      <c r="E185" s="11">
        <v>410</v>
      </c>
    </row>
    <row r="186" spans="4:5" x14ac:dyDescent="0.2">
      <c r="D186" t="s">
        <v>3054</v>
      </c>
      <c r="E186" s="11">
        <v>280</v>
      </c>
    </row>
    <row r="187" spans="4:5" x14ac:dyDescent="0.2">
      <c r="D187" t="s">
        <v>3055</v>
      </c>
      <c r="E187" s="11">
        <v>160</v>
      </c>
    </row>
    <row r="188" spans="4:5" x14ac:dyDescent="0.2">
      <c r="D188" t="s">
        <v>3056</v>
      </c>
      <c r="E188" s="11">
        <v>-90</v>
      </c>
    </row>
    <row r="189" spans="4:5" x14ac:dyDescent="0.2">
      <c r="D189" t="s">
        <v>3057</v>
      </c>
      <c r="E189" s="11">
        <v>-170</v>
      </c>
    </row>
    <row r="190" spans="4:5" x14ac:dyDescent="0.2">
      <c r="D190" t="s">
        <v>3058</v>
      </c>
      <c r="E190" s="11">
        <v>-90</v>
      </c>
    </row>
    <row r="191" spans="4:5" x14ac:dyDescent="0.2">
      <c r="D191" t="s">
        <v>2927</v>
      </c>
      <c r="E191" s="11">
        <v>130</v>
      </c>
    </row>
    <row r="192" spans="4:5" x14ac:dyDescent="0.2">
      <c r="D192" t="s">
        <v>3059</v>
      </c>
      <c r="E192" s="11">
        <v>290</v>
      </c>
    </row>
    <row r="193" spans="4:5" x14ac:dyDescent="0.2">
      <c r="D193" t="s">
        <v>3060</v>
      </c>
      <c r="E193" s="11">
        <v>-420</v>
      </c>
    </row>
    <row r="194" spans="4:5" x14ac:dyDescent="0.2">
      <c r="D194" t="s">
        <v>3061</v>
      </c>
      <c r="E194" s="11">
        <v>-130</v>
      </c>
    </row>
    <row r="195" spans="4:5" x14ac:dyDescent="0.2">
      <c r="D195" t="s">
        <v>3062</v>
      </c>
      <c r="E195" s="11">
        <v>290</v>
      </c>
    </row>
    <row r="196" spans="4:5" x14ac:dyDescent="0.2">
      <c r="D196" t="s">
        <v>2898</v>
      </c>
      <c r="E196" s="11">
        <v>700</v>
      </c>
    </row>
    <row r="197" spans="4:5" x14ac:dyDescent="0.2">
      <c r="D197" t="s">
        <v>3063</v>
      </c>
      <c r="E197" s="11">
        <v>360</v>
      </c>
    </row>
    <row r="198" spans="4:5" x14ac:dyDescent="0.2">
      <c r="D198" t="s">
        <v>3064</v>
      </c>
      <c r="E198" s="11">
        <v>20</v>
      </c>
    </row>
    <row r="199" spans="4:5" x14ac:dyDescent="0.2">
      <c r="D199" t="s">
        <v>3065</v>
      </c>
      <c r="E199" s="11">
        <v>420</v>
      </c>
    </row>
    <row r="200" spans="4:5" x14ac:dyDescent="0.2">
      <c r="D200" t="s">
        <v>3066</v>
      </c>
      <c r="E200" s="11">
        <v>-340</v>
      </c>
    </row>
    <row r="201" spans="4:5" x14ac:dyDescent="0.2">
      <c r="D201" t="s">
        <v>2924</v>
      </c>
      <c r="E201" s="11">
        <v>-230</v>
      </c>
    </row>
    <row r="202" spans="4:5" x14ac:dyDescent="0.2">
      <c r="D202" t="s">
        <v>3067</v>
      </c>
      <c r="E202" s="11">
        <v>-40</v>
      </c>
    </row>
    <row r="203" spans="4:5" x14ac:dyDescent="0.2">
      <c r="D203" t="s">
        <v>3068</v>
      </c>
      <c r="E203" s="11">
        <v>-170</v>
      </c>
    </row>
    <row r="204" spans="4:5" x14ac:dyDescent="0.2">
      <c r="D204" t="s">
        <v>3069</v>
      </c>
      <c r="E204" s="11">
        <v>-140</v>
      </c>
    </row>
    <row r="205" spans="4:5" x14ac:dyDescent="0.2">
      <c r="D205" t="s">
        <v>3070</v>
      </c>
      <c r="E205" s="11">
        <v>250</v>
      </c>
    </row>
    <row r="206" spans="4:5" x14ac:dyDescent="0.2">
      <c r="D206" t="s">
        <v>2930</v>
      </c>
      <c r="E206" s="11">
        <v>-220</v>
      </c>
    </row>
    <row r="207" spans="4:5" x14ac:dyDescent="0.2">
      <c r="D207" t="s">
        <v>2933</v>
      </c>
      <c r="E207" s="11">
        <v>150</v>
      </c>
    </row>
    <row r="208" spans="4:5" x14ac:dyDescent="0.2">
      <c r="D208" t="s">
        <v>3071</v>
      </c>
      <c r="E208" s="11">
        <v>-300</v>
      </c>
    </row>
    <row r="209" spans="4:5" x14ac:dyDescent="0.2">
      <c r="D209" t="s">
        <v>2899</v>
      </c>
      <c r="E209" s="11">
        <v>-270</v>
      </c>
    </row>
    <row r="210" spans="4:5" x14ac:dyDescent="0.2">
      <c r="D210" t="s">
        <v>3072</v>
      </c>
      <c r="E210" s="11">
        <v>70</v>
      </c>
    </row>
    <row r="211" spans="4:5" x14ac:dyDescent="0.2">
      <c r="D211" t="s">
        <v>3073</v>
      </c>
      <c r="E211" s="11">
        <v>190</v>
      </c>
    </row>
    <row r="212" spans="4:5" x14ac:dyDescent="0.2">
      <c r="D212" t="s">
        <v>3074</v>
      </c>
      <c r="E212" s="11">
        <v>360</v>
      </c>
    </row>
    <row r="213" spans="4:5" x14ac:dyDescent="0.2">
      <c r="D213" t="s">
        <v>3075</v>
      </c>
      <c r="E213" s="11">
        <v>290</v>
      </c>
    </row>
    <row r="214" spans="4:5" x14ac:dyDescent="0.2">
      <c r="D214" t="s">
        <v>2907</v>
      </c>
      <c r="E214" s="11">
        <v>-460</v>
      </c>
    </row>
    <row r="215" spans="4:5" x14ac:dyDescent="0.2">
      <c r="D215" t="s">
        <v>3076</v>
      </c>
      <c r="E215" s="11">
        <v>-400</v>
      </c>
    </row>
    <row r="216" spans="4:5" x14ac:dyDescent="0.2">
      <c r="D216" t="s">
        <v>3077</v>
      </c>
      <c r="E216" s="11">
        <v>230</v>
      </c>
    </row>
    <row r="217" spans="4:5" x14ac:dyDescent="0.2">
      <c r="D217" t="s">
        <v>3078</v>
      </c>
      <c r="E217" s="11">
        <v>150</v>
      </c>
    </row>
    <row r="218" spans="4:5" x14ac:dyDescent="0.2">
      <c r="D218" t="s">
        <v>2809</v>
      </c>
      <c r="E218" s="11">
        <v>80</v>
      </c>
    </row>
    <row r="219" spans="4:5" x14ac:dyDescent="0.2">
      <c r="D219" t="s">
        <v>3079</v>
      </c>
      <c r="E219" s="11">
        <v>-20</v>
      </c>
    </row>
    <row r="220" spans="4:5" x14ac:dyDescent="0.2">
      <c r="D220" t="s">
        <v>3080</v>
      </c>
      <c r="E220" s="11">
        <v>-290</v>
      </c>
    </row>
    <row r="221" spans="4:5" x14ac:dyDescent="0.2">
      <c r="D221" t="s">
        <v>3081</v>
      </c>
      <c r="E221" s="11">
        <v>-110</v>
      </c>
    </row>
    <row r="222" spans="4:5" x14ac:dyDescent="0.2">
      <c r="D222" t="s">
        <v>3082</v>
      </c>
      <c r="E222" s="11">
        <v>-250</v>
      </c>
    </row>
    <row r="223" spans="4:5" x14ac:dyDescent="0.2">
      <c r="D223" t="s">
        <v>2830</v>
      </c>
      <c r="E223" s="11">
        <v>-480</v>
      </c>
    </row>
    <row r="224" spans="4:5" x14ac:dyDescent="0.2">
      <c r="D224" t="s">
        <v>3083</v>
      </c>
      <c r="E224" s="11">
        <v>-450</v>
      </c>
    </row>
    <row r="225" spans="4:5" x14ac:dyDescent="0.2">
      <c r="D225" t="s">
        <v>3084</v>
      </c>
      <c r="E225" s="11">
        <v>20</v>
      </c>
    </row>
    <row r="226" spans="4:5" x14ac:dyDescent="0.2">
      <c r="D226" t="s">
        <v>3085</v>
      </c>
      <c r="E226" s="11">
        <v>100</v>
      </c>
    </row>
    <row r="227" spans="4:5" x14ac:dyDescent="0.2">
      <c r="D227" t="s">
        <v>3086</v>
      </c>
      <c r="E227" s="11">
        <v>-170</v>
      </c>
    </row>
    <row r="228" spans="4:5" x14ac:dyDescent="0.2">
      <c r="D228" t="s">
        <v>2876</v>
      </c>
      <c r="E228" s="11">
        <v>-100</v>
      </c>
    </row>
    <row r="229" spans="4:5" x14ac:dyDescent="0.2">
      <c r="D229" t="s">
        <v>3087</v>
      </c>
      <c r="E229" s="11">
        <v>-110</v>
      </c>
    </row>
    <row r="230" spans="4:5" x14ac:dyDescent="0.2">
      <c r="D230" t="s">
        <v>2925</v>
      </c>
      <c r="E230" s="11">
        <v>10</v>
      </c>
    </row>
    <row r="231" spans="4:5" x14ac:dyDescent="0.2">
      <c r="D231" t="s">
        <v>3088</v>
      </c>
      <c r="E231" s="11">
        <v>-310</v>
      </c>
    </row>
    <row r="232" spans="4:5" x14ac:dyDescent="0.2">
      <c r="D232" t="s">
        <v>3089</v>
      </c>
      <c r="E232" s="11">
        <v>440</v>
      </c>
    </row>
    <row r="233" spans="4:5" x14ac:dyDescent="0.2">
      <c r="D233" t="s">
        <v>3090</v>
      </c>
      <c r="E233" s="11">
        <v>-70</v>
      </c>
    </row>
    <row r="234" spans="4:5" x14ac:dyDescent="0.2">
      <c r="D234" t="s">
        <v>3091</v>
      </c>
      <c r="E234" s="11">
        <v>-410</v>
      </c>
    </row>
    <row r="235" spans="4:5" x14ac:dyDescent="0.2">
      <c r="D235" t="s">
        <v>3092</v>
      </c>
      <c r="E235" s="11">
        <v>-170</v>
      </c>
    </row>
    <row r="236" spans="4:5" x14ac:dyDescent="0.2">
      <c r="D236" t="s">
        <v>2914</v>
      </c>
      <c r="E236" s="11">
        <v>20</v>
      </c>
    </row>
    <row r="237" spans="4:5" x14ac:dyDescent="0.2">
      <c r="D237" t="s">
        <v>3093</v>
      </c>
      <c r="E237" s="11">
        <v>280</v>
      </c>
    </row>
    <row r="238" spans="4:5" x14ac:dyDescent="0.2">
      <c r="D238" t="s">
        <v>3094</v>
      </c>
      <c r="E238" s="11">
        <v>-310</v>
      </c>
    </row>
    <row r="239" spans="4:5" x14ac:dyDescent="0.2">
      <c r="D239" t="s">
        <v>3095</v>
      </c>
      <c r="E239" s="11">
        <v>330</v>
      </c>
    </row>
    <row r="240" spans="4:5" x14ac:dyDescent="0.2">
      <c r="D240" t="s">
        <v>3096</v>
      </c>
      <c r="E240" s="11">
        <v>370</v>
      </c>
    </row>
    <row r="241" spans="4:5" x14ac:dyDescent="0.2">
      <c r="D241" t="s">
        <v>3097</v>
      </c>
      <c r="E241" s="11">
        <v>180</v>
      </c>
    </row>
    <row r="242" spans="4:5" x14ac:dyDescent="0.2">
      <c r="D242" t="s">
        <v>2822</v>
      </c>
      <c r="E242" s="11">
        <v>-470</v>
      </c>
    </row>
    <row r="243" spans="4:5" x14ac:dyDescent="0.2">
      <c r="D243" t="s">
        <v>3098</v>
      </c>
      <c r="E243" s="11">
        <v>270</v>
      </c>
    </row>
    <row r="244" spans="4:5" x14ac:dyDescent="0.2">
      <c r="D244" t="s">
        <v>2888</v>
      </c>
      <c r="E244" s="11">
        <v>-330</v>
      </c>
    </row>
    <row r="245" spans="4:5" x14ac:dyDescent="0.2">
      <c r="D245" t="s">
        <v>3099</v>
      </c>
      <c r="E245" s="11">
        <v>310</v>
      </c>
    </row>
    <row r="246" spans="4:5" x14ac:dyDescent="0.2">
      <c r="D246" t="s">
        <v>3100</v>
      </c>
      <c r="E246" s="11">
        <v>-460</v>
      </c>
    </row>
    <row r="247" spans="4:5" x14ac:dyDescent="0.2">
      <c r="D247" t="s">
        <v>3101</v>
      </c>
      <c r="E247" s="11">
        <v>130</v>
      </c>
    </row>
    <row r="248" spans="4:5" x14ac:dyDescent="0.2">
      <c r="D248" t="s">
        <v>3102</v>
      </c>
      <c r="E248" s="11">
        <v>-380</v>
      </c>
    </row>
    <row r="249" spans="4:5" x14ac:dyDescent="0.2">
      <c r="D249" t="s">
        <v>3103</v>
      </c>
      <c r="E249" s="11">
        <v>390</v>
      </c>
    </row>
    <row r="250" spans="4:5" x14ac:dyDescent="0.2">
      <c r="D250" t="s">
        <v>3104</v>
      </c>
      <c r="E250" s="11">
        <v>320</v>
      </c>
    </row>
    <row r="251" spans="4:5" x14ac:dyDescent="0.2">
      <c r="D251" t="s">
        <v>3105</v>
      </c>
      <c r="E251" s="11">
        <v>310</v>
      </c>
    </row>
    <row r="252" spans="4:5" x14ac:dyDescent="0.2">
      <c r="D252" t="s">
        <v>2890</v>
      </c>
      <c r="E252" s="11">
        <v>430</v>
      </c>
    </row>
    <row r="253" spans="4:5" x14ac:dyDescent="0.2">
      <c r="D253" t="s">
        <v>2891</v>
      </c>
      <c r="E253" s="11">
        <v>320</v>
      </c>
    </row>
    <row r="254" spans="4:5" x14ac:dyDescent="0.2">
      <c r="D254" t="s">
        <v>3106</v>
      </c>
      <c r="E254" s="11">
        <v>40</v>
      </c>
    </row>
    <row r="255" spans="4:5" x14ac:dyDescent="0.2">
      <c r="D255" t="s">
        <v>3107</v>
      </c>
      <c r="E255" s="11">
        <v>370</v>
      </c>
    </row>
    <row r="256" spans="4:5" x14ac:dyDescent="0.2">
      <c r="D256" t="s">
        <v>3108</v>
      </c>
      <c r="E256" s="11">
        <v>-160</v>
      </c>
    </row>
    <row r="257" spans="4:5" x14ac:dyDescent="0.2">
      <c r="D257" t="s">
        <v>3109</v>
      </c>
      <c r="E257" s="11">
        <v>320</v>
      </c>
    </row>
    <row r="258" spans="4:5" x14ac:dyDescent="0.2">
      <c r="D258" t="s">
        <v>3110</v>
      </c>
      <c r="E258" s="11">
        <v>150</v>
      </c>
    </row>
    <row r="259" spans="4:5" x14ac:dyDescent="0.2">
      <c r="D259" t="s">
        <v>2820</v>
      </c>
      <c r="E259" s="11">
        <v>-110</v>
      </c>
    </row>
    <row r="260" spans="4:5" x14ac:dyDescent="0.2">
      <c r="D260" t="s">
        <v>3111</v>
      </c>
      <c r="E260" s="11">
        <v>240</v>
      </c>
    </row>
    <row r="261" spans="4:5" x14ac:dyDescent="0.2">
      <c r="D261" t="s">
        <v>3112</v>
      </c>
      <c r="E261" s="11">
        <v>550</v>
      </c>
    </row>
    <row r="262" spans="4:5" x14ac:dyDescent="0.2">
      <c r="D262" t="s">
        <v>3113</v>
      </c>
      <c r="E262" s="11">
        <v>-40</v>
      </c>
    </row>
    <row r="263" spans="4:5" x14ac:dyDescent="0.2">
      <c r="D263" t="s">
        <v>3114</v>
      </c>
      <c r="E263" s="11">
        <v>-140</v>
      </c>
    </row>
    <row r="264" spans="4:5" x14ac:dyDescent="0.2">
      <c r="D264" t="s">
        <v>3115</v>
      </c>
      <c r="E264" s="11">
        <v>430</v>
      </c>
    </row>
    <row r="265" spans="4:5" x14ac:dyDescent="0.2">
      <c r="D265" t="s">
        <v>3116</v>
      </c>
      <c r="E265" s="11">
        <v>-90</v>
      </c>
    </row>
    <row r="266" spans="4:5" x14ac:dyDescent="0.2">
      <c r="D266" t="s">
        <v>3117</v>
      </c>
      <c r="E266" s="11">
        <v>460</v>
      </c>
    </row>
    <row r="267" spans="4:5" x14ac:dyDescent="0.2">
      <c r="D267" t="s">
        <v>3118</v>
      </c>
      <c r="E267" s="11">
        <v>320</v>
      </c>
    </row>
    <row r="268" spans="4:5" x14ac:dyDescent="0.2">
      <c r="D268" t="s">
        <v>2910</v>
      </c>
      <c r="E268" s="11">
        <v>-380</v>
      </c>
    </row>
    <row r="269" spans="4:5" x14ac:dyDescent="0.2">
      <c r="D269" t="s">
        <v>3119</v>
      </c>
      <c r="E269" s="11">
        <v>-400</v>
      </c>
    </row>
    <row r="270" spans="4:5" x14ac:dyDescent="0.2">
      <c r="D270" t="s">
        <v>2936</v>
      </c>
      <c r="E270" s="11">
        <v>-80</v>
      </c>
    </row>
    <row r="271" spans="4:5" x14ac:dyDescent="0.2">
      <c r="D271" t="s">
        <v>3120</v>
      </c>
      <c r="E271" s="11">
        <v>190</v>
      </c>
    </row>
    <row r="272" spans="4:5" x14ac:dyDescent="0.2">
      <c r="D272" t="s">
        <v>3121</v>
      </c>
      <c r="E272" s="11">
        <v>-30</v>
      </c>
    </row>
    <row r="273" spans="4:5" x14ac:dyDescent="0.2">
      <c r="D273" t="s">
        <v>3122</v>
      </c>
      <c r="E273" s="11">
        <v>-170</v>
      </c>
    </row>
    <row r="274" spans="4:5" x14ac:dyDescent="0.2">
      <c r="D274" t="s">
        <v>2915</v>
      </c>
      <c r="E274" s="11">
        <v>500</v>
      </c>
    </row>
    <row r="275" spans="4:5" x14ac:dyDescent="0.2">
      <c r="D275" t="s">
        <v>3123</v>
      </c>
      <c r="E275" s="11">
        <v>230</v>
      </c>
    </row>
    <row r="276" spans="4:5" x14ac:dyDescent="0.2">
      <c r="D276" t="s">
        <v>3124</v>
      </c>
      <c r="E276" s="11">
        <v>-340</v>
      </c>
    </row>
    <row r="277" spans="4:5" x14ac:dyDescent="0.2">
      <c r="D277" t="s">
        <v>3125</v>
      </c>
      <c r="E277" s="11">
        <v>-60</v>
      </c>
    </row>
    <row r="278" spans="4:5" x14ac:dyDescent="0.2">
      <c r="D278" t="s">
        <v>3126</v>
      </c>
      <c r="E278" s="11">
        <v>440</v>
      </c>
    </row>
    <row r="279" spans="4:5" x14ac:dyDescent="0.2">
      <c r="D279" t="s">
        <v>3127</v>
      </c>
      <c r="E279" s="11">
        <v>-250</v>
      </c>
    </row>
    <row r="280" spans="4:5" x14ac:dyDescent="0.2">
      <c r="D280" t="s">
        <v>3128</v>
      </c>
      <c r="E280" s="11">
        <v>-40</v>
      </c>
    </row>
    <row r="281" spans="4:5" x14ac:dyDescent="0.2">
      <c r="D281" t="s">
        <v>3129</v>
      </c>
      <c r="E281" s="11">
        <v>290</v>
      </c>
    </row>
    <row r="282" spans="4:5" x14ac:dyDescent="0.2">
      <c r="D282" t="s">
        <v>3130</v>
      </c>
      <c r="E282" s="11">
        <v>-130</v>
      </c>
    </row>
    <row r="283" spans="4:5" x14ac:dyDescent="0.2">
      <c r="D283" t="s">
        <v>3131</v>
      </c>
      <c r="E283" s="11">
        <v>500</v>
      </c>
    </row>
    <row r="284" spans="4:5" x14ac:dyDescent="0.2">
      <c r="D284" t="s">
        <v>3132</v>
      </c>
      <c r="E284" s="11">
        <v>-80</v>
      </c>
    </row>
    <row r="285" spans="4:5" x14ac:dyDescent="0.2">
      <c r="D285" t="s">
        <v>2901</v>
      </c>
      <c r="E285" s="11">
        <v>-340</v>
      </c>
    </row>
    <row r="286" spans="4:5" x14ac:dyDescent="0.2">
      <c r="D286" t="s">
        <v>2842</v>
      </c>
      <c r="E286" s="11">
        <v>70</v>
      </c>
    </row>
    <row r="287" spans="4:5" x14ac:dyDescent="0.2">
      <c r="D287" t="s">
        <v>3133</v>
      </c>
      <c r="E287" s="11">
        <v>-420</v>
      </c>
    </row>
    <row r="288" spans="4:5" x14ac:dyDescent="0.2">
      <c r="D288" t="s">
        <v>3134</v>
      </c>
      <c r="E288" s="11">
        <v>-460</v>
      </c>
    </row>
    <row r="289" spans="4:5" x14ac:dyDescent="0.2">
      <c r="D289" t="s">
        <v>3135</v>
      </c>
      <c r="E289" s="11">
        <v>-420</v>
      </c>
    </row>
    <row r="290" spans="4:5" x14ac:dyDescent="0.2">
      <c r="D290" t="s">
        <v>3136</v>
      </c>
      <c r="E290" s="11">
        <v>300</v>
      </c>
    </row>
    <row r="291" spans="4:5" x14ac:dyDescent="0.2">
      <c r="D291" t="s">
        <v>3137</v>
      </c>
      <c r="E291" s="11">
        <v>-200</v>
      </c>
    </row>
    <row r="292" spans="4:5" x14ac:dyDescent="0.2">
      <c r="D292" t="s">
        <v>2875</v>
      </c>
      <c r="E292" s="11">
        <v>-190</v>
      </c>
    </row>
    <row r="293" spans="4:5" x14ac:dyDescent="0.2">
      <c r="D293" t="s">
        <v>3138</v>
      </c>
      <c r="E293" s="11">
        <v>-400</v>
      </c>
    </row>
    <row r="294" spans="4:5" x14ac:dyDescent="0.2">
      <c r="D294" t="s">
        <v>2909</v>
      </c>
      <c r="E294" s="11">
        <v>450</v>
      </c>
    </row>
    <row r="295" spans="4:5" x14ac:dyDescent="0.2">
      <c r="D295" t="s">
        <v>3139</v>
      </c>
      <c r="E295" s="11">
        <v>330</v>
      </c>
    </row>
    <row r="296" spans="4:5" x14ac:dyDescent="0.2">
      <c r="D296" t="s">
        <v>3140</v>
      </c>
      <c r="E296" s="11">
        <v>-620</v>
      </c>
    </row>
    <row r="297" spans="4:5" x14ac:dyDescent="0.2">
      <c r="D297" t="s">
        <v>3141</v>
      </c>
      <c r="E297" s="11">
        <v>-480</v>
      </c>
    </row>
    <row r="298" spans="4:5" x14ac:dyDescent="0.2">
      <c r="D298" t="s">
        <v>3142</v>
      </c>
      <c r="E298" s="11">
        <v>-230</v>
      </c>
    </row>
    <row r="299" spans="4:5" x14ac:dyDescent="0.2">
      <c r="D299" t="s">
        <v>3143</v>
      </c>
      <c r="E299" s="11">
        <v>-90</v>
      </c>
    </row>
    <row r="300" spans="4:5" x14ac:dyDescent="0.2">
      <c r="D300" t="s">
        <v>3144</v>
      </c>
      <c r="E300" s="11">
        <v>310</v>
      </c>
    </row>
    <row r="301" spans="4:5" x14ac:dyDescent="0.2">
      <c r="D301" t="s">
        <v>3145</v>
      </c>
      <c r="E301" s="11">
        <v>210</v>
      </c>
    </row>
    <row r="302" spans="4:5" x14ac:dyDescent="0.2">
      <c r="D302" t="s">
        <v>3146</v>
      </c>
      <c r="E302" s="11">
        <v>-330</v>
      </c>
    </row>
    <row r="303" spans="4:5" x14ac:dyDescent="0.2">
      <c r="D303" t="s">
        <v>3147</v>
      </c>
      <c r="E303" s="11">
        <v>190</v>
      </c>
    </row>
    <row r="304" spans="4:5" x14ac:dyDescent="0.2">
      <c r="D304" t="s">
        <v>3148</v>
      </c>
      <c r="E304" s="11">
        <v>-120</v>
      </c>
    </row>
    <row r="305" spans="4:5" x14ac:dyDescent="0.2">
      <c r="D305" t="s">
        <v>3149</v>
      </c>
      <c r="E305" s="11">
        <v>370</v>
      </c>
    </row>
    <row r="306" spans="4:5" x14ac:dyDescent="0.2">
      <c r="D306" t="s">
        <v>3150</v>
      </c>
      <c r="E306" s="11">
        <v>-240</v>
      </c>
    </row>
    <row r="307" spans="4:5" x14ac:dyDescent="0.2">
      <c r="D307" t="s">
        <v>2887</v>
      </c>
      <c r="E307" s="11">
        <v>-60</v>
      </c>
    </row>
    <row r="308" spans="4:5" x14ac:dyDescent="0.2">
      <c r="D308" t="s">
        <v>3151</v>
      </c>
      <c r="E308" s="11">
        <v>-390</v>
      </c>
    </row>
    <row r="309" spans="4:5" x14ac:dyDescent="0.2">
      <c r="D309" t="s">
        <v>3152</v>
      </c>
      <c r="E309" s="11">
        <v>480</v>
      </c>
    </row>
    <row r="310" spans="4:5" x14ac:dyDescent="0.2">
      <c r="D310" t="s">
        <v>3153</v>
      </c>
      <c r="E310" s="11">
        <v>-160</v>
      </c>
    </row>
    <row r="311" spans="4:5" x14ac:dyDescent="0.2">
      <c r="D311" t="s">
        <v>3154</v>
      </c>
      <c r="E311" s="11">
        <v>-110</v>
      </c>
    </row>
    <row r="312" spans="4:5" x14ac:dyDescent="0.2">
      <c r="D312" t="s">
        <v>3155</v>
      </c>
      <c r="E312" s="11">
        <v>0</v>
      </c>
    </row>
    <row r="313" spans="4:5" x14ac:dyDescent="0.2">
      <c r="D313" t="s">
        <v>2825</v>
      </c>
      <c r="E313" s="11">
        <v>80</v>
      </c>
    </row>
    <row r="314" spans="4:5" x14ac:dyDescent="0.2">
      <c r="D314" t="s">
        <v>3156</v>
      </c>
      <c r="E314" s="11">
        <v>160</v>
      </c>
    </row>
    <row r="315" spans="4:5" x14ac:dyDescent="0.2">
      <c r="D315" t="s">
        <v>3157</v>
      </c>
      <c r="E315" s="11">
        <v>270</v>
      </c>
    </row>
    <row r="316" spans="4:5" x14ac:dyDescent="0.2">
      <c r="D316" t="s">
        <v>2931</v>
      </c>
      <c r="E316" s="11">
        <v>230</v>
      </c>
    </row>
    <row r="317" spans="4:5" x14ac:dyDescent="0.2">
      <c r="D317" t="s">
        <v>3158</v>
      </c>
      <c r="E317" s="11">
        <v>-350</v>
      </c>
    </row>
    <row r="318" spans="4:5" x14ac:dyDescent="0.2">
      <c r="D318" t="s">
        <v>3159</v>
      </c>
      <c r="E318" s="11">
        <v>-320</v>
      </c>
    </row>
    <row r="319" spans="4:5" x14ac:dyDescent="0.2">
      <c r="D319" t="s">
        <v>3160</v>
      </c>
      <c r="E319" s="11">
        <v>-460</v>
      </c>
    </row>
    <row r="320" spans="4:5" x14ac:dyDescent="0.2">
      <c r="D320" t="s">
        <v>3161</v>
      </c>
      <c r="E320" s="11">
        <v>-340</v>
      </c>
    </row>
    <row r="321" spans="4:5" x14ac:dyDescent="0.2">
      <c r="D321" t="s">
        <v>3162</v>
      </c>
      <c r="E321" s="11">
        <v>-430</v>
      </c>
    </row>
    <row r="322" spans="4:5" x14ac:dyDescent="0.2">
      <c r="D322" t="s">
        <v>3163</v>
      </c>
      <c r="E322" s="11">
        <v>-120</v>
      </c>
    </row>
    <row r="323" spans="4:5" x14ac:dyDescent="0.2">
      <c r="D323" t="s">
        <v>3164</v>
      </c>
      <c r="E323" s="11">
        <v>440</v>
      </c>
    </row>
    <row r="324" spans="4:5" x14ac:dyDescent="0.2">
      <c r="D324" t="s">
        <v>2937</v>
      </c>
      <c r="E324" s="11">
        <v>-160</v>
      </c>
    </row>
    <row r="325" spans="4:5" x14ac:dyDescent="0.2">
      <c r="D325" t="s">
        <v>3165</v>
      </c>
      <c r="E325" s="11">
        <v>-420</v>
      </c>
    </row>
    <row r="326" spans="4:5" x14ac:dyDescent="0.2">
      <c r="D326" t="s">
        <v>2905</v>
      </c>
      <c r="E326" s="11">
        <v>-480</v>
      </c>
    </row>
    <row r="327" spans="4:5" x14ac:dyDescent="0.2">
      <c r="D327" t="s">
        <v>3166</v>
      </c>
      <c r="E327" s="11">
        <v>-310</v>
      </c>
    </row>
    <row r="328" spans="4:5" x14ac:dyDescent="0.2">
      <c r="D328" t="s">
        <v>3167</v>
      </c>
      <c r="E328" s="11">
        <v>350</v>
      </c>
    </row>
    <row r="329" spans="4:5" x14ac:dyDescent="0.2">
      <c r="D329" t="s">
        <v>3168</v>
      </c>
      <c r="E329" s="11">
        <v>-110</v>
      </c>
    </row>
    <row r="330" spans="4:5" x14ac:dyDescent="0.2">
      <c r="D330" t="s">
        <v>3169</v>
      </c>
      <c r="E330" s="11">
        <v>-410</v>
      </c>
    </row>
    <row r="331" spans="4:5" x14ac:dyDescent="0.2">
      <c r="D331" t="s">
        <v>3170</v>
      </c>
      <c r="E331" s="11">
        <v>230</v>
      </c>
    </row>
    <row r="332" spans="4:5" x14ac:dyDescent="0.2">
      <c r="D332" t="s">
        <v>3171</v>
      </c>
      <c r="E332" s="11">
        <v>-140</v>
      </c>
    </row>
    <row r="333" spans="4:5" x14ac:dyDescent="0.2">
      <c r="D333" t="s">
        <v>2874</v>
      </c>
      <c r="E333" s="11">
        <v>-250</v>
      </c>
    </row>
    <row r="334" spans="4:5" x14ac:dyDescent="0.2">
      <c r="D334" t="s">
        <v>3172</v>
      </c>
      <c r="E334" s="11">
        <v>170</v>
      </c>
    </row>
    <row r="335" spans="4:5" x14ac:dyDescent="0.2">
      <c r="D335" t="s">
        <v>3173</v>
      </c>
      <c r="E335" s="11">
        <v>290</v>
      </c>
    </row>
    <row r="336" spans="4:5" x14ac:dyDescent="0.2">
      <c r="D336" t="s">
        <v>2889</v>
      </c>
      <c r="E336" s="11">
        <v>-140</v>
      </c>
    </row>
    <row r="337" spans="4:5" x14ac:dyDescent="0.2">
      <c r="D337" t="s">
        <v>2917</v>
      </c>
      <c r="E337" s="11">
        <v>120</v>
      </c>
    </row>
    <row r="338" spans="4:5" x14ac:dyDescent="0.2">
      <c r="D338" t="s">
        <v>3174</v>
      </c>
      <c r="E338" s="11">
        <v>-320</v>
      </c>
    </row>
    <row r="339" spans="4:5" x14ac:dyDescent="0.2">
      <c r="D339" t="s">
        <v>3175</v>
      </c>
      <c r="E339" s="11">
        <v>-420</v>
      </c>
    </row>
    <row r="340" spans="4:5" x14ac:dyDescent="0.2">
      <c r="D340" t="s">
        <v>2922</v>
      </c>
      <c r="E340" s="11">
        <v>-260</v>
      </c>
    </row>
    <row r="341" spans="4:5" x14ac:dyDescent="0.2">
      <c r="D341" t="s">
        <v>3176</v>
      </c>
      <c r="E341" s="11">
        <v>170</v>
      </c>
    </row>
    <row r="342" spans="4:5" x14ac:dyDescent="0.2">
      <c r="D342" t="s">
        <v>3177</v>
      </c>
      <c r="E342" s="11">
        <v>-140</v>
      </c>
    </row>
    <row r="343" spans="4:5" x14ac:dyDescent="0.2">
      <c r="D343" t="s">
        <v>2926</v>
      </c>
      <c r="E343" s="11">
        <v>5820</v>
      </c>
    </row>
  </sheetData>
  <mergeCells count="6">
    <mergeCell ref="A35:A40"/>
    <mergeCell ref="A5:A10"/>
    <mergeCell ref="A11:A16"/>
    <mergeCell ref="A17:A22"/>
    <mergeCell ref="A23:A28"/>
    <mergeCell ref="A29:A34"/>
  </mergeCells>
  <pageMargins left="0.75" right="0.75" top="1" bottom="1" header="0.5" footer="0.5"/>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56"/>
  <sheetViews>
    <sheetView topLeftCell="A39" workbookViewId="0">
      <selection activeCell="E6" sqref="E6"/>
    </sheetView>
  </sheetViews>
  <sheetFormatPr baseColWidth="10" defaultColWidth="8.83203125" defaultRowHeight="15" x14ac:dyDescent="0.2"/>
  <cols>
    <col min="1" max="1" width="18.33203125" bestFit="1" customWidth="1"/>
  </cols>
  <sheetData>
    <row r="1" spans="1:5" x14ac:dyDescent="0.2">
      <c r="A1" s="1" t="s">
        <v>49</v>
      </c>
      <c r="B1" s="1" t="s">
        <v>50</v>
      </c>
      <c r="C1" s="1" t="s">
        <v>51</v>
      </c>
      <c r="D1" s="1" t="s">
        <v>52</v>
      </c>
      <c r="E1" t="s">
        <v>3178</v>
      </c>
    </row>
    <row r="2" spans="1:5" x14ac:dyDescent="0.2">
      <c r="A2" s="7">
        <v>42089</v>
      </c>
      <c r="B2">
        <v>160.55000000000001</v>
      </c>
      <c r="C2">
        <v>3146500</v>
      </c>
      <c r="D2" t="s">
        <v>53</v>
      </c>
    </row>
    <row r="3" spans="1:5" x14ac:dyDescent="0.2">
      <c r="A3" s="7">
        <v>42090</v>
      </c>
      <c r="B3">
        <v>162.59</v>
      </c>
      <c r="C3">
        <v>2438900</v>
      </c>
      <c r="D3" t="s">
        <v>53</v>
      </c>
      <c r="E3">
        <f>(B3-B2)/B2</f>
        <v>1.2706322018062858E-2</v>
      </c>
    </row>
    <row r="4" spans="1:5" x14ac:dyDescent="0.2">
      <c r="A4" s="7">
        <v>42093</v>
      </c>
      <c r="B4">
        <v>164.31</v>
      </c>
      <c r="C4">
        <v>2388100</v>
      </c>
      <c r="D4" t="s">
        <v>53</v>
      </c>
      <c r="E4" s="32">
        <f t="shared" ref="E4:E67" si="0">(B4-B3)/B3</f>
        <v>1.0578756381081239E-2</v>
      </c>
    </row>
    <row r="5" spans="1:5" x14ac:dyDescent="0.2">
      <c r="A5" s="7">
        <v>42094</v>
      </c>
      <c r="B5">
        <v>159.85001</v>
      </c>
      <c r="C5">
        <v>3111000</v>
      </c>
      <c r="D5" t="s">
        <v>53</v>
      </c>
      <c r="E5" s="32">
        <f>(B5-B4)/B4</f>
        <v>-2.7143752662649897E-2</v>
      </c>
    </row>
    <row r="6" spans="1:5" x14ac:dyDescent="0.2">
      <c r="A6" s="7">
        <v>42095</v>
      </c>
      <c r="B6">
        <v>157.10001</v>
      </c>
      <c r="C6">
        <v>5135000</v>
      </c>
      <c r="D6" t="s">
        <v>53</v>
      </c>
      <c r="E6" s="32">
        <f t="shared" si="0"/>
        <v>-1.7203627325390845E-2</v>
      </c>
    </row>
    <row r="7" spans="1:5" x14ac:dyDescent="0.2">
      <c r="A7" s="7">
        <v>42096</v>
      </c>
      <c r="B7">
        <v>155.88</v>
      </c>
      <c r="C7">
        <v>3015200</v>
      </c>
      <c r="D7" t="s">
        <v>53</v>
      </c>
      <c r="E7" s="32">
        <f t="shared" si="0"/>
        <v>-7.7658174560269093E-3</v>
      </c>
    </row>
    <row r="8" spans="1:5" x14ac:dyDescent="0.2">
      <c r="A8" s="7">
        <v>42100</v>
      </c>
      <c r="B8">
        <v>155.28</v>
      </c>
      <c r="C8">
        <v>3185700</v>
      </c>
      <c r="D8" t="s">
        <v>53</v>
      </c>
      <c r="E8" s="32">
        <f t="shared" si="0"/>
        <v>-3.8491147036181315E-3</v>
      </c>
    </row>
    <row r="9" spans="1:5" x14ac:dyDescent="0.2">
      <c r="A9" s="7">
        <v>42101</v>
      </c>
      <c r="B9">
        <v>157.28</v>
      </c>
      <c r="C9">
        <v>2942600</v>
      </c>
      <c r="D9" t="s">
        <v>53</v>
      </c>
      <c r="E9" s="32">
        <f t="shared" si="0"/>
        <v>1.287995878413189E-2</v>
      </c>
    </row>
    <row r="10" spans="1:5" x14ac:dyDescent="0.2">
      <c r="A10" s="7">
        <v>42102</v>
      </c>
      <c r="B10">
        <v>160.33000000000001</v>
      </c>
      <c r="C10">
        <v>3031200</v>
      </c>
      <c r="D10" t="s">
        <v>53</v>
      </c>
      <c r="E10" s="32">
        <f t="shared" si="0"/>
        <v>1.9392166836215738E-2</v>
      </c>
    </row>
    <row r="11" spans="1:5" x14ac:dyDescent="0.2">
      <c r="A11" s="7">
        <v>42103</v>
      </c>
      <c r="B11">
        <v>161.49001000000001</v>
      </c>
      <c r="C11">
        <v>2860600</v>
      </c>
      <c r="D11" t="s">
        <v>53</v>
      </c>
      <c r="E11" s="32">
        <f t="shared" si="0"/>
        <v>7.2351400237011141E-3</v>
      </c>
    </row>
    <row r="12" spans="1:5" x14ac:dyDescent="0.2">
      <c r="A12" s="7">
        <v>42104</v>
      </c>
      <c r="B12">
        <v>163.38</v>
      </c>
      <c r="C12">
        <v>2407200</v>
      </c>
      <c r="D12" t="s">
        <v>53</v>
      </c>
      <c r="E12" s="32">
        <f t="shared" si="0"/>
        <v>1.1703448405260381E-2</v>
      </c>
    </row>
    <row r="13" spans="1:5" x14ac:dyDescent="0.2">
      <c r="A13" s="7">
        <v>42107</v>
      </c>
      <c r="B13">
        <v>162.49001000000001</v>
      </c>
      <c r="C13">
        <v>1767700</v>
      </c>
      <c r="D13" t="s">
        <v>53</v>
      </c>
      <c r="E13" s="32">
        <f t="shared" si="0"/>
        <v>-5.4473619782102042E-3</v>
      </c>
    </row>
    <row r="14" spans="1:5" x14ac:dyDescent="0.2">
      <c r="A14" s="7">
        <v>42108</v>
      </c>
      <c r="B14">
        <v>162.57001</v>
      </c>
      <c r="C14">
        <v>2099400</v>
      </c>
      <c r="D14" t="s">
        <v>53</v>
      </c>
      <c r="E14" s="32">
        <f t="shared" si="0"/>
        <v>4.9233795973047253E-4</v>
      </c>
    </row>
    <row r="15" spans="1:5" x14ac:dyDescent="0.2">
      <c r="A15" s="7">
        <v>42109</v>
      </c>
      <c r="B15">
        <v>165.47</v>
      </c>
      <c r="C15">
        <v>3659300</v>
      </c>
      <c r="D15" t="s">
        <v>53</v>
      </c>
      <c r="E15" s="32">
        <f t="shared" si="0"/>
        <v>1.7838406973094252E-2</v>
      </c>
    </row>
    <row r="16" spans="1:5" x14ac:dyDescent="0.2">
      <c r="A16" s="7">
        <v>42110</v>
      </c>
      <c r="B16">
        <v>166.87</v>
      </c>
      <c r="C16">
        <v>3085600</v>
      </c>
      <c r="D16" t="s">
        <v>53</v>
      </c>
      <c r="E16" s="32">
        <f t="shared" si="0"/>
        <v>8.4607481718740902E-3</v>
      </c>
    </row>
    <row r="17" spans="1:5" x14ac:dyDescent="0.2">
      <c r="A17" s="7">
        <v>42111</v>
      </c>
      <c r="B17">
        <v>163.58000000000001</v>
      </c>
      <c r="C17">
        <v>4249700</v>
      </c>
      <c r="D17" t="s">
        <v>53</v>
      </c>
      <c r="E17" s="32">
        <f t="shared" si="0"/>
        <v>-1.9715946545214788E-2</v>
      </c>
    </row>
    <row r="18" spans="1:5" x14ac:dyDescent="0.2">
      <c r="A18" s="7">
        <v>42114</v>
      </c>
      <c r="B18">
        <v>165.97</v>
      </c>
      <c r="C18">
        <v>2760900</v>
      </c>
      <c r="D18" t="s">
        <v>53</v>
      </c>
      <c r="E18" s="32">
        <f t="shared" si="0"/>
        <v>1.4610588091453639E-2</v>
      </c>
    </row>
    <row r="19" spans="1:5" x14ac:dyDescent="0.2">
      <c r="A19" s="7">
        <v>42115</v>
      </c>
      <c r="B19">
        <v>168.46001000000001</v>
      </c>
      <c r="C19">
        <v>3794800</v>
      </c>
      <c r="D19" t="s">
        <v>53</v>
      </c>
      <c r="E19" s="32">
        <f t="shared" si="0"/>
        <v>1.500277158522632E-2</v>
      </c>
    </row>
    <row r="20" spans="1:5" x14ac:dyDescent="0.2">
      <c r="A20" s="7">
        <v>42116</v>
      </c>
      <c r="B20">
        <v>169.10001</v>
      </c>
      <c r="C20">
        <v>5352200</v>
      </c>
      <c r="D20" t="s">
        <v>53</v>
      </c>
      <c r="E20" s="32">
        <f t="shared" si="0"/>
        <v>3.7991212276432033E-3</v>
      </c>
    </row>
    <row r="21" spans="1:5" x14ac:dyDescent="0.2">
      <c r="A21" s="7">
        <v>42117</v>
      </c>
      <c r="B21">
        <v>169.17</v>
      </c>
      <c r="C21">
        <v>3668100</v>
      </c>
      <c r="D21" t="s">
        <v>53</v>
      </c>
      <c r="E21" s="32">
        <f t="shared" si="0"/>
        <v>4.1389707782980026E-4</v>
      </c>
    </row>
    <row r="22" spans="1:5" x14ac:dyDescent="0.2">
      <c r="A22" s="7">
        <v>42118</v>
      </c>
      <c r="B22">
        <v>167.91</v>
      </c>
      <c r="C22">
        <v>2548300</v>
      </c>
      <c r="D22" t="s">
        <v>53</v>
      </c>
      <c r="E22" s="32">
        <f t="shared" si="0"/>
        <v>-7.4481291009043625E-3</v>
      </c>
    </row>
    <row r="23" spans="1:5" x14ac:dyDescent="0.2">
      <c r="A23" s="7">
        <v>42121</v>
      </c>
      <c r="B23">
        <v>162.38</v>
      </c>
      <c r="C23">
        <v>4386200</v>
      </c>
      <c r="D23" t="s">
        <v>53</v>
      </c>
      <c r="E23" s="32">
        <f t="shared" si="0"/>
        <v>-3.2934310047049019E-2</v>
      </c>
    </row>
    <row r="24" spans="1:5" x14ac:dyDescent="0.2">
      <c r="A24" s="7">
        <v>42122</v>
      </c>
      <c r="B24">
        <v>162.49001000000001</v>
      </c>
      <c r="C24">
        <v>4262800</v>
      </c>
      <c r="D24" t="s">
        <v>53</v>
      </c>
      <c r="E24" s="32">
        <f t="shared" si="0"/>
        <v>6.7748491193507098E-4</v>
      </c>
    </row>
    <row r="25" spans="1:5" x14ac:dyDescent="0.2">
      <c r="A25" s="7">
        <v>42123</v>
      </c>
      <c r="B25">
        <v>160.97999999999999</v>
      </c>
      <c r="C25">
        <v>3281800</v>
      </c>
      <c r="D25" t="s">
        <v>53</v>
      </c>
      <c r="E25" s="32">
        <f t="shared" si="0"/>
        <v>-9.2929405321596232E-3</v>
      </c>
    </row>
    <row r="26" spans="1:5" x14ac:dyDescent="0.2">
      <c r="A26" s="7">
        <v>42124</v>
      </c>
      <c r="B26">
        <v>157.91</v>
      </c>
      <c r="C26">
        <v>4444300</v>
      </c>
      <c r="D26" t="s">
        <v>53</v>
      </c>
      <c r="E26" s="32">
        <f t="shared" si="0"/>
        <v>-1.9070692011429951E-2</v>
      </c>
    </row>
    <row r="27" spans="1:5" x14ac:dyDescent="0.2">
      <c r="A27" s="7">
        <v>42125</v>
      </c>
      <c r="B27">
        <v>160.36000000000001</v>
      </c>
      <c r="C27">
        <v>3259800</v>
      </c>
      <c r="D27" t="s">
        <v>53</v>
      </c>
      <c r="E27" s="32">
        <f t="shared" si="0"/>
        <v>1.5515166867202945E-2</v>
      </c>
    </row>
    <row r="28" spans="1:5" x14ac:dyDescent="0.2">
      <c r="A28" s="7">
        <v>42128</v>
      </c>
      <c r="B28">
        <v>162.11000000000001</v>
      </c>
      <c r="C28">
        <v>3496200</v>
      </c>
      <c r="D28" t="s">
        <v>53</v>
      </c>
      <c r="E28" s="32">
        <f t="shared" si="0"/>
        <v>1.0912945871788475E-2</v>
      </c>
    </row>
    <row r="29" spans="1:5" x14ac:dyDescent="0.2">
      <c r="A29" s="7">
        <v>42129</v>
      </c>
      <c r="B29">
        <v>159.44</v>
      </c>
      <c r="C29">
        <v>3086000</v>
      </c>
      <c r="D29" t="s">
        <v>53</v>
      </c>
      <c r="E29" s="32">
        <f t="shared" si="0"/>
        <v>-1.6470297945839343E-2</v>
      </c>
    </row>
    <row r="30" spans="1:5" x14ac:dyDescent="0.2">
      <c r="A30" s="7">
        <v>42130</v>
      </c>
      <c r="B30">
        <v>158.94999999999999</v>
      </c>
      <c r="C30">
        <v>3762700</v>
      </c>
      <c r="D30" t="s">
        <v>53</v>
      </c>
      <c r="E30" s="32">
        <f t="shared" si="0"/>
        <v>-3.0732563973909252E-3</v>
      </c>
    </row>
    <row r="31" spans="1:5" x14ac:dyDescent="0.2">
      <c r="A31" s="7">
        <v>42131</v>
      </c>
      <c r="B31">
        <v>157.89999</v>
      </c>
      <c r="C31">
        <v>4374000</v>
      </c>
      <c r="D31" t="s">
        <v>53</v>
      </c>
      <c r="E31" s="32">
        <f t="shared" si="0"/>
        <v>-6.6059138093739304E-3</v>
      </c>
    </row>
    <row r="32" spans="1:5" x14ac:dyDescent="0.2">
      <c r="A32" s="7">
        <v>42132</v>
      </c>
      <c r="B32">
        <v>162.34</v>
      </c>
      <c r="C32">
        <v>4664200</v>
      </c>
      <c r="D32" t="s">
        <v>53</v>
      </c>
      <c r="E32" s="32">
        <f t="shared" si="0"/>
        <v>2.81191278099511E-2</v>
      </c>
    </row>
    <row r="33" spans="1:5" x14ac:dyDescent="0.2">
      <c r="A33" s="7">
        <v>42135</v>
      </c>
      <c r="B33">
        <v>161.05000000000001</v>
      </c>
      <c r="C33">
        <v>2723800</v>
      </c>
      <c r="D33" t="s">
        <v>53</v>
      </c>
      <c r="E33" s="32">
        <f t="shared" si="0"/>
        <v>-7.9462855734876922E-3</v>
      </c>
    </row>
    <row r="34" spans="1:5" x14ac:dyDescent="0.2">
      <c r="A34" s="7">
        <v>42136</v>
      </c>
      <c r="B34">
        <v>158.24001000000001</v>
      </c>
      <c r="C34">
        <v>4359700</v>
      </c>
      <c r="D34" t="s">
        <v>53</v>
      </c>
      <c r="E34" s="32">
        <f t="shared" si="0"/>
        <v>-1.7447935423781428E-2</v>
      </c>
    </row>
    <row r="35" spans="1:5" x14ac:dyDescent="0.2">
      <c r="A35" s="7">
        <v>42137</v>
      </c>
      <c r="B35">
        <v>158.38999999999999</v>
      </c>
      <c r="C35">
        <v>2727000</v>
      </c>
      <c r="D35" t="s">
        <v>53</v>
      </c>
      <c r="E35" s="32">
        <f t="shared" si="0"/>
        <v>9.4786394414392468E-4</v>
      </c>
    </row>
    <row r="36" spans="1:5" x14ac:dyDescent="0.2">
      <c r="A36" s="7">
        <v>42138</v>
      </c>
      <c r="B36">
        <v>161.97999999999999</v>
      </c>
      <c r="C36">
        <v>2717500</v>
      </c>
      <c r="D36" t="s">
        <v>53</v>
      </c>
      <c r="E36" s="32">
        <f t="shared" si="0"/>
        <v>2.2665572321484966E-2</v>
      </c>
    </row>
    <row r="37" spans="1:5" x14ac:dyDescent="0.2">
      <c r="A37" s="7">
        <v>42139</v>
      </c>
      <c r="B37">
        <v>162.36000000000001</v>
      </c>
      <c r="C37">
        <v>2384600</v>
      </c>
      <c r="D37" t="s">
        <v>53</v>
      </c>
      <c r="E37" s="32">
        <f t="shared" si="0"/>
        <v>2.3459686381036172E-3</v>
      </c>
    </row>
    <row r="38" spans="1:5" x14ac:dyDescent="0.2">
      <c r="A38" s="7">
        <v>42142</v>
      </c>
      <c r="B38">
        <v>163.44</v>
      </c>
      <c r="C38">
        <v>2153900</v>
      </c>
      <c r="D38" t="s">
        <v>53</v>
      </c>
      <c r="E38" s="32">
        <f t="shared" si="0"/>
        <v>6.6518847006650896E-3</v>
      </c>
    </row>
    <row r="39" spans="1:5" x14ac:dyDescent="0.2">
      <c r="A39" s="7">
        <v>42143</v>
      </c>
      <c r="B39">
        <v>163.56</v>
      </c>
      <c r="C39">
        <v>1746600</v>
      </c>
      <c r="D39" t="s">
        <v>53</v>
      </c>
      <c r="E39" s="32">
        <f t="shared" si="0"/>
        <v>7.3421439060208362E-4</v>
      </c>
    </row>
    <row r="40" spans="1:5" x14ac:dyDescent="0.2">
      <c r="A40" s="7">
        <v>42144</v>
      </c>
      <c r="B40">
        <v>163.98</v>
      </c>
      <c r="C40">
        <v>2027300</v>
      </c>
      <c r="D40" t="s">
        <v>53</v>
      </c>
      <c r="E40" s="32">
        <f t="shared" si="0"/>
        <v>2.5678650036683021E-3</v>
      </c>
    </row>
    <row r="41" spans="1:5" x14ac:dyDescent="0.2">
      <c r="A41" s="7">
        <v>42145</v>
      </c>
      <c r="B41">
        <v>163.84</v>
      </c>
      <c r="C41">
        <v>2156600</v>
      </c>
      <c r="D41" t="s">
        <v>53</v>
      </c>
      <c r="E41" s="32">
        <f t="shared" si="0"/>
        <v>-8.5376265398210977E-4</v>
      </c>
    </row>
    <row r="42" spans="1:5" x14ac:dyDescent="0.2">
      <c r="A42" s="7">
        <v>42146</v>
      </c>
      <c r="B42">
        <v>163.58000000000001</v>
      </c>
      <c r="C42">
        <v>1636000</v>
      </c>
      <c r="D42" t="s">
        <v>53</v>
      </c>
      <c r="E42" s="32">
        <f t="shared" si="0"/>
        <v>-1.5869140624999445E-3</v>
      </c>
    </row>
    <row r="43" spans="1:5" x14ac:dyDescent="0.2">
      <c r="A43" s="7">
        <v>42150</v>
      </c>
      <c r="B43">
        <v>159.00998999999999</v>
      </c>
      <c r="C43">
        <v>4078300</v>
      </c>
      <c r="D43" t="s">
        <v>53</v>
      </c>
      <c r="E43" s="32">
        <f t="shared" si="0"/>
        <v>-2.7937461792395309E-2</v>
      </c>
    </row>
    <row r="44" spans="1:5" x14ac:dyDescent="0.2">
      <c r="A44" s="7">
        <v>42151</v>
      </c>
      <c r="B44">
        <v>160.44</v>
      </c>
      <c r="C44">
        <v>3336300</v>
      </c>
      <c r="D44" t="s">
        <v>53</v>
      </c>
      <c r="E44" s="32">
        <f t="shared" si="0"/>
        <v>8.9932085399163295E-3</v>
      </c>
    </row>
    <row r="45" spans="1:5" x14ac:dyDescent="0.2">
      <c r="A45" s="7">
        <v>42152</v>
      </c>
      <c r="B45">
        <v>157.35001</v>
      </c>
      <c r="C45">
        <v>4205300</v>
      </c>
      <c r="D45" t="s">
        <v>53</v>
      </c>
      <c r="E45" s="32">
        <f t="shared" si="0"/>
        <v>-1.9259473946646722E-2</v>
      </c>
    </row>
    <row r="46" spans="1:5" x14ac:dyDescent="0.2">
      <c r="A46" s="7">
        <v>42153</v>
      </c>
      <c r="B46">
        <v>156.25998999999999</v>
      </c>
      <c r="C46">
        <v>4414300</v>
      </c>
      <c r="D46" t="s">
        <v>53</v>
      </c>
      <c r="E46" s="32">
        <f t="shared" si="0"/>
        <v>-6.9273589496435988E-3</v>
      </c>
    </row>
    <row r="47" spans="1:5" x14ac:dyDescent="0.2">
      <c r="A47" s="7">
        <v>42156</v>
      </c>
      <c r="B47">
        <v>157.03</v>
      </c>
      <c r="C47">
        <v>2849800</v>
      </c>
      <c r="D47" t="s">
        <v>53</v>
      </c>
      <c r="E47" s="32">
        <f t="shared" si="0"/>
        <v>4.9277489394438942E-3</v>
      </c>
    </row>
    <row r="48" spans="1:5" x14ac:dyDescent="0.2">
      <c r="A48" s="7">
        <v>42157</v>
      </c>
      <c r="B48">
        <v>156.44</v>
      </c>
      <c r="C48">
        <v>2497200</v>
      </c>
      <c r="D48" t="s">
        <v>53</v>
      </c>
      <c r="E48" s="32">
        <f t="shared" si="0"/>
        <v>-3.7572438387569471E-3</v>
      </c>
    </row>
    <row r="49" spans="1:5" x14ac:dyDescent="0.2">
      <c r="A49" s="7">
        <v>42158</v>
      </c>
      <c r="B49">
        <v>157.13</v>
      </c>
      <c r="C49">
        <v>2160500</v>
      </c>
      <c r="D49" t="s">
        <v>53</v>
      </c>
      <c r="E49" s="32">
        <f t="shared" si="0"/>
        <v>4.4106366658143549E-3</v>
      </c>
    </row>
    <row r="50" spans="1:5" x14ac:dyDescent="0.2">
      <c r="A50" s="7">
        <v>42159</v>
      </c>
      <c r="B50">
        <v>158.09</v>
      </c>
      <c r="C50">
        <v>3917700</v>
      </c>
      <c r="D50" t="s">
        <v>53</v>
      </c>
      <c r="E50" s="32">
        <f t="shared" si="0"/>
        <v>6.1095907847006177E-3</v>
      </c>
    </row>
    <row r="51" spans="1:5" x14ac:dyDescent="0.2">
      <c r="A51" s="7">
        <v>42160</v>
      </c>
      <c r="B51">
        <v>157.25</v>
      </c>
      <c r="C51">
        <v>3431100</v>
      </c>
      <c r="D51" t="s">
        <v>53</v>
      </c>
      <c r="E51" s="32">
        <f t="shared" si="0"/>
        <v>-5.3134290593965681E-3</v>
      </c>
    </row>
    <row r="52" spans="1:5" x14ac:dyDescent="0.2">
      <c r="A52" s="7">
        <v>42163</v>
      </c>
      <c r="B52">
        <v>156.47</v>
      </c>
      <c r="C52">
        <v>2081700</v>
      </c>
      <c r="D52" t="s">
        <v>53</v>
      </c>
      <c r="E52" s="32">
        <f t="shared" si="0"/>
        <v>-4.9602543720190856E-3</v>
      </c>
    </row>
    <row r="53" spans="1:5" x14ac:dyDescent="0.2">
      <c r="A53" s="7">
        <v>42164</v>
      </c>
      <c r="B53">
        <v>154.80000000000001</v>
      </c>
      <c r="C53">
        <v>2766000</v>
      </c>
      <c r="D53" t="s">
        <v>53</v>
      </c>
      <c r="E53" s="32">
        <f t="shared" si="0"/>
        <v>-1.0672972454783585E-2</v>
      </c>
    </row>
    <row r="54" spans="1:5" x14ac:dyDescent="0.2">
      <c r="A54" s="7">
        <v>42165</v>
      </c>
      <c r="B54">
        <v>155.55000000000001</v>
      </c>
      <c r="C54">
        <v>5972800</v>
      </c>
      <c r="D54" t="s">
        <v>53</v>
      </c>
      <c r="E54" s="32">
        <f t="shared" si="0"/>
        <v>4.8449612403100775E-3</v>
      </c>
    </row>
    <row r="55" spans="1:5" x14ac:dyDescent="0.2">
      <c r="A55" s="7">
        <v>42166</v>
      </c>
      <c r="B55">
        <v>157.96001000000001</v>
      </c>
      <c r="C55">
        <v>3633400</v>
      </c>
      <c r="D55" t="s">
        <v>53</v>
      </c>
      <c r="E55" s="32">
        <f t="shared" si="0"/>
        <v>1.5493474766955961E-2</v>
      </c>
    </row>
    <row r="56" spans="1:5" x14ac:dyDescent="0.2">
      <c r="A56" s="7">
        <v>42167</v>
      </c>
      <c r="B56">
        <v>156.12</v>
      </c>
      <c r="C56">
        <v>2398100</v>
      </c>
      <c r="D56" t="s">
        <v>53</v>
      </c>
      <c r="E56" s="32">
        <f t="shared" si="0"/>
        <v>-1.1648581182034658E-2</v>
      </c>
    </row>
    <row r="57" spans="1:5" x14ac:dyDescent="0.2">
      <c r="A57" s="7">
        <v>42170</v>
      </c>
      <c r="B57">
        <v>156.10001</v>
      </c>
      <c r="C57">
        <v>2585200</v>
      </c>
      <c r="D57" t="s">
        <v>53</v>
      </c>
      <c r="E57" s="32">
        <f t="shared" si="0"/>
        <v>-1.2804253138615844E-4</v>
      </c>
    </row>
    <row r="58" spans="1:5" x14ac:dyDescent="0.2">
      <c r="A58" s="7">
        <v>42171</v>
      </c>
      <c r="B58">
        <v>156.22999999999999</v>
      </c>
      <c r="C58">
        <v>1723300</v>
      </c>
      <c r="D58" t="s">
        <v>53</v>
      </c>
      <c r="E58" s="32">
        <f t="shared" si="0"/>
        <v>8.3273537266264285E-4</v>
      </c>
    </row>
    <row r="59" spans="1:5" x14ac:dyDescent="0.2">
      <c r="A59" s="7">
        <v>42172</v>
      </c>
      <c r="B59">
        <v>155.64999</v>
      </c>
      <c r="C59">
        <v>3008600</v>
      </c>
      <c r="D59" t="s">
        <v>53</v>
      </c>
      <c r="E59" s="32">
        <f t="shared" si="0"/>
        <v>-3.7125392050181608E-3</v>
      </c>
    </row>
    <row r="60" spans="1:5" x14ac:dyDescent="0.2">
      <c r="A60" s="7">
        <v>42173</v>
      </c>
      <c r="B60">
        <v>160.12</v>
      </c>
      <c r="C60">
        <v>3454500</v>
      </c>
      <c r="D60" t="s">
        <v>53</v>
      </c>
      <c r="E60" s="32">
        <f t="shared" si="0"/>
        <v>2.8718344280009283E-2</v>
      </c>
    </row>
    <row r="61" spans="1:5" x14ac:dyDescent="0.2">
      <c r="A61" s="7">
        <v>42174</v>
      </c>
      <c r="B61">
        <v>160.72</v>
      </c>
      <c r="C61">
        <v>5182000</v>
      </c>
      <c r="D61" t="s">
        <v>53</v>
      </c>
      <c r="E61" s="32">
        <f t="shared" si="0"/>
        <v>3.7471896077941186E-3</v>
      </c>
    </row>
    <row r="62" spans="1:5" x14ac:dyDescent="0.2">
      <c r="A62" s="7">
        <v>42177</v>
      </c>
      <c r="B62">
        <v>162.22</v>
      </c>
      <c r="C62">
        <v>1926600</v>
      </c>
      <c r="D62" t="s">
        <v>53</v>
      </c>
      <c r="E62" s="32">
        <f t="shared" si="0"/>
        <v>9.3330014932802383E-3</v>
      </c>
    </row>
    <row r="63" spans="1:5" x14ac:dyDescent="0.2">
      <c r="A63" s="7">
        <v>42178</v>
      </c>
      <c r="B63">
        <v>161.69</v>
      </c>
      <c r="C63">
        <v>2451800</v>
      </c>
      <c r="D63" t="s">
        <v>53</v>
      </c>
      <c r="E63" s="32">
        <f t="shared" si="0"/>
        <v>-3.2671680433978617E-3</v>
      </c>
    </row>
    <row r="64" spans="1:5" x14ac:dyDescent="0.2">
      <c r="A64" s="7">
        <v>42179</v>
      </c>
      <c r="B64">
        <v>159.88999999999999</v>
      </c>
      <c r="C64">
        <v>2522600</v>
      </c>
      <c r="D64" t="s">
        <v>53</v>
      </c>
      <c r="E64" s="32">
        <f t="shared" si="0"/>
        <v>-1.1132413878409372E-2</v>
      </c>
    </row>
    <row r="65" spans="1:5" x14ac:dyDescent="0.2">
      <c r="A65" s="7">
        <v>42180</v>
      </c>
      <c r="B65">
        <v>158.75998999999999</v>
      </c>
      <c r="C65">
        <v>2411400</v>
      </c>
      <c r="D65" t="s">
        <v>53</v>
      </c>
      <c r="E65" s="32">
        <f t="shared" si="0"/>
        <v>-7.0674213521796153E-3</v>
      </c>
    </row>
    <row r="66" spans="1:5" x14ac:dyDescent="0.2">
      <c r="A66" s="7">
        <v>42181</v>
      </c>
      <c r="B66">
        <v>158.02000000000001</v>
      </c>
      <c r="C66">
        <v>3537900</v>
      </c>
      <c r="D66" t="s">
        <v>53</v>
      </c>
      <c r="E66" s="32">
        <f t="shared" si="0"/>
        <v>-4.6610610141760373E-3</v>
      </c>
    </row>
    <row r="67" spans="1:5" x14ac:dyDescent="0.2">
      <c r="A67" s="7">
        <v>42184</v>
      </c>
      <c r="B67">
        <v>151.60001</v>
      </c>
      <c r="C67">
        <v>4784800</v>
      </c>
      <c r="D67" t="s">
        <v>53</v>
      </c>
      <c r="E67" s="32">
        <f t="shared" si="0"/>
        <v>-4.062770535375277E-2</v>
      </c>
    </row>
    <row r="68" spans="1:5" x14ac:dyDescent="0.2">
      <c r="A68" s="7">
        <v>42185</v>
      </c>
      <c r="B68">
        <v>153.52000000000001</v>
      </c>
      <c r="C68">
        <v>3893300</v>
      </c>
      <c r="D68" t="s">
        <v>53</v>
      </c>
      <c r="E68" s="32">
        <f t="shared" ref="E68:E131" si="1">(B68-B67)/B67</f>
        <v>1.2664840853242772E-2</v>
      </c>
    </row>
    <row r="69" spans="1:5" x14ac:dyDescent="0.2">
      <c r="A69" s="7">
        <v>42186</v>
      </c>
      <c r="B69">
        <v>154.99001000000001</v>
      </c>
      <c r="C69">
        <v>2299100</v>
      </c>
      <c r="D69" t="s">
        <v>53</v>
      </c>
      <c r="E69" s="32">
        <f t="shared" si="1"/>
        <v>9.5753647733194495E-3</v>
      </c>
    </row>
    <row r="70" spans="1:5" x14ac:dyDescent="0.2">
      <c r="A70" s="7">
        <v>42187</v>
      </c>
      <c r="B70">
        <v>153.25998999999999</v>
      </c>
      <c r="C70">
        <v>2119800</v>
      </c>
      <c r="D70" t="s">
        <v>53</v>
      </c>
      <c r="E70" s="32">
        <f t="shared" si="1"/>
        <v>-1.1162138772686216E-2</v>
      </c>
    </row>
    <row r="71" spans="1:5" x14ac:dyDescent="0.2">
      <c r="A71" s="7">
        <v>42191</v>
      </c>
      <c r="B71">
        <v>154.5</v>
      </c>
      <c r="C71">
        <v>2773500</v>
      </c>
      <c r="D71" t="s">
        <v>53</v>
      </c>
      <c r="E71" s="32">
        <f t="shared" si="1"/>
        <v>8.0908918237565606E-3</v>
      </c>
    </row>
    <row r="72" spans="1:5" x14ac:dyDescent="0.2">
      <c r="A72" s="7">
        <v>42192</v>
      </c>
      <c r="B72">
        <v>155.38999999999999</v>
      </c>
      <c r="C72">
        <v>2253200</v>
      </c>
      <c r="D72" t="s">
        <v>53</v>
      </c>
      <c r="E72" s="32">
        <f t="shared" si="1"/>
        <v>5.7605177993526628E-3</v>
      </c>
    </row>
    <row r="73" spans="1:5" x14ac:dyDescent="0.2">
      <c r="A73" s="7">
        <v>42193</v>
      </c>
      <c r="B73">
        <v>152.31</v>
      </c>
      <c r="C73">
        <v>2393500</v>
      </c>
      <c r="D73" t="s">
        <v>53</v>
      </c>
      <c r="E73" s="32">
        <f t="shared" si="1"/>
        <v>-1.9821095308578316E-2</v>
      </c>
    </row>
    <row r="74" spans="1:5" x14ac:dyDescent="0.2">
      <c r="A74" s="7">
        <v>42194</v>
      </c>
      <c r="B74">
        <v>151.31</v>
      </c>
      <c r="C74">
        <v>4146300</v>
      </c>
      <c r="D74" t="s">
        <v>53</v>
      </c>
      <c r="E74" s="32">
        <f t="shared" si="1"/>
        <v>-6.5655570875188755E-3</v>
      </c>
    </row>
    <row r="75" spans="1:5" x14ac:dyDescent="0.2">
      <c r="A75" s="7">
        <v>42195</v>
      </c>
      <c r="B75">
        <v>154.10001</v>
      </c>
      <c r="C75">
        <v>3976600</v>
      </c>
      <c r="D75" t="s">
        <v>53</v>
      </c>
      <c r="E75" s="32">
        <f t="shared" si="1"/>
        <v>1.8439032449937182E-2</v>
      </c>
    </row>
    <row r="76" spans="1:5" x14ac:dyDescent="0.2">
      <c r="A76" s="7">
        <v>42198</v>
      </c>
      <c r="B76">
        <v>155.75998999999999</v>
      </c>
      <c r="C76">
        <v>1803400</v>
      </c>
      <c r="D76" t="s">
        <v>53</v>
      </c>
      <c r="E76" s="32">
        <f t="shared" si="1"/>
        <v>1.0772095342498617E-2</v>
      </c>
    </row>
    <row r="77" spans="1:5" x14ac:dyDescent="0.2">
      <c r="A77" s="7">
        <v>42199</v>
      </c>
      <c r="B77">
        <v>159.32001</v>
      </c>
      <c r="C77">
        <v>3624800</v>
      </c>
      <c r="D77" t="s">
        <v>53</v>
      </c>
      <c r="E77" s="32">
        <f t="shared" si="1"/>
        <v>2.2855805268092333E-2</v>
      </c>
    </row>
    <row r="78" spans="1:5" x14ac:dyDescent="0.2">
      <c r="A78" s="7">
        <v>42200</v>
      </c>
      <c r="B78">
        <v>160.44999999999999</v>
      </c>
      <c r="C78">
        <v>2618600</v>
      </c>
      <c r="D78" t="s">
        <v>53</v>
      </c>
      <c r="E78" s="32">
        <f t="shared" si="1"/>
        <v>7.0925805239404156E-3</v>
      </c>
    </row>
    <row r="79" spans="1:5" x14ac:dyDescent="0.2">
      <c r="A79" s="7">
        <v>42201</v>
      </c>
      <c r="B79">
        <v>163.03998999999999</v>
      </c>
      <c r="C79">
        <v>2487500</v>
      </c>
      <c r="D79" t="s">
        <v>53</v>
      </c>
      <c r="E79" s="32">
        <f t="shared" si="1"/>
        <v>1.6142038018074168E-2</v>
      </c>
    </row>
    <row r="80" spans="1:5" x14ac:dyDescent="0.2">
      <c r="A80" s="7">
        <v>42202</v>
      </c>
      <c r="B80">
        <v>163.27000000000001</v>
      </c>
      <c r="C80">
        <v>3248500</v>
      </c>
      <c r="D80" t="s">
        <v>53</v>
      </c>
      <c r="E80" s="32">
        <f t="shared" si="1"/>
        <v>1.4107581827011973E-3</v>
      </c>
    </row>
    <row r="81" spans="1:5" x14ac:dyDescent="0.2">
      <c r="A81" s="7">
        <v>42205</v>
      </c>
      <c r="B81">
        <v>164.34</v>
      </c>
      <c r="C81">
        <v>2692400</v>
      </c>
      <c r="D81" t="s">
        <v>53</v>
      </c>
      <c r="E81" s="32">
        <f t="shared" si="1"/>
        <v>6.5535615851043862E-3</v>
      </c>
    </row>
    <row r="82" spans="1:5" x14ac:dyDescent="0.2">
      <c r="A82" s="7">
        <v>42206</v>
      </c>
      <c r="B82">
        <v>163.69999999999999</v>
      </c>
      <c r="C82">
        <v>2690000</v>
      </c>
      <c r="D82" t="s">
        <v>53</v>
      </c>
      <c r="E82" s="32">
        <f t="shared" si="1"/>
        <v>-3.8943653401485624E-3</v>
      </c>
    </row>
    <row r="83" spans="1:5" x14ac:dyDescent="0.2">
      <c r="A83" s="7">
        <v>42207</v>
      </c>
      <c r="B83">
        <v>164.25</v>
      </c>
      <c r="C83">
        <v>2106900</v>
      </c>
      <c r="D83" t="s">
        <v>53</v>
      </c>
      <c r="E83" s="32">
        <f t="shared" si="1"/>
        <v>3.3598045204643336E-3</v>
      </c>
    </row>
    <row r="84" spans="1:5" x14ac:dyDescent="0.2">
      <c r="A84" s="7">
        <v>42208</v>
      </c>
      <c r="B84">
        <v>164.10001</v>
      </c>
      <c r="C84">
        <v>1716300</v>
      </c>
      <c r="D84" t="s">
        <v>53</v>
      </c>
      <c r="E84" s="32">
        <f t="shared" si="1"/>
        <v>-9.1318112633182651E-4</v>
      </c>
    </row>
    <row r="85" spans="1:5" x14ac:dyDescent="0.2">
      <c r="A85" s="7">
        <v>42209</v>
      </c>
      <c r="B85">
        <v>158.59</v>
      </c>
      <c r="C85">
        <v>4410700</v>
      </c>
      <c r="D85" t="s">
        <v>53</v>
      </c>
      <c r="E85" s="32">
        <f t="shared" si="1"/>
        <v>-3.3577146034299413E-2</v>
      </c>
    </row>
    <row r="86" spans="1:5" x14ac:dyDescent="0.2">
      <c r="A86" s="7">
        <v>42212</v>
      </c>
      <c r="B86">
        <v>165.53998999999999</v>
      </c>
      <c r="C86">
        <v>5757200</v>
      </c>
      <c r="D86" t="s">
        <v>53</v>
      </c>
      <c r="E86" s="32">
        <f t="shared" si="1"/>
        <v>4.3823633268175705E-2</v>
      </c>
    </row>
    <row r="87" spans="1:5" x14ac:dyDescent="0.2">
      <c r="A87" s="7">
        <v>42213</v>
      </c>
      <c r="B87">
        <v>172.74001000000001</v>
      </c>
      <c r="C87">
        <v>8553600</v>
      </c>
      <c r="D87" t="s">
        <v>53</v>
      </c>
      <c r="E87" s="32">
        <f t="shared" si="1"/>
        <v>4.3494143016439855E-2</v>
      </c>
    </row>
    <row r="88" spans="1:5" x14ac:dyDescent="0.2">
      <c r="A88" s="7">
        <v>42214</v>
      </c>
      <c r="B88">
        <v>171.47</v>
      </c>
      <c r="C88">
        <v>5112300</v>
      </c>
      <c r="D88" t="s">
        <v>53</v>
      </c>
      <c r="E88" s="32">
        <f t="shared" si="1"/>
        <v>-7.35214731086338E-3</v>
      </c>
    </row>
    <row r="89" spans="1:5" x14ac:dyDescent="0.2">
      <c r="A89" s="7">
        <v>42215</v>
      </c>
      <c r="B89">
        <v>171.69</v>
      </c>
      <c r="C89">
        <v>4044100</v>
      </c>
      <c r="D89" t="s">
        <v>53</v>
      </c>
      <c r="E89" s="32">
        <f t="shared" si="1"/>
        <v>1.2830232693765607E-3</v>
      </c>
    </row>
    <row r="90" spans="1:5" x14ac:dyDescent="0.2">
      <c r="A90" s="7">
        <v>42216</v>
      </c>
      <c r="B90">
        <v>176.59</v>
      </c>
      <c r="C90">
        <v>7289400</v>
      </c>
      <c r="D90" t="s">
        <v>53</v>
      </c>
      <c r="E90" s="32">
        <f t="shared" si="1"/>
        <v>2.8539810122895949E-2</v>
      </c>
    </row>
    <row r="91" spans="1:5" x14ac:dyDescent="0.2">
      <c r="A91" s="7">
        <v>42219</v>
      </c>
      <c r="B91">
        <v>175.59</v>
      </c>
      <c r="C91">
        <v>2922600</v>
      </c>
      <c r="D91" t="s">
        <v>53</v>
      </c>
      <c r="E91" s="32">
        <f t="shared" si="1"/>
        <v>-5.6628348151084428E-3</v>
      </c>
    </row>
    <row r="92" spans="1:5" x14ac:dyDescent="0.2">
      <c r="A92" s="7">
        <v>42220</v>
      </c>
      <c r="B92">
        <v>174.8</v>
      </c>
      <c r="C92">
        <v>2474200</v>
      </c>
      <c r="D92" t="s">
        <v>53</v>
      </c>
      <c r="E92" s="32">
        <f t="shared" si="1"/>
        <v>-4.4991172618030189E-3</v>
      </c>
    </row>
    <row r="93" spans="1:5" x14ac:dyDescent="0.2">
      <c r="A93" s="7">
        <v>42221</v>
      </c>
      <c r="B93">
        <v>176.44</v>
      </c>
      <c r="C93">
        <v>2146700</v>
      </c>
      <c r="D93" t="s">
        <v>53</v>
      </c>
      <c r="E93" s="32">
        <f t="shared" si="1"/>
        <v>9.3821510297482057E-3</v>
      </c>
    </row>
    <row r="94" spans="1:5" x14ac:dyDescent="0.2">
      <c r="A94" s="7">
        <v>42222</v>
      </c>
      <c r="B94">
        <v>169.66</v>
      </c>
      <c r="C94">
        <v>3775400</v>
      </c>
      <c r="D94" t="s">
        <v>53</v>
      </c>
      <c r="E94" s="32">
        <f t="shared" si="1"/>
        <v>-3.8426660621174343E-2</v>
      </c>
    </row>
    <row r="95" spans="1:5" x14ac:dyDescent="0.2">
      <c r="A95" s="7">
        <v>42223</v>
      </c>
      <c r="B95">
        <v>172.31</v>
      </c>
      <c r="C95">
        <v>4156000</v>
      </c>
      <c r="D95" t="s">
        <v>53</v>
      </c>
      <c r="E95" s="32">
        <f t="shared" si="1"/>
        <v>1.5619474242602887E-2</v>
      </c>
    </row>
    <row r="96" spans="1:5" x14ac:dyDescent="0.2">
      <c r="A96" s="7">
        <v>42226</v>
      </c>
      <c r="B96">
        <v>170.60001</v>
      </c>
      <c r="C96">
        <v>2729600</v>
      </c>
      <c r="D96" t="s">
        <v>53</v>
      </c>
      <c r="E96" s="32">
        <f t="shared" si="1"/>
        <v>-9.9239161975509527E-3</v>
      </c>
    </row>
    <row r="97" spans="1:5" x14ac:dyDescent="0.2">
      <c r="A97" s="7">
        <v>42227</v>
      </c>
      <c r="B97">
        <v>168.56</v>
      </c>
      <c r="C97">
        <v>2924900</v>
      </c>
      <c r="D97" t="s">
        <v>53</v>
      </c>
      <c r="E97" s="32">
        <f t="shared" si="1"/>
        <v>-1.1957853929785791E-2</v>
      </c>
    </row>
    <row r="98" spans="1:5" x14ac:dyDescent="0.2">
      <c r="A98" s="7">
        <v>42228</v>
      </c>
      <c r="B98">
        <v>170.62</v>
      </c>
      <c r="C98">
        <v>4486400</v>
      </c>
      <c r="D98" t="s">
        <v>53</v>
      </c>
      <c r="E98" s="32">
        <f t="shared" si="1"/>
        <v>1.2221167536782169E-2</v>
      </c>
    </row>
    <row r="99" spans="1:5" x14ac:dyDescent="0.2">
      <c r="A99" s="7">
        <v>42229</v>
      </c>
      <c r="B99">
        <v>168.58</v>
      </c>
      <c r="C99">
        <v>1897000</v>
      </c>
      <c r="D99" t="s">
        <v>53</v>
      </c>
      <c r="E99" s="32">
        <f t="shared" si="1"/>
        <v>-1.1956394326573626E-2</v>
      </c>
    </row>
    <row r="100" spans="1:5" x14ac:dyDescent="0.2">
      <c r="A100" s="7">
        <v>42230</v>
      </c>
      <c r="B100">
        <v>167.72</v>
      </c>
      <c r="C100">
        <v>2704500</v>
      </c>
      <c r="D100" t="s">
        <v>53</v>
      </c>
      <c r="E100" s="32">
        <f t="shared" si="1"/>
        <v>-5.1014355202278656E-3</v>
      </c>
    </row>
    <row r="101" spans="1:5" x14ac:dyDescent="0.2">
      <c r="A101" s="7">
        <v>42233</v>
      </c>
      <c r="B101">
        <v>169.78998999999999</v>
      </c>
      <c r="C101">
        <v>1988800</v>
      </c>
      <c r="D101" t="s">
        <v>53</v>
      </c>
      <c r="E101" s="32">
        <f t="shared" si="1"/>
        <v>1.2341938945862092E-2</v>
      </c>
    </row>
    <row r="102" spans="1:5" x14ac:dyDescent="0.2">
      <c r="A102" s="7">
        <v>42234</v>
      </c>
      <c r="B102">
        <v>167.72</v>
      </c>
      <c r="C102">
        <v>2273400</v>
      </c>
      <c r="D102" t="s">
        <v>53</v>
      </c>
      <c r="E102" s="32">
        <f t="shared" si="1"/>
        <v>-1.2191472536160642E-2</v>
      </c>
    </row>
    <row r="103" spans="1:5" x14ac:dyDescent="0.2">
      <c r="A103" s="7">
        <v>42235</v>
      </c>
      <c r="B103">
        <v>166.57001</v>
      </c>
      <c r="C103">
        <v>3139800</v>
      </c>
      <c r="D103" t="s">
        <v>53</v>
      </c>
      <c r="E103" s="32">
        <f t="shared" si="1"/>
        <v>-6.8566062485094356E-3</v>
      </c>
    </row>
    <row r="104" spans="1:5" x14ac:dyDescent="0.2">
      <c r="A104" s="7">
        <v>42236</v>
      </c>
      <c r="B104">
        <v>161.14999</v>
      </c>
      <c r="C104">
        <v>3491800</v>
      </c>
      <c r="D104" t="s">
        <v>53</v>
      </c>
      <c r="E104" s="32">
        <f t="shared" si="1"/>
        <v>-3.2538990662244624E-2</v>
      </c>
    </row>
    <row r="105" spans="1:5" x14ac:dyDescent="0.2">
      <c r="A105" s="7">
        <v>42237</v>
      </c>
      <c r="B105">
        <v>155.19</v>
      </c>
      <c r="C105">
        <v>6208400</v>
      </c>
      <c r="D105" t="s">
        <v>53</v>
      </c>
      <c r="E105" s="32">
        <f t="shared" si="1"/>
        <v>-3.6984116474347933E-2</v>
      </c>
    </row>
    <row r="106" spans="1:5" x14ac:dyDescent="0.2">
      <c r="A106" s="7">
        <v>42240</v>
      </c>
      <c r="B106">
        <v>147.63999999999999</v>
      </c>
      <c r="C106">
        <v>8697500</v>
      </c>
      <c r="D106" t="s">
        <v>53</v>
      </c>
      <c r="E106" s="32">
        <f t="shared" si="1"/>
        <v>-4.8650041884142091E-2</v>
      </c>
    </row>
    <row r="107" spans="1:5" x14ac:dyDescent="0.2">
      <c r="A107" s="7">
        <v>42241</v>
      </c>
      <c r="B107">
        <v>145.19</v>
      </c>
      <c r="C107">
        <v>6701100</v>
      </c>
      <c r="D107" t="s">
        <v>53</v>
      </c>
      <c r="E107" s="32">
        <f t="shared" si="1"/>
        <v>-1.6594418856678332E-2</v>
      </c>
    </row>
    <row r="108" spans="1:5" x14ac:dyDescent="0.2">
      <c r="A108" s="7">
        <v>42242</v>
      </c>
      <c r="B108">
        <v>153.97999999999999</v>
      </c>
      <c r="C108">
        <v>5251300</v>
      </c>
      <c r="D108" t="s">
        <v>53</v>
      </c>
      <c r="E108" s="32">
        <f t="shared" si="1"/>
        <v>6.0541359597768386E-2</v>
      </c>
    </row>
    <row r="109" spans="1:5" x14ac:dyDescent="0.2">
      <c r="A109" s="7">
        <v>42243</v>
      </c>
      <c r="B109">
        <v>155.72</v>
      </c>
      <c r="C109">
        <v>4910500</v>
      </c>
      <c r="D109" t="s">
        <v>53</v>
      </c>
      <c r="E109" s="32">
        <f t="shared" si="1"/>
        <v>1.1300168853097864E-2</v>
      </c>
    </row>
    <row r="110" spans="1:5" x14ac:dyDescent="0.2">
      <c r="A110" s="7">
        <v>42244</v>
      </c>
      <c r="B110">
        <v>155.88999999999999</v>
      </c>
      <c r="C110">
        <v>4649300</v>
      </c>
      <c r="D110" t="s">
        <v>53</v>
      </c>
      <c r="E110" s="32">
        <f t="shared" si="1"/>
        <v>1.0917030567684787E-3</v>
      </c>
    </row>
    <row r="111" spans="1:5" x14ac:dyDescent="0.2">
      <c r="A111" s="7">
        <v>42247</v>
      </c>
      <c r="B111">
        <v>151.78</v>
      </c>
      <c r="C111">
        <v>4354500</v>
      </c>
      <c r="D111" t="s">
        <v>53</v>
      </c>
      <c r="E111" s="32">
        <f t="shared" si="1"/>
        <v>-2.6364744371030764E-2</v>
      </c>
    </row>
    <row r="112" spans="1:5" x14ac:dyDescent="0.2">
      <c r="A112" s="7">
        <v>42248</v>
      </c>
      <c r="B112">
        <v>147.46001000000001</v>
      </c>
      <c r="C112">
        <v>5523000</v>
      </c>
      <c r="D112" t="s">
        <v>53</v>
      </c>
      <c r="E112" s="32">
        <f t="shared" si="1"/>
        <v>-2.8462182105679208E-2</v>
      </c>
    </row>
    <row r="113" spans="1:5" x14ac:dyDescent="0.2">
      <c r="A113" s="7">
        <v>42249</v>
      </c>
      <c r="B113">
        <v>152.28998999999999</v>
      </c>
      <c r="C113">
        <v>4339100</v>
      </c>
      <c r="D113" t="s">
        <v>53</v>
      </c>
      <c r="E113" s="32">
        <f t="shared" si="1"/>
        <v>3.2754507476297996E-2</v>
      </c>
    </row>
    <row r="114" spans="1:5" x14ac:dyDescent="0.2">
      <c r="A114" s="7">
        <v>42250</v>
      </c>
      <c r="B114">
        <v>149.22999999999999</v>
      </c>
      <c r="C114">
        <v>2868400</v>
      </c>
      <c r="D114" t="s">
        <v>53</v>
      </c>
      <c r="E114" s="32">
        <f t="shared" si="1"/>
        <v>-2.0093178809716904E-2</v>
      </c>
    </row>
    <row r="115" spans="1:5" x14ac:dyDescent="0.2">
      <c r="A115" s="7">
        <v>42251</v>
      </c>
      <c r="B115">
        <v>147.02000000000001</v>
      </c>
      <c r="C115">
        <v>3362800</v>
      </c>
      <c r="D115" t="s">
        <v>53</v>
      </c>
      <c r="E115" s="32">
        <f t="shared" si="1"/>
        <v>-1.480935468739516E-2</v>
      </c>
    </row>
    <row r="116" spans="1:5" x14ac:dyDescent="0.2">
      <c r="A116" s="7">
        <v>42255</v>
      </c>
      <c r="B116">
        <v>154.56</v>
      </c>
      <c r="C116">
        <v>4508400</v>
      </c>
      <c r="D116" t="s">
        <v>53</v>
      </c>
      <c r="E116" s="32">
        <f t="shared" si="1"/>
        <v>5.1285539382396897E-2</v>
      </c>
    </row>
    <row r="117" spans="1:5" x14ac:dyDescent="0.2">
      <c r="A117" s="7">
        <v>42256</v>
      </c>
      <c r="B117">
        <v>151.08000000000001</v>
      </c>
      <c r="C117">
        <v>2987600</v>
      </c>
      <c r="D117" t="s">
        <v>53</v>
      </c>
      <c r="E117" s="32">
        <f t="shared" si="1"/>
        <v>-2.2515527950310494E-2</v>
      </c>
    </row>
    <row r="118" spans="1:5" x14ac:dyDescent="0.2">
      <c r="A118" s="7">
        <v>42257</v>
      </c>
      <c r="B118">
        <v>153.13999999999999</v>
      </c>
      <c r="C118">
        <v>3477900</v>
      </c>
      <c r="D118" t="s">
        <v>53</v>
      </c>
      <c r="E118" s="32">
        <f t="shared" si="1"/>
        <v>1.3635160180036892E-2</v>
      </c>
    </row>
    <row r="119" spans="1:5" x14ac:dyDescent="0.2">
      <c r="A119" s="7">
        <v>42258</v>
      </c>
      <c r="B119">
        <v>153.21001000000001</v>
      </c>
      <c r="C119">
        <v>2422700</v>
      </c>
      <c r="D119" t="s">
        <v>53</v>
      </c>
      <c r="E119" s="32">
        <f t="shared" si="1"/>
        <v>4.5716337991396619E-4</v>
      </c>
    </row>
    <row r="120" spans="1:5" x14ac:dyDescent="0.2">
      <c r="A120" s="7">
        <v>42261</v>
      </c>
      <c r="B120">
        <v>151</v>
      </c>
      <c r="C120">
        <v>2896200</v>
      </c>
      <c r="D120" t="s">
        <v>53</v>
      </c>
      <c r="E120" s="32">
        <f t="shared" si="1"/>
        <v>-1.4424710239233135E-2</v>
      </c>
    </row>
    <row r="121" spans="1:5" x14ac:dyDescent="0.2">
      <c r="A121" s="7">
        <v>42262</v>
      </c>
      <c r="B121">
        <v>152.13999999999999</v>
      </c>
      <c r="C121">
        <v>2560200</v>
      </c>
      <c r="D121" t="s">
        <v>53</v>
      </c>
      <c r="E121" s="32">
        <f t="shared" si="1"/>
        <v>7.5496688741720948E-3</v>
      </c>
    </row>
    <row r="122" spans="1:5" x14ac:dyDescent="0.2">
      <c r="A122" s="7">
        <v>42263</v>
      </c>
      <c r="B122">
        <v>151.17999</v>
      </c>
      <c r="C122">
        <v>4004200</v>
      </c>
      <c r="D122" t="s">
        <v>53</v>
      </c>
      <c r="E122" s="32">
        <f t="shared" si="1"/>
        <v>-6.3100433810962453E-3</v>
      </c>
    </row>
    <row r="123" spans="1:5" x14ac:dyDescent="0.2">
      <c r="A123" s="7">
        <v>42264</v>
      </c>
      <c r="B123">
        <v>153.91</v>
      </c>
      <c r="C123">
        <v>3519500</v>
      </c>
      <c r="D123" t="s">
        <v>53</v>
      </c>
      <c r="E123" s="32">
        <f t="shared" si="1"/>
        <v>1.8058011513296123E-2</v>
      </c>
    </row>
    <row r="124" spans="1:5" x14ac:dyDescent="0.2">
      <c r="A124" s="7">
        <v>42265</v>
      </c>
      <c r="B124">
        <v>150.59</v>
      </c>
      <c r="C124">
        <v>6487300</v>
      </c>
      <c r="D124" t="s">
        <v>53</v>
      </c>
      <c r="E124" s="32">
        <f t="shared" si="1"/>
        <v>-2.1571048015073702E-2</v>
      </c>
    </row>
    <row r="125" spans="1:5" x14ac:dyDescent="0.2">
      <c r="A125" s="7">
        <v>42268</v>
      </c>
      <c r="B125">
        <v>147.09</v>
      </c>
      <c r="C125">
        <v>4702600</v>
      </c>
      <c r="D125" t="s">
        <v>53</v>
      </c>
      <c r="E125" s="32">
        <f t="shared" si="1"/>
        <v>-2.3241915133807026E-2</v>
      </c>
    </row>
    <row r="126" spans="1:5" x14ac:dyDescent="0.2">
      <c r="A126" s="7">
        <v>42269</v>
      </c>
      <c r="B126">
        <v>145.92999</v>
      </c>
      <c r="C126">
        <v>4518000</v>
      </c>
      <c r="D126" t="s">
        <v>53</v>
      </c>
      <c r="E126" s="32">
        <f t="shared" si="1"/>
        <v>-7.8863960840301842E-3</v>
      </c>
    </row>
    <row r="127" spans="1:5" x14ac:dyDescent="0.2">
      <c r="A127" s="7">
        <v>42270</v>
      </c>
      <c r="B127">
        <v>145.72</v>
      </c>
      <c r="C127">
        <v>2785400</v>
      </c>
      <c r="D127" t="s">
        <v>53</v>
      </c>
      <c r="E127" s="32">
        <f t="shared" si="1"/>
        <v>-1.4389776906035886E-3</v>
      </c>
    </row>
    <row r="128" spans="1:5" x14ac:dyDescent="0.2">
      <c r="A128" s="7">
        <v>42271</v>
      </c>
      <c r="B128">
        <v>143.50998999999999</v>
      </c>
      <c r="C128">
        <v>3519200</v>
      </c>
      <c r="D128" t="s">
        <v>53</v>
      </c>
      <c r="E128" s="32">
        <f t="shared" si="1"/>
        <v>-1.5166140543508174E-2</v>
      </c>
    </row>
    <row r="129" spans="1:5" x14ac:dyDescent="0.2">
      <c r="A129" s="7">
        <v>42272</v>
      </c>
      <c r="B129">
        <v>138.53</v>
      </c>
      <c r="C129">
        <v>5243700</v>
      </c>
      <c r="D129" t="s">
        <v>53</v>
      </c>
      <c r="E129" s="32">
        <f t="shared" si="1"/>
        <v>-3.4701347272060902E-2</v>
      </c>
    </row>
    <row r="130" spans="1:5" x14ac:dyDescent="0.2">
      <c r="A130" s="7">
        <v>42275</v>
      </c>
      <c r="B130">
        <v>132.24001000000001</v>
      </c>
      <c r="C130">
        <v>7514700</v>
      </c>
      <c r="D130" t="s">
        <v>53</v>
      </c>
      <c r="E130" s="32">
        <f t="shared" si="1"/>
        <v>-4.5405255179383444E-2</v>
      </c>
    </row>
    <row r="131" spans="1:5" x14ac:dyDescent="0.2">
      <c r="A131" s="7">
        <v>42276</v>
      </c>
      <c r="B131">
        <v>133.82001</v>
      </c>
      <c r="C131">
        <v>6251500</v>
      </c>
      <c r="D131" t="s">
        <v>53</v>
      </c>
      <c r="E131" s="32">
        <f t="shared" si="1"/>
        <v>1.1947972478223375E-2</v>
      </c>
    </row>
    <row r="132" spans="1:5" x14ac:dyDescent="0.2">
      <c r="A132" s="7">
        <v>42277</v>
      </c>
      <c r="B132">
        <v>138.32001</v>
      </c>
      <c r="C132">
        <v>6209500</v>
      </c>
      <c r="D132" t="s">
        <v>53</v>
      </c>
      <c r="E132" s="32">
        <f t="shared" ref="E132:E195" si="2">(B132-B131)/B131</f>
        <v>3.3627257986305635E-2</v>
      </c>
    </row>
    <row r="133" spans="1:5" x14ac:dyDescent="0.2">
      <c r="A133" s="7">
        <v>42278</v>
      </c>
      <c r="B133">
        <v>140.22999999999999</v>
      </c>
      <c r="C133">
        <v>4675900</v>
      </c>
      <c r="D133" t="s">
        <v>53</v>
      </c>
      <c r="E133" s="32">
        <f t="shared" si="2"/>
        <v>1.3808486566766396E-2</v>
      </c>
    </row>
    <row r="134" spans="1:5" x14ac:dyDescent="0.2">
      <c r="A134" s="7">
        <v>42279</v>
      </c>
      <c r="B134">
        <v>142.47</v>
      </c>
      <c r="C134">
        <v>4803500</v>
      </c>
      <c r="D134" t="s">
        <v>53</v>
      </c>
      <c r="E134" s="32">
        <f t="shared" si="2"/>
        <v>1.5973757398559576E-2</v>
      </c>
    </row>
    <row r="135" spans="1:5" x14ac:dyDescent="0.2">
      <c r="A135" s="7">
        <v>42282</v>
      </c>
      <c r="B135">
        <v>143.80000000000001</v>
      </c>
      <c r="C135">
        <v>4367100</v>
      </c>
      <c r="D135" t="s">
        <v>53</v>
      </c>
      <c r="E135" s="32">
        <f t="shared" si="2"/>
        <v>9.3352986593669713E-3</v>
      </c>
    </row>
    <row r="136" spans="1:5" x14ac:dyDescent="0.2">
      <c r="A136" s="7">
        <v>42283</v>
      </c>
      <c r="B136">
        <v>141.22</v>
      </c>
      <c r="C136">
        <v>4759700</v>
      </c>
      <c r="D136" t="s">
        <v>53</v>
      </c>
      <c r="E136" s="32">
        <f t="shared" si="2"/>
        <v>-1.7941585535466011E-2</v>
      </c>
    </row>
    <row r="137" spans="1:5" x14ac:dyDescent="0.2">
      <c r="A137" s="7">
        <v>42284</v>
      </c>
      <c r="B137">
        <v>148.05000000000001</v>
      </c>
      <c r="C137">
        <v>8002400</v>
      </c>
      <c r="D137" t="s">
        <v>53</v>
      </c>
      <c r="E137" s="32">
        <f t="shared" si="2"/>
        <v>4.8364254354907328E-2</v>
      </c>
    </row>
    <row r="138" spans="1:5" x14ac:dyDescent="0.2">
      <c r="A138" s="7">
        <v>42285</v>
      </c>
      <c r="B138">
        <v>149.89999</v>
      </c>
      <c r="C138">
        <v>6638500</v>
      </c>
      <c r="D138" t="s">
        <v>53</v>
      </c>
      <c r="E138" s="32">
        <f t="shared" si="2"/>
        <v>1.2495710908476804E-2</v>
      </c>
    </row>
    <row r="139" spans="1:5" x14ac:dyDescent="0.2">
      <c r="A139" s="7">
        <v>42286</v>
      </c>
      <c r="B139">
        <v>149.59</v>
      </c>
      <c r="C139">
        <v>3080900</v>
      </c>
      <c r="D139" t="s">
        <v>53</v>
      </c>
      <c r="E139" s="32">
        <f t="shared" si="2"/>
        <v>-2.0679787903921747E-3</v>
      </c>
    </row>
    <row r="140" spans="1:5" x14ac:dyDescent="0.2">
      <c r="A140" s="7">
        <v>42289</v>
      </c>
      <c r="B140">
        <v>153.03</v>
      </c>
      <c r="C140">
        <v>5473000</v>
      </c>
      <c r="D140" t="s">
        <v>53</v>
      </c>
      <c r="E140" s="32">
        <f t="shared" si="2"/>
        <v>2.2996189584865281E-2</v>
      </c>
    </row>
    <row r="141" spans="1:5" x14ac:dyDescent="0.2">
      <c r="A141" s="7">
        <v>42290</v>
      </c>
      <c r="B141">
        <v>147.58000000000001</v>
      </c>
      <c r="C141">
        <v>4143900</v>
      </c>
      <c r="D141" t="s">
        <v>53</v>
      </c>
      <c r="E141" s="32">
        <f t="shared" si="2"/>
        <v>-3.561393190877598E-2</v>
      </c>
    </row>
    <row r="142" spans="1:5" x14ac:dyDescent="0.2">
      <c r="A142" s="7">
        <v>42291</v>
      </c>
      <c r="B142">
        <v>147.81</v>
      </c>
      <c r="C142">
        <v>3197400</v>
      </c>
      <c r="D142" t="s">
        <v>53</v>
      </c>
      <c r="E142" s="32">
        <f t="shared" si="2"/>
        <v>1.5584767583682732E-3</v>
      </c>
    </row>
    <row r="143" spans="1:5" x14ac:dyDescent="0.2">
      <c r="A143" s="7">
        <v>42292</v>
      </c>
      <c r="B143">
        <v>152.53998999999999</v>
      </c>
      <c r="C143">
        <v>3269600</v>
      </c>
      <c r="D143" t="s">
        <v>53</v>
      </c>
      <c r="E143" s="32">
        <f t="shared" si="2"/>
        <v>3.2000473580948423E-2</v>
      </c>
    </row>
    <row r="144" spans="1:5" x14ac:dyDescent="0.2">
      <c r="A144" s="7">
        <v>42293</v>
      </c>
      <c r="B144">
        <v>152.61000000000001</v>
      </c>
      <c r="C144">
        <v>4793100</v>
      </c>
      <c r="D144" t="s">
        <v>53</v>
      </c>
      <c r="E144" s="32">
        <f t="shared" si="2"/>
        <v>4.589616139349739E-4</v>
      </c>
    </row>
    <row r="145" spans="1:5" x14ac:dyDescent="0.2">
      <c r="A145" s="7">
        <v>42296</v>
      </c>
      <c r="B145">
        <v>154.47</v>
      </c>
      <c r="C145">
        <v>3271700</v>
      </c>
      <c r="D145" t="s">
        <v>53</v>
      </c>
      <c r="E145" s="32">
        <f t="shared" si="2"/>
        <v>1.2187930017692059E-2</v>
      </c>
    </row>
    <row r="146" spans="1:5" x14ac:dyDescent="0.2">
      <c r="A146" s="7">
        <v>42297</v>
      </c>
      <c r="B146">
        <v>150.44999999999999</v>
      </c>
      <c r="C146">
        <v>3385300</v>
      </c>
      <c r="D146" t="s">
        <v>53</v>
      </c>
      <c r="E146" s="32">
        <f t="shared" si="2"/>
        <v>-2.6024470771023565E-2</v>
      </c>
    </row>
    <row r="147" spans="1:5" x14ac:dyDescent="0.2">
      <c r="A147" s="7">
        <v>42298</v>
      </c>
      <c r="B147">
        <v>150.09</v>
      </c>
      <c r="C147">
        <v>3832600</v>
      </c>
      <c r="D147" t="s">
        <v>53</v>
      </c>
      <c r="E147" s="32">
        <f t="shared" si="2"/>
        <v>-2.3928215353937205E-3</v>
      </c>
    </row>
    <row r="148" spans="1:5" x14ac:dyDescent="0.2">
      <c r="A148" s="7">
        <v>42299</v>
      </c>
      <c r="B148">
        <v>152.31</v>
      </c>
      <c r="C148">
        <v>4079800</v>
      </c>
      <c r="D148" t="s">
        <v>53</v>
      </c>
      <c r="E148" s="32">
        <f t="shared" si="2"/>
        <v>1.4791125324805109E-2</v>
      </c>
    </row>
    <row r="149" spans="1:5" x14ac:dyDescent="0.2">
      <c r="A149" s="7">
        <v>42300</v>
      </c>
      <c r="B149">
        <v>155.75</v>
      </c>
      <c r="C149">
        <v>3657300</v>
      </c>
      <c r="D149" t="s">
        <v>53</v>
      </c>
      <c r="E149" s="32">
        <f t="shared" si="2"/>
        <v>2.2585516381064919E-2</v>
      </c>
    </row>
    <row r="150" spans="1:5" x14ac:dyDescent="0.2">
      <c r="A150" s="7">
        <v>42303</v>
      </c>
      <c r="B150">
        <v>158.58000000000001</v>
      </c>
      <c r="C150">
        <v>4346600</v>
      </c>
      <c r="D150" t="s">
        <v>53</v>
      </c>
      <c r="E150" s="32">
        <f t="shared" si="2"/>
        <v>1.8170144462279374E-2</v>
      </c>
    </row>
    <row r="151" spans="1:5" x14ac:dyDescent="0.2">
      <c r="A151" s="7">
        <v>42304</v>
      </c>
      <c r="B151">
        <v>161.97999999999999</v>
      </c>
      <c r="C151">
        <v>3877200</v>
      </c>
      <c r="D151" t="s">
        <v>53</v>
      </c>
      <c r="E151" s="32">
        <f t="shared" si="2"/>
        <v>2.1440282507251714E-2</v>
      </c>
    </row>
    <row r="152" spans="1:5" x14ac:dyDescent="0.2">
      <c r="A152" s="7">
        <v>42305</v>
      </c>
      <c r="B152">
        <v>162.66999999999999</v>
      </c>
      <c r="C152">
        <v>4878900</v>
      </c>
      <c r="D152" t="s">
        <v>53</v>
      </c>
      <c r="E152" s="32">
        <f t="shared" si="2"/>
        <v>4.2597851586615495E-3</v>
      </c>
    </row>
    <row r="153" spans="1:5" x14ac:dyDescent="0.2">
      <c r="A153" s="7">
        <v>42306</v>
      </c>
      <c r="B153">
        <v>160.58000000000001</v>
      </c>
      <c r="C153">
        <v>4870200</v>
      </c>
      <c r="D153" t="s">
        <v>53</v>
      </c>
      <c r="E153" s="32">
        <f t="shared" si="2"/>
        <v>-1.2848097375053637E-2</v>
      </c>
    </row>
    <row r="154" spans="1:5" x14ac:dyDescent="0.2">
      <c r="A154" s="7">
        <v>42307</v>
      </c>
      <c r="B154">
        <v>158.17999</v>
      </c>
      <c r="C154">
        <v>4589700</v>
      </c>
      <c r="D154" t="s">
        <v>53</v>
      </c>
      <c r="E154" s="32">
        <f t="shared" si="2"/>
        <v>-1.4945883671690178E-2</v>
      </c>
    </row>
    <row r="155" spans="1:5" x14ac:dyDescent="0.2">
      <c r="A155" s="7">
        <v>42310</v>
      </c>
      <c r="B155">
        <v>162.31</v>
      </c>
      <c r="C155">
        <v>3222500</v>
      </c>
      <c r="D155" t="s">
        <v>53</v>
      </c>
      <c r="E155" s="32">
        <f t="shared" si="2"/>
        <v>2.6109560381183478E-2</v>
      </c>
    </row>
    <row r="156" spans="1:5" x14ac:dyDescent="0.2">
      <c r="A156" s="7">
        <v>42311</v>
      </c>
      <c r="B156">
        <v>162.46001000000001</v>
      </c>
      <c r="C156">
        <v>2411500</v>
      </c>
      <c r="D156" t="s">
        <v>53</v>
      </c>
      <c r="E156" s="32">
        <f t="shared" si="2"/>
        <v>9.2421908693246784E-4</v>
      </c>
    </row>
    <row r="157" spans="1:5" x14ac:dyDescent="0.2">
      <c r="A157" s="7">
        <v>42312</v>
      </c>
      <c r="B157">
        <v>161.88</v>
      </c>
      <c r="C157">
        <v>3059500</v>
      </c>
      <c r="D157" t="s">
        <v>53</v>
      </c>
      <c r="E157" s="32">
        <f t="shared" si="2"/>
        <v>-3.5701708992878656E-3</v>
      </c>
    </row>
    <row r="158" spans="1:5" x14ac:dyDescent="0.2">
      <c r="A158" s="7">
        <v>42313</v>
      </c>
      <c r="B158">
        <v>161.22</v>
      </c>
      <c r="C158">
        <v>2202400</v>
      </c>
      <c r="D158" t="s">
        <v>53</v>
      </c>
      <c r="E158" s="32">
        <f t="shared" si="2"/>
        <v>-4.0770941438102093E-3</v>
      </c>
    </row>
    <row r="159" spans="1:5" x14ac:dyDescent="0.2">
      <c r="A159" s="7">
        <v>42314</v>
      </c>
      <c r="B159">
        <v>160.46001000000001</v>
      </c>
      <c r="C159">
        <v>3344000</v>
      </c>
      <c r="D159" t="s">
        <v>53</v>
      </c>
      <c r="E159" s="32">
        <f t="shared" si="2"/>
        <v>-4.7139933010791942E-3</v>
      </c>
    </row>
    <row r="160" spans="1:5" x14ac:dyDescent="0.2">
      <c r="A160" s="7">
        <v>42317</v>
      </c>
      <c r="B160">
        <v>159.63</v>
      </c>
      <c r="C160">
        <v>2722200</v>
      </c>
      <c r="D160" t="s">
        <v>53</v>
      </c>
      <c r="E160" s="32">
        <f t="shared" si="2"/>
        <v>-5.1726906909703892E-3</v>
      </c>
    </row>
    <row r="161" spans="1:5" x14ac:dyDescent="0.2">
      <c r="A161" s="7">
        <v>42318</v>
      </c>
      <c r="B161">
        <v>158.37</v>
      </c>
      <c r="C161">
        <v>2871300</v>
      </c>
      <c r="D161" t="s">
        <v>53</v>
      </c>
      <c r="E161" s="32">
        <f t="shared" si="2"/>
        <v>-7.8932531479044728E-3</v>
      </c>
    </row>
    <row r="162" spans="1:5" x14ac:dyDescent="0.2">
      <c r="A162" s="7">
        <v>42319</v>
      </c>
      <c r="B162">
        <v>156.86000000000001</v>
      </c>
      <c r="C162">
        <v>1920400</v>
      </c>
      <c r="D162" t="s">
        <v>53</v>
      </c>
      <c r="E162" s="32">
        <f t="shared" si="2"/>
        <v>-9.5346340847382131E-3</v>
      </c>
    </row>
    <row r="163" spans="1:5" x14ac:dyDescent="0.2">
      <c r="A163" s="7">
        <v>42320</v>
      </c>
      <c r="B163">
        <v>150.97999999999999</v>
      </c>
      <c r="C163">
        <v>4767200</v>
      </c>
      <c r="D163" t="s">
        <v>53</v>
      </c>
      <c r="E163" s="32">
        <f t="shared" si="2"/>
        <v>-3.7485655998980134E-2</v>
      </c>
    </row>
    <row r="164" spans="1:5" x14ac:dyDescent="0.2">
      <c r="A164" s="7">
        <v>42321</v>
      </c>
      <c r="B164">
        <v>151.55000000000001</v>
      </c>
      <c r="C164">
        <v>3855000</v>
      </c>
      <c r="D164" t="s">
        <v>53</v>
      </c>
      <c r="E164" s="32">
        <f t="shared" si="2"/>
        <v>3.7753344813884065E-3</v>
      </c>
    </row>
    <row r="165" spans="1:5" x14ac:dyDescent="0.2">
      <c r="A165" s="7">
        <v>42324</v>
      </c>
      <c r="B165">
        <v>154.5</v>
      </c>
      <c r="C165">
        <v>2443200</v>
      </c>
      <c r="D165" t="s">
        <v>53</v>
      </c>
      <c r="E165" s="32">
        <f t="shared" si="2"/>
        <v>1.9465522929726087E-2</v>
      </c>
    </row>
    <row r="166" spans="1:5" x14ac:dyDescent="0.2">
      <c r="A166" s="7">
        <v>42325</v>
      </c>
      <c r="B166">
        <v>157.60001</v>
      </c>
      <c r="C166">
        <v>3644300</v>
      </c>
      <c r="D166" t="s">
        <v>53</v>
      </c>
      <c r="E166" s="32">
        <f t="shared" si="2"/>
        <v>2.0064789644012929E-2</v>
      </c>
    </row>
    <row r="167" spans="1:5" x14ac:dyDescent="0.2">
      <c r="A167" s="7">
        <v>42326</v>
      </c>
      <c r="B167">
        <v>160.91999999999999</v>
      </c>
      <c r="C167">
        <v>2975800</v>
      </c>
      <c r="D167" t="s">
        <v>53</v>
      </c>
      <c r="E167" s="32">
        <f t="shared" si="2"/>
        <v>2.1065925059268652E-2</v>
      </c>
    </row>
    <row r="168" spans="1:5" x14ac:dyDescent="0.2">
      <c r="A168" s="7">
        <v>42327</v>
      </c>
      <c r="B168">
        <v>159.49001000000001</v>
      </c>
      <c r="C168">
        <v>2041000</v>
      </c>
      <c r="D168" t="s">
        <v>53</v>
      </c>
      <c r="E168" s="32">
        <f t="shared" si="2"/>
        <v>-8.8863410390254503E-3</v>
      </c>
    </row>
    <row r="169" spans="1:5" x14ac:dyDescent="0.2">
      <c r="A169" s="7">
        <v>42328</v>
      </c>
      <c r="B169">
        <v>159.91</v>
      </c>
      <c r="C169">
        <v>2728000</v>
      </c>
      <c r="D169" t="s">
        <v>53</v>
      </c>
      <c r="E169" s="32">
        <f t="shared" si="2"/>
        <v>2.633331078228563E-3</v>
      </c>
    </row>
    <row r="170" spans="1:5" x14ac:dyDescent="0.2">
      <c r="A170" s="7">
        <v>42331</v>
      </c>
      <c r="B170">
        <v>162.47</v>
      </c>
      <c r="C170">
        <v>4168400</v>
      </c>
      <c r="D170" t="s">
        <v>53</v>
      </c>
      <c r="E170" s="32">
        <f t="shared" si="2"/>
        <v>1.6009005065349274E-2</v>
      </c>
    </row>
    <row r="171" spans="1:5" x14ac:dyDescent="0.2">
      <c r="A171" s="7">
        <v>42332</v>
      </c>
      <c r="B171">
        <v>162.78</v>
      </c>
      <c r="C171">
        <v>3687000</v>
      </c>
      <c r="D171" t="s">
        <v>53</v>
      </c>
      <c r="E171" s="32">
        <f t="shared" si="2"/>
        <v>1.9080445620730121E-3</v>
      </c>
    </row>
    <row r="172" spans="1:5" x14ac:dyDescent="0.2">
      <c r="A172" s="7">
        <v>42333</v>
      </c>
      <c r="B172">
        <v>163.95</v>
      </c>
      <c r="C172">
        <v>2134200</v>
      </c>
      <c r="D172" t="s">
        <v>53</v>
      </c>
      <c r="E172" s="32">
        <f t="shared" si="2"/>
        <v>7.1876151861407266E-3</v>
      </c>
    </row>
    <row r="173" spans="1:5" x14ac:dyDescent="0.2">
      <c r="A173" s="7">
        <v>42335</v>
      </c>
      <c r="B173">
        <v>163.52000000000001</v>
      </c>
      <c r="C173">
        <v>1052400</v>
      </c>
      <c r="D173" t="s">
        <v>53</v>
      </c>
      <c r="E173" s="32">
        <f t="shared" si="2"/>
        <v>-2.6227508386701946E-3</v>
      </c>
    </row>
    <row r="174" spans="1:5" x14ac:dyDescent="0.2">
      <c r="A174" s="7">
        <v>42338</v>
      </c>
      <c r="B174">
        <v>161.10001</v>
      </c>
      <c r="C174">
        <v>2982600</v>
      </c>
      <c r="D174" t="s">
        <v>53</v>
      </c>
      <c r="E174" s="32">
        <f t="shared" si="2"/>
        <v>-1.4799351761252523E-2</v>
      </c>
    </row>
    <row r="175" spans="1:5" x14ac:dyDescent="0.2">
      <c r="A175" s="7">
        <v>42339</v>
      </c>
      <c r="B175">
        <v>161.97999999999999</v>
      </c>
      <c r="C175">
        <v>2429000</v>
      </c>
      <c r="D175" t="s">
        <v>53</v>
      </c>
      <c r="E175" s="32">
        <f t="shared" si="2"/>
        <v>5.4623832735950315E-3</v>
      </c>
    </row>
    <row r="176" spans="1:5" x14ac:dyDescent="0.2">
      <c r="A176" s="7">
        <v>42340</v>
      </c>
      <c r="B176">
        <v>160.52000000000001</v>
      </c>
      <c r="C176">
        <v>2871600</v>
      </c>
      <c r="D176" t="s">
        <v>53</v>
      </c>
      <c r="E176" s="32">
        <f t="shared" si="2"/>
        <v>-9.0134584516605738E-3</v>
      </c>
    </row>
    <row r="177" spans="1:5" x14ac:dyDescent="0.2">
      <c r="A177" s="7">
        <v>42341</v>
      </c>
      <c r="B177">
        <v>154.64999</v>
      </c>
      <c r="C177">
        <v>4468600</v>
      </c>
      <c r="D177" t="s">
        <v>53</v>
      </c>
      <c r="E177" s="32">
        <f t="shared" si="2"/>
        <v>-3.6568714178918563E-2</v>
      </c>
    </row>
    <row r="178" spans="1:5" x14ac:dyDescent="0.2">
      <c r="A178" s="7">
        <v>42342</v>
      </c>
      <c r="B178">
        <v>161.42999</v>
      </c>
      <c r="C178">
        <v>3920900</v>
      </c>
      <c r="D178" t="s">
        <v>53</v>
      </c>
      <c r="E178" s="32">
        <f t="shared" si="2"/>
        <v>4.3840933969669191E-2</v>
      </c>
    </row>
    <row r="179" spans="1:5" x14ac:dyDescent="0.2">
      <c r="A179" s="7">
        <v>42345</v>
      </c>
      <c r="B179">
        <v>158.30000000000001</v>
      </c>
      <c r="C179">
        <v>3566700</v>
      </c>
      <c r="D179" t="s">
        <v>53</v>
      </c>
      <c r="E179" s="32">
        <f t="shared" si="2"/>
        <v>-1.9389148199786127E-2</v>
      </c>
    </row>
    <row r="180" spans="1:5" x14ac:dyDescent="0.2">
      <c r="A180" s="7">
        <v>42346</v>
      </c>
      <c r="B180">
        <v>159.35001</v>
      </c>
      <c r="C180">
        <v>2249200</v>
      </c>
      <c r="D180" t="s">
        <v>53</v>
      </c>
      <c r="E180" s="32">
        <f t="shared" si="2"/>
        <v>6.6330385344282126E-3</v>
      </c>
    </row>
    <row r="181" spans="1:5" x14ac:dyDescent="0.2">
      <c r="A181" s="7">
        <v>42347</v>
      </c>
      <c r="B181">
        <v>157.88999999999999</v>
      </c>
      <c r="C181">
        <v>2995600</v>
      </c>
      <c r="D181" t="s">
        <v>53</v>
      </c>
      <c r="E181" s="32">
        <f t="shared" si="2"/>
        <v>-9.1622837049085293E-3</v>
      </c>
    </row>
    <row r="182" spans="1:5" x14ac:dyDescent="0.2">
      <c r="A182" s="7">
        <v>42348</v>
      </c>
      <c r="B182">
        <v>159.66999999999999</v>
      </c>
      <c r="C182">
        <v>2814000</v>
      </c>
      <c r="D182" t="s">
        <v>53</v>
      </c>
      <c r="E182" s="32">
        <f t="shared" si="2"/>
        <v>1.1273671543479646E-2</v>
      </c>
    </row>
    <row r="183" spans="1:5" x14ac:dyDescent="0.2">
      <c r="A183" s="7">
        <v>42349</v>
      </c>
      <c r="B183">
        <v>155.14999</v>
      </c>
      <c r="C183">
        <v>3005700</v>
      </c>
      <c r="D183" t="s">
        <v>53</v>
      </c>
      <c r="E183" s="32">
        <f t="shared" si="2"/>
        <v>-2.8308448675392905E-2</v>
      </c>
    </row>
    <row r="184" spans="1:5" x14ac:dyDescent="0.2">
      <c r="A184" s="7">
        <v>42352</v>
      </c>
      <c r="B184">
        <v>158.11000000000001</v>
      </c>
      <c r="C184">
        <v>2780600</v>
      </c>
      <c r="D184" t="s">
        <v>53</v>
      </c>
      <c r="E184" s="32">
        <f t="shared" si="2"/>
        <v>1.907837699506143E-2</v>
      </c>
    </row>
    <row r="185" spans="1:5" x14ac:dyDescent="0.2">
      <c r="A185" s="7">
        <v>42353</v>
      </c>
      <c r="B185">
        <v>162.62</v>
      </c>
      <c r="C185">
        <v>5365600</v>
      </c>
      <c r="D185" t="s">
        <v>53</v>
      </c>
      <c r="E185" s="32">
        <f t="shared" si="2"/>
        <v>2.8524445006640885E-2</v>
      </c>
    </row>
    <row r="186" spans="1:5" x14ac:dyDescent="0.2">
      <c r="A186" s="7">
        <v>42354</v>
      </c>
      <c r="B186">
        <v>164.58</v>
      </c>
      <c r="C186">
        <v>3923600</v>
      </c>
      <c r="D186" t="s">
        <v>53</v>
      </c>
      <c r="E186" s="32">
        <f t="shared" si="2"/>
        <v>1.2052638051900185E-2</v>
      </c>
    </row>
    <row r="187" spans="1:5" x14ac:dyDescent="0.2">
      <c r="A187" s="7">
        <v>42355</v>
      </c>
      <c r="B187">
        <v>161.42999</v>
      </c>
      <c r="C187">
        <v>3699400</v>
      </c>
      <c r="D187" t="s">
        <v>53</v>
      </c>
      <c r="E187" s="32">
        <f t="shared" si="2"/>
        <v>-1.9139688905091802E-2</v>
      </c>
    </row>
    <row r="188" spans="1:5" x14ac:dyDescent="0.2">
      <c r="A188" s="7">
        <v>42356</v>
      </c>
      <c r="B188">
        <v>158.80000000000001</v>
      </c>
      <c r="C188">
        <v>6227000</v>
      </c>
      <c r="D188" t="s">
        <v>53</v>
      </c>
      <c r="E188" s="32">
        <f t="shared" si="2"/>
        <v>-1.6291830285066561E-2</v>
      </c>
    </row>
    <row r="189" spans="1:5" x14ac:dyDescent="0.2">
      <c r="A189" s="7">
        <v>42359</v>
      </c>
      <c r="B189">
        <v>159.28</v>
      </c>
      <c r="C189">
        <v>3818900</v>
      </c>
      <c r="D189" t="s">
        <v>53</v>
      </c>
      <c r="E189" s="32">
        <f t="shared" si="2"/>
        <v>3.0226700251888522E-3</v>
      </c>
    </row>
    <row r="190" spans="1:5" x14ac:dyDescent="0.2">
      <c r="A190" s="7">
        <v>42360</v>
      </c>
      <c r="B190">
        <v>162.30000000000001</v>
      </c>
      <c r="C190">
        <v>3125500</v>
      </c>
      <c r="D190" t="s">
        <v>53</v>
      </c>
      <c r="E190" s="32">
        <f t="shared" si="2"/>
        <v>1.8960321446509356E-2</v>
      </c>
    </row>
    <row r="191" spans="1:5" x14ac:dyDescent="0.2">
      <c r="A191" s="7">
        <v>42361</v>
      </c>
      <c r="B191">
        <v>162.72</v>
      </c>
      <c r="C191">
        <v>2202100</v>
      </c>
      <c r="D191" t="s">
        <v>53</v>
      </c>
      <c r="E191" s="32">
        <f t="shared" si="2"/>
        <v>2.58780036968569E-3</v>
      </c>
    </row>
    <row r="192" spans="1:5" x14ac:dyDescent="0.2">
      <c r="A192" s="7">
        <v>42362</v>
      </c>
      <c r="B192">
        <v>163.55000000000001</v>
      </c>
      <c r="C192">
        <v>943000</v>
      </c>
      <c r="D192" t="s">
        <v>53</v>
      </c>
      <c r="E192" s="32">
        <f t="shared" si="2"/>
        <v>5.1007866273353767E-3</v>
      </c>
    </row>
    <row r="193" spans="1:5" x14ac:dyDescent="0.2">
      <c r="A193" s="7">
        <v>42366</v>
      </c>
      <c r="B193">
        <v>161.72999999999999</v>
      </c>
      <c r="C193">
        <v>1513000</v>
      </c>
      <c r="D193" t="s">
        <v>53</v>
      </c>
      <c r="E193" s="32">
        <f t="shared" si="2"/>
        <v>-1.1128095383674848E-2</v>
      </c>
    </row>
    <row r="194" spans="1:5" x14ac:dyDescent="0.2">
      <c r="A194" s="7">
        <v>42367</v>
      </c>
      <c r="B194">
        <v>164.44</v>
      </c>
      <c r="C194">
        <v>2171100</v>
      </c>
      <c r="D194" t="s">
        <v>53</v>
      </c>
      <c r="E194" s="32">
        <f t="shared" si="2"/>
        <v>1.6756322265504286E-2</v>
      </c>
    </row>
    <row r="195" spans="1:5" x14ac:dyDescent="0.2">
      <c r="A195" s="7">
        <v>42368</v>
      </c>
      <c r="B195">
        <v>163.28998999999999</v>
      </c>
      <c r="C195">
        <v>1493000</v>
      </c>
      <c r="D195" t="s">
        <v>53</v>
      </c>
      <c r="E195" s="32">
        <f t="shared" si="2"/>
        <v>-6.9934930673802532E-3</v>
      </c>
    </row>
    <row r="196" spans="1:5" x14ac:dyDescent="0.2">
      <c r="A196" s="7">
        <v>42369</v>
      </c>
      <c r="B196">
        <v>162.33000000000001</v>
      </c>
      <c r="C196">
        <v>1775900</v>
      </c>
      <c r="D196" t="s">
        <v>53</v>
      </c>
      <c r="E196" s="32">
        <f t="shared" ref="E196:E259" si="3">(B196-B195)/B195</f>
        <v>-5.8790499037937134E-3</v>
      </c>
    </row>
    <row r="197" spans="1:5" x14ac:dyDescent="0.2">
      <c r="A197" s="7">
        <v>42373</v>
      </c>
      <c r="B197">
        <v>158.34</v>
      </c>
      <c r="C197">
        <v>5083200</v>
      </c>
      <c r="D197" t="s">
        <v>53</v>
      </c>
      <c r="E197" s="32">
        <f t="shared" si="3"/>
        <v>-2.4579560155239381E-2</v>
      </c>
    </row>
    <row r="198" spans="1:5" x14ac:dyDescent="0.2">
      <c r="A198" s="7">
        <v>42374</v>
      </c>
      <c r="B198">
        <v>158.16999999999999</v>
      </c>
      <c r="C198">
        <v>2678900</v>
      </c>
      <c r="D198" t="s">
        <v>53</v>
      </c>
      <c r="E198" s="32">
        <f t="shared" si="3"/>
        <v>-1.0736390046735878E-3</v>
      </c>
    </row>
    <row r="199" spans="1:5" x14ac:dyDescent="0.2">
      <c r="A199" s="7">
        <v>42375</v>
      </c>
      <c r="B199">
        <v>156.72</v>
      </c>
      <c r="C199">
        <v>3826900</v>
      </c>
      <c r="D199" t="s">
        <v>53</v>
      </c>
      <c r="E199" s="32">
        <f t="shared" si="3"/>
        <v>-9.1673515837389433E-3</v>
      </c>
    </row>
    <row r="200" spans="1:5" x14ac:dyDescent="0.2">
      <c r="A200" s="7">
        <v>42376</v>
      </c>
      <c r="B200">
        <v>152.97999999999999</v>
      </c>
      <c r="C200">
        <v>4162500</v>
      </c>
      <c r="D200" t="s">
        <v>53</v>
      </c>
      <c r="E200" s="32">
        <f t="shared" si="3"/>
        <v>-2.3864216436957689E-2</v>
      </c>
    </row>
    <row r="201" spans="1:5" x14ac:dyDescent="0.2">
      <c r="A201" s="7">
        <v>42377</v>
      </c>
      <c r="B201">
        <v>150.71001000000001</v>
      </c>
      <c r="C201">
        <v>4179600</v>
      </c>
      <c r="D201" t="s">
        <v>53</v>
      </c>
      <c r="E201" s="32">
        <f t="shared" si="3"/>
        <v>-1.483847561772767E-2</v>
      </c>
    </row>
    <row r="202" spans="1:5" x14ac:dyDescent="0.2">
      <c r="A202" s="7">
        <v>42380</v>
      </c>
      <c r="B202">
        <v>147.69</v>
      </c>
      <c r="C202">
        <v>4747400</v>
      </c>
      <c r="D202" t="s">
        <v>53</v>
      </c>
      <c r="E202" s="32">
        <f t="shared" si="3"/>
        <v>-2.0038549529656412E-2</v>
      </c>
    </row>
    <row r="203" spans="1:5" x14ac:dyDescent="0.2">
      <c r="A203" s="7">
        <v>42381</v>
      </c>
      <c r="B203">
        <v>150.78998999999999</v>
      </c>
      <c r="C203">
        <v>4410600</v>
      </c>
      <c r="D203" t="s">
        <v>53</v>
      </c>
      <c r="E203" s="32">
        <f t="shared" si="3"/>
        <v>2.0989843591306054E-2</v>
      </c>
    </row>
    <row r="204" spans="1:5" x14ac:dyDescent="0.2">
      <c r="A204" s="7">
        <v>42382</v>
      </c>
      <c r="B204">
        <v>145.46001000000001</v>
      </c>
      <c r="C204">
        <v>3982100</v>
      </c>
      <c r="D204" t="s">
        <v>53</v>
      </c>
      <c r="E204" s="32">
        <f t="shared" si="3"/>
        <v>-3.5347041272434453E-2</v>
      </c>
    </row>
    <row r="205" spans="1:5" x14ac:dyDescent="0.2">
      <c r="A205" s="7">
        <v>42383</v>
      </c>
      <c r="B205">
        <v>153.16</v>
      </c>
      <c r="C205">
        <v>5649000</v>
      </c>
      <c r="D205" t="s">
        <v>53</v>
      </c>
      <c r="E205" s="32">
        <f t="shared" si="3"/>
        <v>5.2935442531593289E-2</v>
      </c>
    </row>
    <row r="206" spans="1:5" x14ac:dyDescent="0.2">
      <c r="A206" s="7">
        <v>42384</v>
      </c>
      <c r="B206">
        <v>151.30000000000001</v>
      </c>
      <c r="C206">
        <v>6213000</v>
      </c>
      <c r="D206" t="s">
        <v>53</v>
      </c>
      <c r="E206" s="32">
        <f t="shared" si="3"/>
        <v>-1.2144162966831976E-2</v>
      </c>
    </row>
    <row r="207" spans="1:5" x14ac:dyDescent="0.2">
      <c r="A207" s="7">
        <v>42388</v>
      </c>
      <c r="B207">
        <v>151.30000000000001</v>
      </c>
      <c r="C207">
        <v>4382200</v>
      </c>
      <c r="D207" t="s">
        <v>53</v>
      </c>
      <c r="E207" s="32">
        <f t="shared" si="3"/>
        <v>0</v>
      </c>
    </row>
    <row r="208" spans="1:5" x14ac:dyDescent="0.2">
      <c r="A208" s="7">
        <v>42389</v>
      </c>
      <c r="B208">
        <v>155.02000000000001</v>
      </c>
      <c r="C208">
        <v>7338600</v>
      </c>
      <c r="D208" t="s">
        <v>53</v>
      </c>
      <c r="E208" s="32">
        <f t="shared" si="3"/>
        <v>2.4586913417052204E-2</v>
      </c>
    </row>
    <row r="209" spans="1:5" x14ac:dyDescent="0.2">
      <c r="A209" s="7">
        <v>42390</v>
      </c>
      <c r="B209">
        <v>152.78</v>
      </c>
      <c r="C209">
        <v>4674000</v>
      </c>
      <c r="D209" t="s">
        <v>53</v>
      </c>
      <c r="E209" s="32">
        <f t="shared" si="3"/>
        <v>-1.4449748419558824E-2</v>
      </c>
    </row>
    <row r="210" spans="1:5" x14ac:dyDescent="0.2">
      <c r="A210" s="7">
        <v>42391</v>
      </c>
      <c r="B210">
        <v>156.08000000000001</v>
      </c>
      <c r="C210">
        <v>4577300</v>
      </c>
      <c r="D210" t="s">
        <v>53</v>
      </c>
      <c r="E210" s="32">
        <f t="shared" si="3"/>
        <v>2.1599685822751742E-2</v>
      </c>
    </row>
    <row r="211" spans="1:5" x14ac:dyDescent="0.2">
      <c r="A211" s="7">
        <v>42394</v>
      </c>
      <c r="B211">
        <v>153.42999</v>
      </c>
      <c r="C211">
        <v>4765100</v>
      </c>
      <c r="D211" t="s">
        <v>53</v>
      </c>
      <c r="E211" s="32">
        <f t="shared" si="3"/>
        <v>-1.6978536647872942E-2</v>
      </c>
    </row>
    <row r="212" spans="1:5" x14ac:dyDescent="0.2">
      <c r="A212" s="7">
        <v>42395</v>
      </c>
      <c r="B212">
        <v>153.78</v>
      </c>
      <c r="C212">
        <v>3645500</v>
      </c>
      <c r="D212" t="s">
        <v>53</v>
      </c>
      <c r="E212" s="32">
        <f t="shared" si="3"/>
        <v>2.2812358913664628E-3</v>
      </c>
    </row>
    <row r="213" spans="1:5" x14ac:dyDescent="0.2">
      <c r="A213" s="7">
        <v>42396</v>
      </c>
      <c r="B213">
        <v>150.47</v>
      </c>
      <c r="C213">
        <v>3752300</v>
      </c>
      <c r="D213" t="s">
        <v>53</v>
      </c>
      <c r="E213" s="32">
        <f t="shared" si="3"/>
        <v>-2.1524255429834844E-2</v>
      </c>
    </row>
    <row r="214" spans="1:5" x14ac:dyDescent="0.2">
      <c r="A214" s="7">
        <v>42397</v>
      </c>
      <c r="B214">
        <v>148.35001</v>
      </c>
      <c r="C214">
        <v>4246500</v>
      </c>
      <c r="D214" t="s">
        <v>53</v>
      </c>
      <c r="E214" s="32">
        <f t="shared" si="3"/>
        <v>-1.4089120754967778E-2</v>
      </c>
    </row>
    <row r="215" spans="1:5" x14ac:dyDescent="0.2">
      <c r="A215" s="7">
        <v>42398</v>
      </c>
      <c r="B215">
        <v>152.72999999999999</v>
      </c>
      <c r="C215">
        <v>7174400</v>
      </c>
      <c r="D215" t="s">
        <v>53</v>
      </c>
      <c r="E215" s="32">
        <f t="shared" si="3"/>
        <v>2.9524703099109952E-2</v>
      </c>
    </row>
    <row r="216" spans="1:5" x14ac:dyDescent="0.2">
      <c r="A216" s="7">
        <v>42401</v>
      </c>
      <c r="B216">
        <v>152.75</v>
      </c>
      <c r="C216">
        <v>4602200</v>
      </c>
      <c r="D216" t="s">
        <v>53</v>
      </c>
      <c r="E216" s="32">
        <f t="shared" si="3"/>
        <v>1.3095004255883082E-4</v>
      </c>
    </row>
    <row r="217" spans="1:5" x14ac:dyDescent="0.2">
      <c r="A217" s="7">
        <v>42402</v>
      </c>
      <c r="B217">
        <v>150.11000000000001</v>
      </c>
      <c r="C217">
        <v>3881400</v>
      </c>
      <c r="D217" t="s">
        <v>53</v>
      </c>
      <c r="E217" s="32">
        <f t="shared" si="3"/>
        <v>-1.7283142389525278E-2</v>
      </c>
    </row>
    <row r="218" spans="1:5" x14ac:dyDescent="0.2">
      <c r="A218" s="7">
        <v>42403</v>
      </c>
      <c r="B218">
        <v>150.69</v>
      </c>
      <c r="C218">
        <v>4530600</v>
      </c>
      <c r="D218" t="s">
        <v>53</v>
      </c>
      <c r="E218" s="32">
        <f t="shared" si="3"/>
        <v>3.8638331889946308E-3</v>
      </c>
    </row>
    <row r="219" spans="1:5" x14ac:dyDescent="0.2">
      <c r="A219" s="7">
        <v>42404</v>
      </c>
      <c r="B219">
        <v>149.91</v>
      </c>
      <c r="C219">
        <v>3685200</v>
      </c>
      <c r="D219" t="s">
        <v>53</v>
      </c>
      <c r="E219" s="32">
        <f t="shared" si="3"/>
        <v>-5.1761895281704235E-3</v>
      </c>
    </row>
    <row r="220" spans="1:5" x14ac:dyDescent="0.2">
      <c r="A220" s="7">
        <v>42405</v>
      </c>
      <c r="B220">
        <v>145.03998999999999</v>
      </c>
      <c r="C220">
        <v>6451900</v>
      </c>
      <c r="D220" t="s">
        <v>53</v>
      </c>
      <c r="E220" s="32">
        <f t="shared" si="3"/>
        <v>-3.2486225068374411E-2</v>
      </c>
    </row>
    <row r="221" spans="1:5" x14ac:dyDescent="0.2">
      <c r="A221" s="7">
        <v>42408</v>
      </c>
      <c r="B221">
        <v>143</v>
      </c>
      <c r="C221">
        <v>4627300</v>
      </c>
      <c r="D221" t="s">
        <v>53</v>
      </c>
      <c r="E221" s="32">
        <f t="shared" si="3"/>
        <v>-1.4065017516893024E-2</v>
      </c>
    </row>
    <row r="222" spans="1:5" x14ac:dyDescent="0.2">
      <c r="A222" s="7">
        <v>42409</v>
      </c>
      <c r="B222">
        <v>143.16</v>
      </c>
      <c r="C222">
        <v>4211100</v>
      </c>
      <c r="D222" t="s">
        <v>53</v>
      </c>
      <c r="E222" s="32">
        <f t="shared" si="3"/>
        <v>1.118881118881095E-3</v>
      </c>
    </row>
    <row r="223" spans="1:5" x14ac:dyDescent="0.2">
      <c r="A223" s="7">
        <v>42410</v>
      </c>
      <c r="B223">
        <v>144.81</v>
      </c>
      <c r="C223">
        <v>4273500</v>
      </c>
      <c r="D223" t="s">
        <v>53</v>
      </c>
      <c r="E223" s="32">
        <f t="shared" si="3"/>
        <v>1.1525565800502974E-2</v>
      </c>
    </row>
    <row r="224" spans="1:5" x14ac:dyDescent="0.2">
      <c r="A224" s="7">
        <v>42411</v>
      </c>
      <c r="B224">
        <v>141.46001000000001</v>
      </c>
      <c r="C224">
        <v>4374400</v>
      </c>
      <c r="D224" t="s">
        <v>53</v>
      </c>
      <c r="E224" s="32">
        <f t="shared" si="3"/>
        <v>-2.3133692424556252E-2</v>
      </c>
    </row>
    <row r="225" spans="1:5" x14ac:dyDescent="0.2">
      <c r="A225" s="7">
        <v>42412</v>
      </c>
      <c r="B225">
        <v>144.72</v>
      </c>
      <c r="C225">
        <v>3218000</v>
      </c>
      <c r="D225" t="s">
        <v>53</v>
      </c>
      <c r="E225" s="32">
        <f t="shared" si="3"/>
        <v>2.3045311533626978E-2</v>
      </c>
    </row>
    <row r="226" spans="1:5" x14ac:dyDescent="0.2">
      <c r="A226" s="7">
        <v>42416</v>
      </c>
      <c r="B226">
        <v>147.14999</v>
      </c>
      <c r="C226">
        <v>3371300</v>
      </c>
      <c r="D226" t="s">
        <v>53</v>
      </c>
      <c r="E226" s="32">
        <f t="shared" si="3"/>
        <v>1.6790975677169733E-2</v>
      </c>
    </row>
    <row r="227" spans="1:5" x14ac:dyDescent="0.2">
      <c r="A227" s="7">
        <v>42417</v>
      </c>
      <c r="B227">
        <v>151.07001</v>
      </c>
      <c r="C227">
        <v>3811100</v>
      </c>
      <c r="D227" t="s">
        <v>53</v>
      </c>
      <c r="E227" s="32">
        <f t="shared" si="3"/>
        <v>2.6639621246321483E-2</v>
      </c>
    </row>
    <row r="228" spans="1:5" x14ac:dyDescent="0.2">
      <c r="A228" s="7">
        <v>42418</v>
      </c>
      <c r="B228">
        <v>149.30000000000001</v>
      </c>
      <c r="C228">
        <v>2892100</v>
      </c>
      <c r="D228" t="s">
        <v>53</v>
      </c>
      <c r="E228" s="32">
        <f t="shared" si="3"/>
        <v>-1.1716488269246723E-2</v>
      </c>
    </row>
    <row r="229" spans="1:5" x14ac:dyDescent="0.2">
      <c r="A229" s="7">
        <v>42419</v>
      </c>
      <c r="B229">
        <v>150.12</v>
      </c>
      <c r="C229">
        <v>2796800</v>
      </c>
      <c r="D229" t="s">
        <v>53</v>
      </c>
      <c r="E229" s="32">
        <f t="shared" si="3"/>
        <v>5.4922973878097333E-3</v>
      </c>
    </row>
    <row r="230" spans="1:5" x14ac:dyDescent="0.2">
      <c r="A230" s="7">
        <v>42422</v>
      </c>
      <c r="B230">
        <v>148.56</v>
      </c>
      <c r="C230">
        <v>4603300</v>
      </c>
      <c r="D230" t="s">
        <v>53</v>
      </c>
      <c r="E230" s="32">
        <f t="shared" si="3"/>
        <v>-1.0391686650679471E-2</v>
      </c>
    </row>
    <row r="231" spans="1:5" x14ac:dyDescent="0.2">
      <c r="A231" s="7">
        <v>42423</v>
      </c>
      <c r="B231">
        <v>147.25998999999999</v>
      </c>
      <c r="C231">
        <v>3315200</v>
      </c>
      <c r="D231" t="s">
        <v>53</v>
      </c>
      <c r="E231" s="32">
        <f t="shared" si="3"/>
        <v>-8.7507404415725267E-3</v>
      </c>
    </row>
    <row r="232" spans="1:5" x14ac:dyDescent="0.2">
      <c r="A232" s="7">
        <v>42424</v>
      </c>
      <c r="B232">
        <v>147.11000000000001</v>
      </c>
      <c r="C232">
        <v>3316100</v>
      </c>
      <c r="D232" t="s">
        <v>53</v>
      </c>
      <c r="E232" s="32">
        <f t="shared" si="3"/>
        <v>-1.0185387083074915E-3</v>
      </c>
    </row>
    <row r="233" spans="1:5" x14ac:dyDescent="0.2">
      <c r="A233" s="7">
        <v>42425</v>
      </c>
      <c r="B233">
        <v>146.75</v>
      </c>
      <c r="C233">
        <v>3446800</v>
      </c>
      <c r="D233" t="s">
        <v>53</v>
      </c>
      <c r="E233" s="32">
        <f t="shared" si="3"/>
        <v>-2.4471483923595512E-3</v>
      </c>
    </row>
    <row r="234" spans="1:5" x14ac:dyDescent="0.2">
      <c r="A234" s="7">
        <v>42426</v>
      </c>
      <c r="B234">
        <v>147.60001</v>
      </c>
      <c r="C234">
        <v>3411500</v>
      </c>
      <c r="D234" t="s">
        <v>53</v>
      </c>
      <c r="E234" s="32">
        <f t="shared" si="3"/>
        <v>5.7922316865417203E-3</v>
      </c>
    </row>
    <row r="235" spans="1:5" x14ac:dyDescent="0.2">
      <c r="A235" s="7">
        <v>42429</v>
      </c>
      <c r="B235">
        <v>142.28</v>
      </c>
      <c r="C235">
        <v>5193800</v>
      </c>
      <c r="D235" t="s">
        <v>53</v>
      </c>
      <c r="E235" s="32">
        <f t="shared" si="3"/>
        <v>-3.6043425742315303E-2</v>
      </c>
    </row>
    <row r="236" spans="1:5" x14ac:dyDescent="0.2">
      <c r="A236" s="7">
        <v>42430</v>
      </c>
      <c r="B236">
        <v>148.38999999999999</v>
      </c>
      <c r="C236">
        <v>4477700</v>
      </c>
      <c r="D236" t="s">
        <v>53</v>
      </c>
      <c r="E236" s="32">
        <f t="shared" si="3"/>
        <v>4.2943491706494134E-2</v>
      </c>
    </row>
    <row r="237" spans="1:5" x14ac:dyDescent="0.2">
      <c r="A237" s="7">
        <v>42431</v>
      </c>
      <c r="B237">
        <v>147.49001000000001</v>
      </c>
      <c r="C237">
        <v>3689900</v>
      </c>
      <c r="D237" t="s">
        <v>53</v>
      </c>
      <c r="E237" s="32">
        <f t="shared" si="3"/>
        <v>-6.0650313363432452E-3</v>
      </c>
    </row>
    <row r="238" spans="1:5" x14ac:dyDescent="0.2">
      <c r="A238" s="7">
        <v>42432</v>
      </c>
      <c r="B238">
        <v>145.84</v>
      </c>
      <c r="C238">
        <v>2988900</v>
      </c>
      <c r="D238" t="s">
        <v>53</v>
      </c>
      <c r="E238" s="32">
        <f t="shared" si="3"/>
        <v>-1.1187266174841325E-2</v>
      </c>
    </row>
    <row r="239" spans="1:5" x14ac:dyDescent="0.2">
      <c r="A239" s="7">
        <v>42433</v>
      </c>
      <c r="B239">
        <v>145.97999999999999</v>
      </c>
      <c r="C239">
        <v>3471400</v>
      </c>
      <c r="D239" t="s">
        <v>53</v>
      </c>
      <c r="E239" s="32">
        <f t="shared" si="3"/>
        <v>9.5995611629173306E-4</v>
      </c>
    </row>
    <row r="240" spans="1:5" x14ac:dyDescent="0.2">
      <c r="A240" s="7">
        <v>42436</v>
      </c>
      <c r="B240">
        <v>147.31</v>
      </c>
      <c r="C240">
        <v>3278800</v>
      </c>
      <c r="D240" t="s">
        <v>53</v>
      </c>
      <c r="E240" s="32">
        <f t="shared" si="3"/>
        <v>9.1108371009728222E-3</v>
      </c>
    </row>
    <row r="241" spans="1:5" x14ac:dyDescent="0.2">
      <c r="A241" s="7">
        <v>42437</v>
      </c>
      <c r="B241">
        <v>144.63</v>
      </c>
      <c r="C241">
        <v>3064100</v>
      </c>
      <c r="D241" t="s">
        <v>53</v>
      </c>
      <c r="E241" s="32">
        <f t="shared" si="3"/>
        <v>-1.8192926481569525E-2</v>
      </c>
    </row>
    <row r="242" spans="1:5" x14ac:dyDescent="0.2">
      <c r="A242" s="7">
        <v>42438</v>
      </c>
      <c r="B242">
        <v>140.89999</v>
      </c>
      <c r="C242">
        <v>6075400</v>
      </c>
      <c r="D242" t="s">
        <v>53</v>
      </c>
      <c r="E242" s="32">
        <f t="shared" si="3"/>
        <v>-2.5790015902648088E-2</v>
      </c>
    </row>
    <row r="243" spans="1:5" x14ac:dyDescent="0.2">
      <c r="A243" s="7">
        <v>42439</v>
      </c>
      <c r="B243">
        <v>141.03</v>
      </c>
      <c r="C243">
        <v>4572900</v>
      </c>
      <c r="D243" t="s">
        <v>53</v>
      </c>
      <c r="E243" s="32">
        <f t="shared" si="3"/>
        <v>9.2271120814131093E-4</v>
      </c>
    </row>
    <row r="244" spans="1:5" x14ac:dyDescent="0.2">
      <c r="A244" s="7">
        <v>42440</v>
      </c>
      <c r="B244">
        <v>144.57001</v>
      </c>
      <c r="C244">
        <v>4861700</v>
      </c>
      <c r="D244" t="s">
        <v>53</v>
      </c>
      <c r="E244" s="32">
        <f t="shared" si="3"/>
        <v>2.5101113238318054E-2</v>
      </c>
    </row>
    <row r="245" spans="1:5" x14ac:dyDescent="0.2">
      <c r="A245" s="7">
        <v>42443</v>
      </c>
      <c r="B245">
        <v>144.62</v>
      </c>
      <c r="C245">
        <v>3013800</v>
      </c>
      <c r="D245" t="s">
        <v>53</v>
      </c>
      <c r="E245" s="32">
        <f t="shared" si="3"/>
        <v>3.4578402533145148E-4</v>
      </c>
    </row>
    <row r="246" spans="1:5" x14ac:dyDescent="0.2">
      <c r="A246" s="7">
        <v>42444</v>
      </c>
      <c r="B246">
        <v>143.21001000000001</v>
      </c>
      <c r="C246">
        <v>3034200</v>
      </c>
      <c r="D246" t="s">
        <v>53</v>
      </c>
      <c r="E246" s="32">
        <f t="shared" si="3"/>
        <v>-9.7496196929884767E-3</v>
      </c>
    </row>
    <row r="247" spans="1:5" x14ac:dyDescent="0.2">
      <c r="A247" s="7">
        <v>42445</v>
      </c>
      <c r="B247">
        <v>143.97999999999999</v>
      </c>
      <c r="C247">
        <v>6104700</v>
      </c>
      <c r="D247" t="s">
        <v>53</v>
      </c>
      <c r="E247" s="32">
        <f t="shared" si="3"/>
        <v>5.3766492998637352E-3</v>
      </c>
    </row>
    <row r="248" spans="1:5" x14ac:dyDescent="0.2">
      <c r="A248" s="7">
        <v>42446</v>
      </c>
      <c r="B248">
        <v>144.13</v>
      </c>
      <c r="C248">
        <v>4899700</v>
      </c>
      <c r="D248" t="s">
        <v>53</v>
      </c>
      <c r="E248" s="32">
        <f t="shared" si="3"/>
        <v>1.0418113626893019E-3</v>
      </c>
    </row>
    <row r="249" spans="1:5" x14ac:dyDescent="0.2">
      <c r="A249" s="7">
        <v>42447</v>
      </c>
      <c r="B249">
        <v>145.50998999999999</v>
      </c>
      <c r="C249">
        <v>6802600</v>
      </c>
      <c r="D249" t="s">
        <v>53</v>
      </c>
      <c r="E249" s="32">
        <f t="shared" si="3"/>
        <v>9.5746201346006542E-3</v>
      </c>
    </row>
    <row r="250" spans="1:5" x14ac:dyDescent="0.2">
      <c r="A250" s="7">
        <v>42450</v>
      </c>
      <c r="B250">
        <v>147.00998999999999</v>
      </c>
      <c r="C250">
        <v>3176800</v>
      </c>
      <c r="D250" t="s">
        <v>53</v>
      </c>
      <c r="E250" s="32">
        <f t="shared" si="3"/>
        <v>1.0308570566185869E-2</v>
      </c>
    </row>
    <row r="251" spans="1:5" x14ac:dyDescent="0.2">
      <c r="A251" s="7">
        <v>42451</v>
      </c>
      <c r="B251">
        <v>150.62</v>
      </c>
      <c r="C251">
        <v>4213900</v>
      </c>
      <c r="D251" t="s">
        <v>53</v>
      </c>
      <c r="E251" s="32">
        <f t="shared" si="3"/>
        <v>2.4556222335638669E-2</v>
      </c>
    </row>
    <row r="252" spans="1:5" x14ac:dyDescent="0.2">
      <c r="A252" s="7">
        <v>42452</v>
      </c>
      <c r="B252">
        <v>148.75998999999999</v>
      </c>
      <c r="C252">
        <v>3107600</v>
      </c>
      <c r="D252" t="s">
        <v>53</v>
      </c>
      <c r="E252" s="32">
        <f t="shared" si="3"/>
        <v>-1.2349024033992941E-2</v>
      </c>
    </row>
    <row r="253" spans="1:5" x14ac:dyDescent="0.2">
      <c r="A253" s="7">
        <v>42453</v>
      </c>
      <c r="B253">
        <v>149.24001000000001</v>
      </c>
      <c r="C253">
        <v>3025800</v>
      </c>
      <c r="D253" t="s">
        <v>53</v>
      </c>
      <c r="E253" s="32">
        <f t="shared" si="3"/>
        <v>3.226808498710067E-3</v>
      </c>
    </row>
    <row r="254" spans="1:5" x14ac:dyDescent="0.2">
      <c r="A254" s="7">
        <v>42457</v>
      </c>
      <c r="B254">
        <v>148.37</v>
      </c>
      <c r="C254">
        <v>2111000</v>
      </c>
      <c r="D254" t="s">
        <v>53</v>
      </c>
      <c r="E254" s="32">
        <f t="shared" si="3"/>
        <v>-5.8296029328864804E-3</v>
      </c>
    </row>
    <row r="255" spans="1:5" x14ac:dyDescent="0.2">
      <c r="A255" s="7">
        <v>42458</v>
      </c>
      <c r="B255">
        <v>149.49001000000001</v>
      </c>
      <c r="C255">
        <v>2735700</v>
      </c>
      <c r="D255" t="s">
        <v>53</v>
      </c>
      <c r="E255" s="32">
        <f t="shared" si="3"/>
        <v>7.5487632270675184E-3</v>
      </c>
    </row>
    <row r="256" spans="1:5" x14ac:dyDescent="0.2">
      <c r="A256" s="7">
        <v>42459</v>
      </c>
      <c r="B256">
        <v>149.47999999999999</v>
      </c>
      <c r="C256">
        <v>2324500</v>
      </c>
      <c r="D256" t="s">
        <v>53</v>
      </c>
      <c r="E256" s="32">
        <f t="shared" si="3"/>
        <v>-6.6960996256689662E-5</v>
      </c>
    </row>
    <row r="257" spans="1:5" x14ac:dyDescent="0.2">
      <c r="A257" s="7">
        <v>42460</v>
      </c>
      <c r="B257">
        <v>149.92999</v>
      </c>
      <c r="C257">
        <v>2799600</v>
      </c>
      <c r="D257" t="s">
        <v>53</v>
      </c>
      <c r="E257" s="32">
        <f t="shared" si="3"/>
        <v>3.0103692801713533E-3</v>
      </c>
    </row>
    <row r="258" spans="1:5" x14ac:dyDescent="0.2">
      <c r="A258" s="7">
        <v>42461</v>
      </c>
      <c r="B258">
        <v>154.16</v>
      </c>
      <c r="C258">
        <v>3972200</v>
      </c>
      <c r="D258" t="s">
        <v>53</v>
      </c>
      <c r="E258" s="32">
        <f t="shared" si="3"/>
        <v>2.8213234723753353E-2</v>
      </c>
    </row>
    <row r="259" spans="1:5" x14ac:dyDescent="0.2">
      <c r="A259" s="7">
        <v>42464</v>
      </c>
      <c r="B259">
        <v>154.66</v>
      </c>
      <c r="C259">
        <v>2314200</v>
      </c>
      <c r="D259" t="s">
        <v>53</v>
      </c>
      <c r="E259" s="32">
        <f t="shared" si="3"/>
        <v>3.2433834976647639E-3</v>
      </c>
    </row>
    <row r="260" spans="1:5" x14ac:dyDescent="0.2">
      <c r="A260" s="7">
        <v>42465</v>
      </c>
      <c r="B260">
        <v>152.94999999999999</v>
      </c>
      <c r="C260">
        <v>2604600</v>
      </c>
      <c r="D260" t="s">
        <v>53</v>
      </c>
      <c r="E260" s="32">
        <f t="shared" ref="E260:E323" si="4">(B260-B259)/B259</f>
        <v>-1.1056511056511108E-2</v>
      </c>
    </row>
    <row r="261" spans="1:5" x14ac:dyDescent="0.2">
      <c r="A261" s="7">
        <v>42466</v>
      </c>
      <c r="B261">
        <v>159.66</v>
      </c>
      <c r="C261">
        <v>4067000</v>
      </c>
      <c r="D261" t="s">
        <v>53</v>
      </c>
      <c r="E261" s="32">
        <f t="shared" si="4"/>
        <v>4.3870545930042554E-2</v>
      </c>
    </row>
    <row r="262" spans="1:5" x14ac:dyDescent="0.2">
      <c r="A262" s="7">
        <v>42467</v>
      </c>
      <c r="B262">
        <v>157.38</v>
      </c>
      <c r="C262">
        <v>3363900</v>
      </c>
      <c r="D262" t="s">
        <v>53</v>
      </c>
      <c r="E262" s="32">
        <f t="shared" si="4"/>
        <v>-1.4280345734686216E-2</v>
      </c>
    </row>
    <row r="263" spans="1:5" x14ac:dyDescent="0.2">
      <c r="A263" s="7">
        <v>42468</v>
      </c>
      <c r="B263">
        <v>156.46001000000001</v>
      </c>
      <c r="C263">
        <v>2522100</v>
      </c>
      <c r="D263" t="s">
        <v>53</v>
      </c>
      <c r="E263" s="32">
        <f t="shared" si="4"/>
        <v>-5.8456601855380883E-3</v>
      </c>
    </row>
    <row r="264" spans="1:5" x14ac:dyDescent="0.2">
      <c r="A264" s="7">
        <v>42471</v>
      </c>
      <c r="B264">
        <v>156.38999999999999</v>
      </c>
      <c r="C264">
        <v>2732800</v>
      </c>
      <c r="D264" t="s">
        <v>53</v>
      </c>
      <c r="E264" s="32">
        <f t="shared" si="4"/>
        <v>-4.4746258165281194E-4</v>
      </c>
    </row>
    <row r="265" spans="1:5" x14ac:dyDescent="0.2">
      <c r="A265" s="7">
        <v>42472</v>
      </c>
      <c r="B265">
        <v>158.60001</v>
      </c>
      <c r="C265">
        <v>2763400</v>
      </c>
      <c r="D265" t="s">
        <v>53</v>
      </c>
      <c r="E265" s="32">
        <f t="shared" si="4"/>
        <v>1.4131402263571912E-2</v>
      </c>
    </row>
    <row r="266" spans="1:5" x14ac:dyDescent="0.2">
      <c r="A266" s="7">
        <v>42473</v>
      </c>
      <c r="B266">
        <v>160.06</v>
      </c>
      <c r="C266">
        <v>3860600</v>
      </c>
      <c r="D266" t="s">
        <v>53</v>
      </c>
      <c r="E266" s="32">
        <f t="shared" si="4"/>
        <v>9.2054849176869836E-3</v>
      </c>
    </row>
    <row r="267" spans="1:5" x14ac:dyDescent="0.2">
      <c r="A267" s="7">
        <v>42474</v>
      </c>
      <c r="B267">
        <v>160.12</v>
      </c>
      <c r="C267">
        <v>2406800</v>
      </c>
      <c r="D267" t="s">
        <v>53</v>
      </c>
      <c r="E267" s="32">
        <f t="shared" si="4"/>
        <v>3.7485942771462122E-4</v>
      </c>
    </row>
    <row r="268" spans="1:5" x14ac:dyDescent="0.2">
      <c r="A268" s="7">
        <v>42475</v>
      </c>
      <c r="B268">
        <v>160.13</v>
      </c>
      <c r="C268">
        <v>2824300</v>
      </c>
      <c r="D268" t="s">
        <v>53</v>
      </c>
      <c r="E268" s="32">
        <f t="shared" si="4"/>
        <v>6.2453160129845764E-5</v>
      </c>
    </row>
    <row r="269" spans="1:5" x14ac:dyDescent="0.2">
      <c r="A269" s="7">
        <v>42478</v>
      </c>
      <c r="B269">
        <v>161.69999999999999</v>
      </c>
      <c r="C269">
        <v>2081100</v>
      </c>
      <c r="D269" t="s">
        <v>53</v>
      </c>
      <c r="E269" s="32">
        <f t="shared" si="4"/>
        <v>9.8045338162742347E-3</v>
      </c>
    </row>
    <row r="270" spans="1:5" x14ac:dyDescent="0.2">
      <c r="A270" s="7">
        <v>42479</v>
      </c>
      <c r="B270">
        <v>162.10001</v>
      </c>
      <c r="C270">
        <v>2693000</v>
      </c>
      <c r="D270" t="s">
        <v>53</v>
      </c>
      <c r="E270" s="32">
        <f t="shared" si="4"/>
        <v>2.4737786023500859E-3</v>
      </c>
    </row>
    <row r="271" spans="1:5" x14ac:dyDescent="0.2">
      <c r="A271" s="7">
        <v>42480</v>
      </c>
      <c r="B271">
        <v>162.75998999999999</v>
      </c>
      <c r="C271">
        <v>2374300</v>
      </c>
      <c r="D271" t="s">
        <v>53</v>
      </c>
      <c r="E271" s="32">
        <f t="shared" si="4"/>
        <v>4.071437133162362E-3</v>
      </c>
    </row>
    <row r="272" spans="1:5" x14ac:dyDescent="0.2">
      <c r="A272" s="7">
        <v>42481</v>
      </c>
      <c r="B272">
        <v>164.35001</v>
      </c>
      <c r="C272">
        <v>2348400</v>
      </c>
      <c r="D272" t="s">
        <v>53</v>
      </c>
      <c r="E272" s="32">
        <f t="shared" si="4"/>
        <v>9.7691084891318187E-3</v>
      </c>
    </row>
    <row r="273" spans="1:5" x14ac:dyDescent="0.2">
      <c r="A273" s="7">
        <v>42482</v>
      </c>
      <c r="B273">
        <v>163.19</v>
      </c>
      <c r="C273">
        <v>2757200</v>
      </c>
      <c r="D273" t="s">
        <v>53</v>
      </c>
      <c r="E273" s="32">
        <f t="shared" si="4"/>
        <v>-7.0581681132845676E-3</v>
      </c>
    </row>
    <row r="274" spans="1:5" x14ac:dyDescent="0.2">
      <c r="A274" s="7">
        <v>42485</v>
      </c>
      <c r="B274">
        <v>163.46001000000001</v>
      </c>
      <c r="C274">
        <v>1596300</v>
      </c>
      <c r="D274" t="s">
        <v>53</v>
      </c>
      <c r="E274" s="32">
        <f t="shared" si="4"/>
        <v>1.6545744224524383E-3</v>
      </c>
    </row>
    <row r="275" spans="1:5" x14ac:dyDescent="0.2">
      <c r="A275" s="7">
        <v>42486</v>
      </c>
      <c r="B275">
        <v>162.85001</v>
      </c>
      <c r="C275">
        <v>2156600</v>
      </c>
      <c r="D275" t="s">
        <v>53</v>
      </c>
      <c r="E275" s="32">
        <f t="shared" si="4"/>
        <v>-3.731799600403876E-3</v>
      </c>
    </row>
    <row r="276" spans="1:5" x14ac:dyDescent="0.2">
      <c r="A276" s="7">
        <v>42487</v>
      </c>
      <c r="B276">
        <v>161</v>
      </c>
      <c r="C276">
        <v>2729500</v>
      </c>
      <c r="D276" t="s">
        <v>53</v>
      </c>
      <c r="E276" s="32">
        <f t="shared" si="4"/>
        <v>-1.1360208083499641E-2</v>
      </c>
    </row>
    <row r="277" spans="1:5" x14ac:dyDescent="0.2">
      <c r="A277" s="7">
        <v>42488</v>
      </c>
      <c r="B277">
        <v>160.56</v>
      </c>
      <c r="C277">
        <v>3354100</v>
      </c>
      <c r="D277" t="s">
        <v>53</v>
      </c>
      <c r="E277" s="32">
        <f t="shared" si="4"/>
        <v>-2.7329192546583711E-3</v>
      </c>
    </row>
    <row r="278" spans="1:5" x14ac:dyDescent="0.2">
      <c r="A278" s="7">
        <v>42489</v>
      </c>
      <c r="B278">
        <v>158.30000000000001</v>
      </c>
      <c r="C278">
        <v>5386600</v>
      </c>
      <c r="D278" t="s">
        <v>53</v>
      </c>
      <c r="E278" s="32">
        <f t="shared" si="4"/>
        <v>-1.4075734927752808E-2</v>
      </c>
    </row>
    <row r="279" spans="1:5" x14ac:dyDescent="0.2">
      <c r="A279" s="7">
        <v>42492</v>
      </c>
      <c r="B279">
        <v>158.99001000000001</v>
      </c>
      <c r="C279">
        <v>2433700</v>
      </c>
      <c r="D279" t="s">
        <v>53</v>
      </c>
      <c r="E279" s="32">
        <f t="shared" si="4"/>
        <v>4.3588755527479523E-3</v>
      </c>
    </row>
    <row r="280" spans="1:5" x14ac:dyDescent="0.2">
      <c r="A280" s="7">
        <v>42493</v>
      </c>
      <c r="B280">
        <v>156.35001</v>
      </c>
      <c r="C280">
        <v>2862900</v>
      </c>
      <c r="D280" t="s">
        <v>53</v>
      </c>
      <c r="E280" s="32">
        <f t="shared" si="4"/>
        <v>-1.6604816868682596E-2</v>
      </c>
    </row>
    <row r="281" spans="1:5" x14ac:dyDescent="0.2">
      <c r="A281" s="7">
        <v>42494</v>
      </c>
      <c r="B281">
        <v>154.17999</v>
      </c>
      <c r="C281">
        <v>3048400</v>
      </c>
      <c r="D281" t="s">
        <v>53</v>
      </c>
      <c r="E281" s="32">
        <f t="shared" si="4"/>
        <v>-1.3879244395315318E-2</v>
      </c>
    </row>
    <row r="282" spans="1:5" x14ac:dyDescent="0.2">
      <c r="A282" s="7">
        <v>42495</v>
      </c>
      <c r="B282">
        <v>154.25</v>
      </c>
      <c r="C282">
        <v>2325400</v>
      </c>
      <c r="D282" t="s">
        <v>53</v>
      </c>
      <c r="E282" s="32">
        <f t="shared" si="4"/>
        <v>4.540796766168966E-4</v>
      </c>
    </row>
    <row r="283" spans="1:5" x14ac:dyDescent="0.2">
      <c r="A283" s="7">
        <v>42496</v>
      </c>
      <c r="B283">
        <v>153.19</v>
      </c>
      <c r="C283">
        <v>3004800</v>
      </c>
      <c r="D283" t="s">
        <v>53</v>
      </c>
      <c r="E283" s="32">
        <f t="shared" si="4"/>
        <v>-6.8719611021069837E-3</v>
      </c>
    </row>
    <row r="284" spans="1:5" x14ac:dyDescent="0.2">
      <c r="A284" s="7">
        <v>42499</v>
      </c>
      <c r="B284">
        <v>155.41</v>
      </c>
      <c r="C284">
        <v>2990100</v>
      </c>
      <c r="D284" t="s">
        <v>53</v>
      </c>
      <c r="E284" s="32">
        <f t="shared" si="4"/>
        <v>1.4491807559240151E-2</v>
      </c>
    </row>
    <row r="285" spans="1:5" x14ac:dyDescent="0.2">
      <c r="A285" s="7">
        <v>42500</v>
      </c>
      <c r="B285">
        <v>157.24001000000001</v>
      </c>
      <c r="C285">
        <v>2585000</v>
      </c>
      <c r="D285" t="s">
        <v>53</v>
      </c>
      <c r="E285" s="32">
        <f t="shared" si="4"/>
        <v>1.1775368380413202E-2</v>
      </c>
    </row>
    <row r="286" spans="1:5" x14ac:dyDescent="0.2">
      <c r="A286" s="7">
        <v>42501</v>
      </c>
      <c r="B286">
        <v>154.17999</v>
      </c>
      <c r="C286">
        <v>2741800</v>
      </c>
      <c r="D286" t="s">
        <v>53</v>
      </c>
      <c r="E286" s="32">
        <f t="shared" si="4"/>
        <v>-1.9460822980105433E-2</v>
      </c>
    </row>
    <row r="287" spans="1:5" x14ac:dyDescent="0.2">
      <c r="A287" s="7">
        <v>42502</v>
      </c>
      <c r="B287">
        <v>152.89999</v>
      </c>
      <c r="C287">
        <v>2981600</v>
      </c>
      <c r="D287" t="s">
        <v>53</v>
      </c>
      <c r="E287" s="32">
        <f t="shared" si="4"/>
        <v>-8.3019852316763097E-3</v>
      </c>
    </row>
    <row r="288" spans="1:5" x14ac:dyDescent="0.2">
      <c r="A288" s="7">
        <v>42503</v>
      </c>
      <c r="B288">
        <v>152.35001</v>
      </c>
      <c r="C288">
        <v>2451200</v>
      </c>
      <c r="D288" t="s">
        <v>53</v>
      </c>
      <c r="E288" s="32">
        <f t="shared" si="4"/>
        <v>-3.596991732962213E-3</v>
      </c>
    </row>
    <row r="289" spans="1:5" x14ac:dyDescent="0.2">
      <c r="A289" s="7">
        <v>42506</v>
      </c>
      <c r="B289">
        <v>153.27000000000001</v>
      </c>
      <c r="C289">
        <v>2415100</v>
      </c>
      <c r="D289" t="s">
        <v>53</v>
      </c>
      <c r="E289" s="32">
        <f t="shared" si="4"/>
        <v>6.0386605816436295E-3</v>
      </c>
    </row>
    <row r="290" spans="1:5" x14ac:dyDescent="0.2">
      <c r="A290" s="7">
        <v>42507</v>
      </c>
      <c r="B290">
        <v>150.11000000000001</v>
      </c>
      <c r="C290">
        <v>4486500</v>
      </c>
      <c r="D290" t="s">
        <v>53</v>
      </c>
      <c r="E290" s="32">
        <f t="shared" si="4"/>
        <v>-2.0617211456906089E-2</v>
      </c>
    </row>
    <row r="291" spans="1:5" x14ac:dyDescent="0.2">
      <c r="A291" s="7">
        <v>42508</v>
      </c>
      <c r="B291">
        <v>150.83000000000001</v>
      </c>
      <c r="C291">
        <v>3234500</v>
      </c>
      <c r="D291" t="s">
        <v>53</v>
      </c>
      <c r="E291" s="32">
        <f t="shared" si="4"/>
        <v>4.7964825794417345E-3</v>
      </c>
    </row>
    <row r="292" spans="1:5" x14ac:dyDescent="0.2">
      <c r="A292" s="7">
        <v>42509</v>
      </c>
      <c r="B292">
        <v>148.66999999999999</v>
      </c>
      <c r="C292">
        <v>3023600</v>
      </c>
      <c r="D292" t="s">
        <v>53</v>
      </c>
      <c r="E292" s="32">
        <f t="shared" si="4"/>
        <v>-1.4320758469800602E-2</v>
      </c>
    </row>
    <row r="293" spans="1:5" x14ac:dyDescent="0.2">
      <c r="A293" s="7">
        <v>42510</v>
      </c>
      <c r="B293">
        <v>150.17999</v>
      </c>
      <c r="C293">
        <v>3075800</v>
      </c>
      <c r="D293" t="s">
        <v>53</v>
      </c>
      <c r="E293" s="32">
        <f t="shared" si="4"/>
        <v>1.0156655680366021E-2</v>
      </c>
    </row>
    <row r="294" spans="1:5" x14ac:dyDescent="0.2">
      <c r="A294" s="7">
        <v>42513</v>
      </c>
      <c r="B294">
        <v>149.30000000000001</v>
      </c>
      <c r="C294">
        <v>1543400</v>
      </c>
      <c r="D294" t="s">
        <v>53</v>
      </c>
      <c r="E294" s="32">
        <f t="shared" si="4"/>
        <v>-5.8595689079483379E-3</v>
      </c>
    </row>
    <row r="295" spans="1:5" x14ac:dyDescent="0.2">
      <c r="A295" s="7">
        <v>42514</v>
      </c>
      <c r="B295">
        <v>152.72</v>
      </c>
      <c r="C295">
        <v>2581000</v>
      </c>
      <c r="D295" t="s">
        <v>53</v>
      </c>
      <c r="E295" s="32">
        <f t="shared" si="4"/>
        <v>2.2906898861352894E-2</v>
      </c>
    </row>
    <row r="296" spans="1:5" x14ac:dyDescent="0.2">
      <c r="A296" s="7">
        <v>42515</v>
      </c>
      <c r="B296">
        <v>155.57001</v>
      </c>
      <c r="C296">
        <v>3053100</v>
      </c>
      <c r="D296" t="s">
        <v>53</v>
      </c>
      <c r="E296" s="32">
        <f t="shared" si="4"/>
        <v>1.8661668412781544E-2</v>
      </c>
    </row>
    <row r="297" spans="1:5" x14ac:dyDescent="0.2">
      <c r="A297" s="7">
        <v>42516</v>
      </c>
      <c r="B297">
        <v>155.55000000000001</v>
      </c>
      <c r="C297">
        <v>1808600</v>
      </c>
      <c r="D297" t="s">
        <v>53</v>
      </c>
      <c r="E297" s="32">
        <f t="shared" si="4"/>
        <v>-1.28623762381869E-4</v>
      </c>
    </row>
    <row r="298" spans="1:5" x14ac:dyDescent="0.2">
      <c r="A298" s="7">
        <v>42517</v>
      </c>
      <c r="B298">
        <v>156.74001000000001</v>
      </c>
      <c r="C298">
        <v>1364000</v>
      </c>
      <c r="D298" t="s">
        <v>53</v>
      </c>
      <c r="E298" s="32">
        <f t="shared" si="4"/>
        <v>7.6503375120540069E-3</v>
      </c>
    </row>
    <row r="299" spans="1:5" x14ac:dyDescent="0.2">
      <c r="A299" s="7">
        <v>42521</v>
      </c>
      <c r="B299">
        <v>157.94999999999999</v>
      </c>
      <c r="C299">
        <v>3204400</v>
      </c>
      <c r="D299" t="s">
        <v>53</v>
      </c>
      <c r="E299" s="32">
        <f t="shared" si="4"/>
        <v>7.7197264438095686E-3</v>
      </c>
    </row>
    <row r="300" spans="1:5" x14ac:dyDescent="0.2">
      <c r="A300" s="7">
        <v>42522</v>
      </c>
      <c r="B300">
        <v>158.05000000000001</v>
      </c>
      <c r="C300">
        <v>1716400</v>
      </c>
      <c r="D300" t="s">
        <v>53</v>
      </c>
      <c r="E300" s="32">
        <f t="shared" si="4"/>
        <v>6.3311174422299931E-4</v>
      </c>
    </row>
    <row r="301" spans="1:5" x14ac:dyDescent="0.2">
      <c r="A301" s="7">
        <v>42523</v>
      </c>
      <c r="B301">
        <v>159.87</v>
      </c>
      <c r="C301">
        <v>2386300</v>
      </c>
      <c r="D301" t="s">
        <v>53</v>
      </c>
      <c r="E301" s="32">
        <f t="shared" si="4"/>
        <v>1.1515343245808244E-2</v>
      </c>
    </row>
    <row r="302" spans="1:5" x14ac:dyDescent="0.2">
      <c r="A302" s="7">
        <v>42524</v>
      </c>
      <c r="B302">
        <v>159.19</v>
      </c>
      <c r="C302">
        <v>2149300</v>
      </c>
      <c r="D302" t="s">
        <v>53</v>
      </c>
      <c r="E302" s="32">
        <f t="shared" si="4"/>
        <v>-4.2534559329455608E-3</v>
      </c>
    </row>
    <row r="303" spans="1:5" x14ac:dyDescent="0.2">
      <c r="A303" s="7">
        <v>42527</v>
      </c>
      <c r="B303">
        <v>160.19</v>
      </c>
      <c r="C303">
        <v>1897600</v>
      </c>
      <c r="D303" t="s">
        <v>53</v>
      </c>
      <c r="E303" s="32">
        <f t="shared" si="4"/>
        <v>6.2818016207048183E-3</v>
      </c>
    </row>
    <row r="304" spans="1:5" x14ac:dyDescent="0.2">
      <c r="A304" s="7">
        <v>42528</v>
      </c>
      <c r="B304">
        <v>158.88999999999999</v>
      </c>
      <c r="C304">
        <v>1896700</v>
      </c>
      <c r="D304" t="s">
        <v>53</v>
      </c>
      <c r="E304" s="32">
        <f t="shared" si="4"/>
        <v>-8.1153630064299351E-3</v>
      </c>
    </row>
    <row r="305" spans="1:5" x14ac:dyDescent="0.2">
      <c r="A305" s="7">
        <v>42529</v>
      </c>
      <c r="B305">
        <v>158</v>
      </c>
      <c r="C305">
        <v>2476000</v>
      </c>
      <c r="D305" t="s">
        <v>53</v>
      </c>
      <c r="E305" s="32">
        <f t="shared" si="4"/>
        <v>-5.6013594310528447E-3</v>
      </c>
    </row>
    <row r="306" spans="1:5" x14ac:dyDescent="0.2">
      <c r="A306" s="7">
        <v>42530</v>
      </c>
      <c r="B306">
        <v>156.78</v>
      </c>
      <c r="C306">
        <v>2383200</v>
      </c>
      <c r="D306" t="s">
        <v>53</v>
      </c>
      <c r="E306" s="32">
        <f t="shared" si="4"/>
        <v>-7.7215189873417649E-3</v>
      </c>
    </row>
    <row r="307" spans="1:5" x14ac:dyDescent="0.2">
      <c r="A307" s="7">
        <v>42531</v>
      </c>
      <c r="B307">
        <v>154.78</v>
      </c>
      <c r="C307">
        <v>2626100</v>
      </c>
      <c r="D307" t="s">
        <v>53</v>
      </c>
      <c r="E307" s="32">
        <f t="shared" si="4"/>
        <v>-1.2756729174639622E-2</v>
      </c>
    </row>
    <row r="308" spans="1:5" x14ac:dyDescent="0.2">
      <c r="A308" s="7">
        <v>42534</v>
      </c>
      <c r="B308">
        <v>153.08000000000001</v>
      </c>
      <c r="C308">
        <v>2340300</v>
      </c>
      <c r="D308" t="s">
        <v>53</v>
      </c>
      <c r="E308" s="32">
        <f t="shared" si="4"/>
        <v>-1.098333117973891E-2</v>
      </c>
    </row>
    <row r="309" spans="1:5" x14ac:dyDescent="0.2">
      <c r="A309" s="7">
        <v>42535</v>
      </c>
      <c r="B309">
        <v>152.99001000000001</v>
      </c>
      <c r="C309">
        <v>2115200</v>
      </c>
      <c r="D309" t="s">
        <v>53</v>
      </c>
      <c r="E309" s="32">
        <f t="shared" si="4"/>
        <v>-5.8786255552652363E-4</v>
      </c>
    </row>
    <row r="310" spans="1:5" x14ac:dyDescent="0.2">
      <c r="A310" s="7">
        <v>42536</v>
      </c>
      <c r="B310">
        <v>151.89999</v>
      </c>
      <c r="C310">
        <v>2443700</v>
      </c>
      <c r="D310" t="s">
        <v>53</v>
      </c>
      <c r="E310" s="32">
        <f t="shared" si="4"/>
        <v>-7.124778931644031E-3</v>
      </c>
    </row>
    <row r="311" spans="1:5" x14ac:dyDescent="0.2">
      <c r="A311" s="7">
        <v>42537</v>
      </c>
      <c r="B311">
        <v>152.30000000000001</v>
      </c>
      <c r="C311">
        <v>2321700</v>
      </c>
      <c r="D311" t="s">
        <v>53</v>
      </c>
      <c r="E311" s="32">
        <f t="shared" si="4"/>
        <v>2.6333773952191102E-3</v>
      </c>
    </row>
    <row r="312" spans="1:5" x14ac:dyDescent="0.2">
      <c r="A312" s="7">
        <v>42538</v>
      </c>
      <c r="B312">
        <v>149.62</v>
      </c>
      <c r="C312">
        <v>4681500</v>
      </c>
      <c r="D312" t="s">
        <v>53</v>
      </c>
      <c r="E312" s="32">
        <f t="shared" si="4"/>
        <v>-1.7596848325673056E-2</v>
      </c>
    </row>
    <row r="313" spans="1:5" x14ac:dyDescent="0.2">
      <c r="A313" s="7">
        <v>42541</v>
      </c>
      <c r="B313">
        <v>150.64999</v>
      </c>
      <c r="C313">
        <v>3250500</v>
      </c>
      <c r="D313" t="s">
        <v>53</v>
      </c>
      <c r="E313" s="32">
        <f t="shared" si="4"/>
        <v>6.8840395669028066E-3</v>
      </c>
    </row>
    <row r="314" spans="1:5" x14ac:dyDescent="0.2">
      <c r="A314" s="7">
        <v>42542</v>
      </c>
      <c r="B314">
        <v>149.41999999999999</v>
      </c>
      <c r="C314">
        <v>2622200</v>
      </c>
      <c r="D314" t="s">
        <v>53</v>
      </c>
      <c r="E314" s="32">
        <f t="shared" si="4"/>
        <v>-8.1645541430173003E-3</v>
      </c>
    </row>
    <row r="315" spans="1:5" x14ac:dyDescent="0.2">
      <c r="A315" s="7">
        <v>42543</v>
      </c>
      <c r="B315">
        <v>149.81</v>
      </c>
      <c r="C315">
        <v>4470100</v>
      </c>
      <c r="D315" t="s">
        <v>53</v>
      </c>
      <c r="E315" s="32">
        <f t="shared" si="4"/>
        <v>2.610092357114274E-3</v>
      </c>
    </row>
    <row r="316" spans="1:5" x14ac:dyDescent="0.2">
      <c r="A316" s="7">
        <v>42544</v>
      </c>
      <c r="B316">
        <v>152.27000000000001</v>
      </c>
      <c r="C316">
        <v>3000400</v>
      </c>
      <c r="D316" t="s">
        <v>53</v>
      </c>
      <c r="E316" s="32">
        <f t="shared" si="4"/>
        <v>1.6420799679594207E-2</v>
      </c>
    </row>
    <row r="317" spans="1:5" x14ac:dyDescent="0.2">
      <c r="A317" s="7">
        <v>42545</v>
      </c>
      <c r="B317">
        <v>146.44999999999999</v>
      </c>
      <c r="C317">
        <v>4919200</v>
      </c>
      <c r="D317" t="s">
        <v>53</v>
      </c>
      <c r="E317" s="32">
        <f t="shared" si="4"/>
        <v>-3.8221580088001715E-2</v>
      </c>
    </row>
    <row r="318" spans="1:5" x14ac:dyDescent="0.2">
      <c r="A318" s="7">
        <v>42548</v>
      </c>
      <c r="B318">
        <v>144.58000000000001</v>
      </c>
      <c r="C318">
        <v>4176700</v>
      </c>
      <c r="D318" t="s">
        <v>53</v>
      </c>
      <c r="E318" s="32">
        <f t="shared" si="4"/>
        <v>-1.2768863093205711E-2</v>
      </c>
    </row>
    <row r="319" spans="1:5" x14ac:dyDescent="0.2">
      <c r="A319" s="7">
        <v>42549</v>
      </c>
      <c r="B319">
        <v>148.41999999999999</v>
      </c>
      <c r="C319">
        <v>4348000</v>
      </c>
      <c r="D319" t="s">
        <v>53</v>
      </c>
      <c r="E319" s="32">
        <f t="shared" si="4"/>
        <v>2.6559690136948227E-2</v>
      </c>
    </row>
    <row r="320" spans="1:5" x14ac:dyDescent="0.2">
      <c r="A320" s="7">
        <v>42550</v>
      </c>
      <c r="B320">
        <v>150.10001</v>
      </c>
      <c r="C320">
        <v>3771100</v>
      </c>
      <c r="D320" t="s">
        <v>53</v>
      </c>
      <c r="E320" s="32">
        <f t="shared" si="4"/>
        <v>1.131929659075603E-2</v>
      </c>
    </row>
    <row r="321" spans="1:5" x14ac:dyDescent="0.2">
      <c r="A321" s="7">
        <v>42551</v>
      </c>
      <c r="B321">
        <v>152.14999</v>
      </c>
      <c r="C321">
        <v>3480700</v>
      </c>
      <c r="D321" t="s">
        <v>53</v>
      </c>
      <c r="E321" s="32">
        <f t="shared" si="4"/>
        <v>1.3657427471190742E-2</v>
      </c>
    </row>
    <row r="322" spans="1:5" x14ac:dyDescent="0.2">
      <c r="A322" s="7">
        <v>42552</v>
      </c>
      <c r="B322">
        <v>154.28</v>
      </c>
      <c r="C322">
        <v>2758100</v>
      </c>
      <c r="D322" t="s">
        <v>53</v>
      </c>
      <c r="E322" s="32">
        <f t="shared" si="4"/>
        <v>1.3999409398580957E-2</v>
      </c>
    </row>
    <row r="323" spans="1:5" x14ac:dyDescent="0.2">
      <c r="A323" s="7">
        <v>42556</v>
      </c>
      <c r="B323">
        <v>154.27000000000001</v>
      </c>
      <c r="C323">
        <v>2349100</v>
      </c>
      <c r="D323" t="s">
        <v>53</v>
      </c>
      <c r="E323" s="32">
        <f t="shared" si="4"/>
        <v>-6.4817215452365218E-5</v>
      </c>
    </row>
    <row r="324" spans="1:5" x14ac:dyDescent="0.2">
      <c r="A324" s="7">
        <v>42557</v>
      </c>
      <c r="B324">
        <v>156.05000000000001</v>
      </c>
      <c r="C324">
        <v>3834000</v>
      </c>
      <c r="D324" t="s">
        <v>53</v>
      </c>
      <c r="E324" s="32">
        <f t="shared" ref="E324:E387" si="5">(B324-B323)/B323</f>
        <v>1.1538212225319252E-2</v>
      </c>
    </row>
    <row r="325" spans="1:5" x14ac:dyDescent="0.2">
      <c r="A325" s="7">
        <v>42558</v>
      </c>
      <c r="B325">
        <v>156.59</v>
      </c>
      <c r="C325">
        <v>2437100</v>
      </c>
      <c r="D325" t="s">
        <v>53</v>
      </c>
      <c r="E325" s="32">
        <f t="shared" si="5"/>
        <v>3.4604293495673951E-3</v>
      </c>
    </row>
    <row r="326" spans="1:5" x14ac:dyDescent="0.2">
      <c r="A326" s="7">
        <v>42559</v>
      </c>
      <c r="B326">
        <v>161.10001</v>
      </c>
      <c r="C326">
        <v>3741500</v>
      </c>
      <c r="D326" t="s">
        <v>53</v>
      </c>
      <c r="E326" s="32">
        <f t="shared" si="5"/>
        <v>2.8801392170636656E-2</v>
      </c>
    </row>
    <row r="327" spans="1:5" x14ac:dyDescent="0.2">
      <c r="A327" s="7">
        <v>42562</v>
      </c>
      <c r="B327">
        <v>160.17999</v>
      </c>
      <c r="C327">
        <v>2464700</v>
      </c>
      <c r="D327" t="s">
        <v>53</v>
      </c>
      <c r="E327" s="32">
        <f t="shared" si="5"/>
        <v>-5.7108624636335766E-3</v>
      </c>
    </row>
    <row r="328" spans="1:5" x14ac:dyDescent="0.2">
      <c r="A328" s="7">
        <v>42563</v>
      </c>
      <c r="B328">
        <v>161.96001000000001</v>
      </c>
      <c r="C328">
        <v>2407200</v>
      </c>
      <c r="D328" t="s">
        <v>53</v>
      </c>
      <c r="E328" s="32">
        <f t="shared" si="5"/>
        <v>1.111262399254743E-2</v>
      </c>
    </row>
    <row r="329" spans="1:5" x14ac:dyDescent="0.2">
      <c r="A329" s="7">
        <v>42564</v>
      </c>
      <c r="B329">
        <v>160.52000000000001</v>
      </c>
      <c r="C329">
        <v>2691800</v>
      </c>
      <c r="D329" t="s">
        <v>53</v>
      </c>
      <c r="E329" s="32">
        <f t="shared" si="5"/>
        <v>-8.8911454129942374E-3</v>
      </c>
    </row>
    <row r="330" spans="1:5" x14ac:dyDescent="0.2">
      <c r="A330" s="7">
        <v>42565</v>
      </c>
      <c r="B330">
        <v>162.74001000000001</v>
      </c>
      <c r="C330">
        <v>2444800</v>
      </c>
      <c r="D330" t="s">
        <v>53</v>
      </c>
      <c r="E330" s="32">
        <f t="shared" si="5"/>
        <v>1.3830114627460765E-2</v>
      </c>
    </row>
    <row r="331" spans="1:5" x14ac:dyDescent="0.2">
      <c r="A331" s="7">
        <v>42566</v>
      </c>
      <c r="B331">
        <v>163.28</v>
      </c>
      <c r="C331">
        <v>3179700</v>
      </c>
      <c r="D331" t="s">
        <v>53</v>
      </c>
      <c r="E331" s="32">
        <f t="shared" si="5"/>
        <v>3.3181145804279406E-3</v>
      </c>
    </row>
    <row r="332" spans="1:5" x14ac:dyDescent="0.2">
      <c r="A332" s="7">
        <v>42569</v>
      </c>
      <c r="B332">
        <v>162.92999</v>
      </c>
      <c r="C332">
        <v>1815600</v>
      </c>
      <c r="D332" t="s">
        <v>53</v>
      </c>
      <c r="E332" s="32">
        <f t="shared" si="5"/>
        <v>-2.1436183243507931E-3</v>
      </c>
    </row>
    <row r="333" spans="1:5" x14ac:dyDescent="0.2">
      <c r="A333" s="7">
        <v>42570</v>
      </c>
      <c r="B333">
        <v>162.49001000000001</v>
      </c>
      <c r="C333">
        <v>2249500</v>
      </c>
      <c r="D333" t="s">
        <v>53</v>
      </c>
      <c r="E333" s="32">
        <f t="shared" si="5"/>
        <v>-2.700423660493635E-3</v>
      </c>
    </row>
    <row r="334" spans="1:5" x14ac:dyDescent="0.2">
      <c r="A334" s="7">
        <v>42571</v>
      </c>
      <c r="B334">
        <v>163.25</v>
      </c>
      <c r="C334">
        <v>2161400</v>
      </c>
      <c r="D334" t="s">
        <v>53</v>
      </c>
      <c r="E334" s="32">
        <f t="shared" si="5"/>
        <v>4.6771490751953779E-3</v>
      </c>
    </row>
    <row r="335" spans="1:5" x14ac:dyDescent="0.2">
      <c r="A335" s="7">
        <v>42572</v>
      </c>
      <c r="B335">
        <v>164.19</v>
      </c>
      <c r="C335">
        <v>1971800</v>
      </c>
      <c r="D335" t="s">
        <v>53</v>
      </c>
      <c r="E335" s="32">
        <f t="shared" si="5"/>
        <v>5.758039816232758E-3</v>
      </c>
    </row>
    <row r="336" spans="1:5" x14ac:dyDescent="0.2">
      <c r="A336" s="7">
        <v>42573</v>
      </c>
      <c r="B336">
        <v>165.67</v>
      </c>
      <c r="C336">
        <v>2500400</v>
      </c>
      <c r="D336" t="s">
        <v>53</v>
      </c>
      <c r="E336" s="32">
        <f t="shared" si="5"/>
        <v>9.0139472562274798E-3</v>
      </c>
    </row>
    <row r="337" spans="1:5" x14ac:dyDescent="0.2">
      <c r="A337" s="7">
        <v>42576</v>
      </c>
      <c r="B337">
        <v>166.56</v>
      </c>
      <c r="C337">
        <v>2704900</v>
      </c>
      <c r="D337" t="s">
        <v>53</v>
      </c>
      <c r="E337" s="32">
        <f t="shared" si="5"/>
        <v>5.3721253093500024E-3</v>
      </c>
    </row>
    <row r="338" spans="1:5" x14ac:dyDescent="0.2">
      <c r="A338" s="7">
        <v>42577</v>
      </c>
      <c r="B338">
        <v>167.67</v>
      </c>
      <c r="C338">
        <v>2883600</v>
      </c>
      <c r="D338" t="s">
        <v>53</v>
      </c>
      <c r="E338" s="32">
        <f t="shared" si="5"/>
        <v>6.6642651296829085E-3</v>
      </c>
    </row>
    <row r="339" spans="1:5" x14ac:dyDescent="0.2">
      <c r="A339" s="7">
        <v>42578</v>
      </c>
      <c r="B339">
        <v>170.67999</v>
      </c>
      <c r="C339">
        <v>4200200</v>
      </c>
      <c r="D339" t="s">
        <v>53</v>
      </c>
      <c r="E339" s="32">
        <f t="shared" si="5"/>
        <v>1.7951869744140373E-2</v>
      </c>
    </row>
    <row r="340" spans="1:5" x14ac:dyDescent="0.2">
      <c r="A340" s="7">
        <v>42579</v>
      </c>
      <c r="B340">
        <v>171.28</v>
      </c>
      <c r="C340">
        <v>5192500</v>
      </c>
      <c r="D340" t="s">
        <v>53</v>
      </c>
      <c r="E340" s="32">
        <f t="shared" si="5"/>
        <v>3.5154091583904914E-3</v>
      </c>
    </row>
    <row r="341" spans="1:5" x14ac:dyDescent="0.2">
      <c r="A341" s="7">
        <v>42580</v>
      </c>
      <c r="B341">
        <v>172.03</v>
      </c>
      <c r="C341">
        <v>3121600</v>
      </c>
      <c r="D341" t="s">
        <v>53</v>
      </c>
      <c r="E341" s="32">
        <f t="shared" si="5"/>
        <v>4.3787949556282112E-3</v>
      </c>
    </row>
    <row r="342" spans="1:5" x14ac:dyDescent="0.2">
      <c r="A342" s="7">
        <v>42583</v>
      </c>
      <c r="B342">
        <v>174.16</v>
      </c>
      <c r="C342">
        <v>3571900</v>
      </c>
      <c r="D342" t="s">
        <v>53</v>
      </c>
      <c r="E342" s="32">
        <f t="shared" si="5"/>
        <v>1.2381561355577489E-2</v>
      </c>
    </row>
    <row r="343" spans="1:5" x14ac:dyDescent="0.2">
      <c r="A343" s="7">
        <v>42584</v>
      </c>
      <c r="B343">
        <v>174.14999</v>
      </c>
      <c r="C343">
        <v>6589000</v>
      </c>
      <c r="D343" t="s">
        <v>53</v>
      </c>
      <c r="E343" s="32">
        <f t="shared" si="5"/>
        <v>-5.7475884244338992E-5</v>
      </c>
    </row>
    <row r="344" spans="1:5" x14ac:dyDescent="0.2">
      <c r="A344" s="7">
        <v>42585</v>
      </c>
      <c r="B344">
        <v>173.42999</v>
      </c>
      <c r="C344">
        <v>3911800</v>
      </c>
      <c r="D344" t="s">
        <v>53</v>
      </c>
      <c r="E344" s="32">
        <f t="shared" si="5"/>
        <v>-4.1343671624672436E-3</v>
      </c>
    </row>
    <row r="345" spans="1:5" x14ac:dyDescent="0.2">
      <c r="A345" s="7">
        <v>42586</v>
      </c>
      <c r="B345">
        <v>172.67</v>
      </c>
      <c r="C345">
        <v>2122200</v>
      </c>
      <c r="D345" t="s">
        <v>53</v>
      </c>
      <c r="E345" s="32">
        <f t="shared" si="5"/>
        <v>-4.3821140738116637E-3</v>
      </c>
    </row>
    <row r="346" spans="1:5" x14ac:dyDescent="0.2">
      <c r="A346" s="7">
        <v>42587</v>
      </c>
      <c r="B346">
        <v>173.66</v>
      </c>
      <c r="C346">
        <v>2228300</v>
      </c>
      <c r="D346" t="s">
        <v>53</v>
      </c>
      <c r="E346" s="32">
        <f t="shared" si="5"/>
        <v>5.7334800486477629E-3</v>
      </c>
    </row>
    <row r="347" spans="1:5" x14ac:dyDescent="0.2">
      <c r="A347" s="7">
        <v>42590</v>
      </c>
      <c r="B347">
        <v>172.34</v>
      </c>
      <c r="C347">
        <v>2706500</v>
      </c>
      <c r="D347" t="s">
        <v>53</v>
      </c>
      <c r="E347" s="32">
        <f t="shared" si="5"/>
        <v>-7.6010595416330373E-3</v>
      </c>
    </row>
    <row r="348" spans="1:5" x14ac:dyDescent="0.2">
      <c r="A348" s="7">
        <v>42591</v>
      </c>
      <c r="B348">
        <v>172.08</v>
      </c>
      <c r="C348">
        <v>2094200</v>
      </c>
      <c r="D348" t="s">
        <v>53</v>
      </c>
      <c r="E348" s="32">
        <f t="shared" si="5"/>
        <v>-1.5086457003597011E-3</v>
      </c>
    </row>
    <row r="349" spans="1:5" x14ac:dyDescent="0.2">
      <c r="A349" s="7">
        <v>42592</v>
      </c>
      <c r="B349">
        <v>171.23</v>
      </c>
      <c r="C349">
        <v>2476600</v>
      </c>
      <c r="D349" t="s">
        <v>53</v>
      </c>
      <c r="E349" s="32">
        <f t="shared" si="5"/>
        <v>-4.9395629939564308E-3</v>
      </c>
    </row>
    <row r="350" spans="1:5" x14ac:dyDescent="0.2">
      <c r="A350" s="7">
        <v>42593</v>
      </c>
      <c r="B350">
        <v>172.42999</v>
      </c>
      <c r="C350">
        <v>2142800</v>
      </c>
      <c r="D350" t="s">
        <v>53</v>
      </c>
      <c r="E350" s="32">
        <f t="shared" si="5"/>
        <v>7.0080593353969165E-3</v>
      </c>
    </row>
    <row r="351" spans="1:5" x14ac:dyDescent="0.2">
      <c r="A351" s="7">
        <v>42594</v>
      </c>
      <c r="B351">
        <v>173.02</v>
      </c>
      <c r="C351">
        <v>1863200</v>
      </c>
      <c r="D351" t="s">
        <v>53</v>
      </c>
      <c r="E351" s="32">
        <f t="shared" si="5"/>
        <v>3.4217365552245672E-3</v>
      </c>
    </row>
    <row r="352" spans="1:5" x14ac:dyDescent="0.2">
      <c r="A352" s="7">
        <v>42597</v>
      </c>
      <c r="B352">
        <v>174.58</v>
      </c>
      <c r="C352">
        <v>2784300</v>
      </c>
      <c r="D352" t="s">
        <v>53</v>
      </c>
      <c r="E352" s="32">
        <f t="shared" si="5"/>
        <v>9.0162986937926369E-3</v>
      </c>
    </row>
    <row r="353" spans="1:5" x14ac:dyDescent="0.2">
      <c r="A353" s="7">
        <v>42598</v>
      </c>
      <c r="B353">
        <v>172.16</v>
      </c>
      <c r="C353">
        <v>2622800</v>
      </c>
      <c r="D353" t="s">
        <v>53</v>
      </c>
      <c r="E353" s="32">
        <f t="shared" si="5"/>
        <v>-1.3861839844197593E-2</v>
      </c>
    </row>
    <row r="354" spans="1:5" x14ac:dyDescent="0.2">
      <c r="A354" s="7">
        <v>42599</v>
      </c>
      <c r="B354">
        <v>174.31</v>
      </c>
      <c r="C354">
        <v>2580900</v>
      </c>
      <c r="D354" t="s">
        <v>53</v>
      </c>
      <c r="E354" s="32">
        <f t="shared" si="5"/>
        <v>1.2488382899628286E-2</v>
      </c>
    </row>
    <row r="355" spans="1:5" x14ac:dyDescent="0.2">
      <c r="A355" s="7">
        <v>42600</v>
      </c>
      <c r="B355">
        <v>174.75</v>
      </c>
      <c r="C355">
        <v>3422400</v>
      </c>
      <c r="D355" t="s">
        <v>53</v>
      </c>
      <c r="E355" s="32">
        <f t="shared" si="5"/>
        <v>2.5242384257931141E-3</v>
      </c>
    </row>
    <row r="356" spans="1:5" x14ac:dyDescent="0.2">
      <c r="A356" s="7">
        <v>42601</v>
      </c>
      <c r="B356">
        <v>173.62</v>
      </c>
      <c r="C356">
        <v>2696400</v>
      </c>
      <c r="D356" t="s">
        <v>53</v>
      </c>
      <c r="E356" s="32">
        <f t="shared" si="5"/>
        <v>-6.4663805436337369E-3</v>
      </c>
    </row>
    <row r="357" spans="1:5" x14ac:dyDescent="0.2">
      <c r="A357" s="7">
        <v>42604</v>
      </c>
      <c r="B357">
        <v>174.35001</v>
      </c>
      <c r="C357">
        <v>2603700</v>
      </c>
      <c r="D357" t="s">
        <v>53</v>
      </c>
      <c r="E357" s="32">
        <f t="shared" si="5"/>
        <v>4.2046423223130571E-3</v>
      </c>
    </row>
    <row r="358" spans="1:5" x14ac:dyDescent="0.2">
      <c r="A358" s="7">
        <v>42605</v>
      </c>
      <c r="B358">
        <v>174.39999</v>
      </c>
      <c r="C358">
        <v>2375700</v>
      </c>
      <c r="D358" t="s">
        <v>53</v>
      </c>
      <c r="E358" s="32">
        <f t="shared" si="5"/>
        <v>2.866647383616727E-4</v>
      </c>
    </row>
    <row r="359" spans="1:5" x14ac:dyDescent="0.2">
      <c r="A359" s="7">
        <v>42606</v>
      </c>
      <c r="B359">
        <v>170.84</v>
      </c>
      <c r="C359">
        <v>3055000</v>
      </c>
      <c r="D359" t="s">
        <v>53</v>
      </c>
      <c r="E359" s="32">
        <f t="shared" si="5"/>
        <v>-2.0412787867705721E-2</v>
      </c>
    </row>
    <row r="360" spans="1:5" x14ac:dyDescent="0.2">
      <c r="A360" s="7">
        <v>42607</v>
      </c>
      <c r="B360">
        <v>170.23</v>
      </c>
      <c r="C360">
        <v>2623800</v>
      </c>
      <c r="D360" t="s">
        <v>53</v>
      </c>
      <c r="E360" s="32">
        <f t="shared" si="5"/>
        <v>-3.5705923671272163E-3</v>
      </c>
    </row>
    <row r="361" spans="1:5" x14ac:dyDescent="0.2">
      <c r="A361" s="7">
        <v>42608</v>
      </c>
      <c r="B361">
        <v>171.97</v>
      </c>
      <c r="C361">
        <v>2925300</v>
      </c>
      <c r="D361" t="s">
        <v>53</v>
      </c>
      <c r="E361" s="32">
        <f t="shared" si="5"/>
        <v>1.0221465076661043E-2</v>
      </c>
    </row>
    <row r="362" spans="1:5" x14ac:dyDescent="0.2">
      <c r="A362" s="7">
        <v>42611</v>
      </c>
      <c r="B362">
        <v>171.50998999999999</v>
      </c>
      <c r="C362">
        <v>2512200</v>
      </c>
      <c r="D362" t="s">
        <v>53</v>
      </c>
      <c r="E362" s="32">
        <f t="shared" si="5"/>
        <v>-2.6749433040647273E-3</v>
      </c>
    </row>
    <row r="363" spans="1:5" x14ac:dyDescent="0.2">
      <c r="A363" s="7">
        <v>42612</v>
      </c>
      <c r="B363">
        <v>170.75998999999999</v>
      </c>
      <c r="C363">
        <v>1803100</v>
      </c>
      <c r="D363" t="s">
        <v>53</v>
      </c>
      <c r="E363" s="32">
        <f t="shared" si="5"/>
        <v>-4.3729231166067936E-3</v>
      </c>
    </row>
    <row r="364" spans="1:5" x14ac:dyDescent="0.2">
      <c r="A364" s="7">
        <v>42613</v>
      </c>
      <c r="B364">
        <v>170.06</v>
      </c>
      <c r="C364">
        <v>2936400</v>
      </c>
      <c r="D364" t="s">
        <v>53</v>
      </c>
      <c r="E364" s="32">
        <f t="shared" si="5"/>
        <v>-4.0992623623366661E-3</v>
      </c>
    </row>
    <row r="365" spans="1:5" x14ac:dyDescent="0.2">
      <c r="A365" s="7">
        <v>42614</v>
      </c>
      <c r="B365">
        <v>170.13</v>
      </c>
      <c r="C365">
        <v>1876100</v>
      </c>
      <c r="D365" t="s">
        <v>53</v>
      </c>
      <c r="E365" s="32">
        <f t="shared" si="5"/>
        <v>4.1161942843698213E-4</v>
      </c>
    </row>
    <row r="366" spans="1:5" x14ac:dyDescent="0.2">
      <c r="A366" s="7">
        <v>42615</v>
      </c>
      <c r="B366">
        <v>169.77</v>
      </c>
      <c r="C366">
        <v>2083800</v>
      </c>
      <c r="D366" t="s">
        <v>53</v>
      </c>
      <c r="E366" s="32">
        <f t="shared" si="5"/>
        <v>-2.116028919061807E-3</v>
      </c>
    </row>
    <row r="367" spans="1:5" x14ac:dyDescent="0.2">
      <c r="A367" s="7">
        <v>42619</v>
      </c>
      <c r="B367">
        <v>170.84</v>
      </c>
      <c r="C367">
        <v>1919700</v>
      </c>
      <c r="D367" t="s">
        <v>53</v>
      </c>
      <c r="E367" s="32">
        <f t="shared" si="5"/>
        <v>6.3026447546680395E-3</v>
      </c>
    </row>
    <row r="368" spans="1:5" x14ac:dyDescent="0.2">
      <c r="A368" s="7">
        <v>42620</v>
      </c>
      <c r="B368">
        <v>170.63</v>
      </c>
      <c r="C368">
        <v>2013000</v>
      </c>
      <c r="D368" t="s">
        <v>53</v>
      </c>
      <c r="E368" s="32">
        <f t="shared" si="5"/>
        <v>-1.2292203231093887E-3</v>
      </c>
    </row>
    <row r="369" spans="1:5" x14ac:dyDescent="0.2">
      <c r="A369" s="7">
        <v>42621</v>
      </c>
      <c r="B369">
        <v>170.97</v>
      </c>
      <c r="C369">
        <v>2611200</v>
      </c>
      <c r="D369" t="s">
        <v>53</v>
      </c>
      <c r="E369" s="32">
        <f t="shared" si="5"/>
        <v>1.992615601008049E-3</v>
      </c>
    </row>
    <row r="370" spans="1:5" x14ac:dyDescent="0.2">
      <c r="A370" s="7">
        <v>42622</v>
      </c>
      <c r="B370">
        <v>166.55</v>
      </c>
      <c r="C370">
        <v>3131400</v>
      </c>
      <c r="D370" t="s">
        <v>53</v>
      </c>
      <c r="E370" s="32">
        <f t="shared" si="5"/>
        <v>-2.5852488740714673E-2</v>
      </c>
    </row>
    <row r="371" spans="1:5" x14ac:dyDescent="0.2">
      <c r="A371" s="7">
        <v>42625</v>
      </c>
      <c r="B371">
        <v>172.03998999999999</v>
      </c>
      <c r="C371">
        <v>4451500</v>
      </c>
      <c r="D371" t="s">
        <v>53</v>
      </c>
      <c r="E371" s="32">
        <f t="shared" si="5"/>
        <v>3.2963014109876773E-2</v>
      </c>
    </row>
    <row r="372" spans="1:5" x14ac:dyDescent="0.2">
      <c r="A372" s="7">
        <v>42626</v>
      </c>
      <c r="B372">
        <v>169.3</v>
      </c>
      <c r="C372">
        <v>3162600</v>
      </c>
      <c r="D372" t="s">
        <v>53</v>
      </c>
      <c r="E372" s="32">
        <f t="shared" si="5"/>
        <v>-1.5926471513977521E-2</v>
      </c>
    </row>
    <row r="373" spans="1:5" x14ac:dyDescent="0.2">
      <c r="A373" s="7">
        <v>42627</v>
      </c>
      <c r="B373">
        <v>170.14</v>
      </c>
      <c r="C373">
        <v>2799000</v>
      </c>
      <c r="D373" t="s">
        <v>53</v>
      </c>
      <c r="E373" s="32">
        <f t="shared" si="5"/>
        <v>4.9616066154753394E-3</v>
      </c>
    </row>
    <row r="374" spans="1:5" x14ac:dyDescent="0.2">
      <c r="A374" s="7">
        <v>42628</v>
      </c>
      <c r="B374">
        <v>172.64</v>
      </c>
      <c r="C374">
        <v>2923900</v>
      </c>
      <c r="D374" t="s">
        <v>53</v>
      </c>
      <c r="E374" s="32">
        <f t="shared" si="5"/>
        <v>1.4693781591630423E-2</v>
      </c>
    </row>
    <row r="375" spans="1:5" x14ac:dyDescent="0.2">
      <c r="A375" s="7">
        <v>42629</v>
      </c>
      <c r="B375">
        <v>172.96001000000001</v>
      </c>
      <c r="C375">
        <v>4028300</v>
      </c>
      <c r="D375" t="s">
        <v>53</v>
      </c>
      <c r="E375" s="32">
        <f t="shared" si="5"/>
        <v>1.8536260426322104E-3</v>
      </c>
    </row>
    <row r="376" spans="1:5" x14ac:dyDescent="0.2">
      <c r="A376" s="7">
        <v>42632</v>
      </c>
      <c r="B376">
        <v>171.38</v>
      </c>
      <c r="C376">
        <v>2226800</v>
      </c>
      <c r="D376" t="s">
        <v>53</v>
      </c>
      <c r="E376" s="32">
        <f t="shared" si="5"/>
        <v>-9.1351174181824781E-3</v>
      </c>
    </row>
    <row r="377" spans="1:5" x14ac:dyDescent="0.2">
      <c r="A377" s="7">
        <v>42633</v>
      </c>
      <c r="B377">
        <v>173.38</v>
      </c>
      <c r="C377">
        <v>2607700</v>
      </c>
      <c r="D377" t="s">
        <v>53</v>
      </c>
      <c r="E377" s="32">
        <f t="shared" si="5"/>
        <v>1.1669973159061734E-2</v>
      </c>
    </row>
    <row r="378" spans="1:5" x14ac:dyDescent="0.2">
      <c r="A378" s="7">
        <v>42634</v>
      </c>
      <c r="B378">
        <v>173.85001</v>
      </c>
      <c r="C378">
        <v>2516400</v>
      </c>
      <c r="D378" t="s">
        <v>53</v>
      </c>
      <c r="E378" s="32">
        <f t="shared" si="5"/>
        <v>2.7108663052255282E-3</v>
      </c>
    </row>
    <row r="379" spans="1:5" x14ac:dyDescent="0.2">
      <c r="A379" s="7">
        <v>42635</v>
      </c>
      <c r="B379">
        <v>175.62</v>
      </c>
      <c r="C379">
        <v>2338300</v>
      </c>
      <c r="D379" t="s">
        <v>53</v>
      </c>
      <c r="E379" s="32">
        <f t="shared" si="5"/>
        <v>1.0181132575143408E-2</v>
      </c>
    </row>
    <row r="380" spans="1:5" x14ac:dyDescent="0.2">
      <c r="A380" s="7">
        <v>42636</v>
      </c>
      <c r="B380">
        <v>174.8</v>
      </c>
      <c r="C380">
        <v>2238700</v>
      </c>
      <c r="D380" t="s">
        <v>53</v>
      </c>
      <c r="E380" s="32">
        <f t="shared" si="5"/>
        <v>-4.6691720760733014E-3</v>
      </c>
    </row>
    <row r="381" spans="1:5" x14ac:dyDescent="0.2">
      <c r="A381" s="7">
        <v>42639</v>
      </c>
      <c r="B381">
        <v>173.53</v>
      </c>
      <c r="C381">
        <v>1798500</v>
      </c>
      <c r="D381" t="s">
        <v>53</v>
      </c>
      <c r="E381" s="32">
        <f t="shared" si="5"/>
        <v>-7.2654462242563514E-3</v>
      </c>
    </row>
    <row r="382" spans="1:5" x14ac:dyDescent="0.2">
      <c r="A382" s="7">
        <v>42640</v>
      </c>
      <c r="B382">
        <v>171.63</v>
      </c>
      <c r="C382">
        <v>4798900</v>
      </c>
      <c r="D382" t="s">
        <v>53</v>
      </c>
      <c r="E382" s="32">
        <f t="shared" si="5"/>
        <v>-1.0949115426727401E-2</v>
      </c>
    </row>
    <row r="383" spans="1:5" x14ac:dyDescent="0.2">
      <c r="A383" s="7">
        <v>42641</v>
      </c>
      <c r="B383">
        <v>169.71001000000001</v>
      </c>
      <c r="C383">
        <v>3300700</v>
      </c>
      <c r="D383" t="s">
        <v>53</v>
      </c>
      <c r="E383" s="32">
        <f t="shared" si="5"/>
        <v>-1.1186797179980099E-2</v>
      </c>
    </row>
    <row r="384" spans="1:5" x14ac:dyDescent="0.2">
      <c r="A384" s="7">
        <v>42642</v>
      </c>
      <c r="B384">
        <v>165.45</v>
      </c>
      <c r="C384">
        <v>3804000</v>
      </c>
      <c r="D384" t="s">
        <v>53</v>
      </c>
      <c r="E384" s="32">
        <f t="shared" si="5"/>
        <v>-2.5101701425861812E-2</v>
      </c>
    </row>
    <row r="385" spans="1:5" x14ac:dyDescent="0.2">
      <c r="A385" s="7">
        <v>42643</v>
      </c>
      <c r="B385">
        <v>166.81</v>
      </c>
      <c r="C385">
        <v>3999600</v>
      </c>
      <c r="D385" t="s">
        <v>53</v>
      </c>
      <c r="E385" s="32">
        <f t="shared" si="5"/>
        <v>8.2200060441221749E-3</v>
      </c>
    </row>
    <row r="386" spans="1:5" x14ac:dyDescent="0.2">
      <c r="A386" s="7">
        <v>42646</v>
      </c>
      <c r="B386">
        <v>167.34</v>
      </c>
      <c r="C386">
        <v>2514600</v>
      </c>
      <c r="D386" t="s">
        <v>53</v>
      </c>
      <c r="E386" s="32">
        <f t="shared" si="5"/>
        <v>3.1772675499070866E-3</v>
      </c>
    </row>
    <row r="387" spans="1:5" x14ac:dyDescent="0.2">
      <c r="A387" s="7">
        <v>42647</v>
      </c>
      <c r="B387">
        <v>167.55</v>
      </c>
      <c r="C387">
        <v>2797600</v>
      </c>
      <c r="D387" t="s">
        <v>53</v>
      </c>
      <c r="E387" s="32">
        <f t="shared" si="5"/>
        <v>1.2549300824668814E-3</v>
      </c>
    </row>
    <row r="388" spans="1:5" x14ac:dyDescent="0.2">
      <c r="A388" s="7">
        <v>42648</v>
      </c>
      <c r="B388">
        <v>167.24001000000001</v>
      </c>
      <c r="C388">
        <v>1953400</v>
      </c>
      <c r="D388" t="s">
        <v>53</v>
      </c>
      <c r="E388" s="32">
        <f t="shared" ref="E388:E451" si="6">(B388-B387)/B387</f>
        <v>-1.850134288272152E-3</v>
      </c>
    </row>
    <row r="389" spans="1:5" x14ac:dyDescent="0.2">
      <c r="A389" s="7">
        <v>42649</v>
      </c>
      <c r="B389">
        <v>166.89999</v>
      </c>
      <c r="C389">
        <v>1904100</v>
      </c>
      <c r="D389" t="s">
        <v>53</v>
      </c>
      <c r="E389" s="32">
        <f t="shared" si="6"/>
        <v>-2.0331259248310839E-3</v>
      </c>
    </row>
    <row r="390" spans="1:5" x14ac:dyDescent="0.2">
      <c r="A390" s="7">
        <v>42650</v>
      </c>
      <c r="B390">
        <v>167.5</v>
      </c>
      <c r="C390">
        <v>1679800</v>
      </c>
      <c r="D390" t="s">
        <v>53</v>
      </c>
      <c r="E390" s="32">
        <f t="shared" si="6"/>
        <v>3.5950271776529013E-3</v>
      </c>
    </row>
    <row r="391" spans="1:5" x14ac:dyDescent="0.2">
      <c r="A391" s="7">
        <v>42653</v>
      </c>
      <c r="B391">
        <v>168.31</v>
      </c>
      <c r="C391">
        <v>1628200</v>
      </c>
      <c r="D391" t="s">
        <v>53</v>
      </c>
      <c r="E391" s="32">
        <f t="shared" si="6"/>
        <v>4.8358208955224012E-3</v>
      </c>
    </row>
    <row r="392" spans="1:5" x14ac:dyDescent="0.2">
      <c r="A392" s="7">
        <v>42654</v>
      </c>
      <c r="B392">
        <v>164.32001</v>
      </c>
      <c r="C392">
        <v>2761900</v>
      </c>
      <c r="D392" t="s">
        <v>53</v>
      </c>
      <c r="E392" s="32">
        <f t="shared" si="6"/>
        <v>-2.3706196898580036E-2</v>
      </c>
    </row>
    <row r="393" spans="1:5" x14ac:dyDescent="0.2">
      <c r="A393" s="7">
        <v>42655</v>
      </c>
      <c r="B393">
        <v>163.88</v>
      </c>
      <c r="C393">
        <v>2250600</v>
      </c>
      <c r="D393" t="s">
        <v>53</v>
      </c>
      <c r="E393" s="32">
        <f t="shared" si="6"/>
        <v>-2.6777627386950676E-3</v>
      </c>
    </row>
    <row r="394" spans="1:5" x14ac:dyDescent="0.2">
      <c r="A394" s="7">
        <v>42656</v>
      </c>
      <c r="B394">
        <v>164.28998999999999</v>
      </c>
      <c r="C394">
        <v>2430900</v>
      </c>
      <c r="D394" t="s">
        <v>53</v>
      </c>
      <c r="E394" s="32">
        <f t="shared" si="6"/>
        <v>2.5017695875030107E-3</v>
      </c>
    </row>
    <row r="395" spans="1:5" x14ac:dyDescent="0.2">
      <c r="A395" s="7">
        <v>42657</v>
      </c>
      <c r="B395">
        <v>161.89999</v>
      </c>
      <c r="C395">
        <v>2817500</v>
      </c>
      <c r="D395" t="s">
        <v>53</v>
      </c>
      <c r="E395" s="32">
        <f t="shared" si="6"/>
        <v>-1.4547447473823491E-2</v>
      </c>
    </row>
    <row r="396" spans="1:5" x14ac:dyDescent="0.2">
      <c r="A396" s="7">
        <v>42660</v>
      </c>
      <c r="B396">
        <v>162.62</v>
      </c>
      <c r="C396">
        <v>2348400</v>
      </c>
      <c r="D396" t="s">
        <v>53</v>
      </c>
      <c r="E396" s="32">
        <f t="shared" si="6"/>
        <v>4.4472516644380403E-3</v>
      </c>
    </row>
    <row r="397" spans="1:5" x14ac:dyDescent="0.2">
      <c r="A397" s="7">
        <v>42661</v>
      </c>
      <c r="B397">
        <v>162.80000000000001</v>
      </c>
      <c r="C397">
        <v>2001800</v>
      </c>
      <c r="D397" t="s">
        <v>53</v>
      </c>
      <c r="E397" s="32">
        <f t="shared" si="6"/>
        <v>1.1068749231337278E-3</v>
      </c>
    </row>
    <row r="398" spans="1:5" x14ac:dyDescent="0.2">
      <c r="A398" s="7">
        <v>42662</v>
      </c>
      <c r="B398">
        <v>161.08000000000001</v>
      </c>
      <c r="C398">
        <v>2502700</v>
      </c>
      <c r="D398" t="s">
        <v>53</v>
      </c>
      <c r="E398" s="32">
        <f t="shared" si="6"/>
        <v>-1.0565110565110558E-2</v>
      </c>
    </row>
    <row r="399" spans="1:5" x14ac:dyDescent="0.2">
      <c r="A399" s="7">
        <v>42663</v>
      </c>
      <c r="B399">
        <v>161.5</v>
      </c>
      <c r="C399">
        <v>2922600</v>
      </c>
      <c r="D399" t="s">
        <v>53</v>
      </c>
      <c r="E399" s="32">
        <f t="shared" si="6"/>
        <v>2.6074000496646849E-3</v>
      </c>
    </row>
    <row r="400" spans="1:5" x14ac:dyDescent="0.2">
      <c r="A400" s="7">
        <v>42664</v>
      </c>
      <c r="B400">
        <v>158.50998999999999</v>
      </c>
      <c r="C400">
        <v>3541000</v>
      </c>
      <c r="D400" t="s">
        <v>53</v>
      </c>
      <c r="E400" s="32">
        <f t="shared" si="6"/>
        <v>-1.8513993808049613E-2</v>
      </c>
    </row>
    <row r="401" spans="1:5" x14ac:dyDescent="0.2">
      <c r="A401" s="7">
        <v>42667</v>
      </c>
      <c r="B401">
        <v>158.75998999999999</v>
      </c>
      <c r="C401">
        <v>2920200</v>
      </c>
      <c r="D401" t="s">
        <v>53</v>
      </c>
      <c r="E401" s="32">
        <f t="shared" si="6"/>
        <v>1.5771876586453638E-3</v>
      </c>
    </row>
    <row r="402" spans="1:5" x14ac:dyDescent="0.2">
      <c r="A402" s="7">
        <v>42668</v>
      </c>
      <c r="B402">
        <v>157.89999</v>
      </c>
      <c r="C402">
        <v>2414300</v>
      </c>
      <c r="D402" t="s">
        <v>53</v>
      </c>
      <c r="E402" s="32">
        <f t="shared" si="6"/>
        <v>-5.4169819486634217E-3</v>
      </c>
    </row>
    <row r="403" spans="1:5" x14ac:dyDescent="0.2">
      <c r="A403" s="7">
        <v>42669</v>
      </c>
      <c r="B403">
        <v>158.99001000000001</v>
      </c>
      <c r="C403">
        <v>2716800</v>
      </c>
      <c r="D403" t="s">
        <v>53</v>
      </c>
      <c r="E403" s="32">
        <f t="shared" si="6"/>
        <v>6.9032303295269984E-3</v>
      </c>
    </row>
    <row r="404" spans="1:5" x14ac:dyDescent="0.2">
      <c r="A404" s="7">
        <v>42670</v>
      </c>
      <c r="B404">
        <v>160.57001</v>
      </c>
      <c r="C404">
        <v>3366900</v>
      </c>
      <c r="D404" t="s">
        <v>53</v>
      </c>
      <c r="E404" s="32">
        <f t="shared" si="6"/>
        <v>9.9377313077720041E-3</v>
      </c>
    </row>
    <row r="405" spans="1:5" x14ac:dyDescent="0.2">
      <c r="A405" s="7">
        <v>42671</v>
      </c>
      <c r="B405">
        <v>145.17999</v>
      </c>
      <c r="C405">
        <v>18311600</v>
      </c>
      <c r="D405" t="s">
        <v>53</v>
      </c>
      <c r="E405" s="32">
        <f t="shared" si="6"/>
        <v>-9.5846167039536176E-2</v>
      </c>
    </row>
    <row r="406" spans="1:5" x14ac:dyDescent="0.2">
      <c r="A406" s="7">
        <v>42674</v>
      </c>
      <c r="B406">
        <v>141.16</v>
      </c>
      <c r="C406">
        <v>8693700</v>
      </c>
      <c r="D406" t="s">
        <v>53</v>
      </c>
      <c r="E406" s="32">
        <f t="shared" si="6"/>
        <v>-2.7689697457618002E-2</v>
      </c>
    </row>
    <row r="407" spans="1:5" x14ac:dyDescent="0.2">
      <c r="A407" s="7">
        <v>42675</v>
      </c>
      <c r="B407">
        <v>140.75998999999999</v>
      </c>
      <c r="C407">
        <v>5589300</v>
      </c>
      <c r="D407" t="s">
        <v>53</v>
      </c>
      <c r="E407" s="32">
        <f t="shared" si="6"/>
        <v>-2.8337347690564527E-3</v>
      </c>
    </row>
    <row r="408" spans="1:5" x14ac:dyDescent="0.2">
      <c r="A408" s="7">
        <v>42676</v>
      </c>
      <c r="B408">
        <v>138.69999999999999</v>
      </c>
      <c r="C408">
        <v>4622500</v>
      </c>
      <c r="D408" t="s">
        <v>53</v>
      </c>
      <c r="E408" s="32">
        <f t="shared" si="6"/>
        <v>-1.463476943981027E-2</v>
      </c>
    </row>
    <row r="409" spans="1:5" x14ac:dyDescent="0.2">
      <c r="A409" s="7">
        <v>42677</v>
      </c>
      <c r="B409">
        <v>135.22</v>
      </c>
      <c r="C409">
        <v>5791200</v>
      </c>
      <c r="D409" t="s">
        <v>53</v>
      </c>
      <c r="E409" s="32">
        <f t="shared" si="6"/>
        <v>-2.5090122566690628E-2</v>
      </c>
    </row>
    <row r="410" spans="1:5" x14ac:dyDescent="0.2">
      <c r="A410" s="7">
        <v>42678</v>
      </c>
      <c r="B410">
        <v>135.39999</v>
      </c>
      <c r="C410">
        <v>5051500</v>
      </c>
      <c r="D410" t="s">
        <v>53</v>
      </c>
      <c r="E410" s="32">
        <f t="shared" si="6"/>
        <v>1.3310900754326554E-3</v>
      </c>
    </row>
    <row r="411" spans="1:5" x14ac:dyDescent="0.2">
      <c r="A411" s="7">
        <v>42681</v>
      </c>
      <c r="B411">
        <v>139.21001000000001</v>
      </c>
      <c r="C411">
        <v>5146000</v>
      </c>
      <c r="D411" t="s">
        <v>53</v>
      </c>
      <c r="E411" s="32">
        <f t="shared" si="6"/>
        <v>2.8138997646897968E-2</v>
      </c>
    </row>
    <row r="412" spans="1:5" x14ac:dyDescent="0.2">
      <c r="A412" s="7">
        <v>42682</v>
      </c>
      <c r="B412">
        <v>138.44999999999999</v>
      </c>
      <c r="C412">
        <v>3668500</v>
      </c>
      <c r="D412" t="s">
        <v>53</v>
      </c>
      <c r="E412" s="32">
        <f t="shared" si="6"/>
        <v>-5.4594493599994885E-3</v>
      </c>
    </row>
    <row r="413" spans="1:5" x14ac:dyDescent="0.2">
      <c r="A413" s="7">
        <v>42683</v>
      </c>
      <c r="B413">
        <v>146.41999999999999</v>
      </c>
      <c r="C413">
        <v>11793400</v>
      </c>
      <c r="D413" t="s">
        <v>53</v>
      </c>
      <c r="E413" s="32">
        <f t="shared" si="6"/>
        <v>5.7565908270133616E-2</v>
      </c>
    </row>
    <row r="414" spans="1:5" x14ac:dyDescent="0.2">
      <c r="A414" s="7">
        <v>42684</v>
      </c>
      <c r="B414">
        <v>151.57001</v>
      </c>
      <c r="C414">
        <v>8933400</v>
      </c>
      <c r="D414" t="s">
        <v>53</v>
      </c>
      <c r="E414" s="32">
        <f t="shared" si="6"/>
        <v>3.5172858899057573E-2</v>
      </c>
    </row>
    <row r="415" spans="1:5" x14ac:dyDescent="0.2">
      <c r="A415" s="7">
        <v>42685</v>
      </c>
      <c r="B415">
        <v>149.03998999999999</v>
      </c>
      <c r="C415">
        <v>5159400</v>
      </c>
      <c r="D415" t="s">
        <v>53</v>
      </c>
      <c r="E415" s="32">
        <f t="shared" si="6"/>
        <v>-1.6692088362335052E-2</v>
      </c>
    </row>
    <row r="416" spans="1:5" x14ac:dyDescent="0.2">
      <c r="A416" s="7">
        <v>42688</v>
      </c>
      <c r="B416">
        <v>146.41999999999999</v>
      </c>
      <c r="C416">
        <v>5060000</v>
      </c>
      <c r="D416" t="s">
        <v>53</v>
      </c>
      <c r="E416" s="32">
        <f t="shared" si="6"/>
        <v>-1.7579107459682476E-2</v>
      </c>
    </row>
    <row r="417" spans="1:5" x14ac:dyDescent="0.2">
      <c r="A417" s="7">
        <v>42689</v>
      </c>
      <c r="B417">
        <v>147.06</v>
      </c>
      <c r="C417">
        <v>4515100</v>
      </c>
      <c r="D417" t="s">
        <v>53</v>
      </c>
      <c r="E417" s="32">
        <f t="shared" si="6"/>
        <v>4.370987570004199E-3</v>
      </c>
    </row>
    <row r="418" spans="1:5" x14ac:dyDescent="0.2">
      <c r="A418" s="7">
        <v>42690</v>
      </c>
      <c r="B418">
        <v>147.22999999999999</v>
      </c>
      <c r="C418">
        <v>4108200</v>
      </c>
      <c r="D418" t="s">
        <v>53</v>
      </c>
      <c r="E418" s="32">
        <f t="shared" si="6"/>
        <v>1.1559907520738984E-3</v>
      </c>
    </row>
    <row r="419" spans="1:5" x14ac:dyDescent="0.2">
      <c r="A419" s="7">
        <v>42691</v>
      </c>
      <c r="B419">
        <v>147.36000000000001</v>
      </c>
      <c r="C419">
        <v>3957300</v>
      </c>
      <c r="D419" t="s">
        <v>53</v>
      </c>
      <c r="E419" s="32">
        <f t="shared" si="6"/>
        <v>8.8297222033569163E-4</v>
      </c>
    </row>
    <row r="420" spans="1:5" x14ac:dyDescent="0.2">
      <c r="A420" s="7">
        <v>42692</v>
      </c>
      <c r="B420">
        <v>145.22999999999999</v>
      </c>
      <c r="C420">
        <v>3764600</v>
      </c>
      <c r="D420" t="s">
        <v>53</v>
      </c>
      <c r="E420" s="32">
        <f t="shared" si="6"/>
        <v>-1.4454397394136969E-2</v>
      </c>
    </row>
    <row r="421" spans="1:5" x14ac:dyDescent="0.2">
      <c r="A421" s="7">
        <v>42695</v>
      </c>
      <c r="B421">
        <v>145.55000000000001</v>
      </c>
      <c r="C421">
        <v>2860500</v>
      </c>
      <c r="D421" t="s">
        <v>53</v>
      </c>
      <c r="E421" s="32">
        <f t="shared" si="6"/>
        <v>2.2034015010674213E-3</v>
      </c>
    </row>
    <row r="422" spans="1:5" x14ac:dyDescent="0.2">
      <c r="A422" s="7">
        <v>42696</v>
      </c>
      <c r="B422">
        <v>144.33000000000001</v>
      </c>
      <c r="C422">
        <v>3586200</v>
      </c>
      <c r="D422" t="s">
        <v>53</v>
      </c>
      <c r="E422" s="32">
        <f t="shared" si="6"/>
        <v>-8.3819993129508677E-3</v>
      </c>
    </row>
    <row r="423" spans="1:5" x14ac:dyDescent="0.2">
      <c r="A423" s="7">
        <v>42697</v>
      </c>
      <c r="B423">
        <v>145.03</v>
      </c>
      <c r="C423">
        <v>3216900</v>
      </c>
      <c r="D423" t="s">
        <v>53</v>
      </c>
      <c r="E423" s="32">
        <f t="shared" si="6"/>
        <v>4.8499965357166807E-3</v>
      </c>
    </row>
    <row r="424" spans="1:5" x14ac:dyDescent="0.2">
      <c r="A424" s="7">
        <v>42699</v>
      </c>
      <c r="B424">
        <v>145.42999</v>
      </c>
      <c r="C424">
        <v>2004000</v>
      </c>
      <c r="D424" t="s">
        <v>53</v>
      </c>
      <c r="E424" s="32">
        <f t="shared" si="6"/>
        <v>2.7579811073571159E-3</v>
      </c>
    </row>
    <row r="425" spans="1:5" x14ac:dyDescent="0.2">
      <c r="A425" s="7">
        <v>42702</v>
      </c>
      <c r="B425">
        <v>145.07001</v>
      </c>
      <c r="C425">
        <v>2411700</v>
      </c>
      <c r="D425" t="s">
        <v>53</v>
      </c>
      <c r="E425" s="32">
        <f t="shared" si="6"/>
        <v>-2.475280373738644E-3</v>
      </c>
    </row>
    <row r="426" spans="1:5" x14ac:dyDescent="0.2">
      <c r="A426" s="7">
        <v>42703</v>
      </c>
      <c r="B426">
        <v>146</v>
      </c>
      <c r="C426">
        <v>2939100</v>
      </c>
      <c r="D426" t="s">
        <v>53</v>
      </c>
      <c r="E426" s="32">
        <f t="shared" si="6"/>
        <v>6.4106289094486429E-3</v>
      </c>
    </row>
    <row r="427" spans="1:5" x14ac:dyDescent="0.2">
      <c r="A427" s="7">
        <v>42704</v>
      </c>
      <c r="B427">
        <v>144.07001</v>
      </c>
      <c r="C427">
        <v>4296900</v>
      </c>
      <c r="D427" t="s">
        <v>53</v>
      </c>
      <c r="E427" s="32">
        <f t="shared" si="6"/>
        <v>-1.3219109589041121E-2</v>
      </c>
    </row>
    <row r="428" spans="1:5" x14ac:dyDescent="0.2">
      <c r="A428" s="7">
        <v>42705</v>
      </c>
      <c r="B428">
        <v>142.38999999999999</v>
      </c>
      <c r="C428">
        <v>3894000</v>
      </c>
      <c r="D428" t="s">
        <v>53</v>
      </c>
      <c r="E428" s="32">
        <f t="shared" si="6"/>
        <v>-1.1661066727211376E-2</v>
      </c>
    </row>
    <row r="429" spans="1:5" x14ac:dyDescent="0.2">
      <c r="A429" s="7">
        <v>42706</v>
      </c>
      <c r="B429">
        <v>144.00998999999999</v>
      </c>
      <c r="C429">
        <v>3517300</v>
      </c>
      <c r="D429" t="s">
        <v>53</v>
      </c>
      <c r="E429" s="32">
        <f t="shared" si="6"/>
        <v>1.137713322564788E-2</v>
      </c>
    </row>
    <row r="430" spans="1:5" x14ac:dyDescent="0.2">
      <c r="A430" s="7">
        <v>42709</v>
      </c>
      <c r="B430">
        <v>145.28998999999999</v>
      </c>
      <c r="C430">
        <v>3855500</v>
      </c>
      <c r="D430" t="s">
        <v>53</v>
      </c>
      <c r="E430" s="32">
        <f t="shared" si="6"/>
        <v>8.8882722650005137E-3</v>
      </c>
    </row>
    <row r="431" spans="1:5" x14ac:dyDescent="0.2">
      <c r="A431" s="7">
        <v>42710</v>
      </c>
      <c r="B431">
        <v>145.11000000000001</v>
      </c>
      <c r="C431">
        <v>2399000</v>
      </c>
      <c r="D431" t="s">
        <v>53</v>
      </c>
      <c r="E431" s="32">
        <f t="shared" si="6"/>
        <v>-1.2388327647346884E-3</v>
      </c>
    </row>
    <row r="432" spans="1:5" x14ac:dyDescent="0.2">
      <c r="A432" s="7">
        <v>42711</v>
      </c>
      <c r="B432">
        <v>141.19</v>
      </c>
      <c r="C432">
        <v>7031300</v>
      </c>
      <c r="D432" t="s">
        <v>53</v>
      </c>
      <c r="E432" s="32">
        <f t="shared" si="6"/>
        <v>-2.7013989387361419E-2</v>
      </c>
    </row>
    <row r="433" spans="1:5" x14ac:dyDescent="0.2">
      <c r="A433" s="7">
        <v>42712</v>
      </c>
      <c r="B433">
        <v>140.59</v>
      </c>
      <c r="C433">
        <v>4387600</v>
      </c>
      <c r="D433" t="s">
        <v>53</v>
      </c>
      <c r="E433" s="32">
        <f t="shared" si="6"/>
        <v>-4.2495927473616708E-3</v>
      </c>
    </row>
    <row r="434" spans="1:5" x14ac:dyDescent="0.2">
      <c r="A434" s="7">
        <v>42713</v>
      </c>
      <c r="B434">
        <v>143.44999999999999</v>
      </c>
      <c r="C434">
        <v>4637300</v>
      </c>
      <c r="D434" t="s">
        <v>53</v>
      </c>
      <c r="E434" s="32">
        <f t="shared" si="6"/>
        <v>2.0342840884842343E-2</v>
      </c>
    </row>
    <row r="435" spans="1:5" x14ac:dyDescent="0.2">
      <c r="A435" s="7">
        <v>42716</v>
      </c>
      <c r="B435">
        <v>145.75998999999999</v>
      </c>
      <c r="C435">
        <v>3310100</v>
      </c>
      <c r="D435" t="s">
        <v>53</v>
      </c>
      <c r="E435" s="32">
        <f t="shared" si="6"/>
        <v>1.6103102126176362E-2</v>
      </c>
    </row>
    <row r="436" spans="1:5" x14ac:dyDescent="0.2">
      <c r="A436" s="7">
        <v>42717</v>
      </c>
      <c r="B436">
        <v>148.37</v>
      </c>
      <c r="C436">
        <v>4308700</v>
      </c>
      <c r="D436" t="s">
        <v>53</v>
      </c>
      <c r="E436" s="32">
        <f t="shared" si="6"/>
        <v>1.790621692550896E-2</v>
      </c>
    </row>
    <row r="437" spans="1:5" x14ac:dyDescent="0.2">
      <c r="A437" s="7">
        <v>42718</v>
      </c>
      <c r="B437">
        <v>148.69</v>
      </c>
      <c r="C437">
        <v>3196700</v>
      </c>
      <c r="D437" t="s">
        <v>53</v>
      </c>
      <c r="E437" s="32">
        <f t="shared" si="6"/>
        <v>2.1567702365706894E-3</v>
      </c>
    </row>
    <row r="438" spans="1:5" x14ac:dyDescent="0.2">
      <c r="A438" s="7">
        <v>42719</v>
      </c>
      <c r="B438">
        <v>150.38999999999999</v>
      </c>
      <c r="C438">
        <v>2950500</v>
      </c>
      <c r="D438" t="s">
        <v>53</v>
      </c>
      <c r="E438" s="32">
        <f t="shared" si="6"/>
        <v>1.1433183132692102E-2</v>
      </c>
    </row>
    <row r="439" spans="1:5" x14ac:dyDescent="0.2">
      <c r="A439" s="7">
        <v>42720</v>
      </c>
      <c r="B439">
        <v>149.37</v>
      </c>
      <c r="C439">
        <v>6356800</v>
      </c>
      <c r="D439" t="s">
        <v>53</v>
      </c>
      <c r="E439" s="32">
        <f t="shared" si="6"/>
        <v>-6.7823658487930179E-3</v>
      </c>
    </row>
    <row r="440" spans="1:5" x14ac:dyDescent="0.2">
      <c r="A440" s="7">
        <v>42723</v>
      </c>
      <c r="B440">
        <v>147.74001000000001</v>
      </c>
      <c r="C440">
        <v>3013800</v>
      </c>
      <c r="D440" t="s">
        <v>53</v>
      </c>
      <c r="E440" s="32">
        <f t="shared" si="6"/>
        <v>-1.0912432215304226E-2</v>
      </c>
    </row>
    <row r="441" spans="1:5" x14ac:dyDescent="0.2">
      <c r="A441" s="7">
        <v>42724</v>
      </c>
      <c r="B441">
        <v>147.22</v>
      </c>
      <c r="C441">
        <v>2615600</v>
      </c>
      <c r="D441" t="s">
        <v>53</v>
      </c>
      <c r="E441" s="32">
        <f t="shared" si="6"/>
        <v>-3.5197642128223313E-3</v>
      </c>
    </row>
    <row r="442" spans="1:5" x14ac:dyDescent="0.2">
      <c r="A442" s="7">
        <v>42725</v>
      </c>
      <c r="B442">
        <v>146.16999999999999</v>
      </c>
      <c r="C442">
        <v>2491800</v>
      </c>
      <c r="D442" t="s">
        <v>53</v>
      </c>
      <c r="E442" s="32">
        <f t="shared" si="6"/>
        <v>-7.1321831272925648E-3</v>
      </c>
    </row>
    <row r="443" spans="1:5" x14ac:dyDescent="0.2">
      <c r="A443" s="7">
        <v>42726</v>
      </c>
      <c r="B443">
        <v>146.36000000000001</v>
      </c>
      <c r="C443">
        <v>1820500</v>
      </c>
      <c r="D443" t="s">
        <v>53</v>
      </c>
      <c r="E443" s="32">
        <f t="shared" si="6"/>
        <v>1.2998563316687841E-3</v>
      </c>
    </row>
    <row r="444" spans="1:5" x14ac:dyDescent="0.2">
      <c r="A444" s="7">
        <v>42727</v>
      </c>
      <c r="B444">
        <v>147.55000000000001</v>
      </c>
      <c r="C444">
        <v>2169700</v>
      </c>
      <c r="D444" t="s">
        <v>53</v>
      </c>
      <c r="E444" s="32">
        <f t="shared" si="6"/>
        <v>8.1306367860070894E-3</v>
      </c>
    </row>
    <row r="445" spans="1:5" x14ac:dyDescent="0.2">
      <c r="A445" s="7">
        <v>42731</v>
      </c>
      <c r="B445">
        <v>148.36000000000001</v>
      </c>
      <c r="C445">
        <v>1941000</v>
      </c>
      <c r="D445" t="s">
        <v>53</v>
      </c>
      <c r="E445" s="32">
        <f t="shared" si="6"/>
        <v>5.4896645205015403E-3</v>
      </c>
    </row>
    <row r="446" spans="1:5" x14ac:dyDescent="0.2">
      <c r="A446" s="7">
        <v>42732</v>
      </c>
      <c r="B446">
        <v>147.66999999999999</v>
      </c>
      <c r="C446">
        <v>1804000</v>
      </c>
      <c r="D446" t="s">
        <v>53</v>
      </c>
      <c r="E446" s="32">
        <f t="shared" si="6"/>
        <v>-4.6508492855218799E-3</v>
      </c>
    </row>
    <row r="447" spans="1:5" x14ac:dyDescent="0.2">
      <c r="A447" s="7">
        <v>42733</v>
      </c>
      <c r="B447">
        <v>147.78</v>
      </c>
      <c r="C447">
        <v>1655500</v>
      </c>
      <c r="D447" t="s">
        <v>53</v>
      </c>
      <c r="E447" s="32">
        <f t="shared" si="6"/>
        <v>7.4490417823534674E-4</v>
      </c>
    </row>
    <row r="448" spans="1:5" x14ac:dyDescent="0.2">
      <c r="A448" s="7">
        <v>42734</v>
      </c>
      <c r="B448">
        <v>146.21001000000001</v>
      </c>
      <c r="C448">
        <v>3193100</v>
      </c>
      <c r="D448" t="s">
        <v>53</v>
      </c>
      <c r="E448" s="32">
        <f t="shared" si="6"/>
        <v>-1.0623832724319868E-2</v>
      </c>
    </row>
    <row r="449" spans="1:5" x14ac:dyDescent="0.2">
      <c r="A449" s="7">
        <v>42738</v>
      </c>
      <c r="B449">
        <v>150.72999999999999</v>
      </c>
      <c r="C449">
        <v>3640900</v>
      </c>
      <c r="D449" t="s">
        <v>53</v>
      </c>
      <c r="E449" s="32">
        <f t="shared" si="6"/>
        <v>3.0914367627770344E-2</v>
      </c>
    </row>
    <row r="450" spans="1:5" x14ac:dyDescent="0.2">
      <c r="A450" s="7">
        <v>42739</v>
      </c>
      <c r="B450">
        <v>152.87</v>
      </c>
      <c r="C450">
        <v>3945900</v>
      </c>
      <c r="D450" t="s">
        <v>53</v>
      </c>
      <c r="E450" s="32">
        <f t="shared" si="6"/>
        <v>1.4197571817156604E-2</v>
      </c>
    </row>
    <row r="451" spans="1:5" x14ac:dyDescent="0.2">
      <c r="A451" s="7">
        <v>42740</v>
      </c>
      <c r="B451">
        <v>152.97999999999999</v>
      </c>
      <c r="C451">
        <v>3441700</v>
      </c>
      <c r="D451" t="s">
        <v>53</v>
      </c>
      <c r="E451" s="32">
        <f t="shared" si="6"/>
        <v>7.1956564401115465E-4</v>
      </c>
    </row>
    <row r="452" spans="1:5" x14ac:dyDescent="0.2">
      <c r="A452" s="7">
        <v>42741</v>
      </c>
      <c r="B452">
        <v>156.78</v>
      </c>
      <c r="C452">
        <v>9899300</v>
      </c>
      <c r="D452" t="s">
        <v>53</v>
      </c>
      <c r="E452" s="32">
        <f t="shared" ref="E452:E515" si="7">(B452-B451)/B451</f>
        <v>2.483984834618912E-2</v>
      </c>
    </row>
    <row r="453" spans="1:5" x14ac:dyDescent="0.2">
      <c r="A453" s="7">
        <v>42744</v>
      </c>
      <c r="B453">
        <v>158.84</v>
      </c>
      <c r="C453">
        <v>4247700</v>
      </c>
      <c r="D453" t="s">
        <v>53</v>
      </c>
      <c r="E453" s="32">
        <f t="shared" si="7"/>
        <v>1.3139431049878825E-2</v>
      </c>
    </row>
    <row r="454" spans="1:5" x14ac:dyDescent="0.2">
      <c r="A454" s="7">
        <v>42745</v>
      </c>
      <c r="B454">
        <v>158.75998999999999</v>
      </c>
      <c r="C454">
        <v>3324400</v>
      </c>
      <c r="D454" t="s">
        <v>53</v>
      </c>
      <c r="E454" s="32">
        <f t="shared" si="7"/>
        <v>-5.0371442961480537E-4</v>
      </c>
    </row>
    <row r="455" spans="1:5" x14ac:dyDescent="0.2">
      <c r="A455" s="7">
        <v>42746</v>
      </c>
      <c r="B455">
        <v>156.62</v>
      </c>
      <c r="C455">
        <v>4821300</v>
      </c>
      <c r="D455" t="s">
        <v>53</v>
      </c>
      <c r="E455" s="32">
        <f t="shared" si="7"/>
        <v>-1.3479403721302725E-2</v>
      </c>
    </row>
    <row r="456" spans="1:5" x14ac:dyDescent="0.2">
      <c r="A456" s="7">
        <v>42747</v>
      </c>
      <c r="B456">
        <v>155.36000000000001</v>
      </c>
      <c r="C456">
        <v>3234800</v>
      </c>
      <c r="D456" t="s">
        <v>53</v>
      </c>
      <c r="E456" s="32">
        <f t="shared" si="7"/>
        <v>-8.0449495594431802E-3</v>
      </c>
    </row>
    <row r="457" spans="1:5" x14ac:dyDescent="0.2">
      <c r="A457" s="7">
        <v>42748</v>
      </c>
      <c r="B457">
        <v>156.12</v>
      </c>
      <c r="C457">
        <v>2637500</v>
      </c>
      <c r="D457" t="s">
        <v>53</v>
      </c>
      <c r="E457" s="32">
        <f t="shared" si="7"/>
        <v>4.8918640576724433E-3</v>
      </c>
    </row>
    <row r="458" spans="1:5" x14ac:dyDescent="0.2">
      <c r="A458" s="7">
        <v>42752</v>
      </c>
      <c r="B458">
        <v>154.80000000000001</v>
      </c>
      <c r="C458">
        <v>3404900</v>
      </c>
      <c r="D458" t="s">
        <v>53</v>
      </c>
      <c r="E458" s="32">
        <f t="shared" si="7"/>
        <v>-8.4550345887778201E-3</v>
      </c>
    </row>
    <row r="459" spans="1:5" x14ac:dyDescent="0.2">
      <c r="A459" s="7">
        <v>42753</v>
      </c>
      <c r="B459">
        <v>155.77000000000001</v>
      </c>
      <c r="C459">
        <v>2432600</v>
      </c>
      <c r="D459" t="s">
        <v>53</v>
      </c>
      <c r="E459" s="32">
        <f t="shared" si="7"/>
        <v>6.2661498708010254E-3</v>
      </c>
    </row>
    <row r="460" spans="1:5" x14ac:dyDescent="0.2">
      <c r="A460" s="7">
        <v>42754</v>
      </c>
      <c r="B460">
        <v>153.80000000000001</v>
      </c>
      <c r="C460">
        <v>2571900</v>
      </c>
      <c r="D460" t="s">
        <v>53</v>
      </c>
      <c r="E460" s="32">
        <f t="shared" si="7"/>
        <v>-1.2646851126661095E-2</v>
      </c>
    </row>
    <row r="461" spans="1:5" x14ac:dyDescent="0.2">
      <c r="A461" s="7">
        <v>42755</v>
      </c>
      <c r="B461">
        <v>154.66999999999999</v>
      </c>
      <c r="C461">
        <v>3067400</v>
      </c>
      <c r="D461" t="s">
        <v>53</v>
      </c>
      <c r="E461" s="32">
        <f t="shared" si="7"/>
        <v>5.6566970091025751E-3</v>
      </c>
    </row>
    <row r="462" spans="1:5" x14ac:dyDescent="0.2">
      <c r="A462" s="7">
        <v>42758</v>
      </c>
      <c r="B462">
        <v>152.72</v>
      </c>
      <c r="C462">
        <v>2458200</v>
      </c>
      <c r="D462" t="s">
        <v>53</v>
      </c>
      <c r="E462" s="32">
        <f t="shared" si="7"/>
        <v>-1.2607486907609678E-2</v>
      </c>
    </row>
    <row r="463" spans="1:5" x14ac:dyDescent="0.2">
      <c r="A463" s="7">
        <v>42759</v>
      </c>
      <c r="B463">
        <v>151.85001</v>
      </c>
      <c r="C463">
        <v>3027700</v>
      </c>
      <c r="D463" t="s">
        <v>53</v>
      </c>
      <c r="E463" s="32">
        <f t="shared" si="7"/>
        <v>-5.6966343635411303E-3</v>
      </c>
    </row>
    <row r="464" spans="1:5" x14ac:dyDescent="0.2">
      <c r="A464" s="7">
        <v>42760</v>
      </c>
      <c r="B464">
        <v>154.10001</v>
      </c>
      <c r="C464">
        <v>3479500</v>
      </c>
      <c r="D464" t="s">
        <v>53</v>
      </c>
      <c r="E464" s="32">
        <f t="shared" si="7"/>
        <v>1.4817252893167409E-2</v>
      </c>
    </row>
    <row r="465" spans="1:5" x14ac:dyDescent="0.2">
      <c r="A465" s="7">
        <v>42761</v>
      </c>
      <c r="B465">
        <v>152.97999999999999</v>
      </c>
      <c r="C465">
        <v>3366900</v>
      </c>
      <c r="D465" t="s">
        <v>53</v>
      </c>
      <c r="E465" s="32">
        <f t="shared" si="7"/>
        <v>-7.2680722084314453E-3</v>
      </c>
    </row>
    <row r="466" spans="1:5" x14ac:dyDescent="0.2">
      <c r="A466" s="7">
        <v>42762</v>
      </c>
      <c r="B466">
        <v>157.16</v>
      </c>
      <c r="C466">
        <v>4885200</v>
      </c>
      <c r="D466" t="s">
        <v>53</v>
      </c>
      <c r="E466" s="32">
        <f t="shared" si="7"/>
        <v>2.7323833180807996E-2</v>
      </c>
    </row>
    <row r="467" spans="1:5" x14ac:dyDescent="0.2">
      <c r="A467" s="7">
        <v>42765</v>
      </c>
      <c r="B467">
        <v>154.42999</v>
      </c>
      <c r="C467">
        <v>3758400</v>
      </c>
      <c r="D467" t="s">
        <v>53</v>
      </c>
      <c r="E467" s="32">
        <f t="shared" si="7"/>
        <v>-1.7370895902265163E-2</v>
      </c>
    </row>
    <row r="468" spans="1:5" x14ac:dyDescent="0.2">
      <c r="A468" s="7">
        <v>42766</v>
      </c>
      <c r="B468">
        <v>156.67999</v>
      </c>
      <c r="C468">
        <v>3351300</v>
      </c>
      <c r="D468" t="s">
        <v>53</v>
      </c>
      <c r="E468" s="32">
        <f t="shared" si="7"/>
        <v>1.4569708901748942E-2</v>
      </c>
    </row>
    <row r="469" spans="1:5" x14ac:dyDescent="0.2">
      <c r="A469" s="7">
        <v>42767</v>
      </c>
      <c r="B469">
        <v>159.66999999999999</v>
      </c>
      <c r="C469">
        <v>3924800</v>
      </c>
      <c r="D469" t="s">
        <v>53</v>
      </c>
      <c r="E469" s="32">
        <f t="shared" si="7"/>
        <v>1.908354729917958E-2</v>
      </c>
    </row>
    <row r="470" spans="1:5" x14ac:dyDescent="0.2">
      <c r="A470" s="7">
        <v>42768</v>
      </c>
      <c r="B470">
        <v>159.58000000000001</v>
      </c>
      <c r="C470">
        <v>4445400</v>
      </c>
      <c r="D470" t="s">
        <v>53</v>
      </c>
      <c r="E470" s="32">
        <f t="shared" si="7"/>
        <v>-5.6366255401750487E-4</v>
      </c>
    </row>
    <row r="471" spans="1:5" x14ac:dyDescent="0.2">
      <c r="A471" s="7">
        <v>42769</v>
      </c>
      <c r="B471">
        <v>167.53</v>
      </c>
      <c r="C471">
        <v>7366600</v>
      </c>
      <c r="D471" t="s">
        <v>53</v>
      </c>
      <c r="E471" s="32">
        <f t="shared" si="7"/>
        <v>4.9818272966537083E-2</v>
      </c>
    </row>
    <row r="472" spans="1:5" x14ac:dyDescent="0.2">
      <c r="A472" s="7">
        <v>42772</v>
      </c>
      <c r="B472">
        <v>166.58</v>
      </c>
      <c r="C472">
        <v>4389200</v>
      </c>
      <c r="D472" t="s">
        <v>53</v>
      </c>
      <c r="E472" s="32">
        <f t="shared" si="7"/>
        <v>-5.6706261565092142E-3</v>
      </c>
    </row>
    <row r="473" spans="1:5" x14ac:dyDescent="0.2">
      <c r="A473" s="7">
        <v>42773</v>
      </c>
      <c r="B473">
        <v>166.82001</v>
      </c>
      <c r="C473">
        <v>3584300</v>
      </c>
      <c r="D473" t="s">
        <v>53</v>
      </c>
      <c r="E473" s="32">
        <f t="shared" si="7"/>
        <v>1.4408092207947162E-3</v>
      </c>
    </row>
    <row r="474" spans="1:5" x14ac:dyDescent="0.2">
      <c r="A474" s="7">
        <v>42774</v>
      </c>
      <c r="B474">
        <v>168.12</v>
      </c>
      <c r="C474">
        <v>3493400</v>
      </c>
      <c r="D474" t="s">
        <v>53</v>
      </c>
      <c r="E474" s="32">
        <f t="shared" si="7"/>
        <v>7.7927701838646831E-3</v>
      </c>
    </row>
    <row r="475" spans="1:5" x14ac:dyDescent="0.2">
      <c r="A475" s="7">
        <v>42775</v>
      </c>
      <c r="B475">
        <v>167.47</v>
      </c>
      <c r="C475">
        <v>4281400</v>
      </c>
      <c r="D475" t="s">
        <v>53</v>
      </c>
      <c r="E475" s="32">
        <f t="shared" si="7"/>
        <v>-3.8662859862003667E-3</v>
      </c>
    </row>
    <row r="476" spans="1:5" x14ac:dyDescent="0.2">
      <c r="A476" s="7">
        <v>42776</v>
      </c>
      <c r="B476">
        <v>167.89</v>
      </c>
      <c r="C476">
        <v>2931200</v>
      </c>
      <c r="D476" t="s">
        <v>53</v>
      </c>
      <c r="E476" s="32">
        <f t="shared" si="7"/>
        <v>2.5079118648115334E-3</v>
      </c>
    </row>
    <row r="477" spans="1:5" x14ac:dyDescent="0.2">
      <c r="A477" s="7">
        <v>42779</v>
      </c>
      <c r="B477">
        <v>167.66</v>
      </c>
      <c r="C477">
        <v>3602800</v>
      </c>
      <c r="D477" t="s">
        <v>53</v>
      </c>
      <c r="E477" s="32">
        <f t="shared" si="7"/>
        <v>-1.3699446065875858E-3</v>
      </c>
    </row>
    <row r="478" spans="1:5" x14ac:dyDescent="0.2">
      <c r="A478" s="7">
        <v>42780</v>
      </c>
      <c r="B478">
        <v>168.05</v>
      </c>
      <c r="C478">
        <v>3116700</v>
      </c>
      <c r="D478" t="s">
        <v>53</v>
      </c>
      <c r="E478" s="32">
        <f t="shared" si="7"/>
        <v>2.3261362280807274E-3</v>
      </c>
    </row>
    <row r="479" spans="1:5" x14ac:dyDescent="0.2">
      <c r="A479" s="7">
        <v>42781</v>
      </c>
      <c r="B479">
        <v>171.78998999999999</v>
      </c>
      <c r="C479">
        <v>4058800</v>
      </c>
      <c r="D479" t="s">
        <v>53</v>
      </c>
      <c r="E479" s="32">
        <f t="shared" si="7"/>
        <v>2.2255221660220037E-2</v>
      </c>
    </row>
    <row r="480" spans="1:5" x14ac:dyDescent="0.2">
      <c r="A480" s="7">
        <v>42782</v>
      </c>
      <c r="B480">
        <v>172.11</v>
      </c>
      <c r="C480">
        <v>2660600</v>
      </c>
      <c r="D480" t="s">
        <v>53</v>
      </c>
      <c r="E480" s="32">
        <f t="shared" si="7"/>
        <v>1.8627977101577618E-3</v>
      </c>
    </row>
    <row r="481" spans="1:5" x14ac:dyDescent="0.2">
      <c r="A481" s="7">
        <v>42783</v>
      </c>
      <c r="B481">
        <v>173.28998999999999</v>
      </c>
      <c r="C481">
        <v>4154900</v>
      </c>
      <c r="D481" t="s">
        <v>53</v>
      </c>
      <c r="E481" s="32">
        <f t="shared" si="7"/>
        <v>6.856022311312388E-3</v>
      </c>
    </row>
    <row r="482" spans="1:5" x14ac:dyDescent="0.2">
      <c r="A482" s="7">
        <v>42787</v>
      </c>
      <c r="B482">
        <v>173.14</v>
      </c>
      <c r="C482">
        <v>3941200</v>
      </c>
      <c r="D482" t="s">
        <v>53</v>
      </c>
      <c r="E482" s="32">
        <f t="shared" si="7"/>
        <v>-8.6554335885184438E-4</v>
      </c>
    </row>
    <row r="483" spans="1:5" x14ac:dyDescent="0.2">
      <c r="A483" s="7">
        <v>42788</v>
      </c>
      <c r="B483">
        <v>172.61</v>
      </c>
      <c r="C483">
        <v>2579800</v>
      </c>
      <c r="D483" t="s">
        <v>53</v>
      </c>
      <c r="E483" s="32">
        <f t="shared" si="7"/>
        <v>-3.0611066189209471E-3</v>
      </c>
    </row>
    <row r="484" spans="1:5" x14ac:dyDescent="0.2">
      <c r="A484" s="7">
        <v>42789</v>
      </c>
      <c r="B484">
        <v>174.00998999999999</v>
      </c>
      <c r="C484">
        <v>2190800</v>
      </c>
      <c r="D484" t="s">
        <v>53</v>
      </c>
      <c r="E484" s="32">
        <f t="shared" si="7"/>
        <v>8.1107120097327727E-3</v>
      </c>
    </row>
    <row r="485" spans="1:5" x14ac:dyDescent="0.2">
      <c r="A485" s="7">
        <v>42790</v>
      </c>
      <c r="B485">
        <v>174.56</v>
      </c>
      <c r="C485">
        <v>2677300</v>
      </c>
      <c r="D485" t="s">
        <v>53</v>
      </c>
      <c r="E485" s="32">
        <f t="shared" si="7"/>
        <v>3.1607955382332623E-3</v>
      </c>
    </row>
    <row r="486" spans="1:5" x14ac:dyDescent="0.2">
      <c r="A486" s="7">
        <v>42793</v>
      </c>
      <c r="B486">
        <v>176.13</v>
      </c>
      <c r="C486">
        <v>2850700</v>
      </c>
      <c r="D486" t="s">
        <v>53</v>
      </c>
      <c r="E486" s="32">
        <f t="shared" si="7"/>
        <v>8.9940421631530317E-3</v>
      </c>
    </row>
    <row r="487" spans="1:5" x14ac:dyDescent="0.2">
      <c r="A487" s="7">
        <v>42794</v>
      </c>
      <c r="B487">
        <v>176.53</v>
      </c>
      <c r="C487">
        <v>3370400</v>
      </c>
      <c r="D487" t="s">
        <v>53</v>
      </c>
      <c r="E487" s="32">
        <f t="shared" si="7"/>
        <v>2.2710497927667388E-3</v>
      </c>
    </row>
    <row r="488" spans="1:5" x14ac:dyDescent="0.2">
      <c r="A488" s="7">
        <v>42795</v>
      </c>
      <c r="B488">
        <v>178.24001000000001</v>
      </c>
      <c r="C488">
        <v>3532300</v>
      </c>
      <c r="D488" t="s">
        <v>53</v>
      </c>
      <c r="E488" s="32">
        <f t="shared" si="7"/>
        <v>9.6867954455333999E-3</v>
      </c>
    </row>
    <row r="489" spans="1:5" x14ac:dyDescent="0.2">
      <c r="A489" s="7">
        <v>42796</v>
      </c>
      <c r="B489">
        <v>178.07001</v>
      </c>
      <c r="C489">
        <v>3493000</v>
      </c>
      <c r="D489" t="s">
        <v>53</v>
      </c>
      <c r="E489" s="32">
        <f t="shared" si="7"/>
        <v>-9.5377014397618075E-4</v>
      </c>
    </row>
    <row r="490" spans="1:5" x14ac:dyDescent="0.2">
      <c r="A490" s="7">
        <v>42797</v>
      </c>
      <c r="B490">
        <v>180.2</v>
      </c>
      <c r="C490">
        <v>2893800</v>
      </c>
      <c r="D490" t="s">
        <v>53</v>
      </c>
      <c r="E490" s="32">
        <f t="shared" si="7"/>
        <v>1.1961531310072888E-2</v>
      </c>
    </row>
    <row r="491" spans="1:5" x14ac:dyDescent="0.2">
      <c r="A491" s="7">
        <v>42800</v>
      </c>
      <c r="B491">
        <v>179.46001000000001</v>
      </c>
      <c r="C491">
        <v>3280100</v>
      </c>
      <c r="D491" t="s">
        <v>53</v>
      </c>
      <c r="E491" s="32">
        <f t="shared" si="7"/>
        <v>-4.1064927857934379E-3</v>
      </c>
    </row>
    <row r="492" spans="1:5" x14ac:dyDescent="0.2">
      <c r="A492" s="7">
        <v>42801</v>
      </c>
      <c r="B492">
        <v>177.38</v>
      </c>
      <c r="C492">
        <v>3328900</v>
      </c>
      <c r="D492" t="s">
        <v>53</v>
      </c>
      <c r="E492" s="32">
        <f t="shared" si="7"/>
        <v>-1.159038161203722E-2</v>
      </c>
    </row>
    <row r="493" spans="1:5" x14ac:dyDescent="0.2">
      <c r="A493" s="7">
        <v>42802</v>
      </c>
      <c r="B493">
        <v>177.78</v>
      </c>
      <c r="C493">
        <v>2320800</v>
      </c>
      <c r="D493" t="s">
        <v>53</v>
      </c>
      <c r="E493" s="32">
        <f t="shared" si="7"/>
        <v>2.2550456646747417E-3</v>
      </c>
    </row>
    <row r="494" spans="1:5" x14ac:dyDescent="0.2">
      <c r="A494" s="7">
        <v>42803</v>
      </c>
      <c r="B494">
        <v>178.92</v>
      </c>
      <c r="C494">
        <v>2505300</v>
      </c>
      <c r="D494" t="s">
        <v>53</v>
      </c>
      <c r="E494" s="32">
        <f t="shared" si="7"/>
        <v>6.4124198447518639E-3</v>
      </c>
    </row>
    <row r="495" spans="1:5" x14ac:dyDescent="0.2">
      <c r="A495" s="7">
        <v>42804</v>
      </c>
      <c r="B495">
        <v>181.44</v>
      </c>
      <c r="C495">
        <v>4589000</v>
      </c>
      <c r="D495" t="s">
        <v>53</v>
      </c>
      <c r="E495" s="32">
        <f t="shared" si="7"/>
        <v>1.4084507042253579E-2</v>
      </c>
    </row>
    <row r="496" spans="1:5" x14ac:dyDescent="0.2">
      <c r="A496" s="7">
        <v>42807</v>
      </c>
      <c r="B496">
        <v>181.05</v>
      </c>
      <c r="C496">
        <v>2531000</v>
      </c>
      <c r="D496" t="s">
        <v>53</v>
      </c>
      <c r="E496" s="32">
        <f t="shared" si="7"/>
        <v>-2.1494708994708243E-3</v>
      </c>
    </row>
    <row r="497" spans="1:5" x14ac:dyDescent="0.2">
      <c r="A497" s="7">
        <v>42808</v>
      </c>
      <c r="B497">
        <v>180.12</v>
      </c>
      <c r="C497">
        <v>2746300</v>
      </c>
      <c r="D497" t="s">
        <v>53</v>
      </c>
      <c r="E497" s="32">
        <f t="shared" si="7"/>
        <v>-5.1367025683513217E-3</v>
      </c>
    </row>
    <row r="498" spans="1:5" x14ac:dyDescent="0.2">
      <c r="A498" s="7">
        <v>42809</v>
      </c>
      <c r="B498">
        <v>182.60001</v>
      </c>
      <c r="C498">
        <v>4197300</v>
      </c>
      <c r="D498" t="s">
        <v>53</v>
      </c>
      <c r="E498" s="32">
        <f t="shared" si="7"/>
        <v>1.3768654230512952E-2</v>
      </c>
    </row>
    <row r="499" spans="1:5" x14ac:dyDescent="0.2">
      <c r="A499" s="7">
        <v>42810</v>
      </c>
      <c r="B499">
        <v>180.11</v>
      </c>
      <c r="C499">
        <v>6014400</v>
      </c>
      <c r="D499" t="s">
        <v>53</v>
      </c>
      <c r="E499" s="32">
        <f t="shared" si="7"/>
        <v>-1.3636417654084378E-2</v>
      </c>
    </row>
    <row r="500" spans="1:5" x14ac:dyDescent="0.2">
      <c r="A500" s="7">
        <v>42811</v>
      </c>
      <c r="B500">
        <v>168.61</v>
      </c>
      <c r="C500">
        <v>23936800</v>
      </c>
      <c r="D500" t="s">
        <v>53</v>
      </c>
      <c r="E500" s="32">
        <f t="shared" si="7"/>
        <v>-6.3849869524179662E-2</v>
      </c>
    </row>
    <row r="501" spans="1:5" x14ac:dyDescent="0.2">
      <c r="A501" s="7">
        <v>42814</v>
      </c>
      <c r="B501">
        <v>169.24001000000001</v>
      </c>
      <c r="C501">
        <v>5831500</v>
      </c>
      <c r="D501" t="s">
        <v>53</v>
      </c>
      <c r="E501" s="32">
        <f t="shared" si="7"/>
        <v>3.736492497479382E-3</v>
      </c>
    </row>
    <row r="502" spans="1:5" x14ac:dyDescent="0.2">
      <c r="A502" s="7">
        <v>42815</v>
      </c>
      <c r="B502">
        <v>166.85001</v>
      </c>
      <c r="C502">
        <v>4922700</v>
      </c>
      <c r="D502" t="s">
        <v>53</v>
      </c>
      <c r="E502" s="32">
        <f t="shared" si="7"/>
        <v>-1.4121956149730873E-2</v>
      </c>
    </row>
    <row r="503" spans="1:5" x14ac:dyDescent="0.2">
      <c r="A503" s="7">
        <v>42816</v>
      </c>
      <c r="B503">
        <v>167.45</v>
      </c>
      <c r="C503">
        <v>5070400</v>
      </c>
      <c r="D503" t="s">
        <v>53</v>
      </c>
      <c r="E503" s="32">
        <f t="shared" si="7"/>
        <v>3.5959842016191138E-3</v>
      </c>
    </row>
    <row r="504" spans="1:5" x14ac:dyDescent="0.2">
      <c r="A504" s="7">
        <v>42817</v>
      </c>
      <c r="B504">
        <v>166.03998999999999</v>
      </c>
      <c r="C504">
        <v>4432200</v>
      </c>
      <c r="D504" t="s">
        <v>53</v>
      </c>
      <c r="E504" s="32">
        <f t="shared" si="7"/>
        <v>-8.420483726485517E-3</v>
      </c>
    </row>
    <row r="505" spans="1:5" x14ac:dyDescent="0.2">
      <c r="A505" s="7">
        <v>42818</v>
      </c>
      <c r="B505">
        <v>165.74001000000001</v>
      </c>
      <c r="C505">
        <v>3175600</v>
      </c>
      <c r="D505" t="s">
        <v>53</v>
      </c>
      <c r="E505" s="32">
        <f t="shared" si="7"/>
        <v>-1.8066731996308637E-3</v>
      </c>
    </row>
    <row r="506" spans="1:5" x14ac:dyDescent="0.2">
      <c r="A506" s="7">
        <v>42821</v>
      </c>
      <c r="B506">
        <v>164.91</v>
      </c>
      <c r="C506">
        <v>4734000</v>
      </c>
      <c r="D506" t="s">
        <v>53</v>
      </c>
      <c r="E506" s="32">
        <f t="shared" si="7"/>
        <v>-5.0079036437853212E-3</v>
      </c>
    </row>
    <row r="507" spans="1:5" x14ac:dyDescent="0.2">
      <c r="A507" s="7">
        <v>42822</v>
      </c>
      <c r="B507">
        <v>164.71001000000001</v>
      </c>
      <c r="C507">
        <v>6526400</v>
      </c>
      <c r="D507" t="s">
        <v>53</v>
      </c>
      <c r="E507" s="32">
        <f t="shared" si="7"/>
        <v>-1.2127220908373384E-3</v>
      </c>
    </row>
    <row r="508" spans="1:5" x14ac:dyDescent="0.2">
      <c r="A508" s="7">
        <v>42823</v>
      </c>
      <c r="B508">
        <v>163.06</v>
      </c>
      <c r="C508">
        <v>4070800</v>
      </c>
      <c r="D508" t="s">
        <v>53</v>
      </c>
      <c r="E508" s="32">
        <f t="shared" si="7"/>
        <v>-1.0017666807257243E-2</v>
      </c>
    </row>
    <row r="509" spans="1:5" x14ac:dyDescent="0.2">
      <c r="A509" s="7">
        <v>42824</v>
      </c>
      <c r="B509">
        <v>164.38</v>
      </c>
      <c r="C509">
        <v>2262300</v>
      </c>
      <c r="D509" t="s">
        <v>53</v>
      </c>
      <c r="E509" s="32">
        <f t="shared" si="7"/>
        <v>8.0951796884581942E-3</v>
      </c>
    </row>
    <row r="510" spans="1:5" x14ac:dyDescent="0.2">
      <c r="A510" s="7">
        <v>42825</v>
      </c>
      <c r="B510">
        <v>164.07001</v>
      </c>
      <c r="C510">
        <v>2811800</v>
      </c>
      <c r="D510" t="s">
        <v>53</v>
      </c>
      <c r="E510" s="32">
        <f t="shared" si="7"/>
        <v>-1.8858133592894459E-3</v>
      </c>
    </row>
    <row r="511" spans="1:5" x14ac:dyDescent="0.2">
      <c r="A511" s="7">
        <v>42828</v>
      </c>
      <c r="B511">
        <v>163.89</v>
      </c>
      <c r="C511">
        <v>3047800</v>
      </c>
      <c r="D511" t="s">
        <v>53</v>
      </c>
      <c r="E511" s="32">
        <f t="shared" si="7"/>
        <v>-1.0971535870571958E-3</v>
      </c>
    </row>
    <row r="512" spans="1:5" x14ac:dyDescent="0.2">
      <c r="A512" s="7">
        <v>42829</v>
      </c>
      <c r="B512">
        <v>164.36</v>
      </c>
      <c r="C512">
        <v>2239400</v>
      </c>
      <c r="D512" t="s">
        <v>53</v>
      </c>
      <c r="E512" s="32">
        <f t="shared" si="7"/>
        <v>2.8677771676125898E-3</v>
      </c>
    </row>
    <row r="513" spans="1:5" x14ac:dyDescent="0.2">
      <c r="A513" s="7">
        <v>42830</v>
      </c>
      <c r="B513">
        <v>162.24001000000001</v>
      </c>
      <c r="C513">
        <v>3542300</v>
      </c>
      <c r="D513" t="s">
        <v>53</v>
      </c>
      <c r="E513" s="32">
        <f t="shared" si="7"/>
        <v>-1.2898454611827703E-2</v>
      </c>
    </row>
    <row r="514" spans="1:5" x14ac:dyDescent="0.2">
      <c r="A514" s="7">
        <v>42831</v>
      </c>
      <c r="B514">
        <v>162.25</v>
      </c>
      <c r="C514">
        <v>3024200</v>
      </c>
      <c r="D514" t="s">
        <v>53</v>
      </c>
      <c r="E514" s="32">
        <f t="shared" si="7"/>
        <v>6.1575439991576247E-5</v>
      </c>
    </row>
    <row r="515" spans="1:5" x14ac:dyDescent="0.2">
      <c r="A515" s="7">
        <v>42832</v>
      </c>
      <c r="B515">
        <v>163.38</v>
      </c>
      <c r="C515">
        <v>2204400</v>
      </c>
      <c r="D515" t="s">
        <v>53</v>
      </c>
      <c r="E515" s="32">
        <f t="shared" si="7"/>
        <v>6.9645608628659192E-3</v>
      </c>
    </row>
    <row r="516" spans="1:5" x14ac:dyDescent="0.2">
      <c r="A516" s="7">
        <v>42835</v>
      </c>
      <c r="B516">
        <v>162.78998999999999</v>
      </c>
      <c r="C516">
        <v>1772000</v>
      </c>
      <c r="D516" t="s">
        <v>53</v>
      </c>
      <c r="E516" s="32">
        <f t="shared" ref="E516:E579" si="8">(B516-B515)/B515</f>
        <v>-3.6112743297833675E-3</v>
      </c>
    </row>
    <row r="517" spans="1:5" x14ac:dyDescent="0.2">
      <c r="A517" s="7">
        <v>42836</v>
      </c>
      <c r="B517">
        <v>163.11000000000001</v>
      </c>
      <c r="C517">
        <v>1990300</v>
      </c>
      <c r="D517" t="s">
        <v>53</v>
      </c>
      <c r="E517" s="32">
        <f t="shared" si="8"/>
        <v>1.9657842598308703E-3</v>
      </c>
    </row>
    <row r="518" spans="1:5" x14ac:dyDescent="0.2">
      <c r="A518" s="7">
        <v>42837</v>
      </c>
      <c r="B518">
        <v>163.05000000000001</v>
      </c>
      <c r="C518">
        <v>2248600</v>
      </c>
      <c r="D518" t="s">
        <v>53</v>
      </c>
      <c r="E518" s="32">
        <f t="shared" si="8"/>
        <v>-3.6784991723378253E-4</v>
      </c>
    </row>
    <row r="519" spans="1:5" x14ac:dyDescent="0.2">
      <c r="A519" s="7">
        <v>42838</v>
      </c>
      <c r="B519">
        <v>161.61000000000001</v>
      </c>
      <c r="C519">
        <v>2568800</v>
      </c>
      <c r="D519" t="s">
        <v>53</v>
      </c>
      <c r="E519" s="32">
        <f t="shared" si="8"/>
        <v>-8.8316467341306194E-3</v>
      </c>
    </row>
    <row r="520" spans="1:5" x14ac:dyDescent="0.2">
      <c r="A520" s="7">
        <v>42842</v>
      </c>
      <c r="B520">
        <v>162.11000000000001</v>
      </c>
      <c r="C520">
        <v>2364900</v>
      </c>
      <c r="D520" t="s">
        <v>53</v>
      </c>
      <c r="E520" s="32">
        <f t="shared" si="8"/>
        <v>3.093867953715735E-3</v>
      </c>
    </row>
    <row r="521" spans="1:5" x14ac:dyDescent="0.2">
      <c r="A521" s="7">
        <v>42843</v>
      </c>
      <c r="B521">
        <v>161.25</v>
      </c>
      <c r="C521">
        <v>2532100</v>
      </c>
      <c r="D521" t="s">
        <v>53</v>
      </c>
      <c r="E521" s="32">
        <f t="shared" si="8"/>
        <v>-5.3050397877984923E-3</v>
      </c>
    </row>
    <row r="522" spans="1:5" x14ac:dyDescent="0.2">
      <c r="A522" s="7">
        <v>42844</v>
      </c>
      <c r="B522">
        <v>161.25998999999999</v>
      </c>
      <c r="C522">
        <v>2344100</v>
      </c>
      <c r="D522" t="s">
        <v>53</v>
      </c>
      <c r="E522" s="32">
        <f t="shared" si="8"/>
        <v>6.1953488372016934E-5</v>
      </c>
    </row>
    <row r="523" spans="1:5" x14ac:dyDescent="0.2">
      <c r="A523" s="7">
        <v>42845</v>
      </c>
      <c r="B523">
        <v>162.03998999999999</v>
      </c>
      <c r="C523">
        <v>2070200</v>
      </c>
      <c r="D523" t="s">
        <v>53</v>
      </c>
      <c r="E523" s="32">
        <f t="shared" si="8"/>
        <v>4.8369096389005179E-3</v>
      </c>
    </row>
    <row r="524" spans="1:5" x14ac:dyDescent="0.2">
      <c r="A524" s="7">
        <v>42846</v>
      </c>
      <c r="B524">
        <v>160.41</v>
      </c>
      <c r="C524">
        <v>2906900</v>
      </c>
      <c r="D524" t="s">
        <v>53</v>
      </c>
      <c r="E524" s="32">
        <f t="shared" si="8"/>
        <v>-1.0059183538582003E-2</v>
      </c>
    </row>
    <row r="525" spans="1:5" x14ac:dyDescent="0.2">
      <c r="A525" s="7">
        <v>42849</v>
      </c>
      <c r="B525">
        <v>163.13999999999999</v>
      </c>
      <c r="C525">
        <v>3498400</v>
      </c>
      <c r="D525" t="s">
        <v>53</v>
      </c>
      <c r="E525" s="32">
        <f t="shared" si="8"/>
        <v>1.7018889096689669E-2</v>
      </c>
    </row>
    <row r="526" spans="1:5" x14ac:dyDescent="0.2">
      <c r="A526" s="7">
        <v>42850</v>
      </c>
      <c r="B526">
        <v>164.7</v>
      </c>
      <c r="C526">
        <v>3529400</v>
      </c>
      <c r="D526" t="s">
        <v>53</v>
      </c>
      <c r="E526" s="32">
        <f t="shared" si="8"/>
        <v>9.5623390952556241E-3</v>
      </c>
    </row>
    <row r="527" spans="1:5" x14ac:dyDescent="0.2">
      <c r="A527" s="7">
        <v>42851</v>
      </c>
      <c r="B527">
        <v>164.61</v>
      </c>
      <c r="C527">
        <v>4175500</v>
      </c>
      <c r="D527" t="s">
        <v>53</v>
      </c>
      <c r="E527" s="32">
        <f t="shared" si="8"/>
        <v>-5.464480874315422E-4</v>
      </c>
    </row>
    <row r="528" spans="1:5" x14ac:dyDescent="0.2">
      <c r="A528" s="7">
        <v>42852</v>
      </c>
      <c r="B528">
        <v>162.72</v>
      </c>
      <c r="C528">
        <v>5699200</v>
      </c>
      <c r="D528" t="s">
        <v>53</v>
      </c>
      <c r="E528" s="32">
        <f t="shared" si="8"/>
        <v>-1.1481683980317202E-2</v>
      </c>
    </row>
    <row r="529" spans="1:5" x14ac:dyDescent="0.2">
      <c r="A529" s="7">
        <v>42853</v>
      </c>
      <c r="B529">
        <v>163.32001</v>
      </c>
      <c r="C529">
        <v>2942200</v>
      </c>
      <c r="D529" t="s">
        <v>53</v>
      </c>
      <c r="E529" s="32">
        <f t="shared" si="8"/>
        <v>3.687377089478844E-3</v>
      </c>
    </row>
    <row r="530" spans="1:5" x14ac:dyDescent="0.2">
      <c r="A530" s="7">
        <v>42856</v>
      </c>
      <c r="B530">
        <v>162.60001</v>
      </c>
      <c r="C530">
        <v>2522000</v>
      </c>
      <c r="D530" t="s">
        <v>53</v>
      </c>
      <c r="E530" s="32">
        <f t="shared" si="8"/>
        <v>-4.4085228748149043E-3</v>
      </c>
    </row>
    <row r="531" spans="1:5" x14ac:dyDescent="0.2">
      <c r="A531" s="7">
        <v>42857</v>
      </c>
      <c r="B531">
        <v>163.49001000000001</v>
      </c>
      <c r="C531">
        <v>3737800</v>
      </c>
      <c r="D531" t="s">
        <v>53</v>
      </c>
      <c r="E531" s="32">
        <f t="shared" si="8"/>
        <v>5.4735543989204846E-3</v>
      </c>
    </row>
    <row r="532" spans="1:5" x14ac:dyDescent="0.2">
      <c r="A532" s="7">
        <v>42858</v>
      </c>
      <c r="B532">
        <v>163.81</v>
      </c>
      <c r="C532">
        <v>2855100</v>
      </c>
      <c r="D532" t="s">
        <v>53</v>
      </c>
      <c r="E532" s="32">
        <f t="shared" si="8"/>
        <v>1.9572449717263456E-3</v>
      </c>
    </row>
    <row r="533" spans="1:5" x14ac:dyDescent="0.2">
      <c r="A533" s="7">
        <v>42859</v>
      </c>
      <c r="B533">
        <v>164.28998999999999</v>
      </c>
      <c r="C533">
        <v>2543400</v>
      </c>
      <c r="D533" t="s">
        <v>53</v>
      </c>
      <c r="E533" s="32">
        <f t="shared" si="8"/>
        <v>2.9301629937121456E-3</v>
      </c>
    </row>
    <row r="534" spans="1:5" x14ac:dyDescent="0.2">
      <c r="A534" s="7">
        <v>42860</v>
      </c>
      <c r="B534">
        <v>163.81</v>
      </c>
      <c r="C534">
        <v>2970400</v>
      </c>
      <c r="D534" t="s">
        <v>53</v>
      </c>
      <c r="E534" s="32">
        <f t="shared" si="8"/>
        <v>-2.9216022229959756E-3</v>
      </c>
    </row>
    <row r="535" spans="1:5" x14ac:dyDescent="0.2">
      <c r="A535" s="7">
        <v>42863</v>
      </c>
      <c r="B535">
        <v>163.03</v>
      </c>
      <c r="C535">
        <v>2291900</v>
      </c>
      <c r="D535" t="s">
        <v>53</v>
      </c>
      <c r="E535" s="32">
        <f t="shared" si="8"/>
        <v>-4.761614065075399E-3</v>
      </c>
    </row>
    <row r="536" spans="1:5" x14ac:dyDescent="0.2">
      <c r="A536" s="7">
        <v>42864</v>
      </c>
      <c r="B536">
        <v>163.22</v>
      </c>
      <c r="C536">
        <v>2305500</v>
      </c>
      <c r="D536" t="s">
        <v>53</v>
      </c>
      <c r="E536" s="32">
        <f t="shared" si="8"/>
        <v>1.165429675519829E-3</v>
      </c>
    </row>
    <row r="537" spans="1:5" x14ac:dyDescent="0.2">
      <c r="A537" s="7">
        <v>42865</v>
      </c>
      <c r="B537">
        <v>160.50998999999999</v>
      </c>
      <c r="C537">
        <v>5201000</v>
      </c>
      <c r="D537" t="s">
        <v>53</v>
      </c>
      <c r="E537" s="32">
        <f t="shared" si="8"/>
        <v>-1.6603418698688956E-2</v>
      </c>
    </row>
    <row r="538" spans="1:5" x14ac:dyDescent="0.2">
      <c r="A538" s="7">
        <v>42866</v>
      </c>
      <c r="B538">
        <v>160.08000000000001</v>
      </c>
      <c r="C538">
        <v>3510200</v>
      </c>
      <c r="D538" t="s">
        <v>53</v>
      </c>
      <c r="E538" s="32">
        <f t="shared" si="8"/>
        <v>-2.6788986778952216E-3</v>
      </c>
    </row>
    <row r="539" spans="1:5" x14ac:dyDescent="0.2">
      <c r="A539" s="7">
        <v>42867</v>
      </c>
      <c r="B539">
        <v>160.22</v>
      </c>
      <c r="C539">
        <v>2706000</v>
      </c>
      <c r="D539" t="s">
        <v>53</v>
      </c>
      <c r="E539" s="32">
        <f t="shared" si="8"/>
        <v>8.7456271864059436E-4</v>
      </c>
    </row>
    <row r="540" spans="1:5" x14ac:dyDescent="0.2">
      <c r="A540" s="7">
        <v>42870</v>
      </c>
      <c r="B540">
        <v>159.97</v>
      </c>
      <c r="C540">
        <v>3318700</v>
      </c>
      <c r="D540" t="s">
        <v>53</v>
      </c>
      <c r="E540" s="32">
        <f t="shared" si="8"/>
        <v>-1.5603545125452503E-3</v>
      </c>
    </row>
    <row r="541" spans="1:5" x14ac:dyDescent="0.2">
      <c r="A541" s="7">
        <v>42871</v>
      </c>
      <c r="B541">
        <v>159.99001000000001</v>
      </c>
      <c r="C541">
        <v>2281200</v>
      </c>
      <c r="D541" t="s">
        <v>53</v>
      </c>
      <c r="E541" s="32">
        <f t="shared" si="8"/>
        <v>1.2508595361638685E-4</v>
      </c>
    </row>
    <row r="542" spans="1:5" x14ac:dyDescent="0.2">
      <c r="A542" s="7">
        <v>42872</v>
      </c>
      <c r="B542">
        <v>157.06</v>
      </c>
      <c r="C542">
        <v>3073200</v>
      </c>
      <c r="D542" t="s">
        <v>53</v>
      </c>
      <c r="E542" s="32">
        <f t="shared" si="8"/>
        <v>-1.8313705962016064E-2</v>
      </c>
    </row>
    <row r="543" spans="1:5" x14ac:dyDescent="0.2">
      <c r="A543" s="7">
        <v>42873</v>
      </c>
      <c r="B543">
        <v>157.96001000000001</v>
      </c>
      <c r="C543">
        <v>2163300</v>
      </c>
      <c r="D543" t="s">
        <v>53</v>
      </c>
      <c r="E543" s="32">
        <f t="shared" si="8"/>
        <v>5.7303578250350751E-3</v>
      </c>
    </row>
    <row r="544" spans="1:5" x14ac:dyDescent="0.2">
      <c r="A544" s="7">
        <v>42874</v>
      </c>
      <c r="B544">
        <v>156.50998999999999</v>
      </c>
      <c r="C544">
        <v>2577300</v>
      </c>
      <c r="D544" t="s">
        <v>53</v>
      </c>
      <c r="E544" s="32">
        <f t="shared" si="8"/>
        <v>-9.1796651570231185E-3</v>
      </c>
    </row>
    <row r="545" spans="1:5" x14ac:dyDescent="0.2">
      <c r="A545" s="7">
        <v>42877</v>
      </c>
      <c r="B545">
        <v>153.02000000000001</v>
      </c>
      <c r="C545">
        <v>6911700</v>
      </c>
      <c r="D545" t="s">
        <v>53</v>
      </c>
      <c r="E545" s="32">
        <f t="shared" si="8"/>
        <v>-2.2298832170393582E-2</v>
      </c>
    </row>
    <row r="546" spans="1:5" x14ac:dyDescent="0.2">
      <c r="A546" s="7">
        <v>42878</v>
      </c>
      <c r="B546">
        <v>154.07001</v>
      </c>
      <c r="C546">
        <v>3582000</v>
      </c>
      <c r="D546" t="s">
        <v>53</v>
      </c>
      <c r="E546" s="32">
        <f t="shared" si="8"/>
        <v>6.8619134753626068E-3</v>
      </c>
    </row>
    <row r="547" spans="1:5" x14ac:dyDescent="0.2">
      <c r="A547" s="7">
        <v>42879</v>
      </c>
      <c r="B547">
        <v>154.60001</v>
      </c>
      <c r="C547">
        <v>2667500</v>
      </c>
      <c r="D547" t="s">
        <v>53</v>
      </c>
      <c r="E547" s="32">
        <f t="shared" si="8"/>
        <v>3.4399945842802319E-3</v>
      </c>
    </row>
    <row r="548" spans="1:5" x14ac:dyDescent="0.2">
      <c r="A548" s="7">
        <v>42880</v>
      </c>
      <c r="B548">
        <v>155.42999</v>
      </c>
      <c r="C548">
        <v>2965800</v>
      </c>
      <c r="D548" t="s">
        <v>53</v>
      </c>
      <c r="E548" s="32">
        <f t="shared" si="8"/>
        <v>5.3685636889674601E-3</v>
      </c>
    </row>
    <row r="549" spans="1:5" x14ac:dyDescent="0.2">
      <c r="A549" s="7">
        <v>42881</v>
      </c>
      <c r="B549">
        <v>155.00998999999999</v>
      </c>
      <c r="C549">
        <v>2731600</v>
      </c>
      <c r="D549" t="s">
        <v>53</v>
      </c>
      <c r="E549" s="32">
        <f t="shared" si="8"/>
        <v>-2.7021812199821663E-3</v>
      </c>
    </row>
    <row r="550" spans="1:5" x14ac:dyDescent="0.2">
      <c r="A550" s="7">
        <v>42885</v>
      </c>
      <c r="B550">
        <v>153.85001</v>
      </c>
      <c r="C550">
        <v>2716700</v>
      </c>
      <c r="D550" t="s">
        <v>53</v>
      </c>
      <c r="E550" s="32">
        <f t="shared" si="8"/>
        <v>-7.4832596273310533E-3</v>
      </c>
    </row>
    <row r="551" spans="1:5" x14ac:dyDescent="0.2">
      <c r="A551" s="7">
        <v>42886</v>
      </c>
      <c r="B551">
        <v>155.24001000000001</v>
      </c>
      <c r="C551">
        <v>3891300</v>
      </c>
      <c r="D551" t="s">
        <v>53</v>
      </c>
      <c r="E551" s="32">
        <f t="shared" si="8"/>
        <v>9.0347735434012314E-3</v>
      </c>
    </row>
    <row r="552" spans="1:5" x14ac:dyDescent="0.2">
      <c r="A552" s="7">
        <v>42887</v>
      </c>
      <c r="B552">
        <v>156.24001000000001</v>
      </c>
      <c r="C552">
        <v>3005300</v>
      </c>
      <c r="D552" t="s">
        <v>53</v>
      </c>
      <c r="E552" s="32">
        <f t="shared" si="8"/>
        <v>6.4416383379516653E-3</v>
      </c>
    </row>
    <row r="553" spans="1:5" x14ac:dyDescent="0.2">
      <c r="A553" s="7">
        <v>42888</v>
      </c>
      <c r="B553">
        <v>159.14999</v>
      </c>
      <c r="C553">
        <v>3320800</v>
      </c>
      <c r="D553" t="s">
        <v>53</v>
      </c>
      <c r="E553" s="32">
        <f t="shared" si="8"/>
        <v>1.8625062812015886E-2</v>
      </c>
    </row>
    <row r="554" spans="1:5" x14ac:dyDescent="0.2">
      <c r="A554" s="7">
        <v>42891</v>
      </c>
      <c r="B554">
        <v>160.22</v>
      </c>
      <c r="C554">
        <v>4611100</v>
      </c>
      <c r="D554" t="s">
        <v>53</v>
      </c>
      <c r="E554" s="32">
        <f t="shared" si="8"/>
        <v>6.7232803470486952E-3</v>
      </c>
    </row>
    <row r="555" spans="1:5" x14ac:dyDescent="0.2">
      <c r="A555" s="7">
        <v>42892</v>
      </c>
      <c r="B555">
        <v>159.53</v>
      </c>
      <c r="C555">
        <v>3002500</v>
      </c>
      <c r="D555" t="s">
        <v>53</v>
      </c>
      <c r="E555" s="32">
        <f t="shared" si="8"/>
        <v>-4.3065784546248769E-3</v>
      </c>
    </row>
    <row r="556" spans="1:5" x14ac:dyDescent="0.2">
      <c r="A556" s="7">
        <v>42893</v>
      </c>
      <c r="B556">
        <v>161.66</v>
      </c>
      <c r="C556">
        <v>3571500</v>
      </c>
      <c r="D556" t="s">
        <v>53</v>
      </c>
      <c r="E556" s="32">
        <f t="shared" si="8"/>
        <v>1.3351720679495992E-2</v>
      </c>
    </row>
    <row r="557" spans="1:5" x14ac:dyDescent="0.2">
      <c r="A557" s="7">
        <v>42894</v>
      </c>
      <c r="B557">
        <v>162.64999</v>
      </c>
      <c r="C557">
        <v>3555100</v>
      </c>
      <c r="D557" t="s">
        <v>53</v>
      </c>
      <c r="E557" s="32">
        <f t="shared" si="8"/>
        <v>6.1239020165780398E-3</v>
      </c>
    </row>
    <row r="558" spans="1:5" x14ac:dyDescent="0.2">
      <c r="A558" s="7">
        <v>42895</v>
      </c>
      <c r="B558">
        <v>164.06</v>
      </c>
      <c r="C558">
        <v>4086800</v>
      </c>
      <c r="D558" t="s">
        <v>53</v>
      </c>
      <c r="E558" s="32">
        <f t="shared" si="8"/>
        <v>8.6689830106967715E-3</v>
      </c>
    </row>
    <row r="559" spans="1:5" x14ac:dyDescent="0.2">
      <c r="A559" s="7">
        <v>42898</v>
      </c>
      <c r="B559">
        <v>164.88</v>
      </c>
      <c r="C559">
        <v>4344500</v>
      </c>
      <c r="D559" t="s">
        <v>53</v>
      </c>
      <c r="E559" s="32">
        <f t="shared" si="8"/>
        <v>4.9981714007070171E-3</v>
      </c>
    </row>
    <row r="560" spans="1:5" x14ac:dyDescent="0.2">
      <c r="A560" s="7">
        <v>42899</v>
      </c>
      <c r="B560">
        <v>164.42999</v>
      </c>
      <c r="C560">
        <v>2568200</v>
      </c>
      <c r="D560" t="s">
        <v>53</v>
      </c>
      <c r="E560" s="32">
        <f t="shared" si="8"/>
        <v>-2.7293182920911682E-3</v>
      </c>
    </row>
    <row r="561" spans="1:5" x14ac:dyDescent="0.2">
      <c r="A561" s="7">
        <v>42900</v>
      </c>
      <c r="B561">
        <v>165.10001</v>
      </c>
      <c r="C561">
        <v>2594800</v>
      </c>
      <c r="D561" t="s">
        <v>53</v>
      </c>
      <c r="E561" s="32">
        <f t="shared" si="8"/>
        <v>4.0748041157211883E-3</v>
      </c>
    </row>
    <row r="562" spans="1:5" x14ac:dyDescent="0.2">
      <c r="A562" s="7">
        <v>42901</v>
      </c>
      <c r="B562">
        <v>164.11</v>
      </c>
      <c r="C562">
        <v>3585000</v>
      </c>
      <c r="D562" t="s">
        <v>53</v>
      </c>
      <c r="E562" s="32">
        <f t="shared" si="8"/>
        <v>-5.9964260450376949E-3</v>
      </c>
    </row>
    <row r="563" spans="1:5" x14ac:dyDescent="0.2">
      <c r="A563" s="7">
        <v>42902</v>
      </c>
      <c r="B563">
        <v>162.41999999999999</v>
      </c>
      <c r="C563">
        <v>5887200</v>
      </c>
      <c r="D563" t="s">
        <v>53</v>
      </c>
      <c r="E563" s="32">
        <f t="shared" si="8"/>
        <v>-1.0297970873194966E-2</v>
      </c>
    </row>
    <row r="564" spans="1:5" x14ac:dyDescent="0.2">
      <c r="A564" s="7">
        <v>42905</v>
      </c>
      <c r="B564">
        <v>165.09</v>
      </c>
      <c r="C564">
        <v>3043900</v>
      </c>
      <c r="D564" t="s">
        <v>53</v>
      </c>
      <c r="E564" s="32">
        <f t="shared" si="8"/>
        <v>1.6438862209087649E-2</v>
      </c>
    </row>
    <row r="565" spans="1:5" x14ac:dyDescent="0.2">
      <c r="A565" s="7">
        <v>42906</v>
      </c>
      <c r="B565">
        <v>166.28998999999999</v>
      </c>
      <c r="C565">
        <v>3857900</v>
      </c>
      <c r="D565" t="s">
        <v>53</v>
      </c>
      <c r="E565" s="32">
        <f t="shared" si="8"/>
        <v>7.26870192016467E-3</v>
      </c>
    </row>
    <row r="566" spans="1:5" x14ac:dyDescent="0.2">
      <c r="A566" s="7">
        <v>42907</v>
      </c>
      <c r="B566">
        <v>171.35001</v>
      </c>
      <c r="C566">
        <v>5490800</v>
      </c>
      <c r="D566" t="s">
        <v>53</v>
      </c>
      <c r="E566" s="32">
        <f t="shared" si="8"/>
        <v>3.0428891119663962E-2</v>
      </c>
    </row>
    <row r="567" spans="1:5" x14ac:dyDescent="0.2">
      <c r="A567" s="7">
        <v>42908</v>
      </c>
      <c r="B567">
        <v>173.82001</v>
      </c>
      <c r="C567">
        <v>5745800</v>
      </c>
      <c r="D567" t="s">
        <v>53</v>
      </c>
      <c r="E567" s="32">
        <f t="shared" si="8"/>
        <v>1.4414939339659209E-2</v>
      </c>
    </row>
    <row r="568" spans="1:5" x14ac:dyDescent="0.2">
      <c r="A568" s="7">
        <v>42909</v>
      </c>
      <c r="B568">
        <v>172.5</v>
      </c>
      <c r="C568">
        <v>14368500</v>
      </c>
      <c r="D568" t="s">
        <v>53</v>
      </c>
      <c r="E568" s="32">
        <f t="shared" si="8"/>
        <v>-7.5941199174939435E-3</v>
      </c>
    </row>
    <row r="569" spans="1:5" x14ac:dyDescent="0.2">
      <c r="A569" s="7">
        <v>42912</v>
      </c>
      <c r="B569">
        <v>173.67</v>
      </c>
      <c r="C569">
        <v>3037600</v>
      </c>
      <c r="D569" t="s">
        <v>53</v>
      </c>
      <c r="E569" s="32">
        <f t="shared" si="8"/>
        <v>6.7826086956521018E-3</v>
      </c>
    </row>
    <row r="570" spans="1:5" x14ac:dyDescent="0.2">
      <c r="A570" s="7">
        <v>42913</v>
      </c>
      <c r="B570">
        <v>170.85001</v>
      </c>
      <c r="C570">
        <v>2941500</v>
      </c>
      <c r="D570" t="s">
        <v>53</v>
      </c>
      <c r="E570" s="32">
        <f t="shared" si="8"/>
        <v>-1.6237634594345542E-2</v>
      </c>
    </row>
    <row r="571" spans="1:5" x14ac:dyDescent="0.2">
      <c r="A571" s="7">
        <v>42914</v>
      </c>
      <c r="B571">
        <v>174.07001</v>
      </c>
      <c r="C571">
        <v>2890500</v>
      </c>
      <c r="D571" t="s">
        <v>53</v>
      </c>
      <c r="E571" s="32">
        <f t="shared" si="8"/>
        <v>1.8846940658651404E-2</v>
      </c>
    </row>
    <row r="572" spans="1:5" x14ac:dyDescent="0.2">
      <c r="A572" s="7">
        <v>42915</v>
      </c>
      <c r="B572">
        <v>172.59</v>
      </c>
      <c r="C572">
        <v>2491800</v>
      </c>
      <c r="D572" t="s">
        <v>53</v>
      </c>
      <c r="E572" s="32">
        <f t="shared" si="8"/>
        <v>-8.5023836099049621E-3</v>
      </c>
    </row>
    <row r="573" spans="1:5" x14ac:dyDescent="0.2">
      <c r="A573" s="7">
        <v>42916</v>
      </c>
      <c r="B573">
        <v>172.23</v>
      </c>
      <c r="C573">
        <v>2695500</v>
      </c>
      <c r="D573" t="s">
        <v>53</v>
      </c>
      <c r="E573" s="32">
        <f t="shared" si="8"/>
        <v>-2.0858682426560847E-3</v>
      </c>
    </row>
    <row r="574" spans="1:5" x14ac:dyDescent="0.2">
      <c r="A574" s="7">
        <v>42919</v>
      </c>
      <c r="B574">
        <v>172.8</v>
      </c>
      <c r="C574">
        <v>1395100</v>
      </c>
      <c r="D574" t="s">
        <v>53</v>
      </c>
      <c r="E574" s="32">
        <f t="shared" si="8"/>
        <v>3.3095279568020764E-3</v>
      </c>
    </row>
    <row r="575" spans="1:5" x14ac:dyDescent="0.2">
      <c r="A575" s="7">
        <v>42921</v>
      </c>
      <c r="B575">
        <v>174.25998999999999</v>
      </c>
      <c r="C575">
        <v>2830000</v>
      </c>
      <c r="D575" t="s">
        <v>53</v>
      </c>
      <c r="E575" s="32">
        <f t="shared" si="8"/>
        <v>8.4490162037035663E-3</v>
      </c>
    </row>
    <row r="576" spans="1:5" x14ac:dyDescent="0.2">
      <c r="A576" s="7">
        <v>42922</v>
      </c>
      <c r="B576">
        <v>171.72</v>
      </c>
      <c r="C576">
        <v>2566400</v>
      </c>
      <c r="D576" t="s">
        <v>53</v>
      </c>
      <c r="E576" s="32">
        <f t="shared" si="8"/>
        <v>-1.4575864488457673E-2</v>
      </c>
    </row>
    <row r="577" spans="1:5" x14ac:dyDescent="0.2">
      <c r="A577" s="7">
        <v>42923</v>
      </c>
      <c r="B577">
        <v>171.42999</v>
      </c>
      <c r="C577">
        <v>2612900</v>
      </c>
      <c r="D577" t="s">
        <v>53</v>
      </c>
      <c r="E577" s="32">
        <f t="shared" si="8"/>
        <v>-1.6888539482878826E-3</v>
      </c>
    </row>
    <row r="578" spans="1:5" x14ac:dyDescent="0.2">
      <c r="A578" s="7">
        <v>42926</v>
      </c>
      <c r="B578">
        <v>172.2</v>
      </c>
      <c r="C578">
        <v>2070600</v>
      </c>
      <c r="D578" t="s">
        <v>53</v>
      </c>
      <c r="E578" s="32">
        <f t="shared" si="8"/>
        <v>4.4916878312831086E-3</v>
      </c>
    </row>
    <row r="579" spans="1:5" x14ac:dyDescent="0.2">
      <c r="A579" s="7">
        <v>42927</v>
      </c>
      <c r="B579">
        <v>173.32001</v>
      </c>
      <c r="C579">
        <v>2198000</v>
      </c>
      <c r="D579" t="s">
        <v>53</v>
      </c>
      <c r="E579" s="32">
        <f t="shared" si="8"/>
        <v>6.5041231126597432E-3</v>
      </c>
    </row>
    <row r="580" spans="1:5" x14ac:dyDescent="0.2">
      <c r="A580" s="7">
        <v>42928</v>
      </c>
      <c r="B580">
        <v>173.27</v>
      </c>
      <c r="C580">
        <v>1976900</v>
      </c>
      <c r="D580" t="s">
        <v>53</v>
      </c>
      <c r="E580" s="32">
        <f t="shared" ref="E580:E643" si="9">(B580-B579)/B579</f>
        <v>-2.8854140961557829E-4</v>
      </c>
    </row>
    <row r="581" spans="1:5" x14ac:dyDescent="0.2">
      <c r="A581" s="7">
        <v>42929</v>
      </c>
      <c r="B581">
        <v>175.03998999999999</v>
      </c>
      <c r="C581">
        <v>2999900</v>
      </c>
      <c r="D581" t="s">
        <v>53</v>
      </c>
      <c r="E581" s="32">
        <f t="shared" si="9"/>
        <v>1.0215213250995432E-2</v>
      </c>
    </row>
    <row r="582" spans="1:5" x14ac:dyDescent="0.2">
      <c r="A582" s="7">
        <v>42930</v>
      </c>
      <c r="B582">
        <v>177.13</v>
      </c>
      <c r="C582">
        <v>2720600</v>
      </c>
      <c r="D582" t="s">
        <v>53</v>
      </c>
      <c r="E582" s="32">
        <f t="shared" si="9"/>
        <v>1.1940185782688897E-2</v>
      </c>
    </row>
    <row r="583" spans="1:5" x14ac:dyDescent="0.2">
      <c r="A583" s="7">
        <v>42933</v>
      </c>
      <c r="B583">
        <v>177.39999</v>
      </c>
      <c r="C583">
        <v>2692400</v>
      </c>
      <c r="D583" t="s">
        <v>53</v>
      </c>
      <c r="E583" s="32">
        <f t="shared" si="9"/>
        <v>1.5242477276576924E-3</v>
      </c>
    </row>
    <row r="584" spans="1:5" x14ac:dyDescent="0.2">
      <c r="A584" s="7">
        <v>42934</v>
      </c>
      <c r="B584">
        <v>177.48</v>
      </c>
      <c r="C584">
        <v>1820100</v>
      </c>
      <c r="D584" t="s">
        <v>53</v>
      </c>
      <c r="E584" s="32">
        <f t="shared" si="9"/>
        <v>4.5101468156783582E-4</v>
      </c>
    </row>
    <row r="585" spans="1:5" x14ac:dyDescent="0.2">
      <c r="A585" s="7">
        <v>42935</v>
      </c>
      <c r="B585">
        <v>179.17999</v>
      </c>
      <c r="C585">
        <v>2440700</v>
      </c>
      <c r="D585" t="s">
        <v>53</v>
      </c>
      <c r="E585" s="32">
        <f t="shared" si="9"/>
        <v>9.5784877169259302E-3</v>
      </c>
    </row>
    <row r="586" spans="1:5" x14ac:dyDescent="0.2">
      <c r="A586" s="7">
        <v>42936</v>
      </c>
      <c r="B586">
        <v>179.32001</v>
      </c>
      <c r="C586">
        <v>3039300</v>
      </c>
      <c r="D586" t="s">
        <v>53</v>
      </c>
      <c r="E586" s="32">
        <f t="shared" si="9"/>
        <v>7.8144886602568011E-4</v>
      </c>
    </row>
    <row r="587" spans="1:5" x14ac:dyDescent="0.2">
      <c r="A587" s="7">
        <v>42937</v>
      </c>
      <c r="B587">
        <v>180.21001000000001</v>
      </c>
      <c r="C587">
        <v>2674700</v>
      </c>
      <c r="D587" t="s">
        <v>53</v>
      </c>
      <c r="E587" s="32">
        <f t="shared" si="9"/>
        <v>4.9631940127597297E-3</v>
      </c>
    </row>
    <row r="588" spans="1:5" x14ac:dyDescent="0.2">
      <c r="A588" s="7">
        <v>42940</v>
      </c>
      <c r="B588">
        <v>181.06</v>
      </c>
      <c r="C588">
        <v>2503100</v>
      </c>
      <c r="D588" t="s">
        <v>53</v>
      </c>
      <c r="E588" s="32">
        <f t="shared" si="9"/>
        <v>4.7166636303942891E-3</v>
      </c>
    </row>
    <row r="589" spans="1:5" x14ac:dyDescent="0.2">
      <c r="A589" s="7">
        <v>42941</v>
      </c>
      <c r="B589">
        <v>180.89</v>
      </c>
      <c r="C589">
        <v>3343200</v>
      </c>
      <c r="D589" t="s">
        <v>53</v>
      </c>
      <c r="E589" s="32">
        <f t="shared" si="9"/>
        <v>-9.3891527670394298E-4</v>
      </c>
    </row>
    <row r="590" spans="1:5" x14ac:dyDescent="0.2">
      <c r="A590" s="7">
        <v>42942</v>
      </c>
      <c r="B590">
        <v>175.89</v>
      </c>
      <c r="C590">
        <v>5446100</v>
      </c>
      <c r="D590" t="s">
        <v>53</v>
      </c>
      <c r="E590" s="32">
        <f t="shared" si="9"/>
        <v>-2.7641107855602854E-2</v>
      </c>
    </row>
    <row r="591" spans="1:5" x14ac:dyDescent="0.2">
      <c r="A591" s="7">
        <v>42943</v>
      </c>
      <c r="B591">
        <v>172.14999</v>
      </c>
      <c r="C591">
        <v>5523200</v>
      </c>
      <c r="D591" t="s">
        <v>53</v>
      </c>
      <c r="E591" s="32">
        <f t="shared" si="9"/>
        <v>-2.1263346409687783E-2</v>
      </c>
    </row>
    <row r="592" spans="1:5" x14ac:dyDescent="0.2">
      <c r="A592" s="7">
        <v>42944</v>
      </c>
      <c r="B592">
        <v>174.53998999999999</v>
      </c>
      <c r="C592">
        <v>2463500</v>
      </c>
      <c r="D592" t="s">
        <v>53</v>
      </c>
      <c r="E592" s="32">
        <f t="shared" si="9"/>
        <v>1.3883242165741551E-2</v>
      </c>
    </row>
    <row r="593" spans="1:5" x14ac:dyDescent="0.2">
      <c r="A593" s="7">
        <v>42947</v>
      </c>
      <c r="B593">
        <v>174.50998999999999</v>
      </c>
      <c r="C593">
        <v>2424800</v>
      </c>
      <c r="D593" t="s">
        <v>53</v>
      </c>
      <c r="E593" s="32">
        <f t="shared" si="9"/>
        <v>-1.7188038110922969E-4</v>
      </c>
    </row>
    <row r="594" spans="1:5" x14ac:dyDescent="0.2">
      <c r="A594" s="7">
        <v>42948</v>
      </c>
      <c r="B594">
        <v>174.13</v>
      </c>
      <c r="C594">
        <v>2069600</v>
      </c>
      <c r="D594" t="s">
        <v>53</v>
      </c>
      <c r="E594" s="32">
        <f t="shared" si="9"/>
        <v>-2.1774684646993121E-3</v>
      </c>
    </row>
    <row r="595" spans="1:5" x14ac:dyDescent="0.2">
      <c r="A595" s="7">
        <v>42949</v>
      </c>
      <c r="B595">
        <v>174.46001000000001</v>
      </c>
      <c r="C595">
        <v>2209200</v>
      </c>
      <c r="D595" t="s">
        <v>53</v>
      </c>
      <c r="E595" s="32">
        <f t="shared" si="9"/>
        <v>1.8951932464251748E-3</v>
      </c>
    </row>
    <row r="596" spans="1:5" x14ac:dyDescent="0.2">
      <c r="A596" s="7">
        <v>42950</v>
      </c>
      <c r="B596">
        <v>174.17999</v>
      </c>
      <c r="C596">
        <v>1725900</v>
      </c>
      <c r="D596" t="s">
        <v>53</v>
      </c>
      <c r="E596" s="32">
        <f t="shared" si="9"/>
        <v>-1.6050669720814956E-3</v>
      </c>
    </row>
    <row r="597" spans="1:5" x14ac:dyDescent="0.2">
      <c r="A597" s="7">
        <v>42951</v>
      </c>
      <c r="B597">
        <v>173.85001</v>
      </c>
      <c r="C597">
        <v>1915600</v>
      </c>
      <c r="D597" t="s">
        <v>53</v>
      </c>
      <c r="E597" s="32">
        <f t="shared" si="9"/>
        <v>-1.8944770866045299E-3</v>
      </c>
    </row>
    <row r="598" spans="1:5" x14ac:dyDescent="0.2">
      <c r="A598" s="7">
        <v>42954</v>
      </c>
      <c r="B598">
        <v>174.58</v>
      </c>
      <c r="C598">
        <v>1193800</v>
      </c>
      <c r="D598" t="s">
        <v>53</v>
      </c>
      <c r="E598" s="32">
        <f t="shared" si="9"/>
        <v>4.1989643831485254E-3</v>
      </c>
    </row>
    <row r="599" spans="1:5" x14ac:dyDescent="0.2">
      <c r="A599" s="7">
        <v>42955</v>
      </c>
      <c r="B599">
        <v>173.69</v>
      </c>
      <c r="C599">
        <v>2325200</v>
      </c>
      <c r="D599" t="s">
        <v>53</v>
      </c>
      <c r="E599" s="32">
        <f t="shared" si="9"/>
        <v>-5.0979493641884217E-3</v>
      </c>
    </row>
    <row r="600" spans="1:5" x14ac:dyDescent="0.2">
      <c r="A600" s="7">
        <v>42956</v>
      </c>
      <c r="B600">
        <v>173.55</v>
      </c>
      <c r="C600">
        <v>1972200</v>
      </c>
      <c r="D600" t="s">
        <v>53</v>
      </c>
      <c r="E600" s="32">
        <f t="shared" si="9"/>
        <v>-8.0603373826925188E-4</v>
      </c>
    </row>
    <row r="601" spans="1:5" x14ac:dyDescent="0.2">
      <c r="A601" s="7">
        <v>42957</v>
      </c>
      <c r="B601">
        <v>169.11</v>
      </c>
      <c r="C601">
        <v>3443800</v>
      </c>
      <c r="D601" t="s">
        <v>53</v>
      </c>
      <c r="E601" s="32">
        <f t="shared" si="9"/>
        <v>-2.5583405358686244E-2</v>
      </c>
    </row>
    <row r="602" spans="1:5" x14ac:dyDescent="0.2">
      <c r="A602" s="7">
        <v>42958</v>
      </c>
      <c r="B602">
        <v>169.42999</v>
      </c>
      <c r="C602">
        <v>1571600</v>
      </c>
      <c r="D602" t="s">
        <v>53</v>
      </c>
      <c r="E602" s="32">
        <f t="shared" si="9"/>
        <v>1.8922003429719708E-3</v>
      </c>
    </row>
    <row r="603" spans="1:5" x14ac:dyDescent="0.2">
      <c r="A603" s="7">
        <v>42961</v>
      </c>
      <c r="B603">
        <v>171.67</v>
      </c>
      <c r="C603">
        <v>1915800</v>
      </c>
      <c r="D603" t="s">
        <v>53</v>
      </c>
      <c r="E603" s="32">
        <f t="shared" si="9"/>
        <v>1.3220858951830098E-2</v>
      </c>
    </row>
    <row r="604" spans="1:5" x14ac:dyDescent="0.2">
      <c r="A604" s="7">
        <v>42962</v>
      </c>
      <c r="B604">
        <v>170.03998999999999</v>
      </c>
      <c r="C604">
        <v>1956300</v>
      </c>
      <c r="D604" t="s">
        <v>53</v>
      </c>
      <c r="E604" s="32">
        <f t="shared" si="9"/>
        <v>-9.4950195141841835E-3</v>
      </c>
    </row>
    <row r="605" spans="1:5" x14ac:dyDescent="0.2">
      <c r="A605" s="7">
        <v>42963</v>
      </c>
      <c r="B605">
        <v>171.39</v>
      </c>
      <c r="C605">
        <v>1618800</v>
      </c>
      <c r="D605" t="s">
        <v>53</v>
      </c>
      <c r="E605" s="32">
        <f t="shared" si="9"/>
        <v>7.939367674627584E-3</v>
      </c>
    </row>
    <row r="606" spans="1:5" x14ac:dyDescent="0.2">
      <c r="A606" s="7">
        <v>42964</v>
      </c>
      <c r="B606">
        <v>167.81</v>
      </c>
      <c r="C606">
        <v>2630600</v>
      </c>
      <c r="D606" t="s">
        <v>53</v>
      </c>
      <c r="E606" s="32">
        <f t="shared" si="9"/>
        <v>-2.0888033140789918E-2</v>
      </c>
    </row>
    <row r="607" spans="1:5" x14ac:dyDescent="0.2">
      <c r="A607" s="7">
        <v>42965</v>
      </c>
      <c r="B607">
        <v>167.28998999999999</v>
      </c>
      <c r="C607">
        <v>1741900</v>
      </c>
      <c r="D607" t="s">
        <v>53</v>
      </c>
      <c r="E607" s="32">
        <f t="shared" si="9"/>
        <v>-3.0988022167928813E-3</v>
      </c>
    </row>
    <row r="608" spans="1:5" x14ac:dyDescent="0.2">
      <c r="A608" s="7">
        <v>42968</v>
      </c>
      <c r="B608">
        <v>168.16</v>
      </c>
      <c r="C608">
        <v>1533300</v>
      </c>
      <c r="D608" t="s">
        <v>53</v>
      </c>
      <c r="E608" s="32">
        <f t="shared" si="9"/>
        <v>5.2006100305224947E-3</v>
      </c>
    </row>
    <row r="609" spans="1:5" x14ac:dyDescent="0.2">
      <c r="A609" s="7">
        <v>42969</v>
      </c>
      <c r="B609">
        <v>170.07001</v>
      </c>
      <c r="C609">
        <v>1933500</v>
      </c>
      <c r="D609" t="s">
        <v>53</v>
      </c>
      <c r="E609" s="32">
        <f t="shared" si="9"/>
        <v>1.1358289724072311E-2</v>
      </c>
    </row>
    <row r="610" spans="1:5" x14ac:dyDescent="0.2">
      <c r="A610" s="7">
        <v>42970</v>
      </c>
      <c r="B610">
        <v>169</v>
      </c>
      <c r="C610">
        <v>1279400</v>
      </c>
      <c r="D610" t="s">
        <v>53</v>
      </c>
      <c r="E610" s="32">
        <f t="shared" si="9"/>
        <v>-6.2915854476635613E-3</v>
      </c>
    </row>
    <row r="611" spans="1:5" x14ac:dyDescent="0.2">
      <c r="A611" s="7">
        <v>42971</v>
      </c>
      <c r="B611">
        <v>169.95</v>
      </c>
      <c r="C611">
        <v>1922400</v>
      </c>
      <c r="D611" t="s">
        <v>53</v>
      </c>
      <c r="E611" s="32">
        <f t="shared" si="9"/>
        <v>5.6213017751478621E-3</v>
      </c>
    </row>
    <row r="612" spans="1:5" x14ac:dyDescent="0.2">
      <c r="A612" s="7">
        <v>42972</v>
      </c>
      <c r="B612">
        <v>169.74001000000001</v>
      </c>
      <c r="C612">
        <v>1510800</v>
      </c>
      <c r="D612" t="s">
        <v>53</v>
      </c>
      <c r="E612" s="32">
        <f t="shared" si="9"/>
        <v>-1.2355987055014791E-3</v>
      </c>
    </row>
    <row r="613" spans="1:5" x14ac:dyDescent="0.2">
      <c r="A613" s="7">
        <v>42975</v>
      </c>
      <c r="B613">
        <v>171.78</v>
      </c>
      <c r="C613">
        <v>2359500</v>
      </c>
      <c r="D613" t="s">
        <v>53</v>
      </c>
      <c r="E613" s="32">
        <f t="shared" si="9"/>
        <v>1.2018321431700096E-2</v>
      </c>
    </row>
    <row r="614" spans="1:5" x14ac:dyDescent="0.2">
      <c r="A614" s="7">
        <v>42976</v>
      </c>
      <c r="B614">
        <v>172.23</v>
      </c>
      <c r="C614">
        <v>1483000</v>
      </c>
      <c r="D614" t="s">
        <v>53</v>
      </c>
      <c r="E614" s="32">
        <f t="shared" si="9"/>
        <v>2.6196297589939962E-3</v>
      </c>
    </row>
    <row r="615" spans="1:5" x14ac:dyDescent="0.2">
      <c r="A615" s="7">
        <v>42977</v>
      </c>
      <c r="B615">
        <v>173.64999</v>
      </c>
      <c r="C615">
        <v>2310900</v>
      </c>
      <c r="D615" t="s">
        <v>53</v>
      </c>
      <c r="E615" s="32">
        <f t="shared" si="9"/>
        <v>8.2447308831214827E-3</v>
      </c>
    </row>
    <row r="616" spans="1:5" x14ac:dyDescent="0.2">
      <c r="A616" s="7">
        <v>42978</v>
      </c>
      <c r="B616">
        <v>177.77</v>
      </c>
      <c r="C616">
        <v>3977500</v>
      </c>
      <c r="D616" t="s">
        <v>53</v>
      </c>
      <c r="E616" s="32">
        <f t="shared" si="9"/>
        <v>2.3725944355078903E-2</v>
      </c>
    </row>
    <row r="617" spans="1:5" x14ac:dyDescent="0.2">
      <c r="A617" s="7">
        <v>42979</v>
      </c>
      <c r="B617">
        <v>178.71001000000001</v>
      </c>
      <c r="C617">
        <v>2431900</v>
      </c>
      <c r="D617" t="s">
        <v>53</v>
      </c>
      <c r="E617" s="32">
        <f t="shared" si="9"/>
        <v>5.2877875907070982E-3</v>
      </c>
    </row>
    <row r="618" spans="1:5" x14ac:dyDescent="0.2">
      <c r="A618" s="7">
        <v>42983</v>
      </c>
      <c r="B618">
        <v>176.74001000000001</v>
      </c>
      <c r="C618">
        <v>1959900</v>
      </c>
      <c r="D618" t="s">
        <v>53</v>
      </c>
      <c r="E618" s="32">
        <f t="shared" si="9"/>
        <v>-1.1023445189220228E-2</v>
      </c>
    </row>
    <row r="619" spans="1:5" x14ac:dyDescent="0.2">
      <c r="A619" s="7">
        <v>42984</v>
      </c>
      <c r="B619">
        <v>178.38</v>
      </c>
      <c r="C619">
        <v>2242300</v>
      </c>
      <c r="D619" t="s">
        <v>53</v>
      </c>
      <c r="E619" s="32">
        <f t="shared" si="9"/>
        <v>9.2791100328668257E-3</v>
      </c>
    </row>
    <row r="620" spans="1:5" x14ac:dyDescent="0.2">
      <c r="A620" s="7">
        <v>42985</v>
      </c>
      <c r="B620">
        <v>180.71001000000001</v>
      </c>
      <c r="C620">
        <v>2985300</v>
      </c>
      <c r="D620" t="s">
        <v>53</v>
      </c>
      <c r="E620" s="32">
        <f t="shared" si="9"/>
        <v>1.3062058526740755E-2</v>
      </c>
    </row>
    <row r="621" spans="1:5" x14ac:dyDescent="0.2">
      <c r="A621" s="7">
        <v>42986</v>
      </c>
      <c r="B621">
        <v>180.64</v>
      </c>
      <c r="C621">
        <v>1993900</v>
      </c>
      <c r="D621" t="s">
        <v>53</v>
      </c>
      <c r="E621" s="32">
        <f t="shared" si="9"/>
        <v>-3.8741628092447549E-4</v>
      </c>
    </row>
    <row r="622" spans="1:5" x14ac:dyDescent="0.2">
      <c r="A622" s="7">
        <v>42989</v>
      </c>
      <c r="B622">
        <v>186.49001000000001</v>
      </c>
      <c r="C622">
        <v>3791200</v>
      </c>
      <c r="D622" t="s">
        <v>53</v>
      </c>
      <c r="E622" s="32">
        <f t="shared" si="9"/>
        <v>3.238490921169191E-2</v>
      </c>
    </row>
    <row r="623" spans="1:5" x14ac:dyDescent="0.2">
      <c r="A623" s="7">
        <v>42990</v>
      </c>
      <c r="B623">
        <v>191</v>
      </c>
      <c r="C623">
        <v>3894300</v>
      </c>
      <c r="D623" t="s">
        <v>53</v>
      </c>
      <c r="E623" s="32">
        <f t="shared" si="9"/>
        <v>2.4183547418974279E-2</v>
      </c>
    </row>
    <row r="624" spans="1:5" x14ac:dyDescent="0.2">
      <c r="A624" s="7">
        <v>42991</v>
      </c>
      <c r="B624">
        <v>189.7</v>
      </c>
      <c r="C624">
        <v>3031400</v>
      </c>
      <c r="D624" t="s">
        <v>53</v>
      </c>
      <c r="E624" s="32">
        <f t="shared" si="9"/>
        <v>-6.8062827225131486E-3</v>
      </c>
    </row>
    <row r="625" spans="1:5" x14ac:dyDescent="0.2">
      <c r="A625" s="7">
        <v>42992</v>
      </c>
      <c r="B625">
        <v>189.44</v>
      </c>
      <c r="C625">
        <v>2318400</v>
      </c>
      <c r="D625" t="s">
        <v>53</v>
      </c>
      <c r="E625" s="32">
        <f t="shared" si="9"/>
        <v>-1.370585134422725E-3</v>
      </c>
    </row>
    <row r="626" spans="1:5" x14ac:dyDescent="0.2">
      <c r="A626" s="7">
        <v>42993</v>
      </c>
      <c r="B626">
        <v>187.47</v>
      </c>
      <c r="C626">
        <v>5349000</v>
      </c>
      <c r="D626" t="s">
        <v>53</v>
      </c>
      <c r="E626" s="32">
        <f t="shared" si="9"/>
        <v>-1.0399070945945939E-2</v>
      </c>
    </row>
    <row r="627" spans="1:5" x14ac:dyDescent="0.2">
      <c r="A627" s="7">
        <v>42996</v>
      </c>
      <c r="B627">
        <v>186.47</v>
      </c>
      <c r="C627">
        <v>2443800</v>
      </c>
      <c r="D627" t="s">
        <v>53</v>
      </c>
      <c r="E627" s="32">
        <f t="shared" si="9"/>
        <v>-5.3341868032218487E-3</v>
      </c>
    </row>
    <row r="628" spans="1:5" x14ac:dyDescent="0.2">
      <c r="A628" s="7">
        <v>42997</v>
      </c>
      <c r="B628">
        <v>186.32001</v>
      </c>
      <c r="C628">
        <v>2066100</v>
      </c>
      <c r="D628" t="s">
        <v>53</v>
      </c>
      <c r="E628" s="32">
        <f t="shared" si="9"/>
        <v>-8.0436531345526091E-4</v>
      </c>
    </row>
    <row r="629" spans="1:5" x14ac:dyDescent="0.2">
      <c r="A629" s="7">
        <v>42998</v>
      </c>
      <c r="B629">
        <v>188.17</v>
      </c>
      <c r="C629">
        <v>2685400</v>
      </c>
      <c r="D629" t="s">
        <v>53</v>
      </c>
      <c r="E629" s="32">
        <f t="shared" si="9"/>
        <v>9.9290999393999123E-3</v>
      </c>
    </row>
    <row r="630" spans="1:5" x14ac:dyDescent="0.2">
      <c r="A630" s="7">
        <v>42999</v>
      </c>
      <c r="B630">
        <v>186.64</v>
      </c>
      <c r="C630">
        <v>2082200</v>
      </c>
      <c r="D630" t="s">
        <v>53</v>
      </c>
      <c r="E630" s="32">
        <f t="shared" si="9"/>
        <v>-8.1309454216931566E-3</v>
      </c>
    </row>
    <row r="631" spans="1:5" x14ac:dyDescent="0.2">
      <c r="A631" s="7">
        <v>43000</v>
      </c>
      <c r="B631">
        <v>185.75998999999999</v>
      </c>
      <c r="C631">
        <v>2275600</v>
      </c>
      <c r="D631" t="s">
        <v>53</v>
      </c>
      <c r="E631" s="32">
        <f t="shared" si="9"/>
        <v>-4.7150128589798475E-3</v>
      </c>
    </row>
    <row r="632" spans="1:5" x14ac:dyDescent="0.2">
      <c r="A632" s="7">
        <v>43003</v>
      </c>
      <c r="B632">
        <v>186.28998999999999</v>
      </c>
      <c r="C632">
        <v>2545400</v>
      </c>
      <c r="D632" t="s">
        <v>53</v>
      </c>
      <c r="E632" s="32">
        <f t="shared" si="9"/>
        <v>2.8531439951089638E-3</v>
      </c>
    </row>
    <row r="633" spans="1:5" x14ac:dyDescent="0.2">
      <c r="A633" s="7">
        <v>43004</v>
      </c>
      <c r="B633">
        <v>185.60001</v>
      </c>
      <c r="C633">
        <v>2307900</v>
      </c>
      <c r="D633" t="s">
        <v>53</v>
      </c>
      <c r="E633" s="32">
        <f t="shared" si="9"/>
        <v>-3.7037953569056042E-3</v>
      </c>
    </row>
    <row r="634" spans="1:5" x14ac:dyDescent="0.2">
      <c r="A634" s="7">
        <v>43005</v>
      </c>
      <c r="B634">
        <v>184.88</v>
      </c>
      <c r="C634">
        <v>2436700</v>
      </c>
      <c r="D634" t="s">
        <v>53</v>
      </c>
      <c r="E634" s="32">
        <f t="shared" si="9"/>
        <v>-3.8793640151204845E-3</v>
      </c>
    </row>
    <row r="635" spans="1:5" x14ac:dyDescent="0.2">
      <c r="A635" s="7">
        <v>43006</v>
      </c>
      <c r="B635">
        <v>185.46001000000001</v>
      </c>
      <c r="C635">
        <v>2576900</v>
      </c>
      <c r="D635" t="s">
        <v>53</v>
      </c>
      <c r="E635" s="32">
        <f t="shared" si="9"/>
        <v>3.1372241453916901E-3</v>
      </c>
    </row>
    <row r="636" spans="1:5" x14ac:dyDescent="0.2">
      <c r="A636" s="7">
        <v>43007</v>
      </c>
      <c r="B636">
        <v>186.45</v>
      </c>
      <c r="C636">
        <v>3017300</v>
      </c>
      <c r="D636" t="s">
        <v>53</v>
      </c>
      <c r="E636" s="32">
        <f t="shared" si="9"/>
        <v>5.3380240840059127E-3</v>
      </c>
    </row>
    <row r="637" spans="1:5" x14ac:dyDescent="0.2">
      <c r="A637" s="7">
        <v>43010</v>
      </c>
      <c r="B637">
        <v>187.17</v>
      </c>
      <c r="C637">
        <v>2682700</v>
      </c>
      <c r="D637" t="s">
        <v>53</v>
      </c>
      <c r="E637" s="32">
        <f t="shared" si="9"/>
        <v>3.8616251005631477E-3</v>
      </c>
    </row>
    <row r="638" spans="1:5" x14ac:dyDescent="0.2">
      <c r="A638" s="7">
        <v>43011</v>
      </c>
      <c r="B638">
        <v>187.23</v>
      </c>
      <c r="C638">
        <v>1514200</v>
      </c>
      <c r="D638" t="s">
        <v>53</v>
      </c>
      <c r="E638" s="32">
        <f t="shared" si="9"/>
        <v>3.2056419297965636E-4</v>
      </c>
    </row>
    <row r="639" spans="1:5" x14ac:dyDescent="0.2">
      <c r="A639" s="7">
        <v>43012</v>
      </c>
      <c r="B639">
        <v>188.59</v>
      </c>
      <c r="C639">
        <v>1660300</v>
      </c>
      <c r="D639" t="s">
        <v>53</v>
      </c>
      <c r="E639" s="32">
        <f t="shared" si="9"/>
        <v>7.2637931955349773E-3</v>
      </c>
    </row>
    <row r="640" spans="1:5" x14ac:dyDescent="0.2">
      <c r="A640" s="7">
        <v>43013</v>
      </c>
      <c r="B640">
        <v>186.85001</v>
      </c>
      <c r="C640">
        <v>4506600</v>
      </c>
      <c r="D640" t="s">
        <v>53</v>
      </c>
      <c r="E640" s="32">
        <f t="shared" si="9"/>
        <v>-9.2263110451243757E-3</v>
      </c>
    </row>
    <row r="641" spans="1:5" x14ac:dyDescent="0.2">
      <c r="A641" s="7">
        <v>43014</v>
      </c>
      <c r="B641">
        <v>185.82001</v>
      </c>
      <c r="C641">
        <v>2032500</v>
      </c>
      <c r="D641" t="s">
        <v>53</v>
      </c>
      <c r="E641" s="32">
        <f t="shared" si="9"/>
        <v>-5.5124428411858321E-3</v>
      </c>
    </row>
    <row r="642" spans="1:5" x14ac:dyDescent="0.2">
      <c r="A642" s="7">
        <v>43017</v>
      </c>
      <c r="B642">
        <v>185.46001000000001</v>
      </c>
      <c r="C642">
        <v>1519600</v>
      </c>
      <c r="D642" t="s">
        <v>53</v>
      </c>
      <c r="E642" s="32">
        <f t="shared" si="9"/>
        <v>-1.937358629998918E-3</v>
      </c>
    </row>
    <row r="643" spans="1:5" x14ac:dyDescent="0.2">
      <c r="A643" s="7">
        <v>43018</v>
      </c>
      <c r="B643">
        <v>185.78998999999999</v>
      </c>
      <c r="C643">
        <v>2036400</v>
      </c>
      <c r="D643" t="s">
        <v>53</v>
      </c>
      <c r="E643" s="32">
        <f t="shared" si="9"/>
        <v>1.7792514947021609E-3</v>
      </c>
    </row>
    <row r="644" spans="1:5" x14ac:dyDescent="0.2">
      <c r="A644" s="7">
        <v>43019</v>
      </c>
      <c r="B644">
        <v>184.14999</v>
      </c>
      <c r="C644">
        <v>3273200</v>
      </c>
      <c r="D644" t="s">
        <v>53</v>
      </c>
      <c r="E644" s="32">
        <f t="shared" ref="E644:E707" si="10">(B644-B643)/B643</f>
        <v>-8.8271709363889114E-3</v>
      </c>
    </row>
    <row r="645" spans="1:5" x14ac:dyDescent="0.2">
      <c r="A645" s="7">
        <v>43020</v>
      </c>
      <c r="B645">
        <v>182.75998999999999</v>
      </c>
      <c r="C645">
        <v>2223800</v>
      </c>
      <c r="D645" t="s">
        <v>53</v>
      </c>
      <c r="E645" s="32">
        <f t="shared" si="10"/>
        <v>-7.548194816627548E-3</v>
      </c>
    </row>
    <row r="646" spans="1:5" x14ac:dyDescent="0.2">
      <c r="A646" s="7">
        <v>43021</v>
      </c>
      <c r="B646">
        <v>183.00998999999999</v>
      </c>
      <c r="C646">
        <v>2331500</v>
      </c>
      <c r="D646" t="s">
        <v>53</v>
      </c>
      <c r="E646" s="32">
        <f t="shared" si="10"/>
        <v>1.3679142792686737E-3</v>
      </c>
    </row>
    <row r="647" spans="1:5" x14ac:dyDescent="0.2">
      <c r="A647" s="7">
        <v>43024</v>
      </c>
      <c r="B647">
        <v>181.89999</v>
      </c>
      <c r="C647">
        <v>2211500</v>
      </c>
      <c r="D647" t="s">
        <v>53</v>
      </c>
      <c r="E647" s="32">
        <f t="shared" si="10"/>
        <v>-6.0652426679001798E-3</v>
      </c>
    </row>
    <row r="648" spans="1:5" x14ac:dyDescent="0.2">
      <c r="A648" s="7">
        <v>43025</v>
      </c>
      <c r="B648">
        <v>186.19</v>
      </c>
      <c r="C648">
        <v>3753700</v>
      </c>
      <c r="D648" t="s">
        <v>53</v>
      </c>
      <c r="E648" s="32">
        <f t="shared" si="10"/>
        <v>2.3584443297660407E-2</v>
      </c>
    </row>
    <row r="649" spans="1:5" x14ac:dyDescent="0.2">
      <c r="A649" s="7">
        <v>43026</v>
      </c>
      <c r="B649">
        <v>186.28</v>
      </c>
      <c r="C649">
        <v>2580200</v>
      </c>
      <c r="D649" t="s">
        <v>53</v>
      </c>
      <c r="E649" s="32">
        <f t="shared" si="10"/>
        <v>4.833771953381138E-4</v>
      </c>
    </row>
    <row r="650" spans="1:5" x14ac:dyDescent="0.2">
      <c r="A650" s="7">
        <v>43027</v>
      </c>
      <c r="B650">
        <v>184.12</v>
      </c>
      <c r="C650">
        <v>2563600</v>
      </c>
      <c r="D650" t="s">
        <v>53</v>
      </c>
      <c r="E650" s="32">
        <f t="shared" si="10"/>
        <v>-1.1595447713120016E-2</v>
      </c>
    </row>
    <row r="651" spans="1:5" x14ac:dyDescent="0.2">
      <c r="A651" s="7">
        <v>43028</v>
      </c>
      <c r="B651">
        <v>182.96001000000001</v>
      </c>
      <c r="C651">
        <v>3179200</v>
      </c>
      <c r="D651" t="s">
        <v>53</v>
      </c>
      <c r="E651" s="32">
        <f t="shared" si="10"/>
        <v>-6.300184662176805E-3</v>
      </c>
    </row>
    <row r="652" spans="1:5" x14ac:dyDescent="0.2">
      <c r="A652" s="7">
        <v>43031</v>
      </c>
      <c r="B652">
        <v>180.53</v>
      </c>
      <c r="C652">
        <v>2571200</v>
      </c>
      <c r="D652" t="s">
        <v>53</v>
      </c>
      <c r="E652" s="32">
        <f t="shared" si="10"/>
        <v>-1.3281645535546319E-2</v>
      </c>
    </row>
    <row r="653" spans="1:5" x14ac:dyDescent="0.2">
      <c r="A653" s="7">
        <v>43032</v>
      </c>
      <c r="B653">
        <v>180.37</v>
      </c>
      <c r="C653">
        <v>3449800</v>
      </c>
      <c r="D653" t="s">
        <v>53</v>
      </c>
      <c r="E653" s="32">
        <f t="shared" si="10"/>
        <v>-8.8627928876085183E-4</v>
      </c>
    </row>
    <row r="654" spans="1:5" x14ac:dyDescent="0.2">
      <c r="A654" s="7">
        <v>43033</v>
      </c>
      <c r="B654">
        <v>177.5</v>
      </c>
      <c r="C654">
        <v>4052500</v>
      </c>
      <c r="D654" t="s">
        <v>53</v>
      </c>
      <c r="E654" s="32">
        <f t="shared" si="10"/>
        <v>-1.5911736985086238E-2</v>
      </c>
    </row>
    <row r="655" spans="1:5" x14ac:dyDescent="0.2">
      <c r="A655" s="7">
        <v>43034</v>
      </c>
      <c r="B655">
        <v>176.52</v>
      </c>
      <c r="C655">
        <v>5998500</v>
      </c>
      <c r="D655" t="s">
        <v>53</v>
      </c>
      <c r="E655" s="32">
        <f t="shared" si="10"/>
        <v>-5.5211267605633227E-3</v>
      </c>
    </row>
    <row r="656" spans="1:5" x14ac:dyDescent="0.2">
      <c r="A656" s="7">
        <v>43035</v>
      </c>
      <c r="B656">
        <v>175.28</v>
      </c>
      <c r="C656">
        <v>3478600</v>
      </c>
      <c r="D656" t="s">
        <v>53</v>
      </c>
      <c r="E656" s="32">
        <f t="shared" si="10"/>
        <v>-7.0246997507365117E-3</v>
      </c>
    </row>
    <row r="657" spans="1:5" x14ac:dyDescent="0.2">
      <c r="A657" s="7">
        <v>43038</v>
      </c>
      <c r="B657">
        <v>174.59</v>
      </c>
      <c r="C657">
        <v>2550800</v>
      </c>
      <c r="D657" t="s">
        <v>53</v>
      </c>
      <c r="E657" s="32">
        <f t="shared" si="10"/>
        <v>-3.9365586490186996E-3</v>
      </c>
    </row>
    <row r="658" spans="1:5" x14ac:dyDescent="0.2">
      <c r="A658" s="7">
        <v>43039</v>
      </c>
      <c r="B658">
        <v>175.22</v>
      </c>
      <c r="C658">
        <v>2906600</v>
      </c>
      <c r="D658" t="s">
        <v>53</v>
      </c>
      <c r="E658" s="32">
        <f t="shared" si="10"/>
        <v>3.6084540924451311E-3</v>
      </c>
    </row>
    <row r="659" spans="1:5" x14ac:dyDescent="0.2">
      <c r="A659" s="7">
        <v>43040</v>
      </c>
      <c r="B659">
        <v>175.42</v>
      </c>
      <c r="C659">
        <v>2734900</v>
      </c>
      <c r="D659" t="s">
        <v>53</v>
      </c>
      <c r="E659" s="32">
        <f t="shared" si="10"/>
        <v>1.1414222120761821E-3</v>
      </c>
    </row>
    <row r="660" spans="1:5" x14ac:dyDescent="0.2">
      <c r="A660" s="7">
        <v>43041</v>
      </c>
      <c r="B660">
        <v>172.41</v>
      </c>
      <c r="C660">
        <v>4029300</v>
      </c>
      <c r="D660" t="s">
        <v>53</v>
      </c>
      <c r="E660" s="32">
        <f t="shared" si="10"/>
        <v>-1.7158818834796436E-2</v>
      </c>
    </row>
    <row r="661" spans="1:5" x14ac:dyDescent="0.2">
      <c r="A661" s="7">
        <v>43042</v>
      </c>
      <c r="B661">
        <v>173.44</v>
      </c>
      <c r="C661">
        <v>2433100</v>
      </c>
      <c r="D661" t="s">
        <v>53</v>
      </c>
      <c r="E661" s="32">
        <f t="shared" si="10"/>
        <v>5.9741314308914863E-3</v>
      </c>
    </row>
    <row r="662" spans="1:5" x14ac:dyDescent="0.2">
      <c r="A662" s="7">
        <v>43045</v>
      </c>
      <c r="B662">
        <v>170.8</v>
      </c>
      <c r="C662">
        <v>2692000</v>
      </c>
      <c r="D662" t="s">
        <v>53</v>
      </c>
      <c r="E662" s="32">
        <f t="shared" si="10"/>
        <v>-1.5221402214022062E-2</v>
      </c>
    </row>
    <row r="663" spans="1:5" x14ac:dyDescent="0.2">
      <c r="A663" s="7">
        <v>43046</v>
      </c>
      <c r="B663">
        <v>173.48</v>
      </c>
      <c r="C663">
        <v>3097100</v>
      </c>
      <c r="D663" t="s">
        <v>53</v>
      </c>
      <c r="E663" s="32">
        <f t="shared" si="10"/>
        <v>1.5690866510538515E-2</v>
      </c>
    </row>
    <row r="664" spans="1:5" x14ac:dyDescent="0.2">
      <c r="A664" s="7">
        <v>43047</v>
      </c>
      <c r="B664">
        <v>173.58</v>
      </c>
      <c r="C664">
        <v>2003400</v>
      </c>
      <c r="D664" t="s">
        <v>53</v>
      </c>
      <c r="E664" s="32">
        <f t="shared" si="10"/>
        <v>5.764353239567832E-4</v>
      </c>
    </row>
    <row r="665" spans="1:5" x14ac:dyDescent="0.2">
      <c r="A665" s="7">
        <v>43048</v>
      </c>
      <c r="B665">
        <v>174</v>
      </c>
      <c r="C665">
        <v>2005100</v>
      </c>
      <c r="D665" t="s">
        <v>53</v>
      </c>
      <c r="E665" s="32">
        <f t="shared" si="10"/>
        <v>2.4196335983407507E-3</v>
      </c>
    </row>
    <row r="666" spans="1:5" x14ac:dyDescent="0.2">
      <c r="A666" s="7">
        <v>43049</v>
      </c>
      <c r="B666">
        <v>172.35001</v>
      </c>
      <c r="C666">
        <v>1927400</v>
      </c>
      <c r="D666" t="s">
        <v>53</v>
      </c>
      <c r="E666" s="32">
        <f t="shared" si="10"/>
        <v>-9.4827011494253016E-3</v>
      </c>
    </row>
    <row r="667" spans="1:5" x14ac:dyDescent="0.2">
      <c r="A667" s="7">
        <v>43052</v>
      </c>
      <c r="B667">
        <v>171.5</v>
      </c>
      <c r="C667">
        <v>2119800</v>
      </c>
      <c r="D667" t="s">
        <v>53</v>
      </c>
      <c r="E667" s="32">
        <f t="shared" si="10"/>
        <v>-4.931882510479677E-3</v>
      </c>
    </row>
    <row r="668" spans="1:5" x14ac:dyDescent="0.2">
      <c r="A668" s="7">
        <v>43053</v>
      </c>
      <c r="B668">
        <v>170.13</v>
      </c>
      <c r="C668">
        <v>2604700</v>
      </c>
      <c r="D668" t="s">
        <v>53</v>
      </c>
      <c r="E668" s="32">
        <f t="shared" si="10"/>
        <v>-7.988338192419852E-3</v>
      </c>
    </row>
    <row r="669" spans="1:5" x14ac:dyDescent="0.2">
      <c r="A669" s="7">
        <v>43054</v>
      </c>
      <c r="B669">
        <v>169.38</v>
      </c>
      <c r="C669">
        <v>3150600</v>
      </c>
      <c r="D669" t="s">
        <v>53</v>
      </c>
      <c r="E669" s="32">
        <f t="shared" si="10"/>
        <v>-4.4083935813789459E-3</v>
      </c>
    </row>
    <row r="670" spans="1:5" x14ac:dyDescent="0.2">
      <c r="A670" s="7">
        <v>43055</v>
      </c>
      <c r="B670">
        <v>170.77</v>
      </c>
      <c r="C670">
        <v>3131000</v>
      </c>
      <c r="D670" t="s">
        <v>53</v>
      </c>
      <c r="E670" s="32">
        <f t="shared" si="10"/>
        <v>8.2063998110757756E-3</v>
      </c>
    </row>
    <row r="671" spans="1:5" x14ac:dyDescent="0.2">
      <c r="A671" s="7">
        <v>43056</v>
      </c>
      <c r="B671">
        <v>170</v>
      </c>
      <c r="C671">
        <v>2039700</v>
      </c>
      <c r="D671" t="s">
        <v>53</v>
      </c>
      <c r="E671" s="32">
        <f t="shared" si="10"/>
        <v>-4.5089886982491671E-3</v>
      </c>
    </row>
    <row r="672" spans="1:5" x14ac:dyDescent="0.2">
      <c r="A672" s="7">
        <v>43059</v>
      </c>
      <c r="B672">
        <v>168.78998999999999</v>
      </c>
      <c r="C672">
        <v>2012300</v>
      </c>
      <c r="D672" t="s">
        <v>53</v>
      </c>
      <c r="E672" s="32">
        <f t="shared" si="10"/>
        <v>-7.1177058823530068E-3</v>
      </c>
    </row>
    <row r="673" spans="1:5" x14ac:dyDescent="0.2">
      <c r="A673" s="7">
        <v>43060</v>
      </c>
      <c r="B673">
        <v>169.84</v>
      </c>
      <c r="C673">
        <v>2629600</v>
      </c>
      <c r="D673" t="s">
        <v>53</v>
      </c>
      <c r="E673" s="32">
        <f t="shared" si="10"/>
        <v>6.2208072883943805E-3</v>
      </c>
    </row>
    <row r="674" spans="1:5" x14ac:dyDescent="0.2">
      <c r="A674" s="7">
        <v>43061</v>
      </c>
      <c r="B674">
        <v>169.96001000000001</v>
      </c>
      <c r="C674">
        <v>1533000</v>
      </c>
      <c r="D674" t="s">
        <v>53</v>
      </c>
      <c r="E674" s="32">
        <f t="shared" si="10"/>
        <v>7.0660621761662581E-4</v>
      </c>
    </row>
    <row r="675" spans="1:5" x14ac:dyDescent="0.2">
      <c r="A675" s="7">
        <v>43063</v>
      </c>
      <c r="B675">
        <v>170.12</v>
      </c>
      <c r="C675">
        <v>999800</v>
      </c>
      <c r="D675" t="s">
        <v>53</v>
      </c>
      <c r="E675" s="32">
        <f t="shared" si="10"/>
        <v>9.4133908323489393E-4</v>
      </c>
    </row>
    <row r="676" spans="1:5" x14ac:dyDescent="0.2">
      <c r="A676" s="7">
        <v>43066</v>
      </c>
      <c r="B676">
        <v>169.71001000000001</v>
      </c>
      <c r="C676">
        <v>2150100</v>
      </c>
      <c r="D676" t="s">
        <v>53</v>
      </c>
      <c r="E676" s="32">
        <f t="shared" si="10"/>
        <v>-2.410004702562858E-3</v>
      </c>
    </row>
    <row r="677" spans="1:5" x14ac:dyDescent="0.2">
      <c r="A677" s="7">
        <v>43067</v>
      </c>
      <c r="B677">
        <v>170.25998999999999</v>
      </c>
      <c r="C677">
        <v>2658700</v>
      </c>
      <c r="D677" t="s">
        <v>53</v>
      </c>
      <c r="E677" s="32">
        <f t="shared" si="10"/>
        <v>3.2407045406454018E-3</v>
      </c>
    </row>
    <row r="678" spans="1:5" x14ac:dyDescent="0.2">
      <c r="A678" s="7">
        <v>43068</v>
      </c>
      <c r="B678">
        <v>172.23</v>
      </c>
      <c r="C678">
        <v>3244500</v>
      </c>
      <c r="D678" t="s">
        <v>53</v>
      </c>
      <c r="E678" s="32">
        <f t="shared" si="10"/>
        <v>1.1570598588664325E-2</v>
      </c>
    </row>
    <row r="679" spans="1:5" x14ac:dyDescent="0.2">
      <c r="A679" s="7">
        <v>43069</v>
      </c>
      <c r="B679">
        <v>175.66</v>
      </c>
      <c r="C679">
        <v>3819400</v>
      </c>
      <c r="D679" t="s">
        <v>53</v>
      </c>
      <c r="E679" s="32">
        <f t="shared" si="10"/>
        <v>1.9915229634790726E-2</v>
      </c>
    </row>
    <row r="680" spans="1:5" x14ac:dyDescent="0.2">
      <c r="A680" s="7">
        <v>43070</v>
      </c>
      <c r="B680">
        <v>177.2</v>
      </c>
      <c r="C680">
        <v>3389900</v>
      </c>
      <c r="D680" t="s">
        <v>53</v>
      </c>
      <c r="E680" s="32">
        <f t="shared" si="10"/>
        <v>8.7669361266081748E-3</v>
      </c>
    </row>
    <row r="681" spans="1:5" x14ac:dyDescent="0.2">
      <c r="A681" s="7">
        <v>43073</v>
      </c>
      <c r="B681">
        <v>178.69</v>
      </c>
      <c r="C681">
        <v>4417100</v>
      </c>
      <c r="D681" t="s">
        <v>53</v>
      </c>
      <c r="E681" s="32">
        <f t="shared" si="10"/>
        <v>8.4085778781038886E-3</v>
      </c>
    </row>
    <row r="682" spans="1:5" x14ac:dyDescent="0.2">
      <c r="A682" s="7">
        <v>43074</v>
      </c>
      <c r="B682">
        <v>178.67</v>
      </c>
      <c r="C682">
        <v>3589400</v>
      </c>
      <c r="D682" t="s">
        <v>53</v>
      </c>
      <c r="E682" s="32">
        <f t="shared" si="10"/>
        <v>-1.1192568134764246E-4</v>
      </c>
    </row>
    <row r="683" spans="1:5" x14ac:dyDescent="0.2">
      <c r="A683" s="7">
        <v>43075</v>
      </c>
      <c r="B683">
        <v>176.22</v>
      </c>
      <c r="C683">
        <v>2519700</v>
      </c>
      <c r="D683" t="s">
        <v>53</v>
      </c>
      <c r="E683" s="32">
        <f t="shared" si="10"/>
        <v>-1.3712430738232433E-2</v>
      </c>
    </row>
    <row r="684" spans="1:5" x14ac:dyDescent="0.2">
      <c r="A684" s="7">
        <v>43076</v>
      </c>
      <c r="B684">
        <v>173.96001000000001</v>
      </c>
      <c r="C684">
        <v>3102100</v>
      </c>
      <c r="D684" t="s">
        <v>53</v>
      </c>
      <c r="E684" s="32">
        <f t="shared" si="10"/>
        <v>-1.2824821246169491E-2</v>
      </c>
    </row>
    <row r="685" spans="1:5" x14ac:dyDescent="0.2">
      <c r="A685" s="7">
        <v>43077</v>
      </c>
      <c r="B685">
        <v>175.41</v>
      </c>
      <c r="C685">
        <v>3336300</v>
      </c>
      <c r="D685" t="s">
        <v>53</v>
      </c>
      <c r="E685" s="32">
        <f t="shared" si="10"/>
        <v>8.3351915190162697E-3</v>
      </c>
    </row>
    <row r="686" spans="1:5" x14ac:dyDescent="0.2">
      <c r="A686" s="7">
        <v>43080</v>
      </c>
      <c r="B686">
        <v>176.83</v>
      </c>
      <c r="C686">
        <v>1874000</v>
      </c>
      <c r="D686" t="s">
        <v>53</v>
      </c>
      <c r="E686" s="32">
        <f t="shared" si="10"/>
        <v>8.0953195370846356E-3</v>
      </c>
    </row>
    <row r="687" spans="1:5" x14ac:dyDescent="0.2">
      <c r="A687" s="7">
        <v>43081</v>
      </c>
      <c r="B687">
        <v>176.25998999999999</v>
      </c>
      <c r="C687">
        <v>2193700</v>
      </c>
      <c r="D687" t="s">
        <v>53</v>
      </c>
      <c r="E687" s="32">
        <f t="shared" si="10"/>
        <v>-3.2234914890008752E-3</v>
      </c>
    </row>
    <row r="688" spans="1:5" x14ac:dyDescent="0.2">
      <c r="A688" s="7">
        <v>43082</v>
      </c>
      <c r="B688">
        <v>177.38</v>
      </c>
      <c r="C688">
        <v>3166900</v>
      </c>
      <c r="D688" t="s">
        <v>53</v>
      </c>
      <c r="E688" s="32">
        <f t="shared" si="10"/>
        <v>6.3543064991664179E-3</v>
      </c>
    </row>
    <row r="689" spans="1:5" x14ac:dyDescent="0.2">
      <c r="A689" s="7">
        <v>43083</v>
      </c>
      <c r="B689">
        <v>174.92</v>
      </c>
      <c r="C689">
        <v>2723600</v>
      </c>
      <c r="D689" t="s">
        <v>53</v>
      </c>
      <c r="E689" s="32">
        <f t="shared" si="10"/>
        <v>-1.3868530837749509E-2</v>
      </c>
    </row>
    <row r="690" spans="1:5" x14ac:dyDescent="0.2">
      <c r="A690" s="7">
        <v>43084</v>
      </c>
      <c r="B690">
        <v>177.03998999999999</v>
      </c>
      <c r="C690">
        <v>5796800</v>
      </c>
      <c r="D690" t="s">
        <v>53</v>
      </c>
      <c r="E690" s="32">
        <f t="shared" si="10"/>
        <v>1.2119769037274191E-2</v>
      </c>
    </row>
    <row r="691" spans="1:5" x14ac:dyDescent="0.2">
      <c r="A691" s="7">
        <v>43087</v>
      </c>
      <c r="B691">
        <v>176.14</v>
      </c>
      <c r="C691">
        <v>2799200</v>
      </c>
      <c r="D691" t="s">
        <v>53</v>
      </c>
      <c r="E691" s="32">
        <f t="shared" si="10"/>
        <v>-5.0835407299785916E-3</v>
      </c>
    </row>
    <row r="692" spans="1:5" x14ac:dyDescent="0.2">
      <c r="A692" s="7">
        <v>43088</v>
      </c>
      <c r="B692">
        <v>176.87</v>
      </c>
      <c r="C692">
        <v>2705000</v>
      </c>
      <c r="D692" t="s">
        <v>53</v>
      </c>
      <c r="E692" s="32">
        <f t="shared" si="10"/>
        <v>4.144430566594858E-3</v>
      </c>
    </row>
    <row r="693" spans="1:5" x14ac:dyDescent="0.2">
      <c r="A693" s="7">
        <v>43089</v>
      </c>
      <c r="B693">
        <v>177.11</v>
      </c>
      <c r="C693">
        <v>3246100</v>
      </c>
      <c r="D693" t="s">
        <v>53</v>
      </c>
      <c r="E693" s="32">
        <f t="shared" si="10"/>
        <v>1.3569288177758189E-3</v>
      </c>
    </row>
    <row r="694" spans="1:5" x14ac:dyDescent="0.2">
      <c r="A694" s="7">
        <v>43090</v>
      </c>
      <c r="B694">
        <v>176.67999</v>
      </c>
      <c r="C694">
        <v>2106400</v>
      </c>
      <c r="D694" t="s">
        <v>53</v>
      </c>
      <c r="E694" s="32">
        <f t="shared" si="10"/>
        <v>-2.4279261475919482E-3</v>
      </c>
    </row>
    <row r="695" spans="1:5" x14ac:dyDescent="0.2">
      <c r="A695" s="7">
        <v>43091</v>
      </c>
      <c r="B695">
        <v>176.42</v>
      </c>
      <c r="C695">
        <v>1477900</v>
      </c>
      <c r="D695" t="s">
        <v>53</v>
      </c>
      <c r="E695" s="32">
        <f t="shared" si="10"/>
        <v>-1.471530533820022E-3</v>
      </c>
    </row>
    <row r="696" spans="1:5" x14ac:dyDescent="0.2">
      <c r="A696" s="7">
        <v>43095</v>
      </c>
      <c r="B696">
        <v>176.09</v>
      </c>
      <c r="C696">
        <v>1339200</v>
      </c>
      <c r="D696" t="s">
        <v>53</v>
      </c>
      <c r="E696" s="32">
        <f t="shared" si="10"/>
        <v>-1.8705362203830865E-3</v>
      </c>
    </row>
    <row r="697" spans="1:5" x14ac:dyDescent="0.2">
      <c r="A697" s="7">
        <v>43096</v>
      </c>
      <c r="B697">
        <v>176.21001000000001</v>
      </c>
      <c r="C697">
        <v>1403900</v>
      </c>
      <c r="D697" t="s">
        <v>53</v>
      </c>
      <c r="E697" s="32">
        <f t="shared" si="10"/>
        <v>6.8152649213474767E-4</v>
      </c>
    </row>
    <row r="698" spans="1:5" x14ac:dyDescent="0.2">
      <c r="A698" s="7">
        <v>43097</v>
      </c>
      <c r="B698">
        <v>175.25</v>
      </c>
      <c r="C698">
        <v>1637700</v>
      </c>
      <c r="D698" t="s">
        <v>53</v>
      </c>
      <c r="E698" s="32">
        <f t="shared" si="10"/>
        <v>-5.4481013876567569E-3</v>
      </c>
    </row>
    <row r="699" spans="1:5" x14ac:dyDescent="0.2">
      <c r="A699" s="7">
        <v>43098</v>
      </c>
      <c r="B699">
        <v>173.89999</v>
      </c>
      <c r="C699">
        <v>1948600</v>
      </c>
      <c r="D699" t="s">
        <v>53</v>
      </c>
      <c r="E699" s="32">
        <f t="shared" si="10"/>
        <v>-7.7033380884450643E-3</v>
      </c>
    </row>
    <row r="700" spans="1:5" x14ac:dyDescent="0.2">
      <c r="A700" s="7">
        <v>43102</v>
      </c>
      <c r="B700">
        <v>177</v>
      </c>
      <c r="C700">
        <v>2301100</v>
      </c>
      <c r="D700" t="s">
        <v>53</v>
      </c>
      <c r="E700" s="32">
        <f t="shared" si="10"/>
        <v>1.7826395504680577E-2</v>
      </c>
    </row>
    <row r="701" spans="1:5" x14ac:dyDescent="0.2">
      <c r="A701" s="7">
        <v>43103</v>
      </c>
      <c r="B701">
        <v>180.34</v>
      </c>
      <c r="C701">
        <v>3084000</v>
      </c>
      <c r="D701" t="s">
        <v>53</v>
      </c>
      <c r="E701" s="32">
        <f t="shared" si="10"/>
        <v>1.8870056497175162E-2</v>
      </c>
    </row>
    <row r="702" spans="1:5" x14ac:dyDescent="0.2">
      <c r="A702" s="7">
        <v>43104</v>
      </c>
      <c r="B702">
        <v>179.58</v>
      </c>
      <c r="C702">
        <v>2021100</v>
      </c>
      <c r="D702" t="s">
        <v>53</v>
      </c>
      <c r="E702" s="32">
        <f t="shared" si="10"/>
        <v>-4.2142619496506094E-3</v>
      </c>
    </row>
    <row r="703" spans="1:5" x14ac:dyDescent="0.2">
      <c r="A703" s="7">
        <v>43105</v>
      </c>
      <c r="B703">
        <v>180.64999</v>
      </c>
      <c r="C703">
        <v>2211400</v>
      </c>
      <c r="D703" t="s">
        <v>53</v>
      </c>
      <c r="E703" s="32">
        <f t="shared" si="10"/>
        <v>5.9582915692170061E-3</v>
      </c>
    </row>
    <row r="704" spans="1:5" x14ac:dyDescent="0.2">
      <c r="A704" s="7">
        <v>43108</v>
      </c>
      <c r="B704">
        <v>180.60001</v>
      </c>
      <c r="C704">
        <v>2356200</v>
      </c>
      <c r="D704" t="s">
        <v>53</v>
      </c>
      <c r="E704" s="32">
        <f t="shared" si="10"/>
        <v>-2.7666760457614763E-4</v>
      </c>
    </row>
    <row r="705" spans="1:5" x14ac:dyDescent="0.2">
      <c r="A705" s="7">
        <v>43109</v>
      </c>
      <c r="B705">
        <v>183.38</v>
      </c>
      <c r="C705">
        <v>3031700</v>
      </c>
      <c r="D705" t="s">
        <v>53</v>
      </c>
      <c r="E705" s="32">
        <f t="shared" si="10"/>
        <v>1.5393077774469658E-2</v>
      </c>
    </row>
    <row r="706" spans="1:5" x14ac:dyDescent="0.2">
      <c r="A706" s="7">
        <v>43110</v>
      </c>
      <c r="B706">
        <v>182.86</v>
      </c>
      <c r="C706">
        <v>2542700</v>
      </c>
      <c r="D706" t="s">
        <v>53</v>
      </c>
      <c r="E706" s="32">
        <f t="shared" si="10"/>
        <v>-2.8356418366233056E-3</v>
      </c>
    </row>
    <row r="707" spans="1:5" x14ac:dyDescent="0.2">
      <c r="A707" s="7">
        <v>43111</v>
      </c>
      <c r="B707">
        <v>181.96001000000001</v>
      </c>
      <c r="C707">
        <v>2101300</v>
      </c>
      <c r="D707" t="s">
        <v>53</v>
      </c>
      <c r="E707" s="32">
        <f t="shared" si="10"/>
        <v>-4.9217434102592278E-3</v>
      </c>
    </row>
    <row r="708" spans="1:5" x14ac:dyDescent="0.2">
      <c r="A708" s="7">
        <v>43112</v>
      </c>
      <c r="B708">
        <v>185.03998999999999</v>
      </c>
      <c r="C708">
        <v>3111400</v>
      </c>
      <c r="D708" t="s">
        <v>53</v>
      </c>
      <c r="E708" s="32">
        <f t="shared" ref="E708:E771" si="11">(B708-B707)/B707</f>
        <v>1.6926686253754205E-2</v>
      </c>
    </row>
    <row r="709" spans="1:5" x14ac:dyDescent="0.2">
      <c r="A709" s="7">
        <v>43116</v>
      </c>
      <c r="B709">
        <v>185.53998999999999</v>
      </c>
      <c r="C709">
        <v>3374600</v>
      </c>
      <c r="D709" t="s">
        <v>53</v>
      </c>
      <c r="E709" s="32">
        <f t="shared" si="11"/>
        <v>2.7021186069022163E-3</v>
      </c>
    </row>
    <row r="710" spans="1:5" x14ac:dyDescent="0.2">
      <c r="A710" s="7">
        <v>43117</v>
      </c>
      <c r="B710">
        <v>188.00998999999999</v>
      </c>
      <c r="C710">
        <v>4018200</v>
      </c>
      <c r="D710" t="s">
        <v>53</v>
      </c>
      <c r="E710" s="32">
        <f t="shared" si="11"/>
        <v>1.3312493980408208E-2</v>
      </c>
    </row>
    <row r="711" spans="1:5" x14ac:dyDescent="0.2">
      <c r="A711" s="7">
        <v>43118</v>
      </c>
      <c r="B711">
        <v>187.59</v>
      </c>
      <c r="C711">
        <v>3084900</v>
      </c>
      <c r="D711" t="s">
        <v>53</v>
      </c>
      <c r="E711" s="32">
        <f t="shared" si="11"/>
        <v>-2.2338706576176316E-3</v>
      </c>
    </row>
    <row r="712" spans="1:5" x14ac:dyDescent="0.2">
      <c r="A712" s="7">
        <v>43119</v>
      </c>
      <c r="B712">
        <v>189.28</v>
      </c>
      <c r="C712">
        <v>3652300</v>
      </c>
      <c r="D712" t="s">
        <v>53</v>
      </c>
      <c r="E712" s="32">
        <f t="shared" si="11"/>
        <v>9.0090090090089968E-3</v>
      </c>
    </row>
    <row r="713" spans="1:5" x14ac:dyDescent="0.2">
      <c r="A713" s="7">
        <v>43122</v>
      </c>
      <c r="B713">
        <v>192.33</v>
      </c>
      <c r="C713">
        <v>3579800</v>
      </c>
      <c r="D713" t="s">
        <v>53</v>
      </c>
      <c r="E713" s="32">
        <f t="shared" si="11"/>
        <v>1.6113693998309444E-2</v>
      </c>
    </row>
    <row r="714" spans="1:5" x14ac:dyDescent="0.2">
      <c r="A714" s="7">
        <v>43123</v>
      </c>
      <c r="B714">
        <v>191.99001000000001</v>
      </c>
      <c r="C714">
        <v>3486700</v>
      </c>
      <c r="D714" t="s">
        <v>53</v>
      </c>
      <c r="E714" s="32">
        <f t="shared" si="11"/>
        <v>-1.76774294181875E-3</v>
      </c>
    </row>
    <row r="715" spans="1:5" x14ac:dyDescent="0.2">
      <c r="A715" s="7">
        <v>43124</v>
      </c>
      <c r="B715">
        <v>190.63</v>
      </c>
      <c r="C715">
        <v>2765700</v>
      </c>
      <c r="D715" t="s">
        <v>53</v>
      </c>
      <c r="E715" s="32">
        <f t="shared" si="11"/>
        <v>-7.0837539932417145E-3</v>
      </c>
    </row>
    <row r="716" spans="1:5" x14ac:dyDescent="0.2">
      <c r="A716" s="7">
        <v>43125</v>
      </c>
      <c r="B716">
        <v>190.08</v>
      </c>
      <c r="C716">
        <v>2470300</v>
      </c>
      <c r="D716" t="s">
        <v>53</v>
      </c>
      <c r="E716" s="32">
        <f t="shared" si="11"/>
        <v>-2.8851702250431883E-3</v>
      </c>
    </row>
    <row r="717" spans="1:5" x14ac:dyDescent="0.2">
      <c r="A717" s="7">
        <v>43126</v>
      </c>
      <c r="B717">
        <v>196.00998999999999</v>
      </c>
      <c r="C717">
        <v>3920300</v>
      </c>
      <c r="D717" t="s">
        <v>53</v>
      </c>
      <c r="E717" s="32">
        <f t="shared" si="11"/>
        <v>3.119733796296283E-2</v>
      </c>
    </row>
    <row r="718" spans="1:5" x14ac:dyDescent="0.2">
      <c r="A718" s="7">
        <v>43129</v>
      </c>
      <c r="B718">
        <v>198</v>
      </c>
      <c r="C718">
        <v>4565700</v>
      </c>
      <c r="D718" t="s">
        <v>53</v>
      </c>
      <c r="E718" s="32">
        <f t="shared" si="11"/>
        <v>1.0152594773358298E-2</v>
      </c>
    </row>
    <row r="719" spans="1:5" x14ac:dyDescent="0.2">
      <c r="A719" s="7">
        <v>43130</v>
      </c>
      <c r="B719">
        <v>191.27</v>
      </c>
      <c r="C719">
        <v>3990800</v>
      </c>
      <c r="D719" t="s">
        <v>53</v>
      </c>
      <c r="E719" s="32">
        <f t="shared" si="11"/>
        <v>-3.3989898989898938E-2</v>
      </c>
    </row>
    <row r="720" spans="1:5" x14ac:dyDescent="0.2">
      <c r="A720" s="7">
        <v>43131</v>
      </c>
      <c r="B720">
        <v>186.05</v>
      </c>
      <c r="C720">
        <v>4677700</v>
      </c>
      <c r="D720" t="s">
        <v>53</v>
      </c>
      <c r="E720" s="32">
        <f t="shared" si="11"/>
        <v>-2.7291263658702349E-2</v>
      </c>
    </row>
    <row r="721" spans="1:5" x14ac:dyDescent="0.2">
      <c r="A721" s="7">
        <v>43132</v>
      </c>
      <c r="B721">
        <v>185.56</v>
      </c>
      <c r="C721">
        <v>4078100</v>
      </c>
      <c r="D721" t="s">
        <v>53</v>
      </c>
      <c r="E721" s="32">
        <f t="shared" si="11"/>
        <v>-2.633700618113459E-3</v>
      </c>
    </row>
    <row r="722" spans="1:5" x14ac:dyDescent="0.2">
      <c r="A722" s="7">
        <v>43133</v>
      </c>
      <c r="B722">
        <v>187.00998999999999</v>
      </c>
      <c r="C722">
        <v>7029400</v>
      </c>
      <c r="D722" t="s">
        <v>53</v>
      </c>
      <c r="E722" s="32">
        <f t="shared" si="11"/>
        <v>7.8141302004741623E-3</v>
      </c>
    </row>
    <row r="723" spans="1:5" x14ac:dyDescent="0.2">
      <c r="A723" s="7">
        <v>43136</v>
      </c>
      <c r="B723">
        <v>174.75</v>
      </c>
      <c r="C723">
        <v>6922800</v>
      </c>
      <c r="D723" t="s">
        <v>53</v>
      </c>
      <c r="E723" s="32">
        <f t="shared" si="11"/>
        <v>-6.5557941583762394E-2</v>
      </c>
    </row>
    <row r="724" spans="1:5" x14ac:dyDescent="0.2">
      <c r="A724" s="7">
        <v>43137</v>
      </c>
      <c r="B724">
        <v>176.64999</v>
      </c>
      <c r="C724">
        <v>7527700</v>
      </c>
      <c r="D724" t="s">
        <v>53</v>
      </c>
      <c r="E724" s="32">
        <f t="shared" si="11"/>
        <v>1.0872618025751088E-2</v>
      </c>
    </row>
    <row r="725" spans="1:5" x14ac:dyDescent="0.2">
      <c r="A725" s="7">
        <v>43138</v>
      </c>
      <c r="B725">
        <v>177.47</v>
      </c>
      <c r="C725">
        <v>5715700</v>
      </c>
      <c r="D725" t="s">
        <v>53</v>
      </c>
      <c r="E725" s="32">
        <f t="shared" si="11"/>
        <v>4.6420042254177105E-3</v>
      </c>
    </row>
    <row r="726" spans="1:5" x14ac:dyDescent="0.2">
      <c r="A726" s="7">
        <v>43139</v>
      </c>
      <c r="B726">
        <v>173.12</v>
      </c>
      <c r="C726">
        <v>6026800</v>
      </c>
      <c r="D726" t="s">
        <v>53</v>
      </c>
      <c r="E726" s="32">
        <f t="shared" si="11"/>
        <v>-2.4511184989012197E-2</v>
      </c>
    </row>
    <row r="727" spans="1:5" x14ac:dyDescent="0.2">
      <c r="A727" s="7">
        <v>43140</v>
      </c>
      <c r="B727">
        <v>173.46001000000001</v>
      </c>
      <c r="C727">
        <v>6093900</v>
      </c>
      <c r="D727" t="s">
        <v>53</v>
      </c>
      <c r="E727" s="32">
        <f t="shared" si="11"/>
        <v>1.9640134011090953E-3</v>
      </c>
    </row>
    <row r="728" spans="1:5" x14ac:dyDescent="0.2">
      <c r="A728" s="7">
        <v>43143</v>
      </c>
      <c r="B728">
        <v>174.87</v>
      </c>
      <c r="C728">
        <v>4324800</v>
      </c>
      <c r="D728" t="s">
        <v>53</v>
      </c>
      <c r="E728" s="32">
        <f t="shared" si="11"/>
        <v>8.1286170800981359E-3</v>
      </c>
    </row>
    <row r="729" spans="1:5" x14ac:dyDescent="0.2">
      <c r="A729" s="7">
        <v>43144</v>
      </c>
      <c r="B729">
        <v>175.94</v>
      </c>
      <c r="C729">
        <v>3834700</v>
      </c>
      <c r="D729" t="s">
        <v>53</v>
      </c>
      <c r="E729" s="32">
        <f t="shared" si="11"/>
        <v>6.1188311316977932E-3</v>
      </c>
    </row>
    <row r="730" spans="1:5" x14ac:dyDescent="0.2">
      <c r="A730" s="7">
        <v>43145</v>
      </c>
      <c r="B730">
        <v>179.52</v>
      </c>
      <c r="C730">
        <v>5958700</v>
      </c>
      <c r="D730" t="s">
        <v>53</v>
      </c>
      <c r="E730" s="32">
        <f t="shared" si="11"/>
        <v>2.0347845856542073E-2</v>
      </c>
    </row>
    <row r="731" spans="1:5" x14ac:dyDescent="0.2">
      <c r="A731" s="7">
        <v>43146</v>
      </c>
      <c r="B731">
        <v>183.60001</v>
      </c>
      <c r="C731">
        <v>4493400</v>
      </c>
      <c r="D731" t="s">
        <v>53</v>
      </c>
      <c r="E731" s="32">
        <f t="shared" si="11"/>
        <v>2.2727328431372477E-2</v>
      </c>
    </row>
    <row r="732" spans="1:5" x14ac:dyDescent="0.2">
      <c r="A732" s="7">
        <v>43147</v>
      </c>
      <c r="B732">
        <v>183.55</v>
      </c>
      <c r="C732">
        <v>4365800</v>
      </c>
      <c r="D732" t="s">
        <v>53</v>
      </c>
      <c r="E732" s="32">
        <f t="shared" si="11"/>
        <v>-2.7238560607913977E-4</v>
      </c>
    </row>
    <row r="733" spans="1:5" x14ac:dyDescent="0.2">
      <c r="A733" s="7">
        <v>43151</v>
      </c>
      <c r="B733">
        <v>182.98</v>
      </c>
      <c r="C733">
        <v>4078400</v>
      </c>
      <c r="D733" t="s">
        <v>53</v>
      </c>
      <c r="E733" s="32">
        <f t="shared" si="11"/>
        <v>-3.1054208662490961E-3</v>
      </c>
    </row>
    <row r="734" spans="1:5" x14ac:dyDescent="0.2">
      <c r="A734" s="7">
        <v>43152</v>
      </c>
      <c r="B734">
        <v>182.42999</v>
      </c>
      <c r="C734">
        <v>4054600</v>
      </c>
      <c r="D734" t="s">
        <v>53</v>
      </c>
      <c r="E734" s="32">
        <f t="shared" si="11"/>
        <v>-3.0058476336210851E-3</v>
      </c>
    </row>
    <row r="735" spans="1:5" x14ac:dyDescent="0.2">
      <c r="A735" s="7">
        <v>43153</v>
      </c>
      <c r="B735">
        <v>182.45</v>
      </c>
      <c r="C735">
        <v>3868200</v>
      </c>
      <c r="D735" t="s">
        <v>53</v>
      </c>
      <c r="E735" s="32">
        <f t="shared" si="11"/>
        <v>1.0968591293561428E-4</v>
      </c>
    </row>
    <row r="736" spans="1:5" x14ac:dyDescent="0.2">
      <c r="A736" s="7">
        <v>43154</v>
      </c>
      <c r="B736">
        <v>186.67</v>
      </c>
      <c r="C736">
        <v>4163400</v>
      </c>
      <c r="D736" t="s">
        <v>53</v>
      </c>
      <c r="E736" s="32">
        <f t="shared" si="11"/>
        <v>2.3129624554672507E-2</v>
      </c>
    </row>
    <row r="737" spans="1:5" x14ac:dyDescent="0.2">
      <c r="A737" s="7">
        <v>43157</v>
      </c>
      <c r="B737">
        <v>188.5</v>
      </c>
      <c r="C737">
        <v>4943600</v>
      </c>
      <c r="D737" t="s">
        <v>53</v>
      </c>
      <c r="E737" s="32">
        <f t="shared" si="11"/>
        <v>9.8033963679220685E-3</v>
      </c>
    </row>
    <row r="738" spans="1:5" x14ac:dyDescent="0.2">
      <c r="A738" s="7">
        <v>43158</v>
      </c>
      <c r="B738">
        <v>185.78998999999999</v>
      </c>
      <c r="C738">
        <v>5016100</v>
      </c>
      <c r="D738" t="s">
        <v>53</v>
      </c>
      <c r="E738" s="32">
        <f t="shared" si="11"/>
        <v>-1.4376710875331624E-2</v>
      </c>
    </row>
    <row r="739" spans="1:5" x14ac:dyDescent="0.2">
      <c r="A739" s="7">
        <v>43159</v>
      </c>
      <c r="B739">
        <v>183.77</v>
      </c>
      <c r="C739">
        <v>4544000</v>
      </c>
      <c r="D739" t="s">
        <v>53</v>
      </c>
      <c r="E739" s="32">
        <f t="shared" si="11"/>
        <v>-1.0872437207192803E-2</v>
      </c>
    </row>
    <row r="740" spans="1:5" x14ac:dyDescent="0.2">
      <c r="A740" s="7">
        <v>43160</v>
      </c>
      <c r="B740">
        <v>183.28998999999999</v>
      </c>
      <c r="C740">
        <v>11757800</v>
      </c>
      <c r="D740" t="s">
        <v>53</v>
      </c>
      <c r="E740" s="32">
        <f t="shared" si="11"/>
        <v>-2.612015018773583E-3</v>
      </c>
    </row>
    <row r="741" spans="1:5" x14ac:dyDescent="0.2">
      <c r="A741" s="7">
        <v>43161</v>
      </c>
      <c r="B741">
        <v>185.08</v>
      </c>
      <c r="C741">
        <v>19115500</v>
      </c>
      <c r="D741" t="s">
        <v>53</v>
      </c>
      <c r="E741" s="32">
        <f t="shared" si="11"/>
        <v>9.7659997690000624E-3</v>
      </c>
    </row>
    <row r="742" spans="1:5" x14ac:dyDescent="0.2">
      <c r="A742" s="7">
        <v>43164</v>
      </c>
      <c r="B742">
        <v>190.13</v>
      </c>
      <c r="C742">
        <v>15187800</v>
      </c>
      <c r="D742" t="s">
        <v>53</v>
      </c>
      <c r="E742" s="32">
        <f t="shared" si="11"/>
        <v>2.7285498162956466E-2</v>
      </c>
    </row>
    <row r="743" spans="1:5" x14ac:dyDescent="0.2">
      <c r="A743" s="7">
        <v>43165</v>
      </c>
      <c r="B743">
        <v>190.35001</v>
      </c>
      <c r="C743">
        <v>18446500</v>
      </c>
      <c r="D743" t="s">
        <v>53</v>
      </c>
      <c r="E743" s="32">
        <f t="shared" si="11"/>
        <v>1.1571556303581866E-3</v>
      </c>
    </row>
    <row r="744" spans="1:5" x14ac:dyDescent="0.2">
      <c r="A744" s="7">
        <v>43166</v>
      </c>
      <c r="B744">
        <v>187.53</v>
      </c>
      <c r="C744">
        <v>7009900</v>
      </c>
      <c r="D744" t="s">
        <v>53</v>
      </c>
      <c r="E744" s="32">
        <f t="shared" si="11"/>
        <v>-1.4814866571322988E-2</v>
      </c>
    </row>
    <row r="745" spans="1:5" x14ac:dyDescent="0.2">
      <c r="A745" s="7">
        <v>43167</v>
      </c>
      <c r="B745">
        <v>187.16</v>
      </c>
      <c r="C745">
        <v>9192600</v>
      </c>
      <c r="D745" t="s">
        <v>53</v>
      </c>
      <c r="E745" s="32">
        <f t="shared" si="11"/>
        <v>-1.9730176505092763E-3</v>
      </c>
    </row>
    <row r="746" spans="1:5" x14ac:dyDescent="0.2">
      <c r="A746" s="7">
        <v>43168</v>
      </c>
      <c r="B746">
        <v>191.10001</v>
      </c>
      <c r="C746">
        <v>5674100</v>
      </c>
      <c r="D746" t="s">
        <v>53</v>
      </c>
      <c r="E746" s="32">
        <f t="shared" si="11"/>
        <v>2.1051560162427874E-2</v>
      </c>
    </row>
    <row r="747" spans="1:5" x14ac:dyDescent="0.2">
      <c r="A747" s="7">
        <v>43171</v>
      </c>
      <c r="B747">
        <v>189.3</v>
      </c>
      <c r="C747">
        <v>6972400</v>
      </c>
      <c r="D747" t="s">
        <v>53</v>
      </c>
      <c r="E747" s="32">
        <f t="shared" si="11"/>
        <v>-9.4192041120248308E-3</v>
      </c>
    </row>
    <row r="748" spans="1:5" x14ac:dyDescent="0.2">
      <c r="A748" s="7">
        <v>43172</v>
      </c>
      <c r="B748">
        <v>189.75</v>
      </c>
      <c r="C748">
        <v>4712900</v>
      </c>
      <c r="D748" t="s">
        <v>53</v>
      </c>
      <c r="E748" s="32">
        <f t="shared" si="11"/>
        <v>2.3771790808240286E-3</v>
      </c>
    </row>
    <row r="749" spans="1:5" x14ac:dyDescent="0.2">
      <c r="A749" s="7">
        <v>43173</v>
      </c>
      <c r="B749">
        <v>190.57001</v>
      </c>
      <c r="C749">
        <v>3613300</v>
      </c>
      <c r="D749" t="s">
        <v>53</v>
      </c>
      <c r="E749" s="32">
        <f t="shared" si="11"/>
        <v>4.3215283267456989E-3</v>
      </c>
    </row>
    <row r="750" spans="1:5" x14ac:dyDescent="0.2">
      <c r="A750" s="7">
        <v>43174</v>
      </c>
      <c r="B750">
        <v>189.75</v>
      </c>
      <c r="C750">
        <v>3320500</v>
      </c>
      <c r="D750" t="s">
        <v>53</v>
      </c>
      <c r="E750" s="32">
        <f t="shared" si="11"/>
        <v>-4.3029330795543138E-3</v>
      </c>
    </row>
    <row r="751" spans="1:5" x14ac:dyDescent="0.2">
      <c r="A751" s="7">
        <v>43175</v>
      </c>
      <c r="B751">
        <v>188.24001000000001</v>
      </c>
      <c r="C751">
        <v>16878400</v>
      </c>
      <c r="D751" t="s">
        <v>53</v>
      </c>
      <c r="E751" s="32">
        <f t="shared" si="11"/>
        <v>-7.9577865612647583E-3</v>
      </c>
    </row>
    <row r="752" spans="1:5" x14ac:dyDescent="0.2">
      <c r="A752" s="7">
        <v>43178</v>
      </c>
      <c r="B752">
        <v>182.55</v>
      </c>
      <c r="C752">
        <v>3970400</v>
      </c>
      <c r="D752" t="s">
        <v>53</v>
      </c>
      <c r="E752" s="32">
        <f t="shared" si="11"/>
        <v>-3.022742083364743E-2</v>
      </c>
    </row>
    <row r="753" spans="1:5" x14ac:dyDescent="0.2">
      <c r="A753" s="7">
        <v>43179</v>
      </c>
      <c r="B753">
        <v>182.03</v>
      </c>
      <c r="C753">
        <v>2582200</v>
      </c>
      <c r="D753" t="s">
        <v>53</v>
      </c>
      <c r="E753" s="32">
        <f t="shared" si="11"/>
        <v>-2.8485346480416882E-3</v>
      </c>
    </row>
    <row r="754" spans="1:5" x14ac:dyDescent="0.2">
      <c r="A754" s="7">
        <v>43180</v>
      </c>
      <c r="B754">
        <v>181.59</v>
      </c>
      <c r="C754">
        <v>2531100</v>
      </c>
      <c r="D754" t="s">
        <v>53</v>
      </c>
      <c r="E754" s="32">
        <f t="shared" si="11"/>
        <v>-2.4171839806625154E-3</v>
      </c>
    </row>
    <row r="755" spans="1:5" x14ac:dyDescent="0.2">
      <c r="A755" s="7">
        <v>43181</v>
      </c>
      <c r="B755">
        <v>176.08</v>
      </c>
      <c r="C755">
        <v>3553000</v>
      </c>
      <c r="D755" t="s">
        <v>53</v>
      </c>
      <c r="E755" s="32">
        <f t="shared" si="11"/>
        <v>-3.0343080566110417E-2</v>
      </c>
    </row>
    <row r="756" spans="1:5" x14ac:dyDescent="0.2">
      <c r="A756" s="7">
        <v>43182</v>
      </c>
      <c r="B756">
        <v>169.42999</v>
      </c>
      <c r="C756">
        <v>4529600</v>
      </c>
      <c r="D756" t="s">
        <v>53</v>
      </c>
      <c r="E756" s="32">
        <f t="shared" si="11"/>
        <v>-3.7766980917764703E-2</v>
      </c>
    </row>
    <row r="757" spans="1:5" x14ac:dyDescent="0.2">
      <c r="A757" s="7">
        <v>43185</v>
      </c>
      <c r="B757">
        <v>175.19</v>
      </c>
      <c r="C757">
        <v>4217100</v>
      </c>
      <c r="D757" t="s">
        <v>53</v>
      </c>
      <c r="E757" s="32">
        <f t="shared" si="11"/>
        <v>3.399640169960462E-2</v>
      </c>
    </row>
    <row r="758" spans="1:5" x14ac:dyDescent="0.2">
      <c r="A758" s="7">
        <v>43186</v>
      </c>
      <c r="B758">
        <v>171.14999</v>
      </c>
      <c r="C758">
        <v>3963100</v>
      </c>
      <c r="D758" t="s">
        <v>53</v>
      </c>
      <c r="E758" s="32">
        <f t="shared" si="11"/>
        <v>-2.3060734060163224E-2</v>
      </c>
    </row>
    <row r="759" spans="1:5" x14ac:dyDescent="0.2">
      <c r="A759" s="7">
        <v>43187</v>
      </c>
      <c r="B759">
        <v>170.46001000000001</v>
      </c>
      <c r="C759">
        <v>4545900</v>
      </c>
      <c r="D759" t="s">
        <v>53</v>
      </c>
      <c r="E759" s="32">
        <f t="shared" si="11"/>
        <v>-4.0314346498062396E-3</v>
      </c>
    </row>
    <row r="760" spans="1:5" x14ac:dyDescent="0.2">
      <c r="A760" s="7">
        <v>43188</v>
      </c>
      <c r="B760">
        <v>170.48</v>
      </c>
      <c r="C760">
        <v>3769800</v>
      </c>
      <c r="D760" t="s">
        <v>53</v>
      </c>
      <c r="E760" s="32">
        <f t="shared" si="11"/>
        <v>1.1727090711762034E-4</v>
      </c>
    </row>
    <row r="761" spans="1:5" x14ac:dyDescent="0.2">
      <c r="A761" s="7">
        <v>43192</v>
      </c>
      <c r="B761">
        <v>166.05</v>
      </c>
      <c r="C761">
        <v>4759800</v>
      </c>
      <c r="D761" t="s">
        <v>53</v>
      </c>
      <c r="E761" s="32">
        <f t="shared" si="11"/>
        <v>-2.5985452839042578E-2</v>
      </c>
    </row>
    <row r="762" spans="1:5" x14ac:dyDescent="0.2">
      <c r="A762" s="7">
        <v>43193</v>
      </c>
      <c r="B762">
        <v>168.22</v>
      </c>
      <c r="C762">
        <v>3374000</v>
      </c>
      <c r="D762" t="s">
        <v>53</v>
      </c>
      <c r="E762" s="32">
        <f t="shared" si="11"/>
        <v>1.3068352905751203E-2</v>
      </c>
    </row>
    <row r="763" spans="1:5" x14ac:dyDescent="0.2">
      <c r="A763" s="7">
        <v>43194</v>
      </c>
      <c r="B763">
        <v>173.52</v>
      </c>
      <c r="C763">
        <v>3796700</v>
      </c>
      <c r="D763" t="s">
        <v>53</v>
      </c>
      <c r="E763" s="32">
        <f t="shared" si="11"/>
        <v>3.1506360718107307E-2</v>
      </c>
    </row>
    <row r="764" spans="1:5" x14ac:dyDescent="0.2">
      <c r="A764" s="7">
        <v>43195</v>
      </c>
      <c r="B764">
        <v>172</v>
      </c>
      <c r="C764">
        <v>2766600</v>
      </c>
      <c r="D764" t="s">
        <v>53</v>
      </c>
      <c r="E764" s="32">
        <f t="shared" si="11"/>
        <v>-8.7597971415399392E-3</v>
      </c>
    </row>
    <row r="765" spans="1:5" x14ac:dyDescent="0.2">
      <c r="A765" s="7">
        <v>43196</v>
      </c>
      <c r="B765">
        <v>168.14</v>
      </c>
      <c r="C765">
        <v>3747800</v>
      </c>
      <c r="D765" t="s">
        <v>53</v>
      </c>
      <c r="E765" s="32">
        <f t="shared" si="11"/>
        <v>-2.244186046511636E-2</v>
      </c>
    </row>
    <row r="766" spans="1:5" x14ac:dyDescent="0.2">
      <c r="A766" s="7">
        <v>43199</v>
      </c>
      <c r="B766">
        <v>169.62</v>
      </c>
      <c r="C766">
        <v>3856800</v>
      </c>
      <c r="D766" t="s">
        <v>53</v>
      </c>
      <c r="E766" s="32">
        <f t="shared" si="11"/>
        <v>8.8021886523136569E-3</v>
      </c>
    </row>
    <row r="767" spans="1:5" x14ac:dyDescent="0.2">
      <c r="A767" s="7">
        <v>43200</v>
      </c>
      <c r="B767">
        <v>173.13</v>
      </c>
      <c r="C767">
        <v>2872300</v>
      </c>
      <c r="D767" t="s">
        <v>53</v>
      </c>
      <c r="E767" s="32">
        <f t="shared" si="11"/>
        <v>2.0693314467633478E-2</v>
      </c>
    </row>
    <row r="768" spans="1:5" x14ac:dyDescent="0.2">
      <c r="A768" s="7">
        <v>43201</v>
      </c>
      <c r="B768">
        <v>172.41</v>
      </c>
      <c r="C768">
        <v>2575900</v>
      </c>
      <c r="D768" t="s">
        <v>53</v>
      </c>
      <c r="E768" s="32">
        <f t="shared" si="11"/>
        <v>-4.1587246577716105E-3</v>
      </c>
    </row>
    <row r="769" spans="1:5" x14ac:dyDescent="0.2">
      <c r="A769" s="7">
        <v>43202</v>
      </c>
      <c r="B769">
        <v>171.02</v>
      </c>
      <c r="C769">
        <v>3471400</v>
      </c>
      <c r="D769" t="s">
        <v>53</v>
      </c>
      <c r="E769" s="32">
        <f t="shared" si="11"/>
        <v>-8.0621773679020146E-3</v>
      </c>
    </row>
    <row r="770" spans="1:5" x14ac:dyDescent="0.2">
      <c r="A770" s="7">
        <v>43203</v>
      </c>
      <c r="B770">
        <v>171.48</v>
      </c>
      <c r="C770">
        <v>2656400</v>
      </c>
      <c r="D770" t="s">
        <v>53</v>
      </c>
      <c r="E770" s="32">
        <f t="shared" si="11"/>
        <v>2.6897438896034353E-3</v>
      </c>
    </row>
    <row r="771" spans="1:5" x14ac:dyDescent="0.2">
      <c r="A771" s="7">
        <v>43206</v>
      </c>
      <c r="B771">
        <v>171.38</v>
      </c>
      <c r="C771">
        <v>2656400</v>
      </c>
      <c r="D771" t="s">
        <v>53</v>
      </c>
      <c r="E771" s="32">
        <f t="shared" si="11"/>
        <v>-5.8315838581755495E-4</v>
      </c>
    </row>
    <row r="772" spans="1:5" x14ac:dyDescent="0.2">
      <c r="A772" s="7">
        <v>43207</v>
      </c>
      <c r="B772">
        <v>174.88</v>
      </c>
      <c r="C772">
        <v>3283900</v>
      </c>
      <c r="D772" t="s">
        <v>53</v>
      </c>
      <c r="E772" s="32">
        <f t="shared" ref="E772:E835" si="12">(B772-B771)/B771</f>
        <v>2.0422453028358035E-2</v>
      </c>
    </row>
    <row r="773" spans="1:5" x14ac:dyDescent="0.2">
      <c r="A773" s="7">
        <v>43208</v>
      </c>
      <c r="B773">
        <v>175.11</v>
      </c>
      <c r="C773">
        <v>2205600</v>
      </c>
      <c r="D773" t="s">
        <v>53</v>
      </c>
      <c r="E773" s="32">
        <f t="shared" si="12"/>
        <v>1.3151875571821717E-3</v>
      </c>
    </row>
    <row r="774" spans="1:5" x14ac:dyDescent="0.2">
      <c r="A774" s="7">
        <v>43209</v>
      </c>
      <c r="B774">
        <v>172.92999</v>
      </c>
      <c r="C774">
        <v>2269400</v>
      </c>
      <c r="D774" t="s">
        <v>53</v>
      </c>
      <c r="E774" s="32">
        <f t="shared" si="12"/>
        <v>-1.2449374678773398E-2</v>
      </c>
    </row>
    <row r="775" spans="1:5" x14ac:dyDescent="0.2">
      <c r="A775" s="7">
        <v>43210</v>
      </c>
      <c r="B775">
        <v>171.56</v>
      </c>
      <c r="C775">
        <v>2958600</v>
      </c>
      <c r="D775" t="s">
        <v>53</v>
      </c>
      <c r="E775" s="32">
        <f t="shared" si="12"/>
        <v>-7.9222233228603174E-3</v>
      </c>
    </row>
    <row r="776" spans="1:5" x14ac:dyDescent="0.2">
      <c r="A776" s="7">
        <v>43213</v>
      </c>
      <c r="B776">
        <v>174.66</v>
      </c>
      <c r="C776">
        <v>3568700</v>
      </c>
      <c r="D776" t="s">
        <v>53</v>
      </c>
      <c r="E776" s="32">
        <f t="shared" si="12"/>
        <v>1.806948006528325E-2</v>
      </c>
    </row>
    <row r="777" spans="1:5" x14ac:dyDescent="0.2">
      <c r="A777" s="7">
        <v>43214</v>
      </c>
      <c r="B777">
        <v>171.94</v>
      </c>
      <c r="C777">
        <v>4389400</v>
      </c>
      <c r="D777" t="s">
        <v>53</v>
      </c>
      <c r="E777" s="32">
        <f t="shared" si="12"/>
        <v>-1.5573113477613643E-2</v>
      </c>
    </row>
    <row r="778" spans="1:5" x14ac:dyDescent="0.2">
      <c r="A778" s="7">
        <v>43215</v>
      </c>
      <c r="B778">
        <v>174.83</v>
      </c>
      <c r="C778">
        <v>4693800</v>
      </c>
      <c r="D778" t="s">
        <v>53</v>
      </c>
      <c r="E778" s="32">
        <f t="shared" si="12"/>
        <v>1.6808188903105821E-2</v>
      </c>
    </row>
    <row r="779" spans="1:5" x14ac:dyDescent="0.2">
      <c r="A779" s="7">
        <v>43216</v>
      </c>
      <c r="B779">
        <v>175.37</v>
      </c>
      <c r="C779">
        <v>3682400</v>
      </c>
      <c r="D779" t="s">
        <v>53</v>
      </c>
      <c r="E779" s="32">
        <f t="shared" si="12"/>
        <v>3.0887147514728134E-3</v>
      </c>
    </row>
    <row r="780" spans="1:5" x14ac:dyDescent="0.2">
      <c r="A780" s="7">
        <v>43217</v>
      </c>
      <c r="B780">
        <v>177.46001000000001</v>
      </c>
      <c r="C780">
        <v>2424800</v>
      </c>
      <c r="D780" t="s">
        <v>53</v>
      </c>
      <c r="E780" s="32">
        <f t="shared" si="12"/>
        <v>1.1917716827279504E-2</v>
      </c>
    </row>
    <row r="781" spans="1:5" x14ac:dyDescent="0.2">
      <c r="A781" s="7">
        <v>43220</v>
      </c>
      <c r="B781">
        <v>174.48</v>
      </c>
      <c r="C781">
        <v>3608700</v>
      </c>
      <c r="D781" t="s">
        <v>53</v>
      </c>
      <c r="E781" s="32">
        <f t="shared" si="12"/>
        <v>-1.6792572027917847E-2</v>
      </c>
    </row>
    <row r="782" spans="1:5" x14ac:dyDescent="0.2">
      <c r="A782" s="7">
        <v>43221</v>
      </c>
      <c r="B782">
        <v>169.28</v>
      </c>
      <c r="C782">
        <v>4799400</v>
      </c>
      <c r="D782" t="s">
        <v>53</v>
      </c>
      <c r="E782" s="32">
        <f t="shared" si="12"/>
        <v>-2.9802842732691362E-2</v>
      </c>
    </row>
    <row r="783" spans="1:5" x14ac:dyDescent="0.2">
      <c r="A783" s="7">
        <v>43222</v>
      </c>
      <c r="B783">
        <v>169.42999</v>
      </c>
      <c r="C783">
        <v>4085700</v>
      </c>
      <c r="D783" t="s">
        <v>53</v>
      </c>
      <c r="E783" s="32">
        <f t="shared" si="12"/>
        <v>8.8604678638942876E-4</v>
      </c>
    </row>
    <row r="784" spans="1:5" x14ac:dyDescent="0.2">
      <c r="A784" s="7">
        <v>43223</v>
      </c>
      <c r="B784">
        <v>166.39</v>
      </c>
      <c r="C784">
        <v>4152900</v>
      </c>
      <c r="D784" t="s">
        <v>53</v>
      </c>
      <c r="E784" s="32">
        <f t="shared" si="12"/>
        <v>-1.7942455169831607E-2</v>
      </c>
    </row>
    <row r="785" spans="1:5" x14ac:dyDescent="0.2">
      <c r="A785" s="7">
        <v>43224</v>
      </c>
      <c r="B785">
        <v>167.98</v>
      </c>
      <c r="C785">
        <v>3430000</v>
      </c>
      <c r="D785" t="s">
        <v>53</v>
      </c>
      <c r="E785" s="32">
        <f t="shared" si="12"/>
        <v>9.5558627321353663E-3</v>
      </c>
    </row>
    <row r="786" spans="1:5" x14ac:dyDescent="0.2">
      <c r="A786" s="7">
        <v>43227</v>
      </c>
      <c r="B786">
        <v>168.06</v>
      </c>
      <c r="C786">
        <v>3175800</v>
      </c>
      <c r="D786" t="s">
        <v>53</v>
      </c>
      <c r="E786" s="32">
        <f t="shared" si="12"/>
        <v>4.7624717228248907E-4</v>
      </c>
    </row>
    <row r="787" spans="1:5" x14ac:dyDescent="0.2">
      <c r="A787" s="7">
        <v>43228</v>
      </c>
      <c r="B787">
        <v>168.49001000000001</v>
      </c>
      <c r="C787">
        <v>3937700</v>
      </c>
      <c r="D787" t="s">
        <v>53</v>
      </c>
      <c r="E787" s="32">
        <f t="shared" si="12"/>
        <v>2.5586695227895395E-3</v>
      </c>
    </row>
    <row r="788" spans="1:5" x14ac:dyDescent="0.2">
      <c r="A788" s="7">
        <v>43229</v>
      </c>
      <c r="B788">
        <v>169.64</v>
      </c>
      <c r="C788">
        <v>2861400</v>
      </c>
      <c r="D788" t="s">
        <v>53</v>
      </c>
      <c r="E788" s="32">
        <f t="shared" si="12"/>
        <v>6.8252711243828286E-3</v>
      </c>
    </row>
    <row r="789" spans="1:5" x14ac:dyDescent="0.2">
      <c r="A789" s="7">
        <v>43230</v>
      </c>
      <c r="B789">
        <v>170.77</v>
      </c>
      <c r="C789">
        <v>2947100</v>
      </c>
      <c r="D789" t="s">
        <v>53</v>
      </c>
      <c r="E789" s="32">
        <f t="shared" si="12"/>
        <v>6.6611648196181561E-3</v>
      </c>
    </row>
    <row r="790" spans="1:5" x14ac:dyDescent="0.2">
      <c r="A790" s="7">
        <v>43231</v>
      </c>
      <c r="B790">
        <v>173.89</v>
      </c>
      <c r="C790">
        <v>3740500</v>
      </c>
      <c r="D790" t="s">
        <v>53</v>
      </c>
      <c r="E790" s="32">
        <f t="shared" si="12"/>
        <v>1.8270187972126112E-2</v>
      </c>
    </row>
    <row r="791" spans="1:5" x14ac:dyDescent="0.2">
      <c r="A791" s="7">
        <v>43234</v>
      </c>
      <c r="B791">
        <v>175.96001000000001</v>
      </c>
      <c r="C791">
        <v>3370600</v>
      </c>
      <c r="D791" t="s">
        <v>53</v>
      </c>
      <c r="E791" s="32">
        <f t="shared" si="12"/>
        <v>1.1904134797860859E-2</v>
      </c>
    </row>
    <row r="792" spans="1:5" x14ac:dyDescent="0.2">
      <c r="A792" s="7">
        <v>43235</v>
      </c>
      <c r="B792">
        <v>172.34</v>
      </c>
      <c r="C792">
        <v>4491700</v>
      </c>
      <c r="D792" t="s">
        <v>53</v>
      </c>
      <c r="E792" s="32">
        <f t="shared" si="12"/>
        <v>-2.057291312952305E-2</v>
      </c>
    </row>
    <row r="793" spans="1:5" x14ac:dyDescent="0.2">
      <c r="A793" s="7">
        <v>43236</v>
      </c>
      <c r="B793">
        <v>173.8</v>
      </c>
      <c r="C793">
        <v>2494200</v>
      </c>
      <c r="D793" t="s">
        <v>53</v>
      </c>
      <c r="E793" s="32">
        <f t="shared" si="12"/>
        <v>8.4716258558663569E-3</v>
      </c>
    </row>
    <row r="794" spans="1:5" x14ac:dyDescent="0.2">
      <c r="A794" s="7">
        <v>43237</v>
      </c>
      <c r="B794">
        <v>174.64999</v>
      </c>
      <c r="C794">
        <v>2268400</v>
      </c>
      <c r="D794" t="s">
        <v>53</v>
      </c>
      <c r="E794" s="32">
        <f t="shared" si="12"/>
        <v>4.8906214039124915E-3</v>
      </c>
    </row>
    <row r="795" spans="1:5" x14ac:dyDescent="0.2">
      <c r="A795" s="7">
        <v>43238</v>
      </c>
      <c r="B795">
        <v>176.3</v>
      </c>
      <c r="C795">
        <v>3377200</v>
      </c>
      <c r="D795" t="s">
        <v>53</v>
      </c>
      <c r="E795" s="32">
        <f t="shared" si="12"/>
        <v>9.4475241596063582E-3</v>
      </c>
    </row>
    <row r="796" spans="1:5" x14ac:dyDescent="0.2">
      <c r="A796" s="7">
        <v>43241</v>
      </c>
      <c r="B796">
        <v>176.47</v>
      </c>
      <c r="C796">
        <v>2557200</v>
      </c>
      <c r="D796" t="s">
        <v>53</v>
      </c>
      <c r="E796" s="32">
        <f t="shared" si="12"/>
        <v>9.6426545660798348E-4</v>
      </c>
    </row>
    <row r="797" spans="1:5" x14ac:dyDescent="0.2">
      <c r="A797" s="7">
        <v>43242</v>
      </c>
      <c r="B797">
        <v>178.36</v>
      </c>
      <c r="C797">
        <v>2742700</v>
      </c>
      <c r="D797" t="s">
        <v>53</v>
      </c>
      <c r="E797" s="32">
        <f t="shared" si="12"/>
        <v>1.0710035700119084E-2</v>
      </c>
    </row>
    <row r="798" spans="1:5" x14ac:dyDescent="0.2">
      <c r="A798" s="7">
        <v>43243</v>
      </c>
      <c r="B798">
        <v>179.94</v>
      </c>
      <c r="C798">
        <v>2242000</v>
      </c>
      <c r="D798" t="s">
        <v>53</v>
      </c>
      <c r="E798" s="32">
        <f t="shared" si="12"/>
        <v>8.8584884503250944E-3</v>
      </c>
    </row>
    <row r="799" spans="1:5" x14ac:dyDescent="0.2">
      <c r="A799" s="7">
        <v>43244</v>
      </c>
      <c r="B799">
        <v>177.96001000000001</v>
      </c>
      <c r="C799">
        <v>2386100</v>
      </c>
      <c r="D799" t="s">
        <v>53</v>
      </c>
      <c r="E799" s="32">
        <f t="shared" si="12"/>
        <v>-1.100361231521611E-2</v>
      </c>
    </row>
    <row r="800" spans="1:5" x14ac:dyDescent="0.2">
      <c r="A800" s="7">
        <v>43245</v>
      </c>
      <c r="B800">
        <v>178.24001000000001</v>
      </c>
      <c r="C800">
        <v>1812000</v>
      </c>
      <c r="D800" t="s">
        <v>53</v>
      </c>
      <c r="E800" s="32">
        <f t="shared" si="12"/>
        <v>1.5733871896276086E-3</v>
      </c>
    </row>
    <row r="801" spans="1:5" x14ac:dyDescent="0.2">
      <c r="A801" s="7">
        <v>43249</v>
      </c>
      <c r="B801">
        <v>177.44</v>
      </c>
      <c r="C801">
        <v>2382000</v>
      </c>
      <c r="D801" t="s">
        <v>53</v>
      </c>
      <c r="E801" s="32">
        <f t="shared" si="12"/>
        <v>-4.4883861934254523E-3</v>
      </c>
    </row>
    <row r="802" spans="1:5" x14ac:dyDescent="0.2">
      <c r="A802" s="7">
        <v>43250</v>
      </c>
      <c r="B802">
        <v>180.24001000000001</v>
      </c>
      <c r="C802">
        <v>3419200</v>
      </c>
      <c r="D802" t="s">
        <v>53</v>
      </c>
      <c r="E802" s="32">
        <f t="shared" si="12"/>
        <v>1.5780038322813428E-2</v>
      </c>
    </row>
    <row r="803" spans="1:5" x14ac:dyDescent="0.2">
      <c r="A803" s="7">
        <v>43251</v>
      </c>
      <c r="B803">
        <v>179.62</v>
      </c>
      <c r="C803">
        <v>5247200</v>
      </c>
      <c r="D803" t="s">
        <v>53</v>
      </c>
      <c r="E803" s="32">
        <f t="shared" si="12"/>
        <v>-3.4399132578832397E-3</v>
      </c>
    </row>
    <row r="804" spans="1:5" x14ac:dyDescent="0.2">
      <c r="A804" s="7">
        <v>43252</v>
      </c>
      <c r="B804">
        <v>183.57001</v>
      </c>
      <c r="C804">
        <v>2892800</v>
      </c>
      <c r="D804" t="s">
        <v>53</v>
      </c>
      <c r="E804" s="32">
        <f t="shared" si="12"/>
        <v>2.1990925286716353E-2</v>
      </c>
    </row>
    <row r="805" spans="1:5" x14ac:dyDescent="0.2">
      <c r="A805" s="7">
        <v>43255</v>
      </c>
      <c r="B805">
        <v>185.44</v>
      </c>
      <c r="C805">
        <v>2298800</v>
      </c>
      <c r="D805" t="s">
        <v>53</v>
      </c>
      <c r="E805" s="32">
        <f t="shared" si="12"/>
        <v>1.018679467305145E-2</v>
      </c>
    </row>
    <row r="806" spans="1:5" x14ac:dyDescent="0.2">
      <c r="A806" s="7">
        <v>43256</v>
      </c>
      <c r="B806">
        <v>181.73</v>
      </c>
      <c r="C806">
        <v>3980800</v>
      </c>
      <c r="D806" t="s">
        <v>53</v>
      </c>
      <c r="E806" s="32">
        <f t="shared" si="12"/>
        <v>-2.000647109577226E-2</v>
      </c>
    </row>
    <row r="807" spans="1:5" x14ac:dyDescent="0.2">
      <c r="A807" s="7">
        <v>43257</v>
      </c>
      <c r="B807">
        <v>183.55</v>
      </c>
      <c r="C807">
        <v>2213100</v>
      </c>
      <c r="D807" t="s">
        <v>53</v>
      </c>
      <c r="E807" s="32">
        <f t="shared" si="12"/>
        <v>1.0014857205744906E-2</v>
      </c>
    </row>
    <row r="808" spans="1:5" x14ac:dyDescent="0.2">
      <c r="A808" s="7">
        <v>43258</v>
      </c>
      <c r="B808">
        <v>183.3</v>
      </c>
      <c r="C808">
        <v>2729600</v>
      </c>
      <c r="D808" t="s">
        <v>53</v>
      </c>
      <c r="E808" s="32">
        <f t="shared" si="12"/>
        <v>-1.3620266957232361E-3</v>
      </c>
    </row>
    <row r="809" spans="1:5" x14ac:dyDescent="0.2">
      <c r="A809" s="7">
        <v>43259</v>
      </c>
      <c r="B809">
        <v>184.3</v>
      </c>
      <c r="C809">
        <v>2865000</v>
      </c>
      <c r="D809" t="s">
        <v>53</v>
      </c>
      <c r="E809" s="32">
        <f t="shared" si="12"/>
        <v>5.455537370430987E-3</v>
      </c>
    </row>
    <row r="810" spans="1:5" x14ac:dyDescent="0.2">
      <c r="A810" s="7">
        <v>43262</v>
      </c>
      <c r="B810">
        <v>184.61</v>
      </c>
      <c r="C810">
        <v>2409400</v>
      </c>
      <c r="D810" t="s">
        <v>53</v>
      </c>
      <c r="E810" s="32">
        <f t="shared" si="12"/>
        <v>1.6820401519262195E-3</v>
      </c>
    </row>
    <row r="811" spans="1:5" x14ac:dyDescent="0.2">
      <c r="A811" s="7">
        <v>43263</v>
      </c>
      <c r="B811">
        <v>185.07001</v>
      </c>
      <c r="C811">
        <v>2045300</v>
      </c>
      <c r="D811" t="s">
        <v>53</v>
      </c>
      <c r="E811" s="32">
        <f t="shared" si="12"/>
        <v>2.4917935106439667E-3</v>
      </c>
    </row>
    <row r="812" spans="1:5" x14ac:dyDescent="0.2">
      <c r="A812" s="7">
        <v>43264</v>
      </c>
      <c r="B812">
        <v>183.67999</v>
      </c>
      <c r="C812">
        <v>2243900</v>
      </c>
      <c r="D812" t="s">
        <v>53</v>
      </c>
      <c r="E812" s="32">
        <f t="shared" si="12"/>
        <v>-7.5107792991419451E-3</v>
      </c>
    </row>
    <row r="813" spans="1:5" x14ac:dyDescent="0.2">
      <c r="A813" s="7">
        <v>43265</v>
      </c>
      <c r="B813">
        <v>185.78998999999999</v>
      </c>
      <c r="C813">
        <v>2289600</v>
      </c>
      <c r="D813" t="s">
        <v>53</v>
      </c>
      <c r="E813" s="32">
        <f t="shared" si="12"/>
        <v>1.1487369963380253E-2</v>
      </c>
    </row>
    <row r="814" spans="1:5" x14ac:dyDescent="0.2">
      <c r="A814" s="7">
        <v>43266</v>
      </c>
      <c r="B814">
        <v>185.00998999999999</v>
      </c>
      <c r="C814">
        <v>6474500</v>
      </c>
      <c r="D814" t="s">
        <v>53</v>
      </c>
      <c r="E814" s="32">
        <f t="shared" si="12"/>
        <v>-4.1982886160874498E-3</v>
      </c>
    </row>
    <row r="815" spans="1:5" x14ac:dyDescent="0.2">
      <c r="A815" s="7">
        <v>43269</v>
      </c>
      <c r="B815">
        <v>183.95</v>
      </c>
      <c r="C815">
        <v>2370700</v>
      </c>
      <c r="D815" t="s">
        <v>53</v>
      </c>
      <c r="E815" s="32">
        <f t="shared" si="12"/>
        <v>-5.7293662898960165E-3</v>
      </c>
    </row>
    <row r="816" spans="1:5" x14ac:dyDescent="0.2">
      <c r="A816" s="7">
        <v>43270</v>
      </c>
      <c r="B816">
        <v>186.19</v>
      </c>
      <c r="C816">
        <v>2538500</v>
      </c>
      <c r="D816" t="s">
        <v>53</v>
      </c>
      <c r="E816" s="32">
        <f t="shared" si="12"/>
        <v>1.2177222071215054E-2</v>
      </c>
    </row>
    <row r="817" spans="1:5" x14ac:dyDescent="0.2">
      <c r="A817" s="7">
        <v>43271</v>
      </c>
      <c r="B817">
        <v>186.50998999999999</v>
      </c>
      <c r="C817">
        <v>2415200</v>
      </c>
      <c r="D817" t="s">
        <v>53</v>
      </c>
      <c r="E817" s="32">
        <f t="shared" si="12"/>
        <v>1.7186207637359149E-3</v>
      </c>
    </row>
    <row r="818" spans="1:5" x14ac:dyDescent="0.2">
      <c r="A818" s="7">
        <v>43272</v>
      </c>
      <c r="B818">
        <v>185.99001000000001</v>
      </c>
      <c r="C818">
        <v>2206400</v>
      </c>
      <c r="D818" t="s">
        <v>53</v>
      </c>
      <c r="E818" s="32">
        <f t="shared" si="12"/>
        <v>-2.7879471764487014E-3</v>
      </c>
    </row>
    <row r="819" spans="1:5" x14ac:dyDescent="0.2">
      <c r="A819" s="7">
        <v>43273</v>
      </c>
      <c r="B819">
        <v>185.14999</v>
      </c>
      <c r="C819">
        <v>11153100</v>
      </c>
      <c r="D819" t="s">
        <v>53</v>
      </c>
      <c r="E819" s="32">
        <f t="shared" si="12"/>
        <v>-4.5164791377773983E-3</v>
      </c>
    </row>
    <row r="820" spans="1:5" x14ac:dyDescent="0.2">
      <c r="A820" s="7">
        <v>43276</v>
      </c>
      <c r="B820">
        <v>185.36</v>
      </c>
      <c r="C820">
        <v>2678200</v>
      </c>
      <c r="D820" t="s">
        <v>53</v>
      </c>
      <c r="E820" s="32">
        <f t="shared" si="12"/>
        <v>1.1342695724693862E-3</v>
      </c>
    </row>
    <row r="821" spans="1:5" x14ac:dyDescent="0.2">
      <c r="A821" s="7">
        <v>43277</v>
      </c>
      <c r="B821">
        <v>184.59</v>
      </c>
      <c r="C821">
        <v>2070600</v>
      </c>
      <c r="D821" t="s">
        <v>53</v>
      </c>
      <c r="E821" s="32">
        <f t="shared" si="12"/>
        <v>-4.1540785498489973E-3</v>
      </c>
    </row>
    <row r="822" spans="1:5" x14ac:dyDescent="0.2">
      <c r="A822" s="7">
        <v>43278</v>
      </c>
      <c r="B822">
        <v>183.53</v>
      </c>
      <c r="C822">
        <v>2354800</v>
      </c>
      <c r="D822" t="s">
        <v>53</v>
      </c>
      <c r="E822" s="32">
        <f t="shared" si="12"/>
        <v>-5.7424562544016594E-3</v>
      </c>
    </row>
    <row r="823" spans="1:5" x14ac:dyDescent="0.2">
      <c r="A823" s="7">
        <v>43279</v>
      </c>
      <c r="B823">
        <v>183.34</v>
      </c>
      <c r="C823">
        <v>2286300</v>
      </c>
      <c r="D823" t="s">
        <v>53</v>
      </c>
      <c r="E823" s="32">
        <f t="shared" si="12"/>
        <v>-1.0352530921375128E-3</v>
      </c>
    </row>
    <row r="824" spans="1:5" x14ac:dyDescent="0.2">
      <c r="A824" s="7">
        <v>43280</v>
      </c>
      <c r="B824">
        <v>184.59</v>
      </c>
      <c r="C824">
        <v>2606200</v>
      </c>
      <c r="D824" t="s">
        <v>53</v>
      </c>
      <c r="E824" s="32">
        <f t="shared" si="12"/>
        <v>6.8179338933129705E-3</v>
      </c>
    </row>
    <row r="825" spans="1:5" x14ac:dyDescent="0.2">
      <c r="A825" s="7">
        <v>43283</v>
      </c>
      <c r="B825">
        <v>185.28998999999999</v>
      </c>
      <c r="C825">
        <v>2069800</v>
      </c>
      <c r="D825" t="s">
        <v>53</v>
      </c>
      <c r="E825" s="32">
        <f t="shared" si="12"/>
        <v>3.7921339184137032E-3</v>
      </c>
    </row>
    <row r="826" spans="1:5" x14ac:dyDescent="0.2">
      <c r="A826" s="7">
        <v>43284</v>
      </c>
      <c r="B826">
        <v>185.71001000000001</v>
      </c>
      <c r="C826">
        <v>1348000</v>
      </c>
      <c r="D826" t="s">
        <v>53</v>
      </c>
      <c r="E826" s="32">
        <f t="shared" si="12"/>
        <v>2.2668250994024139E-3</v>
      </c>
    </row>
    <row r="827" spans="1:5" x14ac:dyDescent="0.2">
      <c r="A827" s="7">
        <v>43286</v>
      </c>
      <c r="B827">
        <v>187.36</v>
      </c>
      <c r="C827">
        <v>1801000</v>
      </c>
      <c r="D827" t="s">
        <v>53</v>
      </c>
      <c r="E827" s="32">
        <f t="shared" si="12"/>
        <v>8.884766093114756E-3</v>
      </c>
    </row>
    <row r="828" spans="1:5" x14ac:dyDescent="0.2">
      <c r="A828" s="7">
        <v>43287</v>
      </c>
      <c r="B828">
        <v>191.00998999999999</v>
      </c>
      <c r="C828">
        <v>2751600</v>
      </c>
      <c r="D828" t="s">
        <v>53</v>
      </c>
      <c r="E828" s="32">
        <f t="shared" si="12"/>
        <v>1.948115926558483E-2</v>
      </c>
    </row>
    <row r="829" spans="1:5" x14ac:dyDescent="0.2">
      <c r="A829" s="7">
        <v>43290</v>
      </c>
      <c r="B829">
        <v>194.17</v>
      </c>
      <c r="C829">
        <v>3065500</v>
      </c>
      <c r="D829" t="s">
        <v>53</v>
      </c>
      <c r="E829" s="32">
        <f t="shared" si="12"/>
        <v>1.6543689678220494E-2</v>
      </c>
    </row>
    <row r="830" spans="1:5" x14ac:dyDescent="0.2">
      <c r="A830" s="7">
        <v>43291</v>
      </c>
      <c r="B830">
        <v>195.69</v>
      </c>
      <c r="C830">
        <v>2757000</v>
      </c>
      <c r="D830" t="s">
        <v>53</v>
      </c>
      <c r="E830" s="32">
        <f t="shared" si="12"/>
        <v>7.8281917906989247E-3</v>
      </c>
    </row>
    <row r="831" spans="1:5" x14ac:dyDescent="0.2">
      <c r="A831" s="7">
        <v>43292</v>
      </c>
      <c r="B831">
        <v>193.14999</v>
      </c>
      <c r="C831">
        <v>2431400</v>
      </c>
      <c r="D831" t="s">
        <v>53</v>
      </c>
      <c r="E831" s="32">
        <f t="shared" si="12"/>
        <v>-1.2979763912310262E-2</v>
      </c>
    </row>
    <row r="832" spans="1:5" x14ac:dyDescent="0.2">
      <c r="A832" s="7">
        <v>43293</v>
      </c>
      <c r="B832">
        <v>194.08</v>
      </c>
      <c r="C832">
        <v>2251900</v>
      </c>
      <c r="D832" t="s">
        <v>53</v>
      </c>
      <c r="E832" s="32">
        <f t="shared" si="12"/>
        <v>4.8149627136921417E-3</v>
      </c>
    </row>
    <row r="833" spans="1:5" x14ac:dyDescent="0.2">
      <c r="A833" s="7">
        <v>43294</v>
      </c>
      <c r="B833">
        <v>195.91</v>
      </c>
      <c r="C833">
        <v>2232000</v>
      </c>
      <c r="D833" t="s">
        <v>53</v>
      </c>
      <c r="E833" s="32">
        <f t="shared" si="12"/>
        <v>9.4291014014838415E-3</v>
      </c>
    </row>
    <row r="834" spans="1:5" x14ac:dyDescent="0.2">
      <c r="A834" s="7">
        <v>43297</v>
      </c>
      <c r="B834">
        <v>194.88</v>
      </c>
      <c r="C834">
        <v>1824800</v>
      </c>
      <c r="D834" t="s">
        <v>53</v>
      </c>
      <c r="E834" s="32">
        <f t="shared" si="12"/>
        <v>-5.2575162064213221E-3</v>
      </c>
    </row>
    <row r="835" spans="1:5" x14ac:dyDescent="0.2">
      <c r="A835" s="7">
        <v>43298</v>
      </c>
      <c r="B835">
        <v>193.92</v>
      </c>
      <c r="C835">
        <v>2567300</v>
      </c>
      <c r="D835" t="s">
        <v>53</v>
      </c>
      <c r="E835" s="32">
        <f t="shared" si="12"/>
        <v>-4.9261083743842773E-3</v>
      </c>
    </row>
    <row r="836" spans="1:5" x14ac:dyDescent="0.2">
      <c r="A836" s="7">
        <v>43299</v>
      </c>
      <c r="B836">
        <v>192.8</v>
      </c>
      <c r="C836">
        <v>2215800</v>
      </c>
      <c r="D836" t="s">
        <v>53</v>
      </c>
      <c r="E836" s="32">
        <f t="shared" ref="E836:E899" si="13">(B836-B835)/B835</f>
        <v>-5.7755775577556529E-3</v>
      </c>
    </row>
    <row r="837" spans="1:5" x14ac:dyDescent="0.2">
      <c r="A837" s="7">
        <v>43300</v>
      </c>
      <c r="B837">
        <v>191.75998999999999</v>
      </c>
      <c r="C837">
        <v>2539200</v>
      </c>
      <c r="D837" t="s">
        <v>53</v>
      </c>
      <c r="E837" s="32">
        <f t="shared" si="13"/>
        <v>-5.3942427385893343E-3</v>
      </c>
    </row>
    <row r="838" spans="1:5" x14ac:dyDescent="0.2">
      <c r="A838" s="7">
        <v>43301</v>
      </c>
      <c r="B838">
        <v>190.49001000000001</v>
      </c>
      <c r="C838">
        <v>2252200</v>
      </c>
      <c r="D838" t="s">
        <v>53</v>
      </c>
      <c r="E838" s="32">
        <f t="shared" si="13"/>
        <v>-6.6227579590506626E-3</v>
      </c>
    </row>
    <row r="839" spans="1:5" x14ac:dyDescent="0.2">
      <c r="A839" s="7">
        <v>43304</v>
      </c>
      <c r="B839">
        <v>189.97</v>
      </c>
      <c r="C839">
        <v>1767000</v>
      </c>
      <c r="D839" t="s">
        <v>53</v>
      </c>
      <c r="E839" s="32">
        <f t="shared" si="13"/>
        <v>-2.7298544422356499E-3</v>
      </c>
    </row>
    <row r="840" spans="1:5" x14ac:dyDescent="0.2">
      <c r="A840" s="7">
        <v>43305</v>
      </c>
      <c r="B840">
        <v>191.39999</v>
      </c>
      <c r="C840">
        <v>2440400</v>
      </c>
      <c r="D840" t="s">
        <v>53</v>
      </c>
      <c r="E840" s="32">
        <f t="shared" si="13"/>
        <v>7.5274517029004775E-3</v>
      </c>
    </row>
    <row r="841" spans="1:5" x14ac:dyDescent="0.2">
      <c r="A841" s="7">
        <v>43306</v>
      </c>
      <c r="B841">
        <v>193.03998999999999</v>
      </c>
      <c r="C841">
        <v>2009300</v>
      </c>
      <c r="D841" t="s">
        <v>53</v>
      </c>
      <c r="E841" s="32">
        <f t="shared" si="13"/>
        <v>8.5684434988736752E-3</v>
      </c>
    </row>
    <row r="842" spans="1:5" x14ac:dyDescent="0.2">
      <c r="A842" s="7">
        <v>43307</v>
      </c>
      <c r="B842">
        <v>194.05</v>
      </c>
      <c r="C842">
        <v>2835800</v>
      </c>
      <c r="D842" t="s">
        <v>53</v>
      </c>
      <c r="E842" s="32">
        <f t="shared" si="13"/>
        <v>5.2321283274000506E-3</v>
      </c>
    </row>
    <row r="843" spans="1:5" x14ac:dyDescent="0.2">
      <c r="A843" s="7">
        <v>43308</v>
      </c>
      <c r="B843">
        <v>192.44</v>
      </c>
      <c r="C843">
        <v>4100200</v>
      </c>
      <c r="D843" t="s">
        <v>53</v>
      </c>
      <c r="E843" s="32">
        <f t="shared" si="13"/>
        <v>-8.2968307137336432E-3</v>
      </c>
    </row>
    <row r="844" spans="1:5" x14ac:dyDescent="0.2">
      <c r="A844" s="7">
        <v>43311</v>
      </c>
      <c r="B844">
        <v>190.63</v>
      </c>
      <c r="C844">
        <v>2984700</v>
      </c>
      <c r="D844" t="s">
        <v>53</v>
      </c>
      <c r="E844" s="32">
        <f t="shared" si="13"/>
        <v>-9.4055289960507295E-3</v>
      </c>
    </row>
    <row r="845" spans="1:5" x14ac:dyDescent="0.2">
      <c r="A845" s="7">
        <v>43312</v>
      </c>
      <c r="B845">
        <v>196.55</v>
      </c>
      <c r="C845">
        <v>4429300</v>
      </c>
      <c r="D845" t="s">
        <v>53</v>
      </c>
      <c r="E845" s="32">
        <f t="shared" si="13"/>
        <v>3.1054923149556816E-2</v>
      </c>
    </row>
    <row r="846" spans="1:5" x14ac:dyDescent="0.2">
      <c r="A846" s="7">
        <v>43313</v>
      </c>
      <c r="B846">
        <v>195.84</v>
      </c>
      <c r="C846">
        <v>2632800</v>
      </c>
      <c r="D846" t="s">
        <v>53</v>
      </c>
      <c r="E846" s="32">
        <f t="shared" si="13"/>
        <v>-3.6123123887052042E-3</v>
      </c>
    </row>
    <row r="847" spans="1:5" x14ac:dyDescent="0.2">
      <c r="A847" s="7">
        <v>43314</v>
      </c>
      <c r="B847">
        <v>196.38</v>
      </c>
      <c r="C847">
        <v>2500400</v>
      </c>
      <c r="D847" t="s">
        <v>53</v>
      </c>
      <c r="E847" s="32">
        <f t="shared" si="13"/>
        <v>2.75735294117643E-3</v>
      </c>
    </row>
    <row r="848" spans="1:5" x14ac:dyDescent="0.2">
      <c r="A848" s="7">
        <v>43315</v>
      </c>
      <c r="B848">
        <v>197.99001000000001</v>
      </c>
      <c r="C848">
        <v>2176200</v>
      </c>
      <c r="D848" t="s">
        <v>53</v>
      </c>
      <c r="E848" s="32">
        <f t="shared" si="13"/>
        <v>8.1984417965170423E-3</v>
      </c>
    </row>
    <row r="849" spans="1:5" x14ac:dyDescent="0.2">
      <c r="A849" s="7">
        <v>43318</v>
      </c>
      <c r="B849">
        <v>197.61</v>
      </c>
      <c r="C849">
        <v>1913800</v>
      </c>
      <c r="D849" t="s">
        <v>53</v>
      </c>
      <c r="E849" s="32">
        <f t="shared" si="13"/>
        <v>-1.9193392636325367E-3</v>
      </c>
    </row>
    <row r="850" spans="1:5" x14ac:dyDescent="0.2">
      <c r="A850" s="7">
        <v>43319</v>
      </c>
      <c r="B850">
        <v>200.39999</v>
      </c>
      <c r="C850">
        <v>2349800</v>
      </c>
      <c r="D850" t="s">
        <v>53</v>
      </c>
      <c r="E850" s="32">
        <f t="shared" si="13"/>
        <v>1.4118668083598952E-2</v>
      </c>
    </row>
    <row r="851" spans="1:5" x14ac:dyDescent="0.2">
      <c r="A851" s="7">
        <v>43320</v>
      </c>
      <c r="B851">
        <v>196.2</v>
      </c>
      <c r="C851">
        <v>3145900</v>
      </c>
      <c r="D851" t="s">
        <v>53</v>
      </c>
      <c r="E851" s="32">
        <f t="shared" si="13"/>
        <v>-2.0958034977945926E-2</v>
      </c>
    </row>
    <row r="852" spans="1:5" x14ac:dyDescent="0.2">
      <c r="A852" s="7">
        <v>43321</v>
      </c>
      <c r="B852">
        <v>193.97</v>
      </c>
      <c r="C852">
        <v>2766500</v>
      </c>
      <c r="D852" t="s">
        <v>53</v>
      </c>
      <c r="E852" s="32">
        <f t="shared" si="13"/>
        <v>-1.1365953109072324E-2</v>
      </c>
    </row>
    <row r="853" spans="1:5" x14ac:dyDescent="0.2">
      <c r="A853" s="7">
        <v>43322</v>
      </c>
      <c r="B853">
        <v>194.42</v>
      </c>
      <c r="C853">
        <v>1769100</v>
      </c>
      <c r="D853" t="s">
        <v>53</v>
      </c>
      <c r="E853" s="32">
        <f t="shared" si="13"/>
        <v>2.3199463834613016E-3</v>
      </c>
    </row>
    <row r="854" spans="1:5" x14ac:dyDescent="0.2">
      <c r="A854" s="7">
        <v>43325</v>
      </c>
      <c r="B854">
        <v>195.61</v>
      </c>
      <c r="C854">
        <v>1802900</v>
      </c>
      <c r="D854" t="s">
        <v>53</v>
      </c>
      <c r="E854" s="32">
        <f t="shared" si="13"/>
        <v>6.1207694681618468E-3</v>
      </c>
    </row>
    <row r="855" spans="1:5" x14ac:dyDescent="0.2">
      <c r="A855" s="7">
        <v>43326</v>
      </c>
      <c r="B855">
        <v>195.75998999999999</v>
      </c>
      <c r="C855">
        <v>1240200</v>
      </c>
      <c r="D855" t="s">
        <v>53</v>
      </c>
      <c r="E855" s="32">
        <f t="shared" si="13"/>
        <v>7.6678083942525478E-4</v>
      </c>
    </row>
    <row r="856" spans="1:5" x14ac:dyDescent="0.2">
      <c r="A856" s="7">
        <v>43327</v>
      </c>
      <c r="B856">
        <v>195.25998999999999</v>
      </c>
      <c r="C856">
        <v>1900200</v>
      </c>
      <c r="D856" t="s">
        <v>53</v>
      </c>
      <c r="E856" s="32">
        <f t="shared" si="13"/>
        <v>-2.554148066721908E-3</v>
      </c>
    </row>
    <row r="857" spans="1:5" x14ac:dyDescent="0.2">
      <c r="A857" s="7">
        <v>43328</v>
      </c>
      <c r="B857">
        <v>196.44</v>
      </c>
      <c r="C857">
        <v>2361700</v>
      </c>
      <c r="D857" t="s">
        <v>53</v>
      </c>
      <c r="E857" s="32">
        <f t="shared" si="13"/>
        <v>6.0432759419889867E-3</v>
      </c>
    </row>
    <row r="858" spans="1:5" x14ac:dyDescent="0.2">
      <c r="A858" s="7">
        <v>43329</v>
      </c>
      <c r="B858">
        <v>197.42</v>
      </c>
      <c r="C858">
        <v>2183800</v>
      </c>
      <c r="D858" t="s">
        <v>53</v>
      </c>
      <c r="E858" s="32">
        <f t="shared" si="13"/>
        <v>4.9888006515984001E-3</v>
      </c>
    </row>
    <row r="859" spans="1:5" x14ac:dyDescent="0.2">
      <c r="A859" s="7">
        <v>43332</v>
      </c>
      <c r="B859">
        <v>197.56</v>
      </c>
      <c r="C859">
        <v>1747900</v>
      </c>
      <c r="D859" t="s">
        <v>53</v>
      </c>
      <c r="E859" s="32">
        <f t="shared" si="13"/>
        <v>7.0914800932030586E-4</v>
      </c>
    </row>
    <row r="860" spans="1:5" x14ac:dyDescent="0.2">
      <c r="A860" s="7">
        <v>43333</v>
      </c>
      <c r="B860">
        <v>197.31</v>
      </c>
      <c r="C860">
        <v>1666900</v>
      </c>
      <c r="D860" t="s">
        <v>53</v>
      </c>
      <c r="E860" s="32">
        <f t="shared" si="13"/>
        <v>-1.2654383478436931E-3</v>
      </c>
    </row>
    <row r="861" spans="1:5" x14ac:dyDescent="0.2">
      <c r="A861" s="7">
        <v>43334</v>
      </c>
      <c r="B861">
        <v>197.84</v>
      </c>
      <c r="C861">
        <v>1709300</v>
      </c>
      <c r="D861" t="s">
        <v>53</v>
      </c>
      <c r="E861" s="32">
        <f t="shared" si="13"/>
        <v>2.6861284273478341E-3</v>
      </c>
    </row>
    <row r="862" spans="1:5" x14ac:dyDescent="0.2">
      <c r="A862" s="7">
        <v>43335</v>
      </c>
      <c r="B862">
        <v>196.60001</v>
      </c>
      <c r="C862">
        <v>1351200</v>
      </c>
      <c r="D862" t="s">
        <v>53</v>
      </c>
      <c r="E862" s="32">
        <f t="shared" si="13"/>
        <v>-6.2676405175900018E-3</v>
      </c>
    </row>
    <row r="863" spans="1:5" x14ac:dyDescent="0.2">
      <c r="A863" s="7">
        <v>43336</v>
      </c>
      <c r="B863">
        <v>196.64</v>
      </c>
      <c r="C863">
        <v>1358500</v>
      </c>
      <c r="D863" t="s">
        <v>53</v>
      </c>
      <c r="E863" s="32">
        <f t="shared" si="13"/>
        <v>2.0340792454684448E-4</v>
      </c>
    </row>
    <row r="864" spans="1:5" x14ac:dyDescent="0.2">
      <c r="A864" s="7">
        <v>43339</v>
      </c>
      <c r="B864">
        <v>198.60001</v>
      </c>
      <c r="C864">
        <v>2034400</v>
      </c>
      <c r="D864" t="s">
        <v>53</v>
      </c>
      <c r="E864" s="32">
        <f t="shared" si="13"/>
        <v>9.9675040683483082E-3</v>
      </c>
    </row>
    <row r="865" spans="1:5" x14ac:dyDescent="0.2">
      <c r="A865" s="7">
        <v>43340</v>
      </c>
      <c r="B865">
        <v>198.62</v>
      </c>
      <c r="C865">
        <v>1644200</v>
      </c>
      <c r="D865" t="s">
        <v>53</v>
      </c>
      <c r="E865" s="32">
        <f t="shared" si="13"/>
        <v>1.0065457700635089E-4</v>
      </c>
    </row>
    <row r="866" spans="1:5" x14ac:dyDescent="0.2">
      <c r="A866" s="7">
        <v>43341</v>
      </c>
      <c r="B866">
        <v>199.75</v>
      </c>
      <c r="C866">
        <v>1775100</v>
      </c>
      <c r="D866" t="s">
        <v>53</v>
      </c>
      <c r="E866" s="32">
        <f t="shared" si="13"/>
        <v>5.6892558654717323E-3</v>
      </c>
    </row>
    <row r="867" spans="1:5" x14ac:dyDescent="0.2">
      <c r="A867" s="7">
        <v>43342</v>
      </c>
      <c r="B867">
        <v>200.35001</v>
      </c>
      <c r="C867">
        <v>1992500</v>
      </c>
      <c r="D867" t="s">
        <v>53</v>
      </c>
      <c r="E867" s="32">
        <f t="shared" si="13"/>
        <v>3.0038047559449188E-3</v>
      </c>
    </row>
    <row r="868" spans="1:5" x14ac:dyDescent="0.2">
      <c r="A868" s="7">
        <v>43343</v>
      </c>
      <c r="B868">
        <v>199.81</v>
      </c>
      <c r="C868">
        <v>2981400</v>
      </c>
      <c r="D868" t="s">
        <v>53</v>
      </c>
      <c r="E868" s="32">
        <f t="shared" si="13"/>
        <v>-2.6953330324265782E-3</v>
      </c>
    </row>
    <row r="869" spans="1:5" x14ac:dyDescent="0.2">
      <c r="A869" s="7">
        <v>43347</v>
      </c>
      <c r="B869">
        <v>196.73</v>
      </c>
      <c r="C869">
        <v>2293500</v>
      </c>
      <c r="D869" t="s">
        <v>53</v>
      </c>
      <c r="E869" s="32">
        <f t="shared" si="13"/>
        <v>-1.5414643911716193E-2</v>
      </c>
    </row>
    <row r="870" spans="1:5" x14ac:dyDescent="0.2">
      <c r="A870" s="7">
        <v>43348</v>
      </c>
      <c r="B870">
        <v>197.75</v>
      </c>
      <c r="C870">
        <v>1809000</v>
      </c>
      <c r="D870" t="s">
        <v>53</v>
      </c>
      <c r="E870" s="32">
        <f t="shared" si="13"/>
        <v>5.1847710059472899E-3</v>
      </c>
    </row>
    <row r="871" spans="1:5" x14ac:dyDescent="0.2">
      <c r="A871" s="7">
        <v>43349</v>
      </c>
      <c r="B871">
        <v>196.14999</v>
      </c>
      <c r="C871">
        <v>1797300</v>
      </c>
      <c r="D871" t="s">
        <v>53</v>
      </c>
      <c r="E871" s="32">
        <f t="shared" si="13"/>
        <v>-8.0910745891276739E-3</v>
      </c>
    </row>
    <row r="872" spans="1:5" x14ac:dyDescent="0.2">
      <c r="A872" s="7">
        <v>43350</v>
      </c>
      <c r="B872">
        <v>196.3</v>
      </c>
      <c r="C872">
        <v>2604100</v>
      </c>
      <c r="D872" t="s">
        <v>53</v>
      </c>
      <c r="E872" s="32">
        <f t="shared" si="13"/>
        <v>7.6477189726091165E-4</v>
      </c>
    </row>
    <row r="873" spans="1:5" x14ac:dyDescent="0.2">
      <c r="A873" s="7">
        <v>43353</v>
      </c>
      <c r="B873">
        <v>202.5</v>
      </c>
      <c r="C873">
        <v>4310800</v>
      </c>
      <c r="D873" t="s">
        <v>53</v>
      </c>
      <c r="E873" s="32">
        <f t="shared" si="13"/>
        <v>3.1584309730005034E-2</v>
      </c>
    </row>
    <row r="874" spans="1:5" x14ac:dyDescent="0.2">
      <c r="A874" s="7">
        <v>43354</v>
      </c>
      <c r="B874">
        <v>199.47</v>
      </c>
      <c r="C874">
        <v>3386000</v>
      </c>
      <c r="D874" t="s">
        <v>53</v>
      </c>
      <c r="E874" s="32">
        <f t="shared" si="13"/>
        <v>-1.4962962962962968E-2</v>
      </c>
    </row>
    <row r="875" spans="1:5" x14ac:dyDescent="0.2">
      <c r="A875" s="7">
        <v>43355</v>
      </c>
      <c r="B875">
        <v>199.5</v>
      </c>
      <c r="C875">
        <v>2133500</v>
      </c>
      <c r="D875" t="s">
        <v>53</v>
      </c>
      <c r="E875" s="32">
        <f t="shared" si="13"/>
        <v>1.5039855617386642E-4</v>
      </c>
    </row>
    <row r="876" spans="1:5" x14ac:dyDescent="0.2">
      <c r="A876" s="7">
        <v>43356</v>
      </c>
      <c r="B876">
        <v>202.92999</v>
      </c>
      <c r="C876">
        <v>2780200</v>
      </c>
      <c r="D876" t="s">
        <v>53</v>
      </c>
      <c r="E876" s="32">
        <f t="shared" si="13"/>
        <v>1.7192932330827086E-2</v>
      </c>
    </row>
    <row r="877" spans="1:5" x14ac:dyDescent="0.2">
      <c r="A877" s="7">
        <v>43357</v>
      </c>
      <c r="B877">
        <v>200.58</v>
      </c>
      <c r="C877">
        <v>2504200</v>
      </c>
      <c r="D877" t="s">
        <v>53</v>
      </c>
      <c r="E877" s="32">
        <f t="shared" si="13"/>
        <v>-1.1580299195796496E-2</v>
      </c>
    </row>
    <row r="878" spans="1:5" x14ac:dyDescent="0.2">
      <c r="A878" s="7">
        <v>43360</v>
      </c>
      <c r="B878">
        <v>200.81</v>
      </c>
      <c r="C878">
        <v>1950100</v>
      </c>
      <c r="D878" t="s">
        <v>53</v>
      </c>
      <c r="E878" s="32">
        <f t="shared" si="13"/>
        <v>1.146674643533701E-3</v>
      </c>
    </row>
    <row r="879" spans="1:5" x14ac:dyDescent="0.2">
      <c r="A879" s="7">
        <v>43361</v>
      </c>
      <c r="B879">
        <v>202.34</v>
      </c>
      <c r="C879">
        <v>1982300</v>
      </c>
      <c r="D879" t="s">
        <v>53</v>
      </c>
      <c r="E879" s="32">
        <f t="shared" si="13"/>
        <v>7.6191424729844187E-3</v>
      </c>
    </row>
    <row r="880" spans="1:5" x14ac:dyDescent="0.2">
      <c r="A880" s="7">
        <v>43362</v>
      </c>
      <c r="B880">
        <v>203.2</v>
      </c>
      <c r="C880">
        <v>2204600</v>
      </c>
      <c r="D880" t="s">
        <v>53</v>
      </c>
      <c r="E880" s="32">
        <f t="shared" si="13"/>
        <v>4.2502718197093272E-3</v>
      </c>
    </row>
    <row r="881" spans="1:5" x14ac:dyDescent="0.2">
      <c r="A881" s="7">
        <v>43363</v>
      </c>
      <c r="B881">
        <v>205.10001</v>
      </c>
      <c r="C881">
        <v>2225000</v>
      </c>
      <c r="D881" t="s">
        <v>53</v>
      </c>
      <c r="E881" s="32">
        <f t="shared" si="13"/>
        <v>9.3504429133858709E-3</v>
      </c>
    </row>
    <row r="882" spans="1:5" x14ac:dyDescent="0.2">
      <c r="A882" s="7">
        <v>43364</v>
      </c>
      <c r="B882">
        <v>205.10001</v>
      </c>
      <c r="C882">
        <v>7314000</v>
      </c>
      <c r="D882" t="s">
        <v>53</v>
      </c>
      <c r="E882" s="32">
        <f t="shared" si="13"/>
        <v>0</v>
      </c>
    </row>
    <row r="883" spans="1:5" x14ac:dyDescent="0.2">
      <c r="A883" s="7">
        <v>43367</v>
      </c>
      <c r="B883">
        <v>207.21001000000001</v>
      </c>
      <c r="C883">
        <v>2642000</v>
      </c>
      <c r="D883" t="s">
        <v>53</v>
      </c>
      <c r="E883" s="32">
        <f t="shared" si="13"/>
        <v>1.0287664052283632E-2</v>
      </c>
    </row>
    <row r="884" spans="1:5" x14ac:dyDescent="0.2">
      <c r="A884" s="7">
        <v>43368</v>
      </c>
      <c r="B884">
        <v>206.46001000000001</v>
      </c>
      <c r="C884">
        <v>2556200</v>
      </c>
      <c r="D884" t="s">
        <v>53</v>
      </c>
      <c r="E884" s="32">
        <f t="shared" si="13"/>
        <v>-3.6195162579259563E-3</v>
      </c>
    </row>
    <row r="885" spans="1:5" x14ac:dyDescent="0.2">
      <c r="A885" s="7">
        <v>43369</v>
      </c>
      <c r="B885">
        <v>206.83</v>
      </c>
      <c r="C885">
        <v>2162600</v>
      </c>
      <c r="D885" t="s">
        <v>53</v>
      </c>
      <c r="E885" s="32">
        <f t="shared" si="13"/>
        <v>1.7920661730085228E-3</v>
      </c>
    </row>
    <row r="886" spans="1:5" x14ac:dyDescent="0.2">
      <c r="A886" s="7">
        <v>43370</v>
      </c>
      <c r="B886">
        <v>208.89</v>
      </c>
      <c r="C886">
        <v>2571200</v>
      </c>
      <c r="D886" t="s">
        <v>53</v>
      </c>
      <c r="E886" s="32">
        <f t="shared" si="13"/>
        <v>9.9598704249865763E-3</v>
      </c>
    </row>
    <row r="887" spans="1:5" x14ac:dyDescent="0.2">
      <c r="A887" s="7">
        <v>43371</v>
      </c>
      <c r="B887">
        <v>207.28998999999999</v>
      </c>
      <c r="C887">
        <v>3238200</v>
      </c>
      <c r="D887" t="s">
        <v>53</v>
      </c>
      <c r="E887" s="32">
        <f t="shared" si="13"/>
        <v>-7.6595815979702119E-3</v>
      </c>
    </row>
    <row r="888" spans="1:5" x14ac:dyDescent="0.2">
      <c r="A888" s="7">
        <v>43374</v>
      </c>
      <c r="B888">
        <v>206.91</v>
      </c>
      <c r="C888">
        <v>2518100</v>
      </c>
      <c r="D888" t="s">
        <v>53</v>
      </c>
      <c r="E888" s="32">
        <f t="shared" si="13"/>
        <v>-1.8331324151252663E-3</v>
      </c>
    </row>
    <row r="889" spans="1:5" x14ac:dyDescent="0.2">
      <c r="A889" s="7">
        <v>43375</v>
      </c>
      <c r="B889">
        <v>207.67</v>
      </c>
      <c r="C889">
        <v>2172100</v>
      </c>
      <c r="D889" t="s">
        <v>53</v>
      </c>
      <c r="E889" s="32">
        <f t="shared" si="13"/>
        <v>3.6730945821854474E-3</v>
      </c>
    </row>
    <row r="890" spans="1:5" x14ac:dyDescent="0.2">
      <c r="A890" s="7">
        <v>43376</v>
      </c>
      <c r="B890">
        <v>206.89999</v>
      </c>
      <c r="C890">
        <v>2258800</v>
      </c>
      <c r="D890" t="s">
        <v>53</v>
      </c>
      <c r="E890" s="32">
        <f t="shared" si="13"/>
        <v>-3.7078538065198874E-3</v>
      </c>
    </row>
    <row r="891" spans="1:5" x14ac:dyDescent="0.2">
      <c r="A891" s="7">
        <v>43377</v>
      </c>
      <c r="B891">
        <v>203.47</v>
      </c>
      <c r="C891">
        <v>3219800</v>
      </c>
      <c r="D891" t="s">
        <v>53</v>
      </c>
      <c r="E891" s="32">
        <f t="shared" si="13"/>
        <v>-1.6578009501112125E-2</v>
      </c>
    </row>
    <row r="892" spans="1:5" x14ac:dyDescent="0.2">
      <c r="A892" s="7">
        <v>43378</v>
      </c>
      <c r="B892">
        <v>204.02</v>
      </c>
      <c r="C892">
        <v>2481000</v>
      </c>
      <c r="D892" t="s">
        <v>53</v>
      </c>
      <c r="E892" s="32">
        <f t="shared" si="13"/>
        <v>2.7031011942793108E-3</v>
      </c>
    </row>
    <row r="893" spans="1:5" x14ac:dyDescent="0.2">
      <c r="A893" s="7">
        <v>43381</v>
      </c>
      <c r="B893">
        <v>205.57001</v>
      </c>
      <c r="C893">
        <v>2878100</v>
      </c>
      <c r="D893" t="s">
        <v>53</v>
      </c>
      <c r="E893" s="32">
        <f t="shared" si="13"/>
        <v>7.5973433977060386E-3</v>
      </c>
    </row>
    <row r="894" spans="1:5" x14ac:dyDescent="0.2">
      <c r="A894" s="7">
        <v>43382</v>
      </c>
      <c r="B894">
        <v>206</v>
      </c>
      <c r="C894">
        <v>2509100</v>
      </c>
      <c r="D894" t="s">
        <v>53</v>
      </c>
      <c r="E894" s="32">
        <f t="shared" si="13"/>
        <v>2.0916961574307638E-3</v>
      </c>
    </row>
    <row r="895" spans="1:5" x14ac:dyDescent="0.2">
      <c r="A895" s="7">
        <v>43383</v>
      </c>
      <c r="B895">
        <v>201.2</v>
      </c>
      <c r="C895">
        <v>4148000</v>
      </c>
      <c r="D895" t="s">
        <v>53</v>
      </c>
      <c r="E895" s="32">
        <f t="shared" si="13"/>
        <v>-2.3300970873786464E-2</v>
      </c>
    </row>
    <row r="896" spans="1:5" x14ac:dyDescent="0.2">
      <c r="A896" s="7">
        <v>43384</v>
      </c>
      <c r="B896">
        <v>193.85001</v>
      </c>
      <c r="C896">
        <v>4175000</v>
      </c>
      <c r="D896" t="s">
        <v>53</v>
      </c>
      <c r="E896" s="32">
        <f t="shared" si="13"/>
        <v>-3.6530765407554629E-2</v>
      </c>
    </row>
    <row r="897" spans="1:5" x14ac:dyDescent="0.2">
      <c r="A897" s="7">
        <v>43385</v>
      </c>
      <c r="B897">
        <v>197.39</v>
      </c>
      <c r="C897">
        <v>3231400</v>
      </c>
      <c r="D897" t="s">
        <v>53</v>
      </c>
      <c r="E897" s="32">
        <f t="shared" si="13"/>
        <v>1.8261489901393292E-2</v>
      </c>
    </row>
    <row r="898" spans="1:5" x14ac:dyDescent="0.2">
      <c r="A898" s="7">
        <v>43388</v>
      </c>
      <c r="B898">
        <v>195.59</v>
      </c>
      <c r="C898">
        <v>2091100</v>
      </c>
      <c r="D898" t="s">
        <v>53</v>
      </c>
      <c r="E898" s="32">
        <f t="shared" si="13"/>
        <v>-9.119002989006449E-3</v>
      </c>
    </row>
    <row r="899" spans="1:5" x14ac:dyDescent="0.2">
      <c r="A899" s="7">
        <v>43389</v>
      </c>
      <c r="B899">
        <v>202.34</v>
      </c>
      <c r="C899">
        <v>2261500</v>
      </c>
      <c r="D899" t="s">
        <v>53</v>
      </c>
      <c r="E899" s="32">
        <f t="shared" si="13"/>
        <v>3.4510966818344493E-2</v>
      </c>
    </row>
    <row r="900" spans="1:5" x14ac:dyDescent="0.2">
      <c r="A900" s="7">
        <v>43390</v>
      </c>
      <c r="B900">
        <v>202.77</v>
      </c>
      <c r="C900">
        <v>2459700</v>
      </c>
      <c r="D900" t="s">
        <v>53</v>
      </c>
      <c r="E900" s="32">
        <f t="shared" ref="E900:E963" si="14">(B900-B899)/B899</f>
        <v>2.1251359098547339E-3</v>
      </c>
    </row>
    <row r="901" spans="1:5" x14ac:dyDescent="0.2">
      <c r="A901" s="7">
        <v>43391</v>
      </c>
      <c r="B901">
        <v>202.72</v>
      </c>
      <c r="C901">
        <v>2433600</v>
      </c>
      <c r="D901" t="s">
        <v>53</v>
      </c>
      <c r="E901" s="32">
        <f t="shared" si="14"/>
        <v>-2.4658480051295242E-4</v>
      </c>
    </row>
    <row r="902" spans="1:5" x14ac:dyDescent="0.2">
      <c r="A902" s="7">
        <v>43392</v>
      </c>
      <c r="B902">
        <v>201.8</v>
      </c>
      <c r="C902">
        <v>2692500</v>
      </c>
      <c r="D902" t="s">
        <v>53</v>
      </c>
      <c r="E902" s="32">
        <f t="shared" si="14"/>
        <v>-4.5382794001577915E-3</v>
      </c>
    </row>
    <row r="903" spans="1:5" x14ac:dyDescent="0.2">
      <c r="A903" s="7">
        <v>43395</v>
      </c>
      <c r="B903">
        <v>198.02</v>
      </c>
      <c r="C903">
        <v>2717500</v>
      </c>
      <c r="D903" t="s">
        <v>53</v>
      </c>
      <c r="E903" s="32">
        <f t="shared" si="14"/>
        <v>-1.8731417244796832E-2</v>
      </c>
    </row>
    <row r="904" spans="1:5" x14ac:dyDescent="0.2">
      <c r="A904" s="7">
        <v>43396</v>
      </c>
      <c r="B904">
        <v>197.64</v>
      </c>
      <c r="C904">
        <v>2553500</v>
      </c>
      <c r="D904" t="s">
        <v>53</v>
      </c>
      <c r="E904" s="32">
        <f t="shared" si="14"/>
        <v>-1.9189980810020394E-3</v>
      </c>
    </row>
    <row r="905" spans="1:5" x14ac:dyDescent="0.2">
      <c r="A905" s="7">
        <v>43397</v>
      </c>
      <c r="B905">
        <v>187.88</v>
      </c>
      <c r="C905">
        <v>4288300</v>
      </c>
      <c r="D905" t="s">
        <v>53</v>
      </c>
      <c r="E905" s="32">
        <f t="shared" si="14"/>
        <v>-4.9382716049382672E-2</v>
      </c>
    </row>
    <row r="906" spans="1:5" x14ac:dyDescent="0.2">
      <c r="A906" s="7">
        <v>43398</v>
      </c>
      <c r="B906">
        <v>188.10001</v>
      </c>
      <c r="C906">
        <v>4983700</v>
      </c>
      <c r="D906" t="s">
        <v>53</v>
      </c>
      <c r="E906" s="32">
        <f t="shared" si="14"/>
        <v>1.1710134128167023E-3</v>
      </c>
    </row>
    <row r="907" spans="1:5" x14ac:dyDescent="0.2">
      <c r="A907" s="7">
        <v>43399</v>
      </c>
      <c r="B907">
        <v>185.98</v>
      </c>
      <c r="C907">
        <v>4580400</v>
      </c>
      <c r="D907" t="s">
        <v>53</v>
      </c>
      <c r="E907" s="32">
        <f t="shared" si="14"/>
        <v>-1.1270653308311934E-2</v>
      </c>
    </row>
    <row r="908" spans="1:5" x14ac:dyDescent="0.2">
      <c r="A908" s="7">
        <v>43402</v>
      </c>
      <c r="B908">
        <v>188.19</v>
      </c>
      <c r="C908">
        <v>3829500</v>
      </c>
      <c r="D908" t="s">
        <v>53</v>
      </c>
      <c r="E908" s="32">
        <f t="shared" si="14"/>
        <v>1.1882998171846479E-2</v>
      </c>
    </row>
    <row r="909" spans="1:5" x14ac:dyDescent="0.2">
      <c r="A909" s="7">
        <v>43403</v>
      </c>
      <c r="B909">
        <v>189.08</v>
      </c>
      <c r="C909">
        <v>4040600</v>
      </c>
      <c r="D909" t="s">
        <v>53</v>
      </c>
      <c r="E909" s="32">
        <f t="shared" si="14"/>
        <v>4.7292629789043774E-3</v>
      </c>
    </row>
    <row r="910" spans="1:5" x14ac:dyDescent="0.2">
      <c r="A910" s="7">
        <v>43404</v>
      </c>
      <c r="B910">
        <v>192.78998999999999</v>
      </c>
      <c r="C910">
        <v>4541000</v>
      </c>
      <c r="D910" t="s">
        <v>53</v>
      </c>
      <c r="E910" s="32">
        <f t="shared" si="14"/>
        <v>1.9621271419504847E-2</v>
      </c>
    </row>
    <row r="911" spans="1:5" x14ac:dyDescent="0.2">
      <c r="A911" s="7">
        <v>43405</v>
      </c>
      <c r="B911">
        <v>192.89999</v>
      </c>
      <c r="C911">
        <v>2827300</v>
      </c>
      <c r="D911" t="s">
        <v>53</v>
      </c>
      <c r="E911" s="32">
        <f t="shared" si="14"/>
        <v>5.7056904251104345E-4</v>
      </c>
    </row>
    <row r="912" spans="1:5" x14ac:dyDescent="0.2">
      <c r="A912" s="7">
        <v>43406</v>
      </c>
      <c r="B912">
        <v>187.06</v>
      </c>
      <c r="C912">
        <v>3696300</v>
      </c>
      <c r="D912" t="s">
        <v>53</v>
      </c>
      <c r="E912" s="32">
        <f t="shared" si="14"/>
        <v>-3.027470348754295E-2</v>
      </c>
    </row>
    <row r="913" spans="1:5" x14ac:dyDescent="0.2">
      <c r="A913" s="7">
        <v>43409</v>
      </c>
      <c r="B913">
        <v>189.92</v>
      </c>
      <c r="C913">
        <v>2713500</v>
      </c>
      <c r="D913" t="s">
        <v>53</v>
      </c>
      <c r="E913" s="32">
        <f t="shared" si="14"/>
        <v>1.5289212017534401E-2</v>
      </c>
    </row>
    <row r="914" spans="1:5" x14ac:dyDescent="0.2">
      <c r="A914" s="7">
        <v>43410</v>
      </c>
      <c r="B914">
        <v>190.75</v>
      </c>
      <c r="C914">
        <v>2139000</v>
      </c>
      <c r="D914" t="s">
        <v>53</v>
      </c>
      <c r="E914" s="32">
        <f t="shared" si="14"/>
        <v>4.3702611625948433E-3</v>
      </c>
    </row>
    <row r="915" spans="1:5" x14ac:dyDescent="0.2">
      <c r="A915" s="7">
        <v>43411</v>
      </c>
      <c r="B915">
        <v>197.62</v>
      </c>
      <c r="C915">
        <v>3077800</v>
      </c>
      <c r="D915" t="s">
        <v>53</v>
      </c>
      <c r="E915" s="32">
        <f t="shared" si="14"/>
        <v>3.6015727391874204E-2</v>
      </c>
    </row>
    <row r="916" spans="1:5" x14ac:dyDescent="0.2">
      <c r="A916" s="7">
        <v>43412</v>
      </c>
      <c r="B916">
        <v>196.02</v>
      </c>
      <c r="C916">
        <v>2636600</v>
      </c>
      <c r="D916" t="s">
        <v>53</v>
      </c>
      <c r="E916" s="32">
        <f t="shared" si="14"/>
        <v>-8.0963465236311826E-3</v>
      </c>
    </row>
    <row r="917" spans="1:5" x14ac:dyDescent="0.2">
      <c r="A917" s="7">
        <v>43413</v>
      </c>
      <c r="B917">
        <v>193.16</v>
      </c>
      <c r="C917">
        <v>2344900</v>
      </c>
      <c r="D917" t="s">
        <v>53</v>
      </c>
      <c r="E917" s="32">
        <f t="shared" si="14"/>
        <v>-1.4590347923681326E-2</v>
      </c>
    </row>
    <row r="918" spans="1:5" x14ac:dyDescent="0.2">
      <c r="A918" s="7">
        <v>43416</v>
      </c>
      <c r="B918">
        <v>191.56</v>
      </c>
      <c r="C918">
        <v>2109100</v>
      </c>
      <c r="D918" t="s">
        <v>53</v>
      </c>
      <c r="E918" s="32">
        <f t="shared" si="14"/>
        <v>-8.2832884655207831E-3</v>
      </c>
    </row>
    <row r="919" spans="1:5" x14ac:dyDescent="0.2">
      <c r="A919" s="7">
        <v>43417</v>
      </c>
      <c r="B919">
        <v>191.55</v>
      </c>
      <c r="C919">
        <v>2232200</v>
      </c>
      <c r="D919" t="s">
        <v>53</v>
      </c>
      <c r="E919" s="32">
        <f t="shared" si="14"/>
        <v>-5.2202965128371813E-5</v>
      </c>
    </row>
    <row r="920" spans="1:5" x14ac:dyDescent="0.2">
      <c r="A920" s="7">
        <v>43418</v>
      </c>
      <c r="B920">
        <v>190.36</v>
      </c>
      <c r="C920">
        <v>2850300</v>
      </c>
      <c r="D920" t="s">
        <v>53</v>
      </c>
      <c r="E920" s="32">
        <f t="shared" si="14"/>
        <v>-6.2124771600104286E-3</v>
      </c>
    </row>
    <row r="921" spans="1:5" x14ac:dyDescent="0.2">
      <c r="A921" s="7">
        <v>43419</v>
      </c>
      <c r="B921">
        <v>192.45</v>
      </c>
      <c r="C921">
        <v>2607100</v>
      </c>
      <c r="D921" t="s">
        <v>53</v>
      </c>
      <c r="E921" s="32">
        <f t="shared" si="14"/>
        <v>1.0979197310359188E-2</v>
      </c>
    </row>
    <row r="922" spans="1:5" x14ac:dyDescent="0.2">
      <c r="A922" s="7">
        <v>43420</v>
      </c>
      <c r="B922">
        <v>194.17999</v>
      </c>
      <c r="C922">
        <v>3862300</v>
      </c>
      <c r="D922" t="s">
        <v>53</v>
      </c>
      <c r="E922" s="32">
        <f t="shared" si="14"/>
        <v>8.9892959210185249E-3</v>
      </c>
    </row>
    <row r="923" spans="1:5" x14ac:dyDescent="0.2">
      <c r="A923" s="7">
        <v>43423</v>
      </c>
      <c r="B923">
        <v>194.91</v>
      </c>
      <c r="C923">
        <v>2629900</v>
      </c>
      <c r="D923" t="s">
        <v>53</v>
      </c>
      <c r="E923" s="32">
        <f t="shared" si="14"/>
        <v>3.7594501884565599E-3</v>
      </c>
    </row>
    <row r="924" spans="1:5" x14ac:dyDescent="0.2">
      <c r="A924" s="7">
        <v>43424</v>
      </c>
      <c r="B924">
        <v>196.44</v>
      </c>
      <c r="C924">
        <v>3288800</v>
      </c>
      <c r="D924" t="s">
        <v>53</v>
      </c>
      <c r="E924" s="32">
        <f t="shared" si="14"/>
        <v>7.8497768200708074E-3</v>
      </c>
    </row>
    <row r="925" spans="1:5" x14ac:dyDescent="0.2">
      <c r="A925" s="7">
        <v>43425</v>
      </c>
      <c r="B925">
        <v>192.77</v>
      </c>
      <c r="C925">
        <v>2173600</v>
      </c>
      <c r="D925" t="s">
        <v>53</v>
      </c>
      <c r="E925" s="32">
        <f t="shared" si="14"/>
        <v>-1.8682549378945163E-2</v>
      </c>
    </row>
    <row r="926" spans="1:5" x14ac:dyDescent="0.2">
      <c r="A926" s="7">
        <v>43427</v>
      </c>
      <c r="B926">
        <v>192.57001</v>
      </c>
      <c r="C926">
        <v>1349200</v>
      </c>
      <c r="D926" t="s">
        <v>53</v>
      </c>
      <c r="E926" s="32">
        <f t="shared" si="14"/>
        <v>-1.0374539606786007E-3</v>
      </c>
    </row>
    <row r="927" spans="1:5" x14ac:dyDescent="0.2">
      <c r="A927" s="7">
        <v>43430</v>
      </c>
      <c r="B927">
        <v>194.3</v>
      </c>
      <c r="C927">
        <v>2194600</v>
      </c>
      <c r="D927" t="s">
        <v>53</v>
      </c>
      <c r="E927" s="32">
        <f t="shared" si="14"/>
        <v>8.9836937745395307E-3</v>
      </c>
    </row>
    <row r="928" spans="1:5" x14ac:dyDescent="0.2">
      <c r="A928" s="7">
        <v>43431</v>
      </c>
      <c r="B928">
        <v>197.10001</v>
      </c>
      <c r="C928">
        <v>2329200</v>
      </c>
      <c r="D928" t="s">
        <v>53</v>
      </c>
      <c r="E928" s="32">
        <f t="shared" si="14"/>
        <v>1.4410756562017426E-2</v>
      </c>
    </row>
    <row r="929" spans="1:5" x14ac:dyDescent="0.2">
      <c r="A929" s="7">
        <v>43432</v>
      </c>
      <c r="B929">
        <v>201.42</v>
      </c>
      <c r="C929">
        <v>2617800</v>
      </c>
      <c r="D929" t="s">
        <v>53</v>
      </c>
      <c r="E929" s="32">
        <f t="shared" si="14"/>
        <v>2.1917756371498866E-2</v>
      </c>
    </row>
    <row r="930" spans="1:5" x14ac:dyDescent="0.2">
      <c r="A930" s="7">
        <v>43433</v>
      </c>
      <c r="B930">
        <v>202.37</v>
      </c>
      <c r="C930">
        <v>1937800</v>
      </c>
      <c r="D930" t="s">
        <v>53</v>
      </c>
      <c r="E930" s="32">
        <f t="shared" si="14"/>
        <v>4.7165127594082871E-3</v>
      </c>
    </row>
    <row r="931" spans="1:5" x14ac:dyDescent="0.2">
      <c r="A931" s="7">
        <v>43434</v>
      </c>
      <c r="B931">
        <v>208.25</v>
      </c>
      <c r="C931">
        <v>4537200</v>
      </c>
      <c r="D931" t="s">
        <v>53</v>
      </c>
      <c r="E931" s="32">
        <f t="shared" si="14"/>
        <v>2.9055690072639202E-2</v>
      </c>
    </row>
    <row r="932" spans="1:5" x14ac:dyDescent="0.2">
      <c r="A932" s="7">
        <v>43437</v>
      </c>
      <c r="B932">
        <v>202.92999</v>
      </c>
      <c r="C932">
        <v>4035300</v>
      </c>
      <c r="D932" t="s">
        <v>53</v>
      </c>
      <c r="E932" s="32">
        <f t="shared" si="14"/>
        <v>-2.5546266506602622E-2</v>
      </c>
    </row>
    <row r="933" spans="1:5" x14ac:dyDescent="0.2">
      <c r="A933" s="7">
        <v>43438</v>
      </c>
      <c r="B933">
        <v>197.75998999999999</v>
      </c>
      <c r="C933">
        <v>3881100</v>
      </c>
      <c r="D933" t="s">
        <v>53</v>
      </c>
      <c r="E933" s="32">
        <f t="shared" si="14"/>
        <v>-2.5476766642525413E-2</v>
      </c>
    </row>
    <row r="934" spans="1:5" x14ac:dyDescent="0.2">
      <c r="A934" s="7">
        <v>43440</v>
      </c>
      <c r="B934">
        <v>199.00998999999999</v>
      </c>
      <c r="C934">
        <v>3437300</v>
      </c>
      <c r="D934" t="s">
        <v>53</v>
      </c>
      <c r="E934" s="32">
        <f t="shared" si="14"/>
        <v>6.320793199878297E-3</v>
      </c>
    </row>
    <row r="935" spans="1:5" x14ac:dyDescent="0.2">
      <c r="A935" s="7">
        <v>43441</v>
      </c>
      <c r="B935">
        <v>191.44</v>
      </c>
      <c r="C935">
        <v>3152400</v>
      </c>
      <c r="D935" t="s">
        <v>53</v>
      </c>
      <c r="E935" s="32">
        <f t="shared" si="14"/>
        <v>-3.8038241195831379E-2</v>
      </c>
    </row>
    <row r="936" spans="1:5" x14ac:dyDescent="0.2">
      <c r="A936" s="7">
        <v>43444</v>
      </c>
      <c r="B936">
        <v>194.09</v>
      </c>
      <c r="C936">
        <v>2718300</v>
      </c>
      <c r="D936" t="s">
        <v>53</v>
      </c>
      <c r="E936" s="32">
        <f t="shared" si="14"/>
        <v>1.3842457166736344E-2</v>
      </c>
    </row>
    <row r="937" spans="1:5" x14ac:dyDescent="0.2">
      <c r="A937" s="7">
        <v>43445</v>
      </c>
      <c r="B937">
        <v>196.17999</v>
      </c>
      <c r="C937">
        <v>3047500</v>
      </c>
      <c r="D937" t="s">
        <v>53</v>
      </c>
      <c r="E937" s="32">
        <f t="shared" si="14"/>
        <v>1.0768148796949869E-2</v>
      </c>
    </row>
    <row r="938" spans="1:5" x14ac:dyDescent="0.2">
      <c r="A938" s="7">
        <v>43446</v>
      </c>
      <c r="B938">
        <v>196.41</v>
      </c>
      <c r="C938">
        <v>2665600</v>
      </c>
      <c r="D938" t="s">
        <v>53</v>
      </c>
      <c r="E938" s="32">
        <f t="shared" si="14"/>
        <v>1.1724437339404132E-3</v>
      </c>
    </row>
    <row r="939" spans="1:5" x14ac:dyDescent="0.2">
      <c r="A939" s="7">
        <v>43447</v>
      </c>
      <c r="B939">
        <v>197.53</v>
      </c>
      <c r="C939">
        <v>2129800</v>
      </c>
      <c r="D939" t="s">
        <v>53</v>
      </c>
      <c r="E939" s="32">
        <f t="shared" si="14"/>
        <v>5.7023573137824175E-3</v>
      </c>
    </row>
    <row r="940" spans="1:5" x14ac:dyDescent="0.2">
      <c r="A940" s="7">
        <v>43448</v>
      </c>
      <c r="B940">
        <v>192.07001</v>
      </c>
      <c r="C940">
        <v>2981300</v>
      </c>
      <c r="D940" t="s">
        <v>53</v>
      </c>
      <c r="E940" s="32">
        <f t="shared" si="14"/>
        <v>-2.7641320305776363E-2</v>
      </c>
    </row>
    <row r="941" spans="1:5" x14ac:dyDescent="0.2">
      <c r="A941" s="7">
        <v>43451</v>
      </c>
      <c r="B941">
        <v>190.08</v>
      </c>
      <c r="C941">
        <v>2919400</v>
      </c>
      <c r="D941" t="s">
        <v>53</v>
      </c>
      <c r="E941" s="32">
        <f t="shared" si="14"/>
        <v>-1.0360857481081944E-2</v>
      </c>
    </row>
    <row r="942" spans="1:5" x14ac:dyDescent="0.2">
      <c r="A942" s="7">
        <v>43452</v>
      </c>
      <c r="B942">
        <v>187.10001</v>
      </c>
      <c r="C942">
        <v>3164300</v>
      </c>
      <c r="D942" t="s">
        <v>53</v>
      </c>
      <c r="E942" s="32">
        <f t="shared" si="14"/>
        <v>-1.5677556818181896E-2</v>
      </c>
    </row>
    <row r="943" spans="1:5" x14ac:dyDescent="0.2">
      <c r="A943" s="7">
        <v>43453</v>
      </c>
      <c r="B943">
        <v>185.49001000000001</v>
      </c>
      <c r="C943">
        <v>3995400</v>
      </c>
      <c r="D943" t="s">
        <v>53</v>
      </c>
      <c r="E943" s="32">
        <f t="shared" si="14"/>
        <v>-8.605023591393637E-3</v>
      </c>
    </row>
    <row r="944" spans="1:5" x14ac:dyDescent="0.2">
      <c r="A944" s="7">
        <v>43454</v>
      </c>
      <c r="B944">
        <v>184.96001000000001</v>
      </c>
      <c r="C944">
        <v>3806200</v>
      </c>
      <c r="D944" t="s">
        <v>53</v>
      </c>
      <c r="E944" s="32">
        <f t="shared" si="14"/>
        <v>-2.8572967352797117E-3</v>
      </c>
    </row>
    <row r="945" spans="1:5" x14ac:dyDescent="0.2">
      <c r="A945" s="7">
        <v>43455</v>
      </c>
      <c r="B945">
        <v>180.21001000000001</v>
      </c>
      <c r="C945">
        <v>7829800</v>
      </c>
      <c r="D945" t="s">
        <v>53</v>
      </c>
      <c r="E945" s="32">
        <f t="shared" si="14"/>
        <v>-2.5681226985227779E-2</v>
      </c>
    </row>
    <row r="946" spans="1:5" x14ac:dyDescent="0.2">
      <c r="A946" s="7">
        <v>43458</v>
      </c>
      <c r="B946">
        <v>178.39999</v>
      </c>
      <c r="C946">
        <v>2205100</v>
      </c>
      <c r="D946" t="s">
        <v>53</v>
      </c>
      <c r="E946" s="32">
        <f t="shared" si="14"/>
        <v>-1.0043948169138931E-2</v>
      </c>
    </row>
    <row r="947" spans="1:5" x14ac:dyDescent="0.2">
      <c r="A947" s="7">
        <v>43460</v>
      </c>
      <c r="B947">
        <v>187.86</v>
      </c>
      <c r="C947">
        <v>2868200</v>
      </c>
      <c r="D947" t="s">
        <v>53</v>
      </c>
      <c r="E947" s="32">
        <f t="shared" si="14"/>
        <v>5.3026964855771637E-2</v>
      </c>
    </row>
    <row r="948" spans="1:5" x14ac:dyDescent="0.2">
      <c r="A948" s="7">
        <v>43461</v>
      </c>
      <c r="B948">
        <v>190.33</v>
      </c>
      <c r="C948">
        <v>3137900</v>
      </c>
      <c r="D948" t="s">
        <v>53</v>
      </c>
      <c r="E948" s="32">
        <f t="shared" si="14"/>
        <v>1.3148089002448625E-2</v>
      </c>
    </row>
    <row r="949" spans="1:5" x14ac:dyDescent="0.2">
      <c r="A949" s="7">
        <v>43462</v>
      </c>
      <c r="B949">
        <v>190.73</v>
      </c>
      <c r="C949">
        <v>2477500</v>
      </c>
      <c r="D949" t="s">
        <v>53</v>
      </c>
      <c r="E949" s="32">
        <f t="shared" si="14"/>
        <v>2.1016129879681462E-3</v>
      </c>
    </row>
    <row r="950" spans="1:5" x14ac:dyDescent="0.2">
      <c r="A950" s="7">
        <v>43465</v>
      </c>
      <c r="B950">
        <v>194.67</v>
      </c>
      <c r="C950">
        <v>2764800</v>
      </c>
      <c r="D950" t="s">
        <v>53</v>
      </c>
      <c r="E950" s="32">
        <f t="shared" si="14"/>
        <v>2.0657473916006908E-2</v>
      </c>
    </row>
    <row r="951" spans="1:5" x14ac:dyDescent="0.2">
      <c r="A951" s="7">
        <v>43467</v>
      </c>
      <c r="B951">
        <v>191.89999</v>
      </c>
      <c r="C951">
        <v>3009100</v>
      </c>
      <c r="D951" t="s">
        <v>53</v>
      </c>
      <c r="E951" s="32">
        <f t="shared" si="14"/>
        <v>-1.4229259772949017E-2</v>
      </c>
    </row>
    <row r="952" spans="1:5" x14ac:dyDescent="0.2">
      <c r="A952" s="7">
        <v>43468</v>
      </c>
      <c r="B952">
        <v>188.98</v>
      </c>
      <c r="C952">
        <v>3973900</v>
      </c>
      <c r="D952" t="s">
        <v>53</v>
      </c>
      <c r="E952" s="32">
        <f t="shared" si="14"/>
        <v>-1.521620715040169E-2</v>
      </c>
    </row>
    <row r="953" spans="1:5" x14ac:dyDescent="0.2">
      <c r="A953" s="7">
        <v>43469</v>
      </c>
      <c r="B953">
        <v>195.44</v>
      </c>
      <c r="C953">
        <v>4193400</v>
      </c>
      <c r="D953" t="s">
        <v>53</v>
      </c>
      <c r="E953" s="32">
        <f t="shared" si="14"/>
        <v>3.4183511482696625E-2</v>
      </c>
    </row>
    <row r="954" spans="1:5" x14ac:dyDescent="0.2">
      <c r="A954" s="7">
        <v>43472</v>
      </c>
      <c r="B954">
        <v>198.07001</v>
      </c>
      <c r="C954">
        <v>3032500</v>
      </c>
      <c r="D954" t="s">
        <v>53</v>
      </c>
      <c r="E954" s="32">
        <f t="shared" si="14"/>
        <v>1.345686655751125E-2</v>
      </c>
    </row>
    <row r="955" spans="1:5" x14ac:dyDescent="0.2">
      <c r="A955" s="7">
        <v>43473</v>
      </c>
      <c r="B955">
        <v>200.61</v>
      </c>
      <c r="C955">
        <v>3290300</v>
      </c>
      <c r="D955" t="s">
        <v>53</v>
      </c>
      <c r="E955" s="32">
        <f t="shared" si="14"/>
        <v>1.2823698044948942E-2</v>
      </c>
    </row>
    <row r="956" spans="1:5" x14ac:dyDescent="0.2">
      <c r="A956" s="7">
        <v>43474</v>
      </c>
      <c r="B956">
        <v>200.37</v>
      </c>
      <c r="C956">
        <v>2869700</v>
      </c>
      <c r="D956" t="s">
        <v>53</v>
      </c>
      <c r="E956" s="32">
        <f t="shared" si="14"/>
        <v>-1.1963511290564233E-3</v>
      </c>
    </row>
    <row r="957" spans="1:5" x14ac:dyDescent="0.2">
      <c r="A957" s="7">
        <v>43475</v>
      </c>
      <c r="B957">
        <v>202.67999</v>
      </c>
      <c r="C957">
        <v>3131300</v>
      </c>
      <c r="D957" t="s">
        <v>53</v>
      </c>
      <c r="E957" s="32">
        <f t="shared" si="14"/>
        <v>1.1528622049208959E-2</v>
      </c>
    </row>
    <row r="958" spans="1:5" x14ac:dyDescent="0.2">
      <c r="A958" s="7">
        <v>43476</v>
      </c>
      <c r="B958">
        <v>200.56</v>
      </c>
      <c r="C958">
        <v>3379700</v>
      </c>
      <c r="D958" t="s">
        <v>53</v>
      </c>
      <c r="E958" s="32">
        <f t="shared" si="14"/>
        <v>-1.0459789345756339E-2</v>
      </c>
    </row>
    <row r="959" spans="1:5" x14ac:dyDescent="0.2">
      <c r="A959" s="7">
        <v>43479</v>
      </c>
      <c r="B959">
        <v>196.78</v>
      </c>
      <c r="C959">
        <v>3378600</v>
      </c>
      <c r="D959" t="s">
        <v>53</v>
      </c>
      <c r="E959" s="32">
        <f t="shared" si="14"/>
        <v>-1.8847227762265661E-2</v>
      </c>
    </row>
    <row r="960" spans="1:5" x14ac:dyDescent="0.2">
      <c r="A960" s="7">
        <v>43480</v>
      </c>
      <c r="B960">
        <v>199.38</v>
      </c>
      <c r="C960">
        <v>2859800</v>
      </c>
      <c r="D960" t="s">
        <v>53</v>
      </c>
      <c r="E960" s="32">
        <f t="shared" si="14"/>
        <v>1.321272487041363E-2</v>
      </c>
    </row>
    <row r="961" spans="1:5" x14ac:dyDescent="0.2">
      <c r="A961" s="7">
        <v>43481</v>
      </c>
      <c r="B961">
        <v>198.89</v>
      </c>
      <c r="C961">
        <v>3302400</v>
      </c>
      <c r="D961" t="s">
        <v>53</v>
      </c>
      <c r="E961" s="32">
        <f t="shared" si="14"/>
        <v>-2.457618617714962E-3</v>
      </c>
    </row>
    <row r="962" spans="1:5" x14ac:dyDescent="0.2">
      <c r="A962" s="7">
        <v>43482</v>
      </c>
      <c r="B962">
        <v>201.92</v>
      </c>
      <c r="C962">
        <v>2440200</v>
      </c>
      <c r="D962" t="s">
        <v>53</v>
      </c>
      <c r="E962" s="32">
        <f t="shared" si="14"/>
        <v>1.5234551762280665E-2</v>
      </c>
    </row>
    <row r="963" spans="1:5" x14ac:dyDescent="0.2">
      <c r="A963" s="7">
        <v>43483</v>
      </c>
      <c r="B963">
        <v>203.88</v>
      </c>
      <c r="C963">
        <v>3095000</v>
      </c>
      <c r="D963" t="s">
        <v>53</v>
      </c>
      <c r="E963" s="32">
        <f t="shared" si="14"/>
        <v>9.7068145800317356E-3</v>
      </c>
    </row>
    <row r="964" spans="1:5" x14ac:dyDescent="0.2">
      <c r="A964" s="7">
        <v>43487</v>
      </c>
      <c r="B964">
        <v>201.98</v>
      </c>
      <c r="C964">
        <v>3173100</v>
      </c>
      <c r="D964" t="s">
        <v>53</v>
      </c>
      <c r="E964" s="32">
        <f t="shared" ref="E964:E1027" si="15">(B964-B963)/B963</f>
        <v>-9.3192073768883932E-3</v>
      </c>
    </row>
    <row r="965" spans="1:5" x14ac:dyDescent="0.2">
      <c r="A965" s="7">
        <v>43488</v>
      </c>
      <c r="B965">
        <v>201.56</v>
      </c>
      <c r="C965">
        <v>1917500</v>
      </c>
      <c r="D965" t="s">
        <v>53</v>
      </c>
      <c r="E965" s="32">
        <f t="shared" si="15"/>
        <v>-2.079413803346804E-3</v>
      </c>
    </row>
    <row r="966" spans="1:5" x14ac:dyDescent="0.2">
      <c r="A966" s="7">
        <v>43489</v>
      </c>
      <c r="B966">
        <v>200.97</v>
      </c>
      <c r="C966">
        <v>2390800</v>
      </c>
      <c r="D966" t="s">
        <v>53</v>
      </c>
      <c r="E966" s="32">
        <f t="shared" si="15"/>
        <v>-2.9271680889065461E-3</v>
      </c>
    </row>
    <row r="967" spans="1:5" x14ac:dyDescent="0.2">
      <c r="A967" s="7">
        <v>43490</v>
      </c>
      <c r="B967">
        <v>198.77</v>
      </c>
      <c r="C967">
        <v>4383600</v>
      </c>
      <c r="D967" t="s">
        <v>53</v>
      </c>
      <c r="E967" s="32">
        <f t="shared" si="15"/>
        <v>-1.0946907498631579E-2</v>
      </c>
    </row>
    <row r="968" spans="1:5" x14ac:dyDescent="0.2">
      <c r="A968" s="7">
        <v>43493</v>
      </c>
      <c r="B968">
        <v>191.95</v>
      </c>
      <c r="C968">
        <v>4186200</v>
      </c>
      <c r="D968" t="s">
        <v>53</v>
      </c>
      <c r="E968" s="32">
        <f t="shared" si="15"/>
        <v>-3.4311012728279022E-2</v>
      </c>
    </row>
    <row r="969" spans="1:5" x14ac:dyDescent="0.2">
      <c r="A969" s="7">
        <v>43494</v>
      </c>
      <c r="B969">
        <v>192.11</v>
      </c>
      <c r="C969">
        <v>3182100</v>
      </c>
      <c r="D969" t="s">
        <v>53</v>
      </c>
      <c r="E969" s="32">
        <f t="shared" si="15"/>
        <v>8.3355040375110716E-4</v>
      </c>
    </row>
    <row r="970" spans="1:5" x14ac:dyDescent="0.2">
      <c r="A970" s="7">
        <v>43495</v>
      </c>
      <c r="B970">
        <v>184.86</v>
      </c>
      <c r="C970">
        <v>8089100</v>
      </c>
      <c r="D970" t="s">
        <v>53</v>
      </c>
      <c r="E970" s="32">
        <f t="shared" si="15"/>
        <v>-3.7738795481755238E-2</v>
      </c>
    </row>
    <row r="971" spans="1:5" x14ac:dyDescent="0.2">
      <c r="A971" s="7">
        <v>43496</v>
      </c>
      <c r="B971">
        <v>187.11</v>
      </c>
      <c r="C971">
        <v>4397900</v>
      </c>
      <c r="D971" t="s">
        <v>53</v>
      </c>
      <c r="E971" s="32">
        <f t="shared" si="15"/>
        <v>1.2171372930866601E-2</v>
      </c>
    </row>
    <row r="972" spans="1:5" x14ac:dyDescent="0.2">
      <c r="A972" s="7">
        <v>43497</v>
      </c>
      <c r="B972">
        <v>187.07001</v>
      </c>
      <c r="C972">
        <v>2488900</v>
      </c>
      <c r="D972" t="s">
        <v>53</v>
      </c>
      <c r="E972" s="32">
        <f t="shared" si="15"/>
        <v>-2.1372454705797278E-4</v>
      </c>
    </row>
    <row r="973" spans="1:5" x14ac:dyDescent="0.2">
      <c r="A973" s="7">
        <v>43500</v>
      </c>
      <c r="B973">
        <v>186.17999</v>
      </c>
      <c r="C973">
        <v>2930900</v>
      </c>
      <c r="D973" t="s">
        <v>53</v>
      </c>
      <c r="E973" s="32">
        <f t="shared" si="15"/>
        <v>-4.7576840349770264E-3</v>
      </c>
    </row>
    <row r="974" spans="1:5" x14ac:dyDescent="0.2">
      <c r="A974" s="7">
        <v>43501</v>
      </c>
      <c r="B974">
        <v>188.31</v>
      </c>
      <c r="C974">
        <v>4933300</v>
      </c>
      <c r="D974" t="s">
        <v>53</v>
      </c>
      <c r="E974" s="32">
        <f t="shared" si="15"/>
        <v>1.1440595737490364E-2</v>
      </c>
    </row>
    <row r="975" spans="1:5" x14ac:dyDescent="0.2">
      <c r="A975" s="7">
        <v>43502</v>
      </c>
      <c r="B975">
        <v>190.75998999999999</v>
      </c>
      <c r="C975">
        <v>3322400</v>
      </c>
      <c r="D975" t="s">
        <v>53</v>
      </c>
      <c r="E975" s="32">
        <f t="shared" si="15"/>
        <v>1.3010408369178404E-2</v>
      </c>
    </row>
    <row r="976" spans="1:5" x14ac:dyDescent="0.2">
      <c r="A976" s="7">
        <v>43503</v>
      </c>
      <c r="B976">
        <v>184.23</v>
      </c>
      <c r="C976">
        <v>4188100</v>
      </c>
      <c r="D976" t="s">
        <v>53</v>
      </c>
      <c r="E976" s="32">
        <f t="shared" si="15"/>
        <v>-3.4231444444927879E-2</v>
      </c>
    </row>
    <row r="977" spans="1:5" x14ac:dyDescent="0.2">
      <c r="A977" s="7">
        <v>43504</v>
      </c>
      <c r="B977">
        <v>186</v>
      </c>
      <c r="C977">
        <v>2601000</v>
      </c>
      <c r="D977" t="s">
        <v>53</v>
      </c>
      <c r="E977" s="32">
        <f t="shared" si="15"/>
        <v>9.6075557726755158E-3</v>
      </c>
    </row>
    <row r="978" spans="1:5" x14ac:dyDescent="0.2">
      <c r="A978" s="7">
        <v>43507</v>
      </c>
      <c r="B978">
        <v>185.78998999999999</v>
      </c>
      <c r="C978">
        <v>2867300</v>
      </c>
      <c r="D978" t="s">
        <v>53</v>
      </c>
      <c r="E978" s="32">
        <f t="shared" si="15"/>
        <v>-1.1290860215054362E-3</v>
      </c>
    </row>
    <row r="979" spans="1:5" x14ac:dyDescent="0.2">
      <c r="A979" s="7">
        <v>43508</v>
      </c>
      <c r="B979">
        <v>188.42999</v>
      </c>
      <c r="C979">
        <v>2412400</v>
      </c>
      <c r="D979" t="s">
        <v>53</v>
      </c>
      <c r="E979" s="32">
        <f t="shared" si="15"/>
        <v>1.4209592239065275E-2</v>
      </c>
    </row>
    <row r="980" spans="1:5" x14ac:dyDescent="0.2">
      <c r="A980" s="7">
        <v>43509</v>
      </c>
      <c r="B980">
        <v>188.98</v>
      </c>
      <c r="C980">
        <v>2166000</v>
      </c>
      <c r="D980" t="s">
        <v>53</v>
      </c>
      <c r="E980" s="32">
        <f t="shared" si="15"/>
        <v>2.9189090335354053E-3</v>
      </c>
    </row>
    <row r="981" spans="1:5" x14ac:dyDescent="0.2">
      <c r="A981" s="7">
        <v>43510</v>
      </c>
      <c r="B981">
        <v>186.67999</v>
      </c>
      <c r="C981">
        <v>2611500</v>
      </c>
      <c r="D981" t="s">
        <v>53</v>
      </c>
      <c r="E981" s="32">
        <f t="shared" si="15"/>
        <v>-1.217065297915116E-2</v>
      </c>
    </row>
    <row r="982" spans="1:5" x14ac:dyDescent="0.2">
      <c r="A982" s="7">
        <v>43511</v>
      </c>
      <c r="B982">
        <v>188.34</v>
      </c>
      <c r="C982">
        <v>3314600</v>
      </c>
      <c r="D982" t="s">
        <v>53</v>
      </c>
      <c r="E982" s="32">
        <f t="shared" si="15"/>
        <v>8.8922760280842079E-3</v>
      </c>
    </row>
    <row r="983" spans="1:5" x14ac:dyDescent="0.2">
      <c r="A983" s="7">
        <v>43515</v>
      </c>
      <c r="B983">
        <v>186.97</v>
      </c>
      <c r="C983">
        <v>2267500</v>
      </c>
      <c r="D983" t="s">
        <v>53</v>
      </c>
      <c r="E983" s="32">
        <f t="shared" si="15"/>
        <v>-7.2740787936710445E-3</v>
      </c>
    </row>
    <row r="984" spans="1:5" x14ac:dyDescent="0.2">
      <c r="A984" s="7">
        <v>43516</v>
      </c>
      <c r="B984">
        <v>186.92</v>
      </c>
      <c r="C984">
        <v>3046400</v>
      </c>
      <c r="D984" t="s">
        <v>53</v>
      </c>
      <c r="E984" s="32">
        <f t="shared" si="15"/>
        <v>-2.6742258116281418E-4</v>
      </c>
    </row>
    <row r="985" spans="1:5" x14ac:dyDescent="0.2">
      <c r="A985" s="7">
        <v>43517</v>
      </c>
      <c r="B985">
        <v>185.5</v>
      </c>
      <c r="C985">
        <v>2947600</v>
      </c>
      <c r="D985" t="s">
        <v>53</v>
      </c>
      <c r="E985" s="32">
        <f t="shared" si="15"/>
        <v>-7.5968328696768006E-3</v>
      </c>
    </row>
    <row r="986" spans="1:5" x14ac:dyDescent="0.2">
      <c r="A986" s="7">
        <v>43518</v>
      </c>
      <c r="B986">
        <v>187.5</v>
      </c>
      <c r="C986">
        <v>2774100</v>
      </c>
      <c r="D986" t="s">
        <v>53</v>
      </c>
      <c r="E986" s="32">
        <f t="shared" si="15"/>
        <v>1.078167115902965E-2</v>
      </c>
    </row>
    <row r="987" spans="1:5" x14ac:dyDescent="0.2">
      <c r="A987" s="7">
        <v>43521</v>
      </c>
      <c r="B987">
        <v>189.81</v>
      </c>
      <c r="C987">
        <v>3182600</v>
      </c>
      <c r="D987" t="s">
        <v>53</v>
      </c>
      <c r="E987" s="32">
        <f t="shared" si="15"/>
        <v>1.2320000000000011E-2</v>
      </c>
    </row>
    <row r="988" spans="1:5" x14ac:dyDescent="0.2">
      <c r="A988" s="7">
        <v>43522</v>
      </c>
      <c r="B988">
        <v>190.08</v>
      </c>
      <c r="C988">
        <v>2431000</v>
      </c>
      <c r="D988" t="s">
        <v>53</v>
      </c>
      <c r="E988" s="32">
        <f t="shared" si="15"/>
        <v>1.4224751066856868E-3</v>
      </c>
    </row>
    <row r="989" spans="1:5" x14ac:dyDescent="0.2">
      <c r="A989" s="7">
        <v>43523</v>
      </c>
      <c r="B989">
        <v>191.42</v>
      </c>
      <c r="C989">
        <v>1886200</v>
      </c>
      <c r="D989" t="s">
        <v>53</v>
      </c>
      <c r="E989" s="32">
        <f t="shared" si="15"/>
        <v>7.0496632996631678E-3</v>
      </c>
    </row>
    <row r="990" spans="1:5" x14ac:dyDescent="0.2">
      <c r="A990" s="7">
        <v>43524</v>
      </c>
      <c r="B990">
        <v>190.08</v>
      </c>
      <c r="C990">
        <v>2776200</v>
      </c>
      <c r="D990" t="s">
        <v>53</v>
      </c>
      <c r="E990" s="32">
        <f t="shared" si="15"/>
        <v>-7.0003134468706249E-3</v>
      </c>
    </row>
    <row r="991" spans="1:5" x14ac:dyDescent="0.2">
      <c r="A991" s="7">
        <v>43525</v>
      </c>
      <c r="B991">
        <v>191.16</v>
      </c>
      <c r="C991">
        <v>2409400</v>
      </c>
      <c r="D991" t="s">
        <v>53</v>
      </c>
      <c r="E991" s="32">
        <f t="shared" si="15"/>
        <v>5.6818181818180978E-3</v>
      </c>
    </row>
    <row r="992" spans="1:5" x14ac:dyDescent="0.2">
      <c r="A992" s="7">
        <v>43528</v>
      </c>
      <c r="B992">
        <v>189.78</v>
      </c>
      <c r="C992">
        <v>2274800</v>
      </c>
      <c r="D992" t="s">
        <v>53</v>
      </c>
      <c r="E992" s="32">
        <f t="shared" si="15"/>
        <v>-7.2190834902699074E-3</v>
      </c>
    </row>
    <row r="993" spans="1:5" x14ac:dyDescent="0.2">
      <c r="A993" s="7">
        <v>43529</v>
      </c>
      <c r="B993">
        <v>188.82001</v>
      </c>
      <c r="C993">
        <v>3445200</v>
      </c>
      <c r="D993" t="s">
        <v>53</v>
      </c>
      <c r="E993" s="32">
        <f t="shared" si="15"/>
        <v>-5.0584360838866306E-3</v>
      </c>
    </row>
    <row r="994" spans="1:5" x14ac:dyDescent="0.2">
      <c r="A994" s="7">
        <v>43530</v>
      </c>
      <c r="B994">
        <v>183.14999</v>
      </c>
      <c r="C994">
        <v>3956100</v>
      </c>
      <c r="D994" t="s">
        <v>53</v>
      </c>
      <c r="E994" s="32">
        <f t="shared" si="15"/>
        <v>-3.0028702996043662E-2</v>
      </c>
    </row>
    <row r="995" spans="1:5" x14ac:dyDescent="0.2">
      <c r="A995" s="7">
        <v>43531</v>
      </c>
      <c r="B995">
        <v>181.46001000000001</v>
      </c>
      <c r="C995">
        <v>3421700</v>
      </c>
      <c r="D995" t="s">
        <v>53</v>
      </c>
      <c r="E995" s="32">
        <f t="shared" si="15"/>
        <v>-9.2273005311110934E-3</v>
      </c>
    </row>
    <row r="996" spans="1:5" x14ac:dyDescent="0.2">
      <c r="A996" s="7">
        <v>43532</v>
      </c>
      <c r="B996">
        <v>180.87</v>
      </c>
      <c r="C996">
        <v>2750900</v>
      </c>
      <c r="D996" t="s">
        <v>53</v>
      </c>
      <c r="E996" s="32">
        <f t="shared" si="15"/>
        <v>-3.251460197759311E-3</v>
      </c>
    </row>
    <row r="997" spans="1:5" x14ac:dyDescent="0.2">
      <c r="A997" s="7">
        <v>43535</v>
      </c>
      <c r="B997">
        <v>184.14</v>
      </c>
      <c r="C997">
        <v>2816900</v>
      </c>
      <c r="D997" t="s">
        <v>53</v>
      </c>
      <c r="E997" s="32">
        <f t="shared" si="15"/>
        <v>1.8079283463260806E-2</v>
      </c>
    </row>
    <row r="998" spans="1:5" x14ac:dyDescent="0.2">
      <c r="A998" s="7">
        <v>43536</v>
      </c>
      <c r="B998">
        <v>184.17999</v>
      </c>
      <c r="C998">
        <v>2677500</v>
      </c>
      <c r="D998" t="s">
        <v>53</v>
      </c>
      <c r="E998" s="32">
        <f t="shared" si="15"/>
        <v>2.1717171717181109E-4</v>
      </c>
    </row>
    <row r="999" spans="1:5" x14ac:dyDescent="0.2">
      <c r="A999" s="7">
        <v>43537</v>
      </c>
      <c r="B999">
        <v>187.35001</v>
      </c>
      <c r="C999">
        <v>2719700</v>
      </c>
      <c r="D999" t="s">
        <v>53</v>
      </c>
      <c r="E999" s="32">
        <f t="shared" si="15"/>
        <v>1.721153313125923E-2</v>
      </c>
    </row>
    <row r="1000" spans="1:5" x14ac:dyDescent="0.2">
      <c r="A1000" s="7">
        <v>43538</v>
      </c>
      <c r="B1000">
        <v>187.75998999999999</v>
      </c>
      <c r="C1000">
        <v>2909600</v>
      </c>
      <c r="D1000" t="s">
        <v>53</v>
      </c>
      <c r="E1000" s="32">
        <f t="shared" si="15"/>
        <v>2.1883105317154253E-3</v>
      </c>
    </row>
    <row r="1001" spans="1:5" x14ac:dyDescent="0.2">
      <c r="A1001" s="7">
        <v>43539</v>
      </c>
      <c r="B1001">
        <v>191.24001000000001</v>
      </c>
      <c r="C1001">
        <v>6865000</v>
      </c>
      <c r="D1001" t="s">
        <v>53</v>
      </c>
      <c r="E1001" s="32">
        <f t="shared" si="15"/>
        <v>1.8534406611334101E-2</v>
      </c>
    </row>
    <row r="1002" spans="1:5" x14ac:dyDescent="0.2">
      <c r="A1002" s="7">
        <v>43542</v>
      </c>
      <c r="B1002">
        <v>191.31</v>
      </c>
      <c r="C1002">
        <v>2430200</v>
      </c>
      <c r="D1002" t="s">
        <v>53</v>
      </c>
      <c r="E1002" s="32">
        <f t="shared" si="15"/>
        <v>3.6597990138146301E-4</v>
      </c>
    </row>
    <row r="1003" spans="1:5" x14ac:dyDescent="0.2">
      <c r="A1003" s="7">
        <v>43543</v>
      </c>
      <c r="B1003">
        <v>191.49001000000001</v>
      </c>
      <c r="C1003">
        <v>2268700</v>
      </c>
      <c r="D1003" t="s">
        <v>53</v>
      </c>
      <c r="E1003" s="32">
        <f t="shared" si="15"/>
        <v>9.4093356332659026E-4</v>
      </c>
    </row>
    <row r="1004" spans="1:5" x14ac:dyDescent="0.2">
      <c r="A1004" s="7">
        <v>43544</v>
      </c>
      <c r="B1004">
        <v>191.12</v>
      </c>
      <c r="C1004">
        <v>2378700</v>
      </c>
      <c r="D1004" t="s">
        <v>53</v>
      </c>
      <c r="E1004" s="32">
        <f t="shared" si="15"/>
        <v>-1.932267902644152E-3</v>
      </c>
    </row>
    <row r="1005" spans="1:5" x14ac:dyDescent="0.2">
      <c r="A1005" s="7">
        <v>43545</v>
      </c>
      <c r="B1005">
        <v>191.89</v>
      </c>
      <c r="C1005">
        <v>2292900</v>
      </c>
      <c r="D1005" t="s">
        <v>53</v>
      </c>
      <c r="E1005" s="32">
        <f t="shared" si="15"/>
        <v>4.0288823775637391E-3</v>
      </c>
    </row>
    <row r="1006" spans="1:5" x14ac:dyDescent="0.2">
      <c r="A1006" s="7">
        <v>43546</v>
      </c>
      <c r="B1006">
        <v>186.7</v>
      </c>
      <c r="C1006">
        <v>3144700</v>
      </c>
      <c r="D1006" t="s">
        <v>53</v>
      </c>
      <c r="E1006" s="32">
        <f t="shared" si="15"/>
        <v>-2.7046745531293961E-2</v>
      </c>
    </row>
    <row r="1007" spans="1:5" x14ac:dyDescent="0.2">
      <c r="A1007" s="7">
        <v>43549</v>
      </c>
      <c r="B1007">
        <v>186.59</v>
      </c>
      <c r="C1007">
        <v>2523700</v>
      </c>
      <c r="D1007" t="s">
        <v>53</v>
      </c>
      <c r="E1007" s="32">
        <f t="shared" si="15"/>
        <v>-5.89180503481442E-4</v>
      </c>
    </row>
    <row r="1008" spans="1:5" x14ac:dyDescent="0.2">
      <c r="A1008" s="7">
        <v>43550</v>
      </c>
      <c r="B1008">
        <v>188.27</v>
      </c>
      <c r="C1008">
        <v>2359100</v>
      </c>
      <c r="D1008" t="s">
        <v>53</v>
      </c>
      <c r="E1008" s="32">
        <f t="shared" si="15"/>
        <v>9.0036979473712784E-3</v>
      </c>
    </row>
    <row r="1009" spans="1:5" x14ac:dyDescent="0.2">
      <c r="A1009" s="7">
        <v>43551</v>
      </c>
      <c r="B1009">
        <v>186.32001</v>
      </c>
      <c r="C1009">
        <v>2022600</v>
      </c>
      <c r="D1009" t="s">
        <v>53</v>
      </c>
      <c r="E1009" s="32">
        <f t="shared" si="15"/>
        <v>-1.0357412227120697E-2</v>
      </c>
    </row>
    <row r="1010" spans="1:5" x14ac:dyDescent="0.2">
      <c r="A1010" s="7">
        <v>43552</v>
      </c>
      <c r="B1010">
        <v>187.64999</v>
      </c>
      <c r="C1010">
        <v>1885600</v>
      </c>
      <c r="D1010" t="s">
        <v>53</v>
      </c>
      <c r="E1010" s="32">
        <f t="shared" si="15"/>
        <v>7.1381490372397797E-3</v>
      </c>
    </row>
    <row r="1011" spans="1:5" x14ac:dyDescent="0.2">
      <c r="A1011" s="7">
        <v>43553</v>
      </c>
      <c r="B1011">
        <v>189.98</v>
      </c>
      <c r="C1011">
        <v>3189700</v>
      </c>
      <c r="D1011" t="s">
        <v>53</v>
      </c>
      <c r="E1011" s="32">
        <f t="shared" si="15"/>
        <v>1.241678723244263E-2</v>
      </c>
    </row>
    <row r="1012" spans="1:5" x14ac:dyDescent="0.2">
      <c r="A1012" s="7">
        <v>43556</v>
      </c>
      <c r="B1012">
        <v>191.77</v>
      </c>
      <c r="C1012">
        <v>2660500</v>
      </c>
      <c r="D1012" t="s">
        <v>53</v>
      </c>
      <c r="E1012" s="32">
        <f t="shared" si="15"/>
        <v>9.4220444257291317E-3</v>
      </c>
    </row>
    <row r="1013" spans="1:5" x14ac:dyDescent="0.2">
      <c r="A1013" s="7">
        <v>43557</v>
      </c>
      <c r="B1013">
        <v>192.42999</v>
      </c>
      <c r="C1013">
        <v>2141800</v>
      </c>
      <c r="D1013" t="s">
        <v>53</v>
      </c>
      <c r="E1013" s="32">
        <f t="shared" si="15"/>
        <v>3.4415706314855992E-3</v>
      </c>
    </row>
    <row r="1014" spans="1:5" x14ac:dyDescent="0.2">
      <c r="A1014" s="7">
        <v>43558</v>
      </c>
      <c r="B1014">
        <v>192.92</v>
      </c>
      <c r="C1014">
        <v>1948100</v>
      </c>
      <c r="D1014" t="s">
        <v>53</v>
      </c>
      <c r="E1014" s="32">
        <f t="shared" si="15"/>
        <v>2.5464326012799971E-3</v>
      </c>
    </row>
    <row r="1015" spans="1:5" x14ac:dyDescent="0.2">
      <c r="A1015" s="7">
        <v>43559</v>
      </c>
      <c r="B1015">
        <v>192.33</v>
      </c>
      <c r="C1015">
        <v>1785900</v>
      </c>
      <c r="D1015" t="s">
        <v>53</v>
      </c>
      <c r="E1015" s="32">
        <f t="shared" si="15"/>
        <v>-3.0582624922246269E-3</v>
      </c>
    </row>
    <row r="1016" spans="1:5" x14ac:dyDescent="0.2">
      <c r="A1016" s="7">
        <v>43560</v>
      </c>
      <c r="B1016">
        <v>195.41</v>
      </c>
      <c r="C1016">
        <v>2163300</v>
      </c>
      <c r="D1016" t="s">
        <v>53</v>
      </c>
      <c r="E1016" s="32">
        <f t="shared" si="15"/>
        <v>1.6014142359486217E-2</v>
      </c>
    </row>
    <row r="1017" spans="1:5" x14ac:dyDescent="0.2">
      <c r="A1017" s="7">
        <v>43563</v>
      </c>
      <c r="B1017">
        <v>194.88</v>
      </c>
      <c r="C1017">
        <v>1629800</v>
      </c>
      <c r="D1017" t="s">
        <v>53</v>
      </c>
      <c r="E1017" s="32">
        <f t="shared" si="15"/>
        <v>-2.7122460467734564E-3</v>
      </c>
    </row>
    <row r="1018" spans="1:5" x14ac:dyDescent="0.2">
      <c r="A1018" s="7">
        <v>43564</v>
      </c>
      <c r="B1018">
        <v>192.98</v>
      </c>
      <c r="C1018">
        <v>1872600</v>
      </c>
      <c r="D1018" t="s">
        <v>53</v>
      </c>
      <c r="E1018" s="32">
        <f t="shared" si="15"/>
        <v>-9.749589490968831E-3</v>
      </c>
    </row>
    <row r="1019" spans="1:5" x14ac:dyDescent="0.2">
      <c r="A1019" s="7">
        <v>43565</v>
      </c>
      <c r="B1019">
        <v>193.89</v>
      </c>
      <c r="C1019">
        <v>1653200</v>
      </c>
      <c r="D1019" t="s">
        <v>53</v>
      </c>
      <c r="E1019" s="32">
        <f t="shared" si="15"/>
        <v>4.7155145610943963E-3</v>
      </c>
    </row>
    <row r="1020" spans="1:5" x14ac:dyDescent="0.2">
      <c r="A1020" s="7">
        <v>43566</v>
      </c>
      <c r="B1020">
        <v>192.11</v>
      </c>
      <c r="C1020">
        <v>2082600</v>
      </c>
      <c r="D1020" t="s">
        <v>53</v>
      </c>
      <c r="E1020" s="32">
        <f t="shared" si="15"/>
        <v>-9.1804631492081734E-3</v>
      </c>
    </row>
    <row r="1021" spans="1:5" x14ac:dyDescent="0.2">
      <c r="A1021" s="7">
        <v>43567</v>
      </c>
      <c r="B1021">
        <v>191.42</v>
      </c>
      <c r="C1021">
        <v>2060800</v>
      </c>
      <c r="D1021" t="s">
        <v>53</v>
      </c>
      <c r="E1021" s="32">
        <f t="shared" si="15"/>
        <v>-3.5916922596430489E-3</v>
      </c>
    </row>
    <row r="1022" spans="1:5" x14ac:dyDescent="0.2">
      <c r="A1022" s="7">
        <v>43570</v>
      </c>
      <c r="B1022">
        <v>191.2</v>
      </c>
      <c r="C1022">
        <v>2038300</v>
      </c>
      <c r="D1022" t="s">
        <v>53</v>
      </c>
      <c r="E1022" s="32">
        <f t="shared" si="15"/>
        <v>-1.1493051927698196E-3</v>
      </c>
    </row>
    <row r="1023" spans="1:5" x14ac:dyDescent="0.2">
      <c r="A1023" s="7">
        <v>43571</v>
      </c>
      <c r="B1023">
        <v>188.05</v>
      </c>
      <c r="C1023">
        <v>2727300</v>
      </c>
      <c r="D1023" t="s">
        <v>53</v>
      </c>
      <c r="E1023" s="32">
        <f t="shared" si="15"/>
        <v>-1.6474895397489423E-2</v>
      </c>
    </row>
    <row r="1024" spans="1:5" x14ac:dyDescent="0.2">
      <c r="A1024" s="7">
        <v>43572</v>
      </c>
      <c r="B1024">
        <v>182.47</v>
      </c>
      <c r="C1024">
        <v>5242100</v>
      </c>
      <c r="D1024" t="s">
        <v>53</v>
      </c>
      <c r="E1024" s="32">
        <f t="shared" si="15"/>
        <v>-2.967295931933003E-2</v>
      </c>
    </row>
    <row r="1025" spans="1:5" x14ac:dyDescent="0.2">
      <c r="A1025" s="7">
        <v>43573</v>
      </c>
      <c r="B1025">
        <v>177.47</v>
      </c>
      <c r="C1025">
        <v>8266600</v>
      </c>
      <c r="D1025" t="s">
        <v>53</v>
      </c>
      <c r="E1025" s="32">
        <f t="shared" si="15"/>
        <v>-2.7401764673644982E-2</v>
      </c>
    </row>
    <row r="1026" spans="1:5" x14ac:dyDescent="0.2">
      <c r="A1026" s="7">
        <v>43577</v>
      </c>
      <c r="B1026">
        <v>176.36</v>
      </c>
      <c r="C1026">
        <v>3215800</v>
      </c>
      <c r="D1026" t="s">
        <v>53</v>
      </c>
      <c r="E1026" s="32">
        <f t="shared" si="15"/>
        <v>-6.2545782385754504E-3</v>
      </c>
    </row>
    <row r="1027" spans="1:5" x14ac:dyDescent="0.2">
      <c r="A1027" s="7">
        <v>43578</v>
      </c>
      <c r="B1027">
        <v>179.75998999999999</v>
      </c>
      <c r="C1027">
        <v>3471700</v>
      </c>
      <c r="D1027" t="s">
        <v>53</v>
      </c>
      <c r="E1027" s="32">
        <f t="shared" si="15"/>
        <v>1.9278691313222806E-2</v>
      </c>
    </row>
    <row r="1028" spans="1:5" x14ac:dyDescent="0.2">
      <c r="A1028" s="7">
        <v>43579</v>
      </c>
      <c r="B1028">
        <v>178.3</v>
      </c>
      <c r="C1028">
        <v>2711600</v>
      </c>
      <c r="D1028" t="s">
        <v>53</v>
      </c>
      <c r="E1028" s="32">
        <f t="shared" ref="E1028:E1091" si="16">(B1028-B1027)/B1027</f>
        <v>-8.1218851870206287E-3</v>
      </c>
    </row>
    <row r="1029" spans="1:5" x14ac:dyDescent="0.2">
      <c r="A1029" s="7">
        <v>43580</v>
      </c>
      <c r="B1029">
        <v>180.48</v>
      </c>
      <c r="C1029">
        <v>2453700</v>
      </c>
      <c r="D1029" t="s">
        <v>53</v>
      </c>
      <c r="E1029" s="32">
        <f t="shared" si="16"/>
        <v>1.2226584408300495E-2</v>
      </c>
    </row>
    <row r="1030" spans="1:5" x14ac:dyDescent="0.2">
      <c r="A1030" s="7">
        <v>43581</v>
      </c>
      <c r="B1030">
        <v>181.47</v>
      </c>
      <c r="C1030">
        <v>2445400</v>
      </c>
      <c r="D1030" t="s">
        <v>53</v>
      </c>
      <c r="E1030" s="32">
        <f t="shared" si="16"/>
        <v>5.4853723404255823E-3</v>
      </c>
    </row>
    <row r="1031" spans="1:5" x14ac:dyDescent="0.2">
      <c r="A1031" s="7">
        <v>43584</v>
      </c>
      <c r="B1031">
        <v>181.17</v>
      </c>
      <c r="C1031">
        <v>2662500</v>
      </c>
      <c r="D1031" t="s">
        <v>53</v>
      </c>
      <c r="E1031" s="32">
        <f t="shared" si="16"/>
        <v>-1.6531658125310594E-3</v>
      </c>
    </row>
    <row r="1032" spans="1:5" x14ac:dyDescent="0.2">
      <c r="A1032" s="7">
        <v>43585</v>
      </c>
      <c r="B1032">
        <v>179.32001</v>
      </c>
      <c r="C1032">
        <v>3963000</v>
      </c>
      <c r="D1032" t="s">
        <v>53</v>
      </c>
      <c r="E1032" s="32">
        <f t="shared" si="16"/>
        <v>-1.0211348457250049E-2</v>
      </c>
    </row>
    <row r="1033" spans="1:5" x14ac:dyDescent="0.2">
      <c r="A1033" s="7">
        <v>43586</v>
      </c>
      <c r="B1033">
        <v>176.14</v>
      </c>
      <c r="C1033">
        <v>6109100</v>
      </c>
      <c r="D1033" t="s">
        <v>53</v>
      </c>
      <c r="E1033" s="32">
        <f t="shared" si="16"/>
        <v>-1.7733715272489726E-2</v>
      </c>
    </row>
    <row r="1034" spans="1:5" x14ac:dyDescent="0.2">
      <c r="A1034" s="7">
        <v>43587</v>
      </c>
      <c r="B1034">
        <v>176.5</v>
      </c>
      <c r="C1034">
        <v>3014000</v>
      </c>
      <c r="D1034" t="s">
        <v>53</v>
      </c>
      <c r="E1034" s="32">
        <f t="shared" si="16"/>
        <v>2.0438287725673535E-3</v>
      </c>
    </row>
    <row r="1035" spans="1:5" x14ac:dyDescent="0.2">
      <c r="A1035" s="7">
        <v>43588</v>
      </c>
      <c r="B1035">
        <v>177.31</v>
      </c>
      <c r="C1035">
        <v>2944500</v>
      </c>
      <c r="D1035" t="s">
        <v>53</v>
      </c>
      <c r="E1035" s="32">
        <f t="shared" si="16"/>
        <v>4.5892351274787668E-3</v>
      </c>
    </row>
    <row r="1036" spans="1:5" x14ac:dyDescent="0.2">
      <c r="A1036" s="7">
        <v>43591</v>
      </c>
      <c r="B1036">
        <v>177.06</v>
      </c>
      <c r="C1036">
        <v>2735000</v>
      </c>
      <c r="D1036" t="s">
        <v>53</v>
      </c>
      <c r="E1036" s="32">
        <f t="shared" si="16"/>
        <v>-1.4099599571372173E-3</v>
      </c>
    </row>
    <row r="1037" spans="1:5" x14ac:dyDescent="0.2">
      <c r="A1037" s="7">
        <v>43592</v>
      </c>
      <c r="B1037">
        <v>173.87</v>
      </c>
      <c r="C1037">
        <v>2797000</v>
      </c>
      <c r="D1037" t="s">
        <v>53</v>
      </c>
      <c r="E1037" s="32">
        <f t="shared" si="16"/>
        <v>-1.801649158477351E-2</v>
      </c>
    </row>
    <row r="1038" spans="1:5" x14ac:dyDescent="0.2">
      <c r="A1038" s="7">
        <v>43593</v>
      </c>
      <c r="B1038">
        <v>172.14999</v>
      </c>
      <c r="C1038">
        <v>3368400</v>
      </c>
      <c r="D1038" t="s">
        <v>53</v>
      </c>
      <c r="E1038" s="32">
        <f t="shared" si="16"/>
        <v>-9.8925058952090764E-3</v>
      </c>
    </row>
    <row r="1039" spans="1:5" x14ac:dyDescent="0.2">
      <c r="A1039" s="7">
        <v>43594</v>
      </c>
      <c r="B1039">
        <v>172.87</v>
      </c>
      <c r="C1039">
        <v>2854400</v>
      </c>
      <c r="D1039" t="s">
        <v>53</v>
      </c>
      <c r="E1039" s="32">
        <f t="shared" si="16"/>
        <v>4.1824574024082253E-3</v>
      </c>
    </row>
    <row r="1040" spans="1:5" x14ac:dyDescent="0.2">
      <c r="A1040" s="7">
        <v>43595</v>
      </c>
      <c r="B1040">
        <v>171.85001</v>
      </c>
      <c r="C1040">
        <v>2942300</v>
      </c>
      <c r="D1040" t="s">
        <v>53</v>
      </c>
      <c r="E1040" s="32">
        <f t="shared" si="16"/>
        <v>-5.9003297275409677E-3</v>
      </c>
    </row>
    <row r="1041" spans="1:5" x14ac:dyDescent="0.2">
      <c r="A1041" s="7">
        <v>43598</v>
      </c>
      <c r="B1041">
        <v>167.60001</v>
      </c>
      <c r="C1041">
        <v>3371800</v>
      </c>
      <c r="D1041" t="s">
        <v>53</v>
      </c>
      <c r="E1041" s="32">
        <f t="shared" si="16"/>
        <v>-2.4730868505623015E-2</v>
      </c>
    </row>
    <row r="1042" spans="1:5" x14ac:dyDescent="0.2">
      <c r="A1042" s="7">
        <v>43599</v>
      </c>
      <c r="B1042">
        <v>167.81</v>
      </c>
      <c r="C1042">
        <v>2525300</v>
      </c>
      <c r="D1042" t="s">
        <v>53</v>
      </c>
      <c r="E1042" s="32">
        <f t="shared" si="16"/>
        <v>1.2529235529282175E-3</v>
      </c>
    </row>
    <row r="1043" spans="1:5" x14ac:dyDescent="0.2">
      <c r="A1043" s="7">
        <v>43600</v>
      </c>
      <c r="B1043">
        <v>169.87</v>
      </c>
      <c r="C1043">
        <v>2860200</v>
      </c>
      <c r="D1043" t="s">
        <v>53</v>
      </c>
      <c r="E1043" s="32">
        <f t="shared" si="16"/>
        <v>1.2275788093677386E-2</v>
      </c>
    </row>
    <row r="1044" spans="1:5" x14ac:dyDescent="0.2">
      <c r="A1044" s="7">
        <v>43601</v>
      </c>
      <c r="B1044">
        <v>169.92</v>
      </c>
      <c r="C1044">
        <v>2716200</v>
      </c>
      <c r="D1044" t="s">
        <v>53</v>
      </c>
      <c r="E1044" s="32">
        <f t="shared" si="16"/>
        <v>2.9434273267782977E-4</v>
      </c>
    </row>
    <row r="1045" spans="1:5" x14ac:dyDescent="0.2">
      <c r="A1045" s="7">
        <v>43602</v>
      </c>
      <c r="B1045">
        <v>169.91</v>
      </c>
      <c r="C1045">
        <v>2266600</v>
      </c>
      <c r="D1045" t="s">
        <v>53</v>
      </c>
      <c r="E1045" s="32">
        <f t="shared" si="16"/>
        <v>-5.8851224105407872E-5</v>
      </c>
    </row>
    <row r="1046" spans="1:5" x14ac:dyDescent="0.2">
      <c r="A1046" s="7">
        <v>43605</v>
      </c>
      <c r="B1046">
        <v>168.39</v>
      </c>
      <c r="C1046">
        <v>2144300</v>
      </c>
      <c r="D1046" t="s">
        <v>53</v>
      </c>
      <c r="E1046" s="32">
        <f t="shared" si="16"/>
        <v>-8.9459125419340257E-3</v>
      </c>
    </row>
    <row r="1047" spans="1:5" x14ac:dyDescent="0.2">
      <c r="A1047" s="7">
        <v>43606</v>
      </c>
      <c r="B1047">
        <v>169.69</v>
      </c>
      <c r="C1047">
        <v>2249300</v>
      </c>
      <c r="D1047" t="s">
        <v>53</v>
      </c>
      <c r="E1047" s="32">
        <f t="shared" si="16"/>
        <v>7.720173406971979E-3</v>
      </c>
    </row>
    <row r="1048" spans="1:5" x14ac:dyDescent="0.2">
      <c r="A1048" s="7">
        <v>43607</v>
      </c>
      <c r="B1048">
        <v>171.3</v>
      </c>
      <c r="C1048">
        <v>2615500</v>
      </c>
      <c r="D1048" t="s">
        <v>53</v>
      </c>
      <c r="E1048" s="32">
        <f t="shared" si="16"/>
        <v>9.4878896811834146E-3</v>
      </c>
    </row>
    <row r="1049" spans="1:5" x14ac:dyDescent="0.2">
      <c r="A1049" s="7">
        <v>43608</v>
      </c>
      <c r="B1049">
        <v>172.11</v>
      </c>
      <c r="C1049">
        <v>2902500</v>
      </c>
      <c r="D1049" t="s">
        <v>53</v>
      </c>
      <c r="E1049" s="32">
        <f t="shared" si="16"/>
        <v>4.7285464098073687E-3</v>
      </c>
    </row>
    <row r="1050" spans="1:5" x14ac:dyDescent="0.2">
      <c r="A1050" s="7">
        <v>43609</v>
      </c>
      <c r="B1050">
        <v>171.28</v>
      </c>
      <c r="C1050">
        <v>2417100</v>
      </c>
      <c r="D1050" t="s">
        <v>53</v>
      </c>
      <c r="E1050" s="32">
        <f t="shared" si="16"/>
        <v>-4.8224972401371942E-3</v>
      </c>
    </row>
    <row r="1051" spans="1:5" x14ac:dyDescent="0.2">
      <c r="A1051" s="7">
        <v>43613</v>
      </c>
      <c r="B1051">
        <v>168.85001</v>
      </c>
      <c r="C1051">
        <v>4066200</v>
      </c>
      <c r="D1051" t="s">
        <v>53</v>
      </c>
      <c r="E1051" s="32">
        <f t="shared" si="16"/>
        <v>-1.4187237272302684E-2</v>
      </c>
    </row>
    <row r="1052" spans="1:5" x14ac:dyDescent="0.2">
      <c r="A1052" s="7">
        <v>43614</v>
      </c>
      <c r="B1052">
        <v>169.17999</v>
      </c>
      <c r="C1052">
        <v>2671600</v>
      </c>
      <c r="D1052" t="s">
        <v>53</v>
      </c>
      <c r="E1052" s="32">
        <f t="shared" si="16"/>
        <v>1.954278830069398E-3</v>
      </c>
    </row>
    <row r="1053" spans="1:5" x14ac:dyDescent="0.2">
      <c r="A1053" s="7">
        <v>43615</v>
      </c>
      <c r="B1053">
        <v>169.03998999999999</v>
      </c>
      <c r="C1053">
        <v>1943300</v>
      </c>
      <c r="D1053" t="s">
        <v>53</v>
      </c>
      <c r="E1053" s="32">
        <f t="shared" si="16"/>
        <v>-8.2752103248152919E-4</v>
      </c>
    </row>
    <row r="1054" spans="1:5" x14ac:dyDescent="0.2">
      <c r="A1054" s="7">
        <v>43616</v>
      </c>
      <c r="B1054">
        <v>166.7</v>
      </c>
      <c r="C1054">
        <v>2808900</v>
      </c>
      <c r="D1054" t="s">
        <v>53</v>
      </c>
      <c r="E1054" s="32">
        <f t="shared" si="16"/>
        <v>-1.3842819086773492E-2</v>
      </c>
    </row>
    <row r="1055" spans="1:5" x14ac:dyDescent="0.2">
      <c r="A1055" s="7">
        <v>43619</v>
      </c>
      <c r="B1055">
        <v>172.36</v>
      </c>
      <c r="C1055">
        <v>5774800</v>
      </c>
      <c r="D1055" t="s">
        <v>53</v>
      </c>
      <c r="E1055" s="32">
        <f t="shared" si="16"/>
        <v>3.3953209358128525E-2</v>
      </c>
    </row>
    <row r="1056" spans="1:5" x14ac:dyDescent="0.2">
      <c r="A1056" s="7">
        <v>43620</v>
      </c>
      <c r="B1056">
        <v>174.73</v>
      </c>
      <c r="C1056">
        <v>4553200</v>
      </c>
      <c r="D1056" t="s">
        <v>53</v>
      </c>
      <c r="E1056" s="32">
        <f t="shared" si="16"/>
        <v>1.3750290090508099E-2</v>
      </c>
    </row>
    <row r="1057" spans="1:5" x14ac:dyDescent="0.2">
      <c r="A1057" s="7">
        <v>43621</v>
      </c>
      <c r="B1057">
        <v>174.55</v>
      </c>
      <c r="C1057">
        <v>2606400</v>
      </c>
      <c r="D1057" t="s">
        <v>53</v>
      </c>
      <c r="E1057" s="32">
        <f t="shared" si="16"/>
        <v>-1.0301608195500396E-3</v>
      </c>
    </row>
    <row r="1058" spans="1:5" x14ac:dyDescent="0.2">
      <c r="A1058" s="7">
        <v>43622</v>
      </c>
      <c r="B1058">
        <v>174.45</v>
      </c>
      <c r="C1058">
        <v>2396800</v>
      </c>
      <c r="D1058" t="s">
        <v>53</v>
      </c>
      <c r="E1058" s="32">
        <f t="shared" si="16"/>
        <v>-5.7290174735045963E-4</v>
      </c>
    </row>
    <row r="1059" spans="1:5" x14ac:dyDescent="0.2">
      <c r="A1059" s="7">
        <v>43623</v>
      </c>
      <c r="B1059">
        <v>175.50998999999999</v>
      </c>
      <c r="C1059">
        <v>2072000</v>
      </c>
      <c r="D1059" t="s">
        <v>53</v>
      </c>
      <c r="E1059" s="32">
        <f t="shared" si="16"/>
        <v>6.0761822871883012E-3</v>
      </c>
    </row>
    <row r="1060" spans="1:5" x14ac:dyDescent="0.2">
      <c r="A1060" s="7">
        <v>43626</v>
      </c>
      <c r="B1060">
        <v>175.58</v>
      </c>
      <c r="C1060">
        <v>2091400</v>
      </c>
      <c r="D1060" t="s">
        <v>53</v>
      </c>
      <c r="E1060" s="32">
        <f t="shared" si="16"/>
        <v>3.9889467260538719E-4</v>
      </c>
    </row>
    <row r="1061" spans="1:5" x14ac:dyDescent="0.2">
      <c r="A1061" s="7">
        <v>43627</v>
      </c>
      <c r="B1061">
        <v>174.62</v>
      </c>
      <c r="C1061">
        <v>2313800</v>
      </c>
      <c r="D1061" t="s">
        <v>53</v>
      </c>
      <c r="E1061" s="32">
        <f t="shared" si="16"/>
        <v>-5.4675931199453694E-3</v>
      </c>
    </row>
    <row r="1062" spans="1:5" x14ac:dyDescent="0.2">
      <c r="A1062" s="7">
        <v>43628</v>
      </c>
      <c r="B1062">
        <v>175.60001</v>
      </c>
      <c r="C1062">
        <v>1888600</v>
      </c>
      <c r="D1062" t="s">
        <v>53</v>
      </c>
      <c r="E1062" s="32">
        <f t="shared" si="16"/>
        <v>5.6122437292405961E-3</v>
      </c>
    </row>
    <row r="1063" spans="1:5" x14ac:dyDescent="0.2">
      <c r="A1063" s="7">
        <v>43629</v>
      </c>
      <c r="B1063">
        <v>176.71001000000001</v>
      </c>
      <c r="C1063">
        <v>1675800</v>
      </c>
      <c r="D1063" t="s">
        <v>53</v>
      </c>
      <c r="E1063" s="32">
        <f t="shared" si="16"/>
        <v>6.3211841502743291E-3</v>
      </c>
    </row>
    <row r="1064" spans="1:5" x14ac:dyDescent="0.2">
      <c r="A1064" s="7">
        <v>43630</v>
      </c>
      <c r="B1064">
        <v>176.08</v>
      </c>
      <c r="C1064">
        <v>1621800</v>
      </c>
      <c r="D1064" t="s">
        <v>53</v>
      </c>
      <c r="E1064" s="32">
        <f t="shared" si="16"/>
        <v>-3.5652196499790737E-3</v>
      </c>
    </row>
    <row r="1065" spans="1:5" x14ac:dyDescent="0.2">
      <c r="A1065" s="7">
        <v>43633</v>
      </c>
      <c r="B1065">
        <v>178.39</v>
      </c>
      <c r="C1065">
        <v>1916800</v>
      </c>
      <c r="D1065" t="s">
        <v>53</v>
      </c>
      <c r="E1065" s="32">
        <f t="shared" si="16"/>
        <v>1.3119036801453736E-2</v>
      </c>
    </row>
    <row r="1066" spans="1:5" x14ac:dyDescent="0.2">
      <c r="A1066" s="7">
        <v>43634</v>
      </c>
      <c r="B1066">
        <v>181.61</v>
      </c>
      <c r="C1066">
        <v>3125500</v>
      </c>
      <c r="D1066" t="s">
        <v>53</v>
      </c>
      <c r="E1066" s="32">
        <f t="shared" si="16"/>
        <v>1.8050339144571038E-2</v>
      </c>
    </row>
    <row r="1067" spans="1:5" x14ac:dyDescent="0.2">
      <c r="A1067" s="7">
        <v>43635</v>
      </c>
      <c r="B1067">
        <v>182.77</v>
      </c>
      <c r="C1067">
        <v>2396500</v>
      </c>
      <c r="D1067" t="s">
        <v>53</v>
      </c>
      <c r="E1067" s="32">
        <f t="shared" si="16"/>
        <v>6.3873134739276275E-3</v>
      </c>
    </row>
    <row r="1068" spans="1:5" x14ac:dyDescent="0.2">
      <c r="A1068" s="7">
        <v>43636</v>
      </c>
      <c r="B1068">
        <v>184.08</v>
      </c>
      <c r="C1068">
        <v>2780400</v>
      </c>
      <c r="D1068" t="s">
        <v>53</v>
      </c>
      <c r="E1068" s="32">
        <f t="shared" si="16"/>
        <v>7.1674782513541733E-3</v>
      </c>
    </row>
    <row r="1069" spans="1:5" x14ac:dyDescent="0.2">
      <c r="A1069" s="7">
        <v>43637</v>
      </c>
      <c r="B1069">
        <v>187.11</v>
      </c>
      <c r="C1069">
        <v>6948100</v>
      </c>
      <c r="D1069" t="s">
        <v>53</v>
      </c>
      <c r="E1069" s="32">
        <f t="shared" si="16"/>
        <v>1.6460234680573668E-2</v>
      </c>
    </row>
    <row r="1070" spans="1:5" x14ac:dyDescent="0.2">
      <c r="A1070" s="7">
        <v>43640</v>
      </c>
      <c r="B1070">
        <v>184.83</v>
      </c>
      <c r="C1070">
        <v>2948300</v>
      </c>
      <c r="D1070" t="s">
        <v>53</v>
      </c>
      <c r="E1070" s="32">
        <f t="shared" si="16"/>
        <v>-1.2185345518678857E-2</v>
      </c>
    </row>
    <row r="1071" spans="1:5" x14ac:dyDescent="0.2">
      <c r="A1071" s="7">
        <v>43641</v>
      </c>
      <c r="B1071">
        <v>184.44</v>
      </c>
      <c r="C1071">
        <v>2264700</v>
      </c>
      <c r="D1071" t="s">
        <v>53</v>
      </c>
      <c r="E1071" s="32">
        <f t="shared" si="16"/>
        <v>-2.1100470702808782E-3</v>
      </c>
    </row>
    <row r="1072" spans="1:5" x14ac:dyDescent="0.2">
      <c r="A1072" s="7">
        <v>43642</v>
      </c>
      <c r="B1072">
        <v>183.17</v>
      </c>
      <c r="C1072">
        <v>2124600</v>
      </c>
      <c r="D1072" t="s">
        <v>53</v>
      </c>
      <c r="E1072" s="32">
        <f t="shared" si="16"/>
        <v>-6.8857080893516059E-3</v>
      </c>
    </row>
    <row r="1073" spans="1:5" x14ac:dyDescent="0.2">
      <c r="A1073" s="7">
        <v>43643</v>
      </c>
      <c r="B1073">
        <v>184.02</v>
      </c>
      <c r="C1073">
        <v>2193700</v>
      </c>
      <c r="D1073" t="s">
        <v>53</v>
      </c>
      <c r="E1073" s="32">
        <f t="shared" si="16"/>
        <v>4.6404978981275467E-3</v>
      </c>
    </row>
    <row r="1074" spans="1:5" x14ac:dyDescent="0.2">
      <c r="A1074" s="7">
        <v>43644</v>
      </c>
      <c r="B1074">
        <v>184.28</v>
      </c>
      <c r="C1074">
        <v>3753200</v>
      </c>
      <c r="D1074" t="s">
        <v>53</v>
      </c>
      <c r="E1074" s="32">
        <f t="shared" si="16"/>
        <v>1.4128899032713341E-3</v>
      </c>
    </row>
    <row r="1075" spans="1:5" x14ac:dyDescent="0.2">
      <c r="A1075" s="7">
        <v>43647</v>
      </c>
      <c r="B1075">
        <v>186.35001</v>
      </c>
      <c r="C1075">
        <v>2079800</v>
      </c>
      <c r="D1075" t="s">
        <v>53</v>
      </c>
      <c r="E1075" s="32">
        <f t="shared" si="16"/>
        <v>1.1232960711960041E-2</v>
      </c>
    </row>
    <row r="1076" spans="1:5" x14ac:dyDescent="0.2">
      <c r="A1076" s="7">
        <v>43648</v>
      </c>
      <c r="B1076">
        <v>186.64</v>
      </c>
      <c r="C1076">
        <v>1796300</v>
      </c>
      <c r="D1076" t="s">
        <v>53</v>
      </c>
      <c r="E1076" s="32">
        <f t="shared" si="16"/>
        <v>1.5561576841342207E-3</v>
      </c>
    </row>
    <row r="1077" spans="1:5" x14ac:dyDescent="0.2">
      <c r="A1077" s="7">
        <v>43649</v>
      </c>
      <c r="B1077">
        <v>188.58</v>
      </c>
      <c r="C1077">
        <v>1932600</v>
      </c>
      <c r="D1077" t="s">
        <v>53</v>
      </c>
      <c r="E1077" s="32">
        <f t="shared" si="16"/>
        <v>1.0394342048864264E-2</v>
      </c>
    </row>
    <row r="1078" spans="1:5" x14ac:dyDescent="0.2">
      <c r="A1078" s="7">
        <v>43651</v>
      </c>
      <c r="B1078">
        <v>185.94</v>
      </c>
      <c r="C1078">
        <v>2225800</v>
      </c>
      <c r="D1078" t="s">
        <v>53</v>
      </c>
      <c r="E1078" s="32">
        <f t="shared" si="16"/>
        <v>-1.3999363665288018E-2</v>
      </c>
    </row>
    <row r="1079" spans="1:5" x14ac:dyDescent="0.2">
      <c r="A1079" s="7">
        <v>43654</v>
      </c>
      <c r="B1079">
        <v>182.24001000000001</v>
      </c>
      <c r="C1079">
        <v>2700900</v>
      </c>
      <c r="D1079" t="s">
        <v>53</v>
      </c>
      <c r="E1079" s="32">
        <f t="shared" si="16"/>
        <v>-1.989883833494668E-2</v>
      </c>
    </row>
    <row r="1080" spans="1:5" x14ac:dyDescent="0.2">
      <c r="A1080" s="7">
        <v>43655</v>
      </c>
      <c r="B1080">
        <v>181.59</v>
      </c>
      <c r="C1080">
        <v>2273700</v>
      </c>
      <c r="D1080" t="s">
        <v>53</v>
      </c>
      <c r="E1080" s="32">
        <f t="shared" si="16"/>
        <v>-3.5667798745182729E-3</v>
      </c>
    </row>
    <row r="1081" spans="1:5" x14ac:dyDescent="0.2">
      <c r="A1081" s="7">
        <v>43656</v>
      </c>
      <c r="B1081">
        <v>182.27</v>
      </c>
      <c r="C1081">
        <v>1775700</v>
      </c>
      <c r="D1081" t="s">
        <v>53</v>
      </c>
      <c r="E1081" s="32">
        <f t="shared" si="16"/>
        <v>3.7446995979955218E-3</v>
      </c>
    </row>
    <row r="1082" spans="1:5" x14ac:dyDescent="0.2">
      <c r="A1082" s="7">
        <v>43657</v>
      </c>
      <c r="B1082">
        <v>178</v>
      </c>
      <c r="C1082">
        <v>3621900</v>
      </c>
      <c r="D1082" t="s">
        <v>53</v>
      </c>
      <c r="E1082" s="32">
        <f t="shared" si="16"/>
        <v>-2.3426784440665004E-2</v>
      </c>
    </row>
    <row r="1083" spans="1:5" x14ac:dyDescent="0.2">
      <c r="A1083" s="7">
        <v>43658</v>
      </c>
      <c r="B1083">
        <v>174.92999</v>
      </c>
      <c r="C1083">
        <v>4488700</v>
      </c>
      <c r="D1083" t="s">
        <v>53</v>
      </c>
      <c r="E1083" s="32">
        <f t="shared" si="16"/>
        <v>-1.7247247191011214E-2</v>
      </c>
    </row>
    <row r="1084" spans="1:5" x14ac:dyDescent="0.2">
      <c r="A1084" s="7">
        <v>43661</v>
      </c>
      <c r="B1084">
        <v>176.12</v>
      </c>
      <c r="C1084">
        <v>3256800</v>
      </c>
      <c r="D1084" t="s">
        <v>53</v>
      </c>
      <c r="E1084" s="32">
        <f t="shared" si="16"/>
        <v>6.802778643044574E-3</v>
      </c>
    </row>
    <row r="1085" spans="1:5" x14ac:dyDescent="0.2">
      <c r="A1085" s="7">
        <v>43662</v>
      </c>
      <c r="B1085">
        <v>177.47</v>
      </c>
      <c r="C1085">
        <v>2260100</v>
      </c>
      <c r="D1085" t="s">
        <v>53</v>
      </c>
      <c r="E1085" s="32">
        <f t="shared" si="16"/>
        <v>7.6652282534635154E-3</v>
      </c>
    </row>
    <row r="1086" spans="1:5" x14ac:dyDescent="0.2">
      <c r="A1086" s="7">
        <v>43663</v>
      </c>
      <c r="B1086">
        <v>177.06</v>
      </c>
      <c r="C1086">
        <v>1945200</v>
      </c>
      <c r="D1086" t="s">
        <v>53</v>
      </c>
      <c r="E1086" s="32">
        <f t="shared" si="16"/>
        <v>-2.3102496196540068E-3</v>
      </c>
    </row>
    <row r="1087" spans="1:5" x14ac:dyDescent="0.2">
      <c r="A1087" s="7">
        <v>43664</v>
      </c>
      <c r="B1087">
        <v>179.53998999999999</v>
      </c>
      <c r="C1087">
        <v>2374400</v>
      </c>
      <c r="D1087" t="s">
        <v>53</v>
      </c>
      <c r="E1087" s="32">
        <f t="shared" si="16"/>
        <v>1.400649497345525E-2</v>
      </c>
    </row>
    <row r="1088" spans="1:5" x14ac:dyDescent="0.2">
      <c r="A1088" s="7">
        <v>43665</v>
      </c>
      <c r="B1088">
        <v>178.39</v>
      </c>
      <c r="C1088">
        <v>2987200</v>
      </c>
      <c r="D1088" t="s">
        <v>53</v>
      </c>
      <c r="E1088" s="32">
        <f t="shared" si="16"/>
        <v>-6.4052025401137797E-3</v>
      </c>
    </row>
    <row r="1089" spans="1:5" x14ac:dyDescent="0.2">
      <c r="A1089" s="7">
        <v>43668</v>
      </c>
      <c r="B1089">
        <v>175.89</v>
      </c>
      <c r="C1089">
        <v>2556800</v>
      </c>
      <c r="D1089" t="s">
        <v>53</v>
      </c>
      <c r="E1089" s="32">
        <f t="shared" si="16"/>
        <v>-1.4014238466281744E-2</v>
      </c>
    </row>
    <row r="1090" spans="1:5" x14ac:dyDescent="0.2">
      <c r="A1090" s="7">
        <v>43669</v>
      </c>
      <c r="B1090">
        <v>176.00998999999999</v>
      </c>
      <c r="C1090">
        <v>2081800</v>
      </c>
      <c r="D1090" t="s">
        <v>53</v>
      </c>
      <c r="E1090" s="32">
        <f t="shared" si="16"/>
        <v>6.821877309682266E-4</v>
      </c>
    </row>
    <row r="1091" spans="1:5" x14ac:dyDescent="0.2">
      <c r="A1091" s="7">
        <v>43670</v>
      </c>
      <c r="B1091">
        <v>175.77</v>
      </c>
      <c r="C1091">
        <v>1898000</v>
      </c>
      <c r="D1091" t="s">
        <v>53</v>
      </c>
      <c r="E1091" s="32">
        <f t="shared" si="16"/>
        <v>-1.3635021512129937E-3</v>
      </c>
    </row>
    <row r="1092" spans="1:5" x14ac:dyDescent="0.2">
      <c r="A1092" s="7">
        <v>43671</v>
      </c>
      <c r="B1092">
        <v>174.11</v>
      </c>
      <c r="C1092">
        <v>2145500</v>
      </c>
      <c r="D1092" t="s">
        <v>53</v>
      </c>
      <c r="E1092" s="32">
        <f t="shared" ref="E1092:E1155" si="17">(B1092-B1091)/B1091</f>
        <v>-9.4441599817943703E-3</v>
      </c>
    </row>
    <row r="1093" spans="1:5" x14ac:dyDescent="0.2">
      <c r="A1093" s="7">
        <v>43672</v>
      </c>
      <c r="B1093">
        <v>175.34</v>
      </c>
      <c r="C1093">
        <v>3070400</v>
      </c>
      <c r="D1093" t="s">
        <v>53</v>
      </c>
      <c r="E1093" s="32">
        <f t="shared" si="17"/>
        <v>7.064499454367869E-3</v>
      </c>
    </row>
    <row r="1094" spans="1:5" x14ac:dyDescent="0.2">
      <c r="A1094" s="7">
        <v>43675</v>
      </c>
      <c r="B1094">
        <v>176.08</v>
      </c>
      <c r="C1094">
        <v>1985400</v>
      </c>
      <c r="D1094" t="s">
        <v>53</v>
      </c>
      <c r="E1094" s="32">
        <f t="shared" si="17"/>
        <v>4.2203718489791783E-3</v>
      </c>
    </row>
    <row r="1095" spans="1:5" x14ac:dyDescent="0.2">
      <c r="A1095" s="7">
        <v>43676</v>
      </c>
      <c r="B1095">
        <v>176.45</v>
      </c>
      <c r="C1095">
        <v>2005100</v>
      </c>
      <c r="D1095" t="s">
        <v>53</v>
      </c>
      <c r="E1095" s="32">
        <f t="shared" si="17"/>
        <v>2.1013175829167202E-3</v>
      </c>
    </row>
    <row r="1096" spans="1:5" x14ac:dyDescent="0.2">
      <c r="A1096" s="7">
        <v>43677</v>
      </c>
      <c r="B1096">
        <v>186.58</v>
      </c>
      <c r="C1096">
        <v>7157600</v>
      </c>
      <c r="D1096" t="s">
        <v>53</v>
      </c>
      <c r="E1096" s="32">
        <f t="shared" si="17"/>
        <v>5.7410031170303341E-2</v>
      </c>
    </row>
    <row r="1097" spans="1:5" x14ac:dyDescent="0.2">
      <c r="A1097" s="7">
        <v>43678</v>
      </c>
      <c r="B1097">
        <v>186</v>
      </c>
      <c r="C1097">
        <v>3484700</v>
      </c>
      <c r="D1097" t="s">
        <v>53</v>
      </c>
      <c r="E1097" s="32">
        <f t="shared" si="17"/>
        <v>-3.1085861292743729E-3</v>
      </c>
    </row>
    <row r="1098" spans="1:5" x14ac:dyDescent="0.2">
      <c r="A1098" s="7">
        <v>43679</v>
      </c>
      <c r="B1098">
        <v>187.22</v>
      </c>
      <c r="C1098">
        <v>2966500</v>
      </c>
      <c r="D1098" t="s">
        <v>53</v>
      </c>
      <c r="E1098" s="32">
        <f t="shared" si="17"/>
        <v>6.5591397849462307E-3</v>
      </c>
    </row>
    <row r="1099" spans="1:5" x14ac:dyDescent="0.2">
      <c r="A1099" s="7">
        <v>43682</v>
      </c>
      <c r="B1099">
        <v>181.5</v>
      </c>
      <c r="C1099">
        <v>4060000</v>
      </c>
      <c r="D1099" t="s">
        <v>53</v>
      </c>
      <c r="E1099" s="32">
        <f t="shared" si="17"/>
        <v>-3.0552291421856632E-2</v>
      </c>
    </row>
    <row r="1100" spans="1:5" x14ac:dyDescent="0.2">
      <c r="A1100" s="7">
        <v>43683</v>
      </c>
      <c r="B1100">
        <v>184.46001000000001</v>
      </c>
      <c r="C1100">
        <v>3172900</v>
      </c>
      <c r="D1100" t="s">
        <v>53</v>
      </c>
      <c r="E1100" s="32">
        <f t="shared" si="17"/>
        <v>1.6308595041322375E-2</v>
      </c>
    </row>
    <row r="1101" spans="1:5" x14ac:dyDescent="0.2">
      <c r="A1101" s="7">
        <v>43684</v>
      </c>
      <c r="B1101">
        <v>183.53998999999999</v>
      </c>
      <c r="C1101">
        <v>3308900</v>
      </c>
      <c r="D1101" t="s">
        <v>53</v>
      </c>
      <c r="E1101" s="32">
        <f t="shared" si="17"/>
        <v>-4.9876393262692671E-3</v>
      </c>
    </row>
    <row r="1102" spans="1:5" x14ac:dyDescent="0.2">
      <c r="A1102" s="7">
        <v>43685</v>
      </c>
      <c r="B1102">
        <v>185.23</v>
      </c>
      <c r="C1102">
        <v>2449000</v>
      </c>
      <c r="D1102" t="s">
        <v>53</v>
      </c>
      <c r="E1102" s="32">
        <f t="shared" si="17"/>
        <v>9.2078570996980066E-3</v>
      </c>
    </row>
    <row r="1103" spans="1:5" x14ac:dyDescent="0.2">
      <c r="A1103" s="7">
        <v>43686</v>
      </c>
      <c r="B1103">
        <v>196.25</v>
      </c>
      <c r="C1103">
        <v>8417100</v>
      </c>
      <c r="D1103" t="s">
        <v>53</v>
      </c>
      <c r="E1103" s="32">
        <f t="shared" si="17"/>
        <v>5.9493602548183401E-2</v>
      </c>
    </row>
    <row r="1104" spans="1:5" x14ac:dyDescent="0.2">
      <c r="A1104" s="7">
        <v>43689</v>
      </c>
      <c r="B1104">
        <v>205.78</v>
      </c>
      <c r="C1104">
        <v>10598400</v>
      </c>
      <c r="D1104" t="s">
        <v>53</v>
      </c>
      <c r="E1104" s="32">
        <f t="shared" si="17"/>
        <v>4.8560509554140131E-2</v>
      </c>
    </row>
    <row r="1105" spans="1:5" x14ac:dyDescent="0.2">
      <c r="A1105" s="7">
        <v>43690</v>
      </c>
      <c r="B1105">
        <v>206.12</v>
      </c>
      <c r="C1105">
        <v>5586400</v>
      </c>
      <c r="D1105" t="s">
        <v>53</v>
      </c>
      <c r="E1105" s="32">
        <f t="shared" si="17"/>
        <v>1.6522499757022227E-3</v>
      </c>
    </row>
    <row r="1106" spans="1:5" x14ac:dyDescent="0.2">
      <c r="A1106" s="7">
        <v>43691</v>
      </c>
      <c r="B1106">
        <v>198.87</v>
      </c>
      <c r="C1106">
        <v>4507100</v>
      </c>
      <c r="D1106" t="s">
        <v>53</v>
      </c>
      <c r="E1106" s="32">
        <f t="shared" si="17"/>
        <v>-3.5173685231903742E-2</v>
      </c>
    </row>
    <row r="1107" spans="1:5" x14ac:dyDescent="0.2">
      <c r="A1107" s="7">
        <v>43692</v>
      </c>
      <c r="B1107">
        <v>199.31</v>
      </c>
      <c r="C1107">
        <v>3065800</v>
      </c>
      <c r="D1107" t="s">
        <v>53</v>
      </c>
      <c r="E1107" s="32">
        <f t="shared" si="17"/>
        <v>2.2125006285513035E-3</v>
      </c>
    </row>
    <row r="1108" spans="1:5" x14ac:dyDescent="0.2">
      <c r="A1108" s="7">
        <v>43693</v>
      </c>
      <c r="B1108">
        <v>204.02</v>
      </c>
      <c r="C1108">
        <v>2922500</v>
      </c>
      <c r="D1108" t="s">
        <v>53</v>
      </c>
      <c r="E1108" s="32">
        <f t="shared" si="17"/>
        <v>2.3631528774271274E-2</v>
      </c>
    </row>
    <row r="1109" spans="1:5" x14ac:dyDescent="0.2">
      <c r="A1109" s="7">
        <v>43696</v>
      </c>
      <c r="B1109">
        <v>206</v>
      </c>
      <c r="C1109">
        <v>2974900</v>
      </c>
      <c r="D1109" t="s">
        <v>53</v>
      </c>
      <c r="E1109" s="32">
        <f t="shared" si="17"/>
        <v>9.7049308891284658E-3</v>
      </c>
    </row>
    <row r="1110" spans="1:5" x14ac:dyDescent="0.2">
      <c r="A1110" s="7">
        <v>43697</v>
      </c>
      <c r="B1110">
        <v>203.17</v>
      </c>
      <c r="C1110">
        <v>2710800</v>
      </c>
      <c r="D1110" t="s">
        <v>53</v>
      </c>
      <c r="E1110" s="32">
        <f t="shared" si="17"/>
        <v>-1.3737864077669963E-2</v>
      </c>
    </row>
    <row r="1111" spans="1:5" x14ac:dyDescent="0.2">
      <c r="A1111" s="7">
        <v>43698</v>
      </c>
      <c r="B1111">
        <v>203.94</v>
      </c>
      <c r="C1111">
        <v>1755200</v>
      </c>
      <c r="D1111" t="s">
        <v>53</v>
      </c>
      <c r="E1111" s="32">
        <f t="shared" si="17"/>
        <v>3.7899296155929039E-3</v>
      </c>
    </row>
    <row r="1112" spans="1:5" x14ac:dyDescent="0.2">
      <c r="A1112" s="7">
        <v>43699</v>
      </c>
      <c r="B1112">
        <v>203.42</v>
      </c>
      <c r="C1112">
        <v>2677600</v>
      </c>
      <c r="D1112" t="s">
        <v>53</v>
      </c>
      <c r="E1112" s="32">
        <f t="shared" si="17"/>
        <v>-2.5497695400608523E-3</v>
      </c>
    </row>
    <row r="1113" spans="1:5" x14ac:dyDescent="0.2">
      <c r="A1113" s="7">
        <v>43700</v>
      </c>
      <c r="B1113">
        <v>199.08</v>
      </c>
      <c r="C1113">
        <v>3416200</v>
      </c>
      <c r="D1113" t="s">
        <v>53</v>
      </c>
      <c r="E1113" s="32">
        <f t="shared" si="17"/>
        <v>-2.1335168616655076E-2</v>
      </c>
    </row>
    <row r="1114" spans="1:5" x14ac:dyDescent="0.2">
      <c r="A1114" s="7">
        <v>43703</v>
      </c>
      <c r="B1114">
        <v>205.41</v>
      </c>
      <c r="C1114">
        <v>4005200</v>
      </c>
      <c r="D1114" t="s">
        <v>53</v>
      </c>
      <c r="E1114" s="32">
        <f t="shared" si="17"/>
        <v>3.1796262808920957E-2</v>
      </c>
    </row>
    <row r="1115" spans="1:5" x14ac:dyDescent="0.2">
      <c r="A1115" s="7">
        <v>43704</v>
      </c>
      <c r="B1115">
        <v>206.49001000000001</v>
      </c>
      <c r="C1115">
        <v>3394000</v>
      </c>
      <c r="D1115" t="s">
        <v>53</v>
      </c>
      <c r="E1115" s="32">
        <f t="shared" si="17"/>
        <v>5.2578258117911281E-3</v>
      </c>
    </row>
    <row r="1116" spans="1:5" x14ac:dyDescent="0.2">
      <c r="A1116" s="7">
        <v>43705</v>
      </c>
      <c r="B1116">
        <v>207.52</v>
      </c>
      <c r="C1116">
        <v>3789300</v>
      </c>
      <c r="D1116" t="s">
        <v>53</v>
      </c>
      <c r="E1116" s="32">
        <f t="shared" si="17"/>
        <v>4.9880863485841174E-3</v>
      </c>
    </row>
    <row r="1117" spans="1:5" x14ac:dyDescent="0.2">
      <c r="A1117" s="7">
        <v>43706</v>
      </c>
      <c r="B1117">
        <v>206.98</v>
      </c>
      <c r="C1117">
        <v>2391600</v>
      </c>
      <c r="D1117" t="s">
        <v>53</v>
      </c>
      <c r="E1117" s="32">
        <f t="shared" si="17"/>
        <v>-2.6021588280648635E-3</v>
      </c>
    </row>
    <row r="1118" spans="1:5" x14ac:dyDescent="0.2">
      <c r="A1118" s="7">
        <v>43707</v>
      </c>
      <c r="B1118">
        <v>208.62</v>
      </c>
      <c r="C1118">
        <v>2621300</v>
      </c>
      <c r="D1118" t="s">
        <v>53</v>
      </c>
      <c r="E1118" s="32">
        <f t="shared" si="17"/>
        <v>7.9234708667504823E-3</v>
      </c>
    </row>
    <row r="1119" spans="1:5" x14ac:dyDescent="0.2">
      <c r="A1119" s="7">
        <v>43711</v>
      </c>
      <c r="B1119">
        <v>205.52</v>
      </c>
      <c r="C1119">
        <v>2193000</v>
      </c>
      <c r="D1119" t="s">
        <v>53</v>
      </c>
      <c r="E1119" s="32">
        <f t="shared" si="17"/>
        <v>-1.4859553254721476E-2</v>
      </c>
    </row>
    <row r="1120" spans="1:5" x14ac:dyDescent="0.2">
      <c r="A1120" s="7">
        <v>43712</v>
      </c>
      <c r="B1120">
        <v>206.32001</v>
      </c>
      <c r="C1120">
        <v>1935700</v>
      </c>
      <c r="D1120" t="s">
        <v>53</v>
      </c>
      <c r="E1120" s="32">
        <f t="shared" si="17"/>
        <v>3.8926138575320459E-3</v>
      </c>
    </row>
    <row r="1121" spans="1:5" x14ac:dyDescent="0.2">
      <c r="A1121" s="7">
        <v>43713</v>
      </c>
      <c r="B1121">
        <v>207.64999</v>
      </c>
      <c r="C1121">
        <v>1685300</v>
      </c>
      <c r="D1121" t="s">
        <v>53</v>
      </c>
      <c r="E1121" s="32">
        <f t="shared" si="17"/>
        <v>6.4461997651124878E-3</v>
      </c>
    </row>
    <row r="1122" spans="1:5" x14ac:dyDescent="0.2">
      <c r="A1122" s="7">
        <v>43714</v>
      </c>
      <c r="B1122">
        <v>207.73</v>
      </c>
      <c r="C1122">
        <v>2388000</v>
      </c>
      <c r="D1122" t="s">
        <v>53</v>
      </c>
      <c r="E1122" s="32">
        <f t="shared" si="17"/>
        <v>3.8531184133448434E-4</v>
      </c>
    </row>
    <row r="1123" spans="1:5" x14ac:dyDescent="0.2">
      <c r="A1123" s="7">
        <v>43717</v>
      </c>
      <c r="B1123">
        <v>202.34</v>
      </c>
      <c r="C1123">
        <v>4353200</v>
      </c>
      <c r="D1123" t="s">
        <v>53</v>
      </c>
      <c r="E1123" s="32">
        <f t="shared" si="17"/>
        <v>-2.594714292591338E-2</v>
      </c>
    </row>
    <row r="1124" spans="1:5" x14ac:dyDescent="0.2">
      <c r="A1124" s="7">
        <v>43718</v>
      </c>
      <c r="B1124">
        <v>196.87</v>
      </c>
      <c r="C1124">
        <v>4866300</v>
      </c>
      <c r="D1124" t="s">
        <v>53</v>
      </c>
      <c r="E1124" s="32">
        <f t="shared" si="17"/>
        <v>-2.7033705643965598E-2</v>
      </c>
    </row>
    <row r="1125" spans="1:5" x14ac:dyDescent="0.2">
      <c r="A1125" s="7">
        <v>43719</v>
      </c>
      <c r="B1125">
        <v>195.84</v>
      </c>
      <c r="C1125">
        <v>2875300</v>
      </c>
      <c r="D1125" t="s">
        <v>53</v>
      </c>
      <c r="E1125" s="32">
        <f t="shared" si="17"/>
        <v>-5.2318789048610816E-3</v>
      </c>
    </row>
    <row r="1126" spans="1:5" x14ac:dyDescent="0.2">
      <c r="A1126" s="7">
        <v>43720</v>
      </c>
      <c r="B1126">
        <v>194</v>
      </c>
      <c r="C1126">
        <v>4448000</v>
      </c>
      <c r="D1126" t="s">
        <v>53</v>
      </c>
      <c r="E1126" s="32">
        <f t="shared" si="17"/>
        <v>-9.3954248366013241E-3</v>
      </c>
    </row>
    <row r="1127" spans="1:5" x14ac:dyDescent="0.2">
      <c r="A1127" s="7">
        <v>43721</v>
      </c>
      <c r="B1127">
        <v>195.47</v>
      </c>
      <c r="C1127">
        <v>2428800</v>
      </c>
      <c r="D1127" t="s">
        <v>53</v>
      </c>
      <c r="E1127" s="32">
        <f t="shared" si="17"/>
        <v>7.5773195876288604E-3</v>
      </c>
    </row>
    <row r="1128" spans="1:5" x14ac:dyDescent="0.2">
      <c r="A1128" s="7">
        <v>43724</v>
      </c>
      <c r="B1128">
        <v>194.08</v>
      </c>
      <c r="C1128">
        <v>1597400</v>
      </c>
      <c r="D1128" t="s">
        <v>53</v>
      </c>
      <c r="E1128" s="32">
        <f t="shared" si="17"/>
        <v>-7.111065636670519E-3</v>
      </c>
    </row>
    <row r="1129" spans="1:5" x14ac:dyDescent="0.2">
      <c r="A1129" s="7">
        <v>43725</v>
      </c>
      <c r="B1129">
        <v>196.72</v>
      </c>
      <c r="C1129">
        <v>2447400</v>
      </c>
      <c r="D1129" t="s">
        <v>53</v>
      </c>
      <c r="E1129" s="32">
        <f t="shared" si="17"/>
        <v>1.3602638087386574E-2</v>
      </c>
    </row>
    <row r="1130" spans="1:5" x14ac:dyDescent="0.2">
      <c r="A1130" s="7">
        <v>43726</v>
      </c>
      <c r="B1130">
        <v>195.03998999999999</v>
      </c>
      <c r="C1130">
        <v>1897800</v>
      </c>
      <c r="D1130" t="s">
        <v>53</v>
      </c>
      <c r="E1130" s="32">
        <f t="shared" si="17"/>
        <v>-8.5401077673851675E-3</v>
      </c>
    </row>
    <row r="1131" spans="1:5" x14ac:dyDescent="0.2">
      <c r="A1131" s="7">
        <v>43727</v>
      </c>
      <c r="B1131">
        <v>195.64999</v>
      </c>
      <c r="C1131">
        <v>1483400</v>
      </c>
      <c r="D1131" t="s">
        <v>53</v>
      </c>
      <c r="E1131" s="32">
        <f t="shared" si="17"/>
        <v>3.1275637370572758E-3</v>
      </c>
    </row>
    <row r="1132" spans="1:5" x14ac:dyDescent="0.2">
      <c r="A1132" s="7">
        <v>43728</v>
      </c>
      <c r="B1132">
        <v>196.94</v>
      </c>
      <c r="C1132">
        <v>6680400</v>
      </c>
      <c r="D1132" t="s">
        <v>53</v>
      </c>
      <c r="E1132" s="32">
        <f t="shared" si="17"/>
        <v>6.5934580420882989E-3</v>
      </c>
    </row>
    <row r="1133" spans="1:5" x14ac:dyDescent="0.2">
      <c r="A1133" s="7">
        <v>43731</v>
      </c>
      <c r="B1133">
        <v>197.75998999999999</v>
      </c>
      <c r="C1133">
        <v>1683900</v>
      </c>
      <c r="D1133" t="s">
        <v>53</v>
      </c>
      <c r="E1133" s="32">
        <f t="shared" si="17"/>
        <v>4.1636539047425107E-3</v>
      </c>
    </row>
    <row r="1134" spans="1:5" x14ac:dyDescent="0.2">
      <c r="A1134" s="7">
        <v>43732</v>
      </c>
      <c r="B1134">
        <v>196.55</v>
      </c>
      <c r="C1134">
        <v>2322500</v>
      </c>
      <c r="D1134" t="s">
        <v>53</v>
      </c>
      <c r="E1134" s="32">
        <f t="shared" si="17"/>
        <v>-6.1184772511364734E-3</v>
      </c>
    </row>
    <row r="1135" spans="1:5" x14ac:dyDescent="0.2">
      <c r="A1135" s="7">
        <v>43733</v>
      </c>
      <c r="B1135">
        <v>196.06</v>
      </c>
      <c r="C1135">
        <v>1779900</v>
      </c>
      <c r="D1135" t="s">
        <v>53</v>
      </c>
      <c r="E1135" s="32">
        <f t="shared" si="17"/>
        <v>-2.4930043245993848E-3</v>
      </c>
    </row>
    <row r="1136" spans="1:5" x14ac:dyDescent="0.2">
      <c r="A1136" s="7">
        <v>43734</v>
      </c>
      <c r="B1136">
        <v>195.38</v>
      </c>
      <c r="C1136">
        <v>1877800</v>
      </c>
      <c r="D1136" t="s">
        <v>53</v>
      </c>
      <c r="E1136" s="32">
        <f t="shared" si="17"/>
        <v>-3.4683260226461635E-3</v>
      </c>
    </row>
    <row r="1137" spans="1:5" x14ac:dyDescent="0.2">
      <c r="A1137" s="7">
        <v>43735</v>
      </c>
      <c r="B1137">
        <v>194.94</v>
      </c>
      <c r="C1137">
        <v>1770300</v>
      </c>
      <c r="D1137" t="s">
        <v>53</v>
      </c>
      <c r="E1137" s="32">
        <f t="shared" si="17"/>
        <v>-2.2520217013000192E-3</v>
      </c>
    </row>
    <row r="1138" spans="1:5" x14ac:dyDescent="0.2">
      <c r="A1138" s="7">
        <v>43738</v>
      </c>
      <c r="B1138">
        <v>193.50998999999999</v>
      </c>
      <c r="C1138">
        <v>2492300</v>
      </c>
      <c r="D1138" t="s">
        <v>53</v>
      </c>
      <c r="E1138" s="32">
        <f t="shared" si="17"/>
        <v>-7.3356417359187959E-3</v>
      </c>
    </row>
    <row r="1139" spans="1:5" x14ac:dyDescent="0.2">
      <c r="A1139" s="7">
        <v>43739</v>
      </c>
      <c r="B1139">
        <v>193.19</v>
      </c>
      <c r="C1139">
        <v>2331000</v>
      </c>
      <c r="D1139" t="s">
        <v>53</v>
      </c>
      <c r="E1139" s="32">
        <f t="shared" si="17"/>
        <v>-1.6536097180305266E-3</v>
      </c>
    </row>
    <row r="1140" spans="1:5" x14ac:dyDescent="0.2">
      <c r="A1140" s="7">
        <v>43740</v>
      </c>
      <c r="B1140">
        <v>189.21001000000001</v>
      </c>
      <c r="C1140">
        <v>2250800</v>
      </c>
      <c r="D1140" t="s">
        <v>53</v>
      </c>
      <c r="E1140" s="32">
        <f t="shared" si="17"/>
        <v>-2.0601428645374949E-2</v>
      </c>
    </row>
    <row r="1141" spans="1:5" x14ac:dyDescent="0.2">
      <c r="A1141" s="7">
        <v>43741</v>
      </c>
      <c r="B1141">
        <v>192.62</v>
      </c>
      <c r="C1141">
        <v>1888500</v>
      </c>
      <c r="D1141" t="s">
        <v>53</v>
      </c>
      <c r="E1141" s="32">
        <f t="shared" si="17"/>
        <v>1.8022249457097926E-2</v>
      </c>
    </row>
    <row r="1142" spans="1:5" x14ac:dyDescent="0.2">
      <c r="A1142" s="7">
        <v>43742</v>
      </c>
      <c r="B1142">
        <v>195.59</v>
      </c>
      <c r="C1142">
        <v>2158200</v>
      </c>
      <c r="D1142" t="s">
        <v>53</v>
      </c>
      <c r="E1142" s="32">
        <f t="shared" si="17"/>
        <v>1.5418959609594014E-2</v>
      </c>
    </row>
    <row r="1143" spans="1:5" x14ac:dyDescent="0.2">
      <c r="A1143" s="7">
        <v>43745</v>
      </c>
      <c r="B1143">
        <v>197.17</v>
      </c>
      <c r="C1143">
        <v>2199300</v>
      </c>
      <c r="D1143" t="s">
        <v>53</v>
      </c>
      <c r="E1143" s="32">
        <f t="shared" si="17"/>
        <v>8.0781226034050014E-3</v>
      </c>
    </row>
    <row r="1144" spans="1:5" x14ac:dyDescent="0.2">
      <c r="A1144" s="7">
        <v>43746</v>
      </c>
      <c r="B1144">
        <v>196.08</v>
      </c>
      <c r="C1144">
        <v>2032600</v>
      </c>
      <c r="D1144" t="s">
        <v>53</v>
      </c>
      <c r="E1144" s="32">
        <f t="shared" si="17"/>
        <v>-5.5282243749047782E-3</v>
      </c>
    </row>
    <row r="1145" spans="1:5" x14ac:dyDescent="0.2">
      <c r="A1145" s="7">
        <v>43747</v>
      </c>
      <c r="B1145">
        <v>196.69</v>
      </c>
      <c r="C1145">
        <v>1292900</v>
      </c>
      <c r="D1145" t="s">
        <v>53</v>
      </c>
      <c r="E1145" s="32">
        <f t="shared" si="17"/>
        <v>3.1109751121990267E-3</v>
      </c>
    </row>
    <row r="1146" spans="1:5" x14ac:dyDescent="0.2">
      <c r="A1146" s="7">
        <v>43748</v>
      </c>
      <c r="B1146">
        <v>198.67999</v>
      </c>
      <c r="C1146">
        <v>1297500</v>
      </c>
      <c r="D1146" t="s">
        <v>53</v>
      </c>
      <c r="E1146" s="32">
        <f t="shared" si="17"/>
        <v>1.0117392851695592E-2</v>
      </c>
    </row>
    <row r="1147" spans="1:5" x14ac:dyDescent="0.2">
      <c r="A1147" s="7">
        <v>43749</v>
      </c>
      <c r="B1147">
        <v>200.8</v>
      </c>
      <c r="C1147">
        <v>2472200</v>
      </c>
      <c r="D1147" t="s">
        <v>53</v>
      </c>
      <c r="E1147" s="32">
        <f t="shared" si="17"/>
        <v>1.0670475672965394E-2</v>
      </c>
    </row>
    <row r="1148" spans="1:5" x14ac:dyDescent="0.2">
      <c r="A1148" s="7">
        <v>43752</v>
      </c>
      <c r="B1148">
        <v>202.89</v>
      </c>
      <c r="C1148">
        <v>1638200</v>
      </c>
      <c r="D1148" t="s">
        <v>53</v>
      </c>
      <c r="E1148" s="32">
        <f t="shared" si="17"/>
        <v>1.0408366533864417E-2</v>
      </c>
    </row>
    <row r="1149" spans="1:5" x14ac:dyDescent="0.2">
      <c r="A1149" s="7">
        <v>43753</v>
      </c>
      <c r="B1149">
        <v>204.66</v>
      </c>
      <c r="C1149">
        <v>1492800</v>
      </c>
      <c r="D1149" t="s">
        <v>53</v>
      </c>
      <c r="E1149" s="32">
        <f t="shared" si="17"/>
        <v>8.7239390802898633E-3</v>
      </c>
    </row>
    <row r="1150" spans="1:5" x14ac:dyDescent="0.2">
      <c r="A1150" s="7">
        <v>43754</v>
      </c>
      <c r="B1150">
        <v>203.21001000000001</v>
      </c>
      <c r="C1150">
        <v>1758500</v>
      </c>
      <c r="D1150" t="s">
        <v>53</v>
      </c>
      <c r="E1150" s="32">
        <f t="shared" si="17"/>
        <v>-7.0848724714159357E-3</v>
      </c>
    </row>
    <row r="1151" spans="1:5" x14ac:dyDescent="0.2">
      <c r="A1151" s="7">
        <v>43755</v>
      </c>
      <c r="B1151">
        <v>203.56</v>
      </c>
      <c r="C1151">
        <v>1380800</v>
      </c>
      <c r="D1151" t="s">
        <v>53</v>
      </c>
      <c r="E1151" s="32">
        <f t="shared" si="17"/>
        <v>1.7223068883269635E-3</v>
      </c>
    </row>
    <row r="1152" spans="1:5" x14ac:dyDescent="0.2">
      <c r="A1152" s="7">
        <v>43756</v>
      </c>
      <c r="B1152">
        <v>202.72</v>
      </c>
      <c r="C1152">
        <v>2043400</v>
      </c>
      <c r="D1152" t="s">
        <v>53</v>
      </c>
      <c r="E1152" s="32">
        <f t="shared" si="17"/>
        <v>-4.1265474552957529E-3</v>
      </c>
    </row>
    <row r="1153" spans="1:5" x14ac:dyDescent="0.2">
      <c r="A1153" s="7">
        <v>43759</v>
      </c>
      <c r="B1153">
        <v>202.92999</v>
      </c>
      <c r="C1153">
        <v>1564000</v>
      </c>
      <c r="D1153" t="s">
        <v>53</v>
      </c>
      <c r="E1153" s="32">
        <f t="shared" si="17"/>
        <v>1.0358622730860536E-3</v>
      </c>
    </row>
    <row r="1154" spans="1:5" x14ac:dyDescent="0.2">
      <c r="A1154" s="7">
        <v>43760</v>
      </c>
      <c r="B1154">
        <v>204.83</v>
      </c>
      <c r="C1154">
        <v>2136700</v>
      </c>
      <c r="D1154" t="s">
        <v>53</v>
      </c>
      <c r="E1154" s="32">
        <f t="shared" si="17"/>
        <v>9.362884214403247E-3</v>
      </c>
    </row>
    <row r="1155" spans="1:5" x14ac:dyDescent="0.2">
      <c r="A1155" s="7">
        <v>43761</v>
      </c>
      <c r="B1155">
        <v>203.32001</v>
      </c>
      <c r="C1155">
        <v>1805800</v>
      </c>
      <c r="D1155" t="s">
        <v>53</v>
      </c>
      <c r="E1155" s="32">
        <f t="shared" si="17"/>
        <v>-7.371918176048509E-3</v>
      </c>
    </row>
    <row r="1156" spans="1:5" x14ac:dyDescent="0.2">
      <c r="A1156" s="7">
        <v>43762</v>
      </c>
      <c r="B1156">
        <v>203.06</v>
      </c>
      <c r="C1156">
        <v>1220800</v>
      </c>
      <c r="D1156" t="s">
        <v>53</v>
      </c>
      <c r="E1156" s="32">
        <f t="shared" ref="E1156:E1219" si="18">(B1156-B1155)/B1155</f>
        <v>-1.2788214991726297E-3</v>
      </c>
    </row>
    <row r="1157" spans="1:5" x14ac:dyDescent="0.2">
      <c r="A1157" s="7">
        <v>43763</v>
      </c>
      <c r="B1157">
        <v>203.05</v>
      </c>
      <c r="C1157">
        <v>1321500</v>
      </c>
      <c r="D1157" t="s">
        <v>53</v>
      </c>
      <c r="E1157" s="32">
        <f t="shared" si="18"/>
        <v>-4.9246528119722768E-5</v>
      </c>
    </row>
    <row r="1158" spans="1:5" x14ac:dyDescent="0.2">
      <c r="A1158" s="7">
        <v>43766</v>
      </c>
      <c r="B1158">
        <v>205.00998999999999</v>
      </c>
      <c r="C1158">
        <v>1652600</v>
      </c>
      <c r="D1158" t="s">
        <v>53</v>
      </c>
      <c r="E1158" s="32">
        <f t="shared" si="18"/>
        <v>9.6527456291552634E-3</v>
      </c>
    </row>
    <row r="1159" spans="1:5" x14ac:dyDescent="0.2">
      <c r="A1159" s="7">
        <v>43767</v>
      </c>
      <c r="B1159">
        <v>208.99001000000001</v>
      </c>
      <c r="C1159">
        <v>4460000</v>
      </c>
      <c r="D1159" t="s">
        <v>53</v>
      </c>
      <c r="E1159" s="32">
        <f t="shared" si="18"/>
        <v>1.941378564039745E-2</v>
      </c>
    </row>
    <row r="1160" spans="1:5" x14ac:dyDescent="0.2">
      <c r="A1160" s="7">
        <v>43768</v>
      </c>
      <c r="B1160">
        <v>210.88</v>
      </c>
      <c r="C1160">
        <v>3793500</v>
      </c>
      <c r="D1160" t="s">
        <v>53</v>
      </c>
      <c r="E1160" s="32">
        <f t="shared" si="18"/>
        <v>9.0434466221614284E-3</v>
      </c>
    </row>
    <row r="1161" spans="1:5" x14ac:dyDescent="0.2">
      <c r="A1161" s="7">
        <v>43769</v>
      </c>
      <c r="B1161">
        <v>213.25</v>
      </c>
      <c r="C1161">
        <v>3255600</v>
      </c>
      <c r="D1161" t="s">
        <v>53</v>
      </c>
      <c r="E1161" s="32">
        <f t="shared" si="18"/>
        <v>1.1238619119878626E-2</v>
      </c>
    </row>
    <row r="1162" spans="1:5" x14ac:dyDescent="0.2">
      <c r="A1162" s="7">
        <v>43770</v>
      </c>
      <c r="B1162">
        <v>217.95</v>
      </c>
      <c r="C1162">
        <v>3685300</v>
      </c>
      <c r="D1162" t="s">
        <v>53</v>
      </c>
      <c r="E1162" s="32">
        <f t="shared" si="18"/>
        <v>2.2039859320046842E-2</v>
      </c>
    </row>
    <row r="1163" spans="1:5" x14ac:dyDescent="0.2">
      <c r="A1163" s="7">
        <v>43773</v>
      </c>
      <c r="B1163">
        <v>214.41</v>
      </c>
      <c r="C1163">
        <v>2646600</v>
      </c>
      <c r="D1163" t="s">
        <v>53</v>
      </c>
      <c r="E1163" s="32">
        <f t="shared" si="18"/>
        <v>-1.6242257398485855E-2</v>
      </c>
    </row>
    <row r="1164" spans="1:5" x14ac:dyDescent="0.2">
      <c r="A1164" s="7">
        <v>43774</v>
      </c>
      <c r="B1164">
        <v>215.08</v>
      </c>
      <c r="C1164">
        <v>3011600</v>
      </c>
      <c r="D1164" t="s">
        <v>53</v>
      </c>
      <c r="E1164" s="32">
        <f t="shared" si="18"/>
        <v>3.1248542512010446E-3</v>
      </c>
    </row>
    <row r="1165" spans="1:5" x14ac:dyDescent="0.2">
      <c r="A1165" s="7">
        <v>43775</v>
      </c>
      <c r="B1165">
        <v>216.39999</v>
      </c>
      <c r="C1165">
        <v>2540200</v>
      </c>
      <c r="D1165" t="s">
        <v>53</v>
      </c>
      <c r="E1165" s="32">
        <f t="shared" si="18"/>
        <v>6.1372047610191091E-3</v>
      </c>
    </row>
    <row r="1166" spans="1:5" x14ac:dyDescent="0.2">
      <c r="A1166" s="7">
        <v>43776</v>
      </c>
      <c r="B1166">
        <v>217.99001000000001</v>
      </c>
      <c r="C1166">
        <v>2498300</v>
      </c>
      <c r="D1166" t="s">
        <v>53</v>
      </c>
      <c r="E1166" s="32">
        <f t="shared" si="18"/>
        <v>7.3475973820516802E-3</v>
      </c>
    </row>
    <row r="1167" spans="1:5" x14ac:dyDescent="0.2">
      <c r="A1167" s="7">
        <v>43777</v>
      </c>
      <c r="B1167">
        <v>221.11</v>
      </c>
      <c r="C1167">
        <v>2069900</v>
      </c>
      <c r="D1167" t="s">
        <v>53</v>
      </c>
      <c r="E1167" s="32">
        <f t="shared" si="18"/>
        <v>1.4312536615783453E-2</v>
      </c>
    </row>
    <row r="1168" spans="1:5" x14ac:dyDescent="0.2">
      <c r="A1168" s="7">
        <v>43780</v>
      </c>
      <c r="B1168">
        <v>220.7</v>
      </c>
      <c r="C1168">
        <v>1364300</v>
      </c>
      <c r="D1168" t="s">
        <v>53</v>
      </c>
      <c r="E1168" s="32">
        <f t="shared" si="18"/>
        <v>-1.8542806747773731E-3</v>
      </c>
    </row>
    <row r="1169" spans="1:5" x14ac:dyDescent="0.2">
      <c r="A1169" s="7">
        <v>43781</v>
      </c>
      <c r="B1169">
        <v>221.31</v>
      </c>
      <c r="C1169">
        <v>2704500</v>
      </c>
      <c r="D1169" t="s">
        <v>53</v>
      </c>
      <c r="E1169" s="32">
        <f t="shared" si="18"/>
        <v>2.7639329406434691E-3</v>
      </c>
    </row>
    <row r="1170" spans="1:5" x14ac:dyDescent="0.2">
      <c r="A1170" s="7">
        <v>43782</v>
      </c>
      <c r="B1170">
        <v>219.67</v>
      </c>
      <c r="C1170">
        <v>2333000</v>
      </c>
      <c r="D1170" t="s">
        <v>53</v>
      </c>
      <c r="E1170" s="32">
        <f t="shared" si="18"/>
        <v>-7.4104197731689253E-3</v>
      </c>
    </row>
    <row r="1171" spans="1:5" x14ac:dyDescent="0.2">
      <c r="A1171" s="7">
        <v>43783</v>
      </c>
      <c r="B1171">
        <v>218.5</v>
      </c>
      <c r="C1171">
        <v>2749300</v>
      </c>
      <c r="D1171" t="s">
        <v>53</v>
      </c>
      <c r="E1171" s="32">
        <f t="shared" si="18"/>
        <v>-5.3261710747939525E-3</v>
      </c>
    </row>
    <row r="1172" spans="1:5" x14ac:dyDescent="0.2">
      <c r="A1172" s="7">
        <v>43784</v>
      </c>
      <c r="B1172">
        <v>220.86</v>
      </c>
      <c r="C1172">
        <v>2028600</v>
      </c>
      <c r="D1172" t="s">
        <v>53</v>
      </c>
      <c r="E1172" s="32">
        <f t="shared" si="18"/>
        <v>1.0800915331807843E-2</v>
      </c>
    </row>
    <row r="1173" spans="1:5" x14ac:dyDescent="0.2">
      <c r="A1173" s="7">
        <v>43787</v>
      </c>
      <c r="B1173">
        <v>220.67</v>
      </c>
      <c r="C1173">
        <v>2239500</v>
      </c>
      <c r="D1173" t="s">
        <v>53</v>
      </c>
      <c r="E1173" s="32">
        <f t="shared" si="18"/>
        <v>-8.6027347641051406E-4</v>
      </c>
    </row>
    <row r="1174" spans="1:5" x14ac:dyDescent="0.2">
      <c r="A1174" s="7">
        <v>43788</v>
      </c>
      <c r="B1174">
        <v>224.5</v>
      </c>
      <c r="C1174">
        <v>2551600</v>
      </c>
      <c r="D1174" t="s">
        <v>53</v>
      </c>
      <c r="E1174" s="32">
        <f t="shared" si="18"/>
        <v>1.7356233289527408E-2</v>
      </c>
    </row>
    <row r="1175" spans="1:5" x14ac:dyDescent="0.2">
      <c r="A1175" s="7">
        <v>43789</v>
      </c>
      <c r="B1175">
        <v>225.50998999999999</v>
      </c>
      <c r="C1175">
        <v>3524300</v>
      </c>
      <c r="D1175" t="s">
        <v>53</v>
      </c>
      <c r="E1175" s="32">
        <f t="shared" si="18"/>
        <v>4.4988418708239988E-3</v>
      </c>
    </row>
    <row r="1176" spans="1:5" x14ac:dyDescent="0.2">
      <c r="A1176" s="7">
        <v>43790</v>
      </c>
      <c r="B1176">
        <v>227.82001</v>
      </c>
      <c r="C1176">
        <v>2659300</v>
      </c>
      <c r="D1176" t="s">
        <v>53</v>
      </c>
      <c r="E1176" s="32">
        <f t="shared" si="18"/>
        <v>1.0243537326217826E-2</v>
      </c>
    </row>
    <row r="1177" spans="1:5" x14ac:dyDescent="0.2">
      <c r="A1177" s="7">
        <v>43791</v>
      </c>
      <c r="B1177">
        <v>230.74001000000001</v>
      </c>
      <c r="C1177">
        <v>1975000</v>
      </c>
      <c r="D1177" t="s">
        <v>53</v>
      </c>
      <c r="E1177" s="32">
        <f t="shared" si="18"/>
        <v>1.2817135773104461E-2</v>
      </c>
    </row>
    <row r="1178" spans="1:5" x14ac:dyDescent="0.2">
      <c r="A1178" s="7">
        <v>43794</v>
      </c>
      <c r="B1178">
        <v>234.53998999999999</v>
      </c>
      <c r="C1178">
        <v>2637400</v>
      </c>
      <c r="D1178" t="s">
        <v>53</v>
      </c>
      <c r="E1178" s="32">
        <f t="shared" si="18"/>
        <v>1.6468665317297924E-2</v>
      </c>
    </row>
    <row r="1179" spans="1:5" x14ac:dyDescent="0.2">
      <c r="A1179" s="7">
        <v>43795</v>
      </c>
      <c r="B1179">
        <v>234.39</v>
      </c>
      <c r="C1179">
        <v>3300800</v>
      </c>
      <c r="D1179" t="s">
        <v>53</v>
      </c>
      <c r="E1179" s="32">
        <f t="shared" si="18"/>
        <v>-6.3950714758708111E-4</v>
      </c>
    </row>
    <row r="1180" spans="1:5" x14ac:dyDescent="0.2">
      <c r="A1180" s="7">
        <v>43796</v>
      </c>
      <c r="B1180">
        <v>234.53998999999999</v>
      </c>
      <c r="C1180">
        <v>1579800</v>
      </c>
      <c r="D1180" t="s">
        <v>53</v>
      </c>
      <c r="E1180" s="32">
        <f t="shared" si="18"/>
        <v>6.3991637868510826E-4</v>
      </c>
    </row>
    <row r="1181" spans="1:5" x14ac:dyDescent="0.2">
      <c r="A1181" s="7">
        <v>43798</v>
      </c>
      <c r="B1181">
        <v>234.72</v>
      </c>
      <c r="C1181">
        <v>945600</v>
      </c>
      <c r="D1181" t="s">
        <v>53</v>
      </c>
      <c r="E1181" s="32">
        <f t="shared" si="18"/>
        <v>7.6750237773954883E-4</v>
      </c>
    </row>
    <row r="1182" spans="1:5" x14ac:dyDescent="0.2">
      <c r="A1182" s="7">
        <v>43801</v>
      </c>
      <c r="B1182">
        <v>233.48</v>
      </c>
      <c r="C1182">
        <v>1633600</v>
      </c>
      <c r="D1182" t="s">
        <v>53</v>
      </c>
      <c r="E1182" s="32">
        <f t="shared" si="18"/>
        <v>-5.282890252215444E-3</v>
      </c>
    </row>
    <row r="1183" spans="1:5" x14ac:dyDescent="0.2">
      <c r="A1183" s="7">
        <v>43802</v>
      </c>
      <c r="B1183">
        <v>232.77</v>
      </c>
      <c r="C1183">
        <v>1825400</v>
      </c>
      <c r="D1183" t="s">
        <v>53</v>
      </c>
      <c r="E1183" s="32">
        <f t="shared" si="18"/>
        <v>-3.0409456912796795E-3</v>
      </c>
    </row>
    <row r="1184" spans="1:5" x14ac:dyDescent="0.2">
      <c r="A1184" s="7">
        <v>43803</v>
      </c>
      <c r="B1184">
        <v>233.88</v>
      </c>
      <c r="C1184">
        <v>1908500</v>
      </c>
      <c r="D1184" t="s">
        <v>53</v>
      </c>
      <c r="E1184" s="32">
        <f t="shared" si="18"/>
        <v>4.7686557546074886E-3</v>
      </c>
    </row>
    <row r="1185" spans="1:5" x14ac:dyDescent="0.2">
      <c r="A1185" s="7">
        <v>43804</v>
      </c>
      <c r="B1185">
        <v>233.41</v>
      </c>
      <c r="C1185">
        <v>2083600</v>
      </c>
      <c r="D1185" t="s">
        <v>53</v>
      </c>
      <c r="E1185" s="32">
        <f t="shared" si="18"/>
        <v>-2.0095775611424613E-3</v>
      </c>
    </row>
    <row r="1186" spans="1:5" x14ac:dyDescent="0.2">
      <c r="A1186" s="7">
        <v>43805</v>
      </c>
      <c r="B1186">
        <v>233.77</v>
      </c>
      <c r="C1186">
        <v>1860900</v>
      </c>
      <c r="D1186" t="s">
        <v>53</v>
      </c>
      <c r="E1186" s="32">
        <f t="shared" si="18"/>
        <v>1.5423503705925782E-3</v>
      </c>
    </row>
    <row r="1187" spans="1:5" x14ac:dyDescent="0.2">
      <c r="A1187" s="7">
        <v>43808</v>
      </c>
      <c r="B1187">
        <v>232.82001</v>
      </c>
      <c r="C1187">
        <v>1867900</v>
      </c>
      <c r="D1187" t="s">
        <v>53</v>
      </c>
      <c r="E1187" s="32">
        <f t="shared" si="18"/>
        <v>-4.0637806390897624E-3</v>
      </c>
    </row>
    <row r="1188" spans="1:5" x14ac:dyDescent="0.2">
      <c r="A1188" s="7">
        <v>43809</v>
      </c>
      <c r="B1188">
        <v>233.84</v>
      </c>
      <c r="C1188">
        <v>1494700</v>
      </c>
      <c r="D1188" t="s">
        <v>53</v>
      </c>
      <c r="E1188" s="32">
        <f t="shared" si="18"/>
        <v>4.3810237788410328E-3</v>
      </c>
    </row>
    <row r="1189" spans="1:5" x14ac:dyDescent="0.2">
      <c r="A1189" s="7">
        <v>43810</v>
      </c>
      <c r="B1189">
        <v>234.00998999999999</v>
      </c>
      <c r="C1189">
        <v>1754100</v>
      </c>
      <c r="D1189" t="s">
        <v>53</v>
      </c>
      <c r="E1189" s="32">
        <f t="shared" si="18"/>
        <v>7.2695005131707285E-4</v>
      </c>
    </row>
    <row r="1190" spans="1:5" x14ac:dyDescent="0.2">
      <c r="A1190" s="7">
        <v>43811</v>
      </c>
      <c r="B1190">
        <v>235.99001000000001</v>
      </c>
      <c r="C1190">
        <v>1851500</v>
      </c>
      <c r="D1190" t="s">
        <v>53</v>
      </c>
      <c r="E1190" s="32">
        <f t="shared" si="18"/>
        <v>8.4612627007933493E-3</v>
      </c>
    </row>
    <row r="1191" spans="1:5" x14ac:dyDescent="0.2">
      <c r="A1191" s="7">
        <v>43812</v>
      </c>
      <c r="B1191">
        <v>236.74001000000001</v>
      </c>
      <c r="C1191">
        <v>2041200</v>
      </c>
      <c r="D1191" t="s">
        <v>53</v>
      </c>
      <c r="E1191" s="32">
        <f t="shared" si="18"/>
        <v>3.178100632310664E-3</v>
      </c>
    </row>
    <row r="1192" spans="1:5" x14ac:dyDescent="0.2">
      <c r="A1192" s="7">
        <v>43815</v>
      </c>
      <c r="B1192">
        <v>243.2</v>
      </c>
      <c r="C1192">
        <v>3047600</v>
      </c>
      <c r="D1192" t="s">
        <v>53</v>
      </c>
      <c r="E1192" s="32">
        <f t="shared" si="18"/>
        <v>2.7287276029091898E-2</v>
      </c>
    </row>
    <row r="1193" spans="1:5" x14ac:dyDescent="0.2">
      <c r="A1193" s="7">
        <v>43816</v>
      </c>
      <c r="B1193">
        <v>242.84</v>
      </c>
      <c r="C1193">
        <v>2382500</v>
      </c>
      <c r="D1193" t="s">
        <v>53</v>
      </c>
      <c r="E1193" s="32">
        <f t="shared" si="18"/>
        <v>-1.4802631578946762E-3</v>
      </c>
    </row>
    <row r="1194" spans="1:5" x14ac:dyDescent="0.2">
      <c r="A1194" s="7">
        <v>43817</v>
      </c>
      <c r="B1194">
        <v>241.94</v>
      </c>
      <c r="C1194">
        <v>2956700</v>
      </c>
      <c r="D1194" t="s">
        <v>53</v>
      </c>
      <c r="E1194" s="32">
        <f t="shared" si="18"/>
        <v>-3.7061439631033014E-3</v>
      </c>
    </row>
    <row r="1195" spans="1:5" x14ac:dyDescent="0.2">
      <c r="A1195" s="7">
        <v>43818</v>
      </c>
      <c r="B1195">
        <v>241.84</v>
      </c>
      <c r="C1195">
        <v>2070800</v>
      </c>
      <c r="D1195" t="s">
        <v>53</v>
      </c>
      <c r="E1195" s="32">
        <f t="shared" si="18"/>
        <v>-4.133256179217753E-4</v>
      </c>
    </row>
    <row r="1196" spans="1:5" x14ac:dyDescent="0.2">
      <c r="A1196" s="7">
        <v>43819</v>
      </c>
      <c r="B1196">
        <v>243.06</v>
      </c>
      <c r="C1196">
        <v>5091600</v>
      </c>
      <c r="D1196" t="s">
        <v>53</v>
      </c>
      <c r="E1196" s="32">
        <f t="shared" si="18"/>
        <v>5.0446576248759463E-3</v>
      </c>
    </row>
    <row r="1197" spans="1:5" x14ac:dyDescent="0.2">
      <c r="A1197" s="7">
        <v>43822</v>
      </c>
      <c r="B1197">
        <v>243.03</v>
      </c>
      <c r="C1197">
        <v>1686200</v>
      </c>
      <c r="D1197" t="s">
        <v>53</v>
      </c>
      <c r="E1197" s="32">
        <f t="shared" si="18"/>
        <v>-1.2342631449025401E-4</v>
      </c>
    </row>
    <row r="1198" spans="1:5" x14ac:dyDescent="0.2">
      <c r="A1198" s="7">
        <v>43823</v>
      </c>
      <c r="B1198">
        <v>242.33</v>
      </c>
      <c r="C1198">
        <v>612800</v>
      </c>
      <c r="D1198" t="s">
        <v>53</v>
      </c>
      <c r="E1198" s="32">
        <f t="shared" si="18"/>
        <v>-2.8803028432703316E-3</v>
      </c>
    </row>
    <row r="1199" spans="1:5" x14ac:dyDescent="0.2">
      <c r="A1199" s="7">
        <v>43825</v>
      </c>
      <c r="B1199">
        <v>241.89999</v>
      </c>
      <c r="C1199">
        <v>1098300</v>
      </c>
      <c r="D1199" t="s">
        <v>53</v>
      </c>
      <c r="E1199" s="32">
        <f t="shared" si="18"/>
        <v>-1.7744810795197045E-3</v>
      </c>
    </row>
    <row r="1200" spans="1:5" x14ac:dyDescent="0.2">
      <c r="A1200" s="7">
        <v>43826</v>
      </c>
      <c r="B1200">
        <v>241.53</v>
      </c>
      <c r="C1200">
        <v>1085000</v>
      </c>
      <c r="D1200" t="s">
        <v>53</v>
      </c>
      <c r="E1200" s="32">
        <f t="shared" si="18"/>
        <v>-1.5295163922908858E-3</v>
      </c>
    </row>
    <row r="1201" spans="1:5" x14ac:dyDescent="0.2">
      <c r="A1201" s="7">
        <v>43829</v>
      </c>
      <c r="B1201">
        <v>240.27</v>
      </c>
      <c r="C1201">
        <v>1454400</v>
      </c>
      <c r="D1201" t="s">
        <v>53</v>
      </c>
      <c r="E1201" s="32">
        <f t="shared" si="18"/>
        <v>-5.2167432617065829E-3</v>
      </c>
    </row>
    <row r="1202" spans="1:5" x14ac:dyDescent="0.2">
      <c r="A1202" s="7">
        <v>43830</v>
      </c>
      <c r="B1202">
        <v>241.07001</v>
      </c>
      <c r="C1202">
        <v>1748300</v>
      </c>
      <c r="D1202" t="s">
        <v>53</v>
      </c>
      <c r="E1202" s="32">
        <f t="shared" si="18"/>
        <v>3.329629167186857E-3</v>
      </c>
    </row>
    <row r="1203" spans="1:5" x14ac:dyDescent="0.2">
      <c r="A1203" s="7">
        <v>43832</v>
      </c>
      <c r="B1203">
        <v>240.10001</v>
      </c>
      <c r="C1203">
        <v>2088000</v>
      </c>
      <c r="D1203" t="s">
        <v>53</v>
      </c>
      <c r="E1203" s="32">
        <f t="shared" si="18"/>
        <v>-4.0237273811039326E-3</v>
      </c>
    </row>
    <row r="1204" spans="1:5" x14ac:dyDescent="0.2">
      <c r="A1204" s="7">
        <v>43833</v>
      </c>
      <c r="B1204">
        <v>238.47</v>
      </c>
      <c r="C1204">
        <v>1879000</v>
      </c>
      <c r="D1204" t="s">
        <v>53</v>
      </c>
      <c r="E1204" s="32">
        <f t="shared" si="18"/>
        <v>-6.7888793507338823E-3</v>
      </c>
    </row>
    <row r="1205" spans="1:5" x14ac:dyDescent="0.2">
      <c r="A1205" s="7">
        <v>43836</v>
      </c>
      <c r="B1205">
        <v>240.3</v>
      </c>
      <c r="C1205">
        <v>1802800</v>
      </c>
      <c r="D1205" t="s">
        <v>53</v>
      </c>
      <c r="E1205" s="32">
        <f t="shared" si="18"/>
        <v>7.6739212479557698E-3</v>
      </c>
    </row>
    <row r="1206" spans="1:5" x14ac:dyDescent="0.2">
      <c r="A1206" s="7">
        <v>43837</v>
      </c>
      <c r="B1206">
        <v>238.03998999999999</v>
      </c>
      <c r="C1206">
        <v>1518900</v>
      </c>
      <c r="D1206" t="s">
        <v>53</v>
      </c>
      <c r="E1206" s="32">
        <f t="shared" si="18"/>
        <v>-9.4049521431544842E-3</v>
      </c>
    </row>
    <row r="1207" spans="1:5" x14ac:dyDescent="0.2">
      <c r="A1207" s="7">
        <v>43838</v>
      </c>
      <c r="B1207">
        <v>238.22</v>
      </c>
      <c r="C1207">
        <v>2214700</v>
      </c>
      <c r="D1207" t="s">
        <v>53</v>
      </c>
      <c r="E1207" s="32">
        <f t="shared" si="18"/>
        <v>7.5621747421519381E-4</v>
      </c>
    </row>
    <row r="1208" spans="1:5" x14ac:dyDescent="0.2">
      <c r="A1208" s="7">
        <v>43839</v>
      </c>
      <c r="B1208">
        <v>238.92999</v>
      </c>
      <c r="C1208">
        <v>1629000</v>
      </c>
      <c r="D1208" t="s">
        <v>53</v>
      </c>
      <c r="E1208" s="32">
        <f t="shared" si="18"/>
        <v>2.9803962723533072E-3</v>
      </c>
    </row>
    <row r="1209" spans="1:5" x14ac:dyDescent="0.2">
      <c r="A1209" s="7">
        <v>43840</v>
      </c>
      <c r="B1209">
        <v>238.25998999999999</v>
      </c>
      <c r="C1209">
        <v>1777600</v>
      </c>
      <c r="D1209" t="s">
        <v>53</v>
      </c>
      <c r="E1209" s="32">
        <f t="shared" si="18"/>
        <v>-2.8041687023048715E-3</v>
      </c>
    </row>
    <row r="1210" spans="1:5" x14ac:dyDescent="0.2">
      <c r="A1210" s="7">
        <v>43843</v>
      </c>
      <c r="B1210">
        <v>236.92</v>
      </c>
      <c r="C1210">
        <v>2004400</v>
      </c>
      <c r="D1210" t="s">
        <v>53</v>
      </c>
      <c r="E1210" s="32">
        <f t="shared" si="18"/>
        <v>-5.6240663822742553E-3</v>
      </c>
    </row>
    <row r="1211" spans="1:5" x14ac:dyDescent="0.2">
      <c r="A1211" s="7">
        <v>43844</v>
      </c>
      <c r="B1211">
        <v>240</v>
      </c>
      <c r="C1211">
        <v>2239100</v>
      </c>
      <c r="D1211" t="s">
        <v>53</v>
      </c>
      <c r="E1211" s="32">
        <f t="shared" si="18"/>
        <v>1.3000168833361525E-2</v>
      </c>
    </row>
    <row r="1212" spans="1:5" x14ac:dyDescent="0.2">
      <c r="A1212" s="7">
        <v>43845</v>
      </c>
      <c r="B1212">
        <v>241.7</v>
      </c>
      <c r="C1212">
        <v>1920700</v>
      </c>
      <c r="D1212" t="s">
        <v>53</v>
      </c>
      <c r="E1212" s="32">
        <f t="shared" si="18"/>
        <v>7.0833333333332861E-3</v>
      </c>
    </row>
    <row r="1213" spans="1:5" x14ac:dyDescent="0.2">
      <c r="A1213" s="7">
        <v>43846</v>
      </c>
      <c r="B1213">
        <v>240.5</v>
      </c>
      <c r="C1213">
        <v>2085700</v>
      </c>
      <c r="D1213" t="s">
        <v>53</v>
      </c>
      <c r="E1213" s="32">
        <f t="shared" si="18"/>
        <v>-4.9648324369052079E-3</v>
      </c>
    </row>
    <row r="1214" spans="1:5" x14ac:dyDescent="0.2">
      <c r="A1214" s="7">
        <v>43847</v>
      </c>
      <c r="B1214">
        <v>241.49001000000001</v>
      </c>
      <c r="C1214">
        <v>2582800</v>
      </c>
      <c r="D1214" t="s">
        <v>53</v>
      </c>
      <c r="E1214" s="32">
        <f t="shared" si="18"/>
        <v>4.1164656964657476E-3</v>
      </c>
    </row>
    <row r="1215" spans="1:5" x14ac:dyDescent="0.2">
      <c r="A1215" s="7">
        <v>43851</v>
      </c>
      <c r="B1215">
        <v>237.60001</v>
      </c>
      <c r="C1215">
        <v>3094200</v>
      </c>
      <c r="D1215" t="s">
        <v>53</v>
      </c>
      <c r="E1215" s="32">
        <f t="shared" si="18"/>
        <v>-1.6108326799936835E-2</v>
      </c>
    </row>
    <row r="1216" spans="1:5" x14ac:dyDescent="0.2">
      <c r="A1216" s="7">
        <v>43852</v>
      </c>
      <c r="B1216">
        <v>236.75</v>
      </c>
      <c r="C1216">
        <v>1998200</v>
      </c>
      <c r="D1216" t="s">
        <v>53</v>
      </c>
      <c r="E1216" s="32">
        <f t="shared" si="18"/>
        <v>-3.5774830144156876E-3</v>
      </c>
    </row>
    <row r="1217" spans="1:5" x14ac:dyDescent="0.2">
      <c r="A1217" s="7">
        <v>43853</v>
      </c>
      <c r="B1217">
        <v>235.03998999999999</v>
      </c>
      <c r="C1217">
        <v>2088700</v>
      </c>
      <c r="D1217" t="s">
        <v>53</v>
      </c>
      <c r="E1217" s="32">
        <f t="shared" si="18"/>
        <v>-7.2228511087645665E-3</v>
      </c>
    </row>
    <row r="1218" spans="1:5" x14ac:dyDescent="0.2">
      <c r="A1218" s="7">
        <v>43854</v>
      </c>
      <c r="B1218">
        <v>225.59</v>
      </c>
      <c r="C1218">
        <v>5019900</v>
      </c>
      <c r="D1218" t="s">
        <v>53</v>
      </c>
      <c r="E1218" s="32">
        <f t="shared" si="18"/>
        <v>-4.0205881560835606E-2</v>
      </c>
    </row>
    <row r="1219" spans="1:5" x14ac:dyDescent="0.2">
      <c r="A1219" s="7">
        <v>43857</v>
      </c>
      <c r="B1219">
        <v>222.95</v>
      </c>
      <c r="C1219">
        <v>2843600</v>
      </c>
      <c r="D1219" t="s">
        <v>53</v>
      </c>
      <c r="E1219" s="32">
        <f t="shared" si="18"/>
        <v>-1.1702646393900505E-2</v>
      </c>
    </row>
    <row r="1220" spans="1:5" x14ac:dyDescent="0.2">
      <c r="A1220" s="7">
        <v>43858</v>
      </c>
      <c r="B1220">
        <v>224.84</v>
      </c>
      <c r="C1220">
        <v>2103900</v>
      </c>
      <c r="D1220" t="s">
        <v>53</v>
      </c>
      <c r="E1220" s="32">
        <f t="shared" ref="E1220:E1256" si="19">(B1220-B1219)/B1219</f>
        <v>8.4772370486656864E-3</v>
      </c>
    </row>
    <row r="1221" spans="1:5" x14ac:dyDescent="0.2">
      <c r="A1221" s="7">
        <v>43859</v>
      </c>
      <c r="B1221">
        <v>227.14999</v>
      </c>
      <c r="C1221">
        <v>2001100</v>
      </c>
      <c r="D1221" t="s">
        <v>53</v>
      </c>
      <c r="E1221" s="32">
        <f t="shared" si="19"/>
        <v>1.0273928126667848E-2</v>
      </c>
    </row>
    <row r="1222" spans="1:5" x14ac:dyDescent="0.2">
      <c r="A1222" s="7">
        <v>43860</v>
      </c>
      <c r="B1222">
        <v>226.14999</v>
      </c>
      <c r="C1222">
        <v>2581600</v>
      </c>
      <c r="D1222" t="s">
        <v>53</v>
      </c>
      <c r="E1222" s="32">
        <f t="shared" si="19"/>
        <v>-4.402377477542482E-3</v>
      </c>
    </row>
    <row r="1223" spans="1:5" x14ac:dyDescent="0.2">
      <c r="A1223" s="7">
        <v>43861</v>
      </c>
      <c r="B1223">
        <v>216.05</v>
      </c>
      <c r="C1223">
        <v>5968900</v>
      </c>
      <c r="D1223" t="s">
        <v>53</v>
      </c>
      <c r="E1223" s="32">
        <f t="shared" si="19"/>
        <v>-4.4660581236373217E-2</v>
      </c>
    </row>
    <row r="1224" spans="1:5" x14ac:dyDescent="0.2">
      <c r="A1224" s="7">
        <v>43864</v>
      </c>
      <c r="B1224">
        <v>216.88</v>
      </c>
      <c r="C1224">
        <v>2565400</v>
      </c>
      <c r="D1224" t="s">
        <v>53</v>
      </c>
      <c r="E1224" s="32">
        <f t="shared" si="19"/>
        <v>3.8417033094190422E-3</v>
      </c>
    </row>
    <row r="1225" spans="1:5" x14ac:dyDescent="0.2">
      <c r="A1225" s="7">
        <v>43865</v>
      </c>
      <c r="B1225">
        <v>221.81</v>
      </c>
      <c r="C1225">
        <v>2765300</v>
      </c>
      <c r="D1225" t="s">
        <v>53</v>
      </c>
      <c r="E1225" s="32">
        <f t="shared" si="19"/>
        <v>2.2731464404278895E-2</v>
      </c>
    </row>
    <row r="1226" spans="1:5" x14ac:dyDescent="0.2">
      <c r="A1226" s="7">
        <v>43866</v>
      </c>
      <c r="B1226">
        <v>231.94</v>
      </c>
      <c r="C1226">
        <v>3669500</v>
      </c>
      <c r="D1226" t="s">
        <v>53</v>
      </c>
      <c r="E1226" s="32">
        <f t="shared" si="19"/>
        <v>4.5669717325639042E-2</v>
      </c>
    </row>
    <row r="1227" spans="1:5" x14ac:dyDescent="0.2">
      <c r="A1227" s="7">
        <v>43867</v>
      </c>
      <c r="B1227">
        <v>231.45</v>
      </c>
      <c r="C1227">
        <v>2007500</v>
      </c>
      <c r="D1227" t="s">
        <v>53</v>
      </c>
      <c r="E1227" s="32">
        <f t="shared" si="19"/>
        <v>-2.1126153315513025E-3</v>
      </c>
    </row>
    <row r="1228" spans="1:5" x14ac:dyDescent="0.2">
      <c r="A1228" s="7">
        <v>43868</v>
      </c>
      <c r="B1228">
        <v>229.33</v>
      </c>
      <c r="C1228">
        <v>2295100</v>
      </c>
      <c r="D1228" t="s">
        <v>53</v>
      </c>
      <c r="E1228" s="32">
        <f t="shared" si="19"/>
        <v>-9.1596457118167038E-3</v>
      </c>
    </row>
    <row r="1229" spans="1:5" x14ac:dyDescent="0.2">
      <c r="A1229" s="7">
        <v>43871</v>
      </c>
      <c r="B1229">
        <v>227.42</v>
      </c>
      <c r="C1229">
        <v>2144700</v>
      </c>
      <c r="D1229" t="s">
        <v>53</v>
      </c>
      <c r="E1229" s="32">
        <f t="shared" si="19"/>
        <v>-8.328609427462717E-3</v>
      </c>
    </row>
    <row r="1230" spans="1:5" x14ac:dyDescent="0.2">
      <c r="A1230" s="7">
        <v>43872</v>
      </c>
      <c r="B1230">
        <v>228.96001000000001</v>
      </c>
      <c r="C1230">
        <v>1934500</v>
      </c>
      <c r="D1230" t="s">
        <v>53</v>
      </c>
      <c r="E1230" s="32">
        <f t="shared" si="19"/>
        <v>6.7716559669335312E-3</v>
      </c>
    </row>
    <row r="1231" spans="1:5" x14ac:dyDescent="0.2">
      <c r="A1231" s="7">
        <v>43873</v>
      </c>
      <c r="B1231">
        <v>227</v>
      </c>
      <c r="C1231">
        <v>2501300</v>
      </c>
      <c r="D1231" t="s">
        <v>53</v>
      </c>
      <c r="E1231" s="32">
        <f t="shared" si="19"/>
        <v>-8.5604905415579378E-3</v>
      </c>
    </row>
    <row r="1232" spans="1:5" x14ac:dyDescent="0.2">
      <c r="A1232" s="7">
        <v>43874</v>
      </c>
      <c r="B1232">
        <v>223.03998999999999</v>
      </c>
      <c r="C1232">
        <v>1946500</v>
      </c>
      <c r="D1232" t="s">
        <v>53</v>
      </c>
      <c r="E1232" s="32">
        <f t="shared" si="19"/>
        <v>-1.7444977973568331E-2</v>
      </c>
    </row>
    <row r="1233" spans="1:5" x14ac:dyDescent="0.2">
      <c r="A1233" s="7">
        <v>43875</v>
      </c>
      <c r="B1233">
        <v>223.48</v>
      </c>
      <c r="C1233">
        <v>1611900</v>
      </c>
      <c r="D1233" t="s">
        <v>53</v>
      </c>
      <c r="E1233" s="32">
        <f t="shared" si="19"/>
        <v>1.9727852390954686E-3</v>
      </c>
    </row>
    <row r="1234" spans="1:5" x14ac:dyDescent="0.2">
      <c r="A1234" s="7">
        <v>43879</v>
      </c>
      <c r="B1234">
        <v>221.69</v>
      </c>
      <c r="C1234">
        <v>1936400</v>
      </c>
      <c r="D1234" t="s">
        <v>53</v>
      </c>
      <c r="E1234" s="32">
        <f t="shared" si="19"/>
        <v>-8.0096652944334715E-3</v>
      </c>
    </row>
    <row r="1235" spans="1:5" x14ac:dyDescent="0.2">
      <c r="A1235" s="7">
        <v>43880</v>
      </c>
      <c r="B1235">
        <v>222.96001000000001</v>
      </c>
      <c r="C1235">
        <v>1322900</v>
      </c>
      <c r="D1235" t="s">
        <v>53</v>
      </c>
      <c r="E1235" s="32">
        <f t="shared" si="19"/>
        <v>5.7287653931165743E-3</v>
      </c>
    </row>
    <row r="1236" spans="1:5" x14ac:dyDescent="0.2">
      <c r="A1236" s="7">
        <v>43881</v>
      </c>
      <c r="B1236">
        <v>222.14</v>
      </c>
      <c r="C1236">
        <v>1638000</v>
      </c>
      <c r="D1236" t="s">
        <v>53</v>
      </c>
      <c r="E1236" s="32">
        <f t="shared" si="19"/>
        <v>-3.6778344242091878E-3</v>
      </c>
    </row>
    <row r="1237" spans="1:5" x14ac:dyDescent="0.2">
      <c r="A1237" s="7">
        <v>43882</v>
      </c>
      <c r="B1237">
        <v>222.78998999999999</v>
      </c>
      <c r="C1237">
        <v>2047500</v>
      </c>
      <c r="D1237" t="s">
        <v>53</v>
      </c>
      <c r="E1237" s="32">
        <f t="shared" si="19"/>
        <v>2.9260376339245637E-3</v>
      </c>
    </row>
    <row r="1238" spans="1:5" x14ac:dyDescent="0.2">
      <c r="A1238" s="7">
        <v>43885</v>
      </c>
      <c r="B1238">
        <v>217.88</v>
      </c>
      <c r="C1238">
        <v>3049600</v>
      </c>
      <c r="D1238" t="s">
        <v>53</v>
      </c>
      <c r="E1238" s="32">
        <f t="shared" si="19"/>
        <v>-2.2038647248020404E-2</v>
      </c>
    </row>
    <row r="1239" spans="1:5" x14ac:dyDescent="0.2">
      <c r="A1239" s="7">
        <v>43886</v>
      </c>
      <c r="B1239">
        <v>210.38</v>
      </c>
      <c r="C1239">
        <v>3915500</v>
      </c>
      <c r="D1239" t="s">
        <v>53</v>
      </c>
      <c r="E1239" s="32">
        <f t="shared" si="19"/>
        <v>-3.4422617954837524E-2</v>
      </c>
    </row>
    <row r="1240" spans="1:5" x14ac:dyDescent="0.2">
      <c r="A1240" s="7">
        <v>43887</v>
      </c>
      <c r="B1240">
        <v>214.53998999999999</v>
      </c>
      <c r="C1240">
        <v>3314000</v>
      </c>
      <c r="D1240" t="s">
        <v>53</v>
      </c>
      <c r="E1240" s="32">
        <f t="shared" si="19"/>
        <v>1.9773695218176603E-2</v>
      </c>
    </row>
    <row r="1241" spans="1:5" x14ac:dyDescent="0.2">
      <c r="A1241" s="7">
        <v>43888</v>
      </c>
      <c r="B1241">
        <v>203.5</v>
      </c>
      <c r="C1241">
        <v>4071100</v>
      </c>
      <c r="D1241" t="s">
        <v>53</v>
      </c>
      <c r="E1241" s="32">
        <f t="shared" si="19"/>
        <v>-5.145889118387667E-2</v>
      </c>
    </row>
    <row r="1242" spans="1:5" x14ac:dyDescent="0.2">
      <c r="A1242" s="7">
        <v>43889</v>
      </c>
      <c r="B1242">
        <v>199.73</v>
      </c>
      <c r="C1242">
        <v>5316100</v>
      </c>
      <c r="D1242" t="s">
        <v>53</v>
      </c>
      <c r="E1242" s="32">
        <f t="shared" si="19"/>
        <v>-1.8525798525798574E-2</v>
      </c>
    </row>
    <row r="1243" spans="1:5" x14ac:dyDescent="0.2">
      <c r="A1243" s="7">
        <v>43892</v>
      </c>
      <c r="B1243">
        <v>212.2</v>
      </c>
      <c r="C1243">
        <v>4245700</v>
      </c>
      <c r="D1243" t="s">
        <v>53</v>
      </c>
      <c r="E1243" s="32">
        <f t="shared" si="19"/>
        <v>6.2434286286486756E-2</v>
      </c>
    </row>
    <row r="1244" spans="1:5" x14ac:dyDescent="0.2">
      <c r="A1244" s="7">
        <v>43893</v>
      </c>
      <c r="B1244">
        <v>204.42</v>
      </c>
      <c r="C1244">
        <v>3975100</v>
      </c>
      <c r="D1244" t="s">
        <v>53</v>
      </c>
      <c r="E1244" s="32">
        <f t="shared" si="19"/>
        <v>-3.666352497643733E-2</v>
      </c>
    </row>
    <row r="1245" spans="1:5" x14ac:dyDescent="0.2">
      <c r="A1245" s="7">
        <v>43894</v>
      </c>
      <c r="B1245">
        <v>215.11</v>
      </c>
      <c r="C1245">
        <v>3880200</v>
      </c>
      <c r="D1245" t="s">
        <v>53</v>
      </c>
      <c r="E1245" s="32">
        <f t="shared" si="19"/>
        <v>5.2294296057137396E-2</v>
      </c>
    </row>
    <row r="1246" spans="1:5" x14ac:dyDescent="0.2">
      <c r="A1246" s="7">
        <v>43895</v>
      </c>
      <c r="B1246">
        <v>212.12</v>
      </c>
      <c r="C1246">
        <v>3185400</v>
      </c>
      <c r="D1246" t="s">
        <v>53</v>
      </c>
      <c r="E1246" s="32">
        <f t="shared" si="19"/>
        <v>-1.3899865185254098E-2</v>
      </c>
    </row>
    <row r="1247" spans="1:5" x14ac:dyDescent="0.2">
      <c r="A1247" s="7">
        <v>43896</v>
      </c>
      <c r="B1247">
        <v>210.64999</v>
      </c>
      <c r="C1247">
        <v>3100500</v>
      </c>
      <c r="D1247" t="s">
        <v>53</v>
      </c>
      <c r="E1247" s="32">
        <f t="shared" si="19"/>
        <v>-6.9300867433528283E-3</v>
      </c>
    </row>
    <row r="1248" spans="1:5" x14ac:dyDescent="0.2">
      <c r="A1248" s="7">
        <v>43899</v>
      </c>
      <c r="B1248">
        <v>198.37</v>
      </c>
      <c r="C1248">
        <v>4065600</v>
      </c>
      <c r="D1248" t="s">
        <v>53</v>
      </c>
      <c r="E1248" s="32">
        <f t="shared" si="19"/>
        <v>-5.8295706541452948E-2</v>
      </c>
    </row>
    <row r="1249" spans="1:5" x14ac:dyDescent="0.2">
      <c r="A1249" s="7">
        <v>43900</v>
      </c>
      <c r="B1249">
        <v>206.8</v>
      </c>
      <c r="C1249">
        <v>3928700</v>
      </c>
      <c r="D1249" t="s">
        <v>53</v>
      </c>
      <c r="E1249" s="32">
        <f t="shared" si="19"/>
        <v>4.2496345213489974E-2</v>
      </c>
    </row>
    <row r="1250" spans="1:5" x14ac:dyDescent="0.2">
      <c r="A1250" s="7">
        <v>43901</v>
      </c>
      <c r="B1250">
        <v>198.64999</v>
      </c>
      <c r="C1250">
        <v>3777000</v>
      </c>
      <c r="D1250" t="s">
        <v>53</v>
      </c>
      <c r="E1250" s="32">
        <f t="shared" si="19"/>
        <v>-3.9410106382978767E-2</v>
      </c>
    </row>
    <row r="1251" spans="1:5" x14ac:dyDescent="0.2">
      <c r="A1251" s="7">
        <v>43902</v>
      </c>
      <c r="B1251">
        <v>182.24001000000001</v>
      </c>
      <c r="C1251">
        <v>4902600</v>
      </c>
      <c r="D1251" t="s">
        <v>53</v>
      </c>
      <c r="E1251" s="32">
        <f t="shared" si="19"/>
        <v>-8.2607504787692118E-2</v>
      </c>
    </row>
    <row r="1252" spans="1:5" x14ac:dyDescent="0.2">
      <c r="A1252" s="7">
        <v>43903</v>
      </c>
      <c r="B1252">
        <v>202.10001</v>
      </c>
      <c r="C1252">
        <v>6903900</v>
      </c>
      <c r="D1252" t="s">
        <v>53</v>
      </c>
      <c r="E1252" s="32">
        <f t="shared" si="19"/>
        <v>0.10897716697886477</v>
      </c>
    </row>
    <row r="1253" spans="1:5" x14ac:dyDescent="0.2">
      <c r="A1253" s="7">
        <v>43906</v>
      </c>
      <c r="B1253">
        <v>188.67999</v>
      </c>
      <c r="C1253">
        <v>4932400</v>
      </c>
      <c r="D1253" t="s">
        <v>53</v>
      </c>
      <c r="E1253" s="32">
        <f t="shared" si="19"/>
        <v>-6.6402866580758668E-2</v>
      </c>
    </row>
    <row r="1254" spans="1:5" x14ac:dyDescent="0.2">
      <c r="A1254" s="7">
        <v>43907</v>
      </c>
      <c r="B1254">
        <v>207.8</v>
      </c>
      <c r="C1254">
        <v>5912800</v>
      </c>
      <c r="D1254" t="s">
        <v>53</v>
      </c>
      <c r="E1254" s="32">
        <f t="shared" si="19"/>
        <v>0.10133565302817754</v>
      </c>
    </row>
    <row r="1255" spans="1:5" x14ac:dyDescent="0.2">
      <c r="A1255" s="7">
        <v>43908</v>
      </c>
      <c r="B1255">
        <v>204.88</v>
      </c>
      <c r="C1255">
        <v>5597900</v>
      </c>
      <c r="D1255" t="s">
        <v>53</v>
      </c>
      <c r="E1255" s="32">
        <f t="shared" si="19"/>
        <v>-1.4051973051010663E-2</v>
      </c>
    </row>
    <row r="1256" spans="1:5" x14ac:dyDescent="0.2">
      <c r="A1256" s="7">
        <v>43909</v>
      </c>
      <c r="B1256">
        <v>198.75998999999999</v>
      </c>
      <c r="C1256">
        <v>4796500</v>
      </c>
      <c r="D1256" t="s">
        <v>53</v>
      </c>
      <c r="E1256" s="32">
        <f t="shared" si="19"/>
        <v>-2.9871192893401052E-2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U1437"/>
  <sheetViews>
    <sheetView workbookViewId="0">
      <selection activeCell="N12" sqref="N12"/>
    </sheetView>
  </sheetViews>
  <sheetFormatPr baseColWidth="10" defaultColWidth="8.83203125" defaultRowHeight="15" x14ac:dyDescent="0.2"/>
  <cols>
    <col min="1" max="3" width="9.1640625" style="11"/>
    <col min="4" max="4" width="16.6640625" style="11" customWidth="1"/>
    <col min="5" max="7" width="9.1640625" style="11"/>
    <col min="8" max="8" width="7.5" bestFit="1" customWidth="1"/>
    <col min="10" max="10" width="10.1640625" bestFit="1" customWidth="1"/>
    <col min="11" max="11" width="10.5" bestFit="1" customWidth="1"/>
    <col min="12" max="12" width="14" customWidth="1"/>
    <col min="14" max="14" width="24" customWidth="1"/>
    <col min="16" max="16" width="50.83203125" customWidth="1"/>
    <col min="20" max="20" width="18.6640625" customWidth="1"/>
  </cols>
  <sheetData>
    <row r="5" spans="1:21" x14ac:dyDescent="0.2">
      <c r="A5" s="12" t="s">
        <v>4</v>
      </c>
      <c r="B5" s="12" t="s">
        <v>54</v>
      </c>
      <c r="C5" s="12" t="s">
        <v>55</v>
      </c>
      <c r="D5" s="12" t="s">
        <v>56</v>
      </c>
      <c r="E5" s="12" t="s">
        <v>57</v>
      </c>
      <c r="F5" s="12" t="s">
        <v>58</v>
      </c>
      <c r="G5" s="12" t="s">
        <v>59</v>
      </c>
      <c r="I5" t="s">
        <v>274</v>
      </c>
      <c r="J5" s="13">
        <v>1980</v>
      </c>
      <c r="L5" t="s">
        <v>3190</v>
      </c>
    </row>
    <row r="6" spans="1:21" x14ac:dyDescent="0.2">
      <c r="A6" s="11">
        <v>1190</v>
      </c>
      <c r="B6" s="27" t="s">
        <v>60</v>
      </c>
      <c r="C6" s="11" t="s">
        <v>61</v>
      </c>
      <c r="D6" s="28" t="s">
        <v>62</v>
      </c>
      <c r="E6" s="11">
        <v>26</v>
      </c>
      <c r="F6" s="11" t="s">
        <v>63</v>
      </c>
      <c r="G6" s="11">
        <v>62964878</v>
      </c>
      <c r="I6" t="b">
        <f>IF(AND(IF(F6=$I$5,TRUE,FALSE),IF(MID(B6,1,1)="П",TRUE,FALSE)),TRUE,FALSE)</f>
        <v>0</v>
      </c>
      <c r="J6" t="str">
        <f>RIGHT(D6,4)</f>
        <v>1991</v>
      </c>
      <c r="L6">
        <f>IF(LEFT(B6)="П",1,0)</f>
        <v>0</v>
      </c>
      <c r="N6">
        <f>COUNTIF(C6:C1437,"защитник")</f>
        <v>443</v>
      </c>
      <c r="O6" s="1">
        <v>7</v>
      </c>
      <c r="P6" s="26" t="s">
        <v>15</v>
      </c>
      <c r="S6" s="11"/>
      <c r="T6" s="27" t="s">
        <v>60</v>
      </c>
      <c r="U6" s="11">
        <v>1190</v>
      </c>
    </row>
    <row r="7" spans="1:21" ht="25" customHeight="1" x14ac:dyDescent="0.2">
      <c r="A7" s="11">
        <v>544</v>
      </c>
      <c r="B7" s="27" t="s">
        <v>64</v>
      </c>
      <c r="C7" s="11" t="s">
        <v>65</v>
      </c>
      <c r="D7" s="28" t="s">
        <v>66</v>
      </c>
      <c r="E7" s="11">
        <v>19</v>
      </c>
      <c r="F7" s="11" t="s">
        <v>67</v>
      </c>
      <c r="G7" s="11">
        <v>26739937</v>
      </c>
      <c r="I7" t="b">
        <f t="shared" ref="I7:I70" si="0">IF(AND(IF(F7=$I$5,TRUE,FALSE),IF(MID(B7,1,1)="П",TRUE,FALSE)),TRUE,FALSE)</f>
        <v>0</v>
      </c>
      <c r="J7" s="25" t="str">
        <f t="shared" ref="J7:J70" si="1">RIGHT(D7,4)</f>
        <v>1998</v>
      </c>
      <c r="L7" s="32">
        <f t="shared" ref="L7:L70" si="2">IF(LEFT(B7)="П",1,0)</f>
        <v>0</v>
      </c>
      <c r="N7">
        <f>COUNTIFS(КХЛ!F6:F1437,"Дания",КХЛ!E6:E1437,"&gt;22")</f>
        <v>2</v>
      </c>
      <c r="O7" s="1">
        <v>8</v>
      </c>
      <c r="P7" s="5" t="s">
        <v>16</v>
      </c>
      <c r="S7" s="11"/>
      <c r="T7" s="27" t="s">
        <v>64</v>
      </c>
      <c r="U7" s="11">
        <v>544</v>
      </c>
    </row>
    <row r="8" spans="1:21" ht="32" x14ac:dyDescent="0.2">
      <c r="A8" s="11">
        <v>456</v>
      </c>
      <c r="B8" s="27" t="s">
        <v>68</v>
      </c>
      <c r="C8" s="11" t="s">
        <v>61</v>
      </c>
      <c r="D8" s="28" t="s">
        <v>69</v>
      </c>
      <c r="E8" s="11">
        <v>33</v>
      </c>
      <c r="F8" s="11" t="s">
        <v>70</v>
      </c>
      <c r="G8" s="11">
        <v>71382881</v>
      </c>
      <c r="I8" t="b">
        <f t="shared" si="0"/>
        <v>0</v>
      </c>
      <c r="J8" s="25" t="str">
        <f t="shared" si="1"/>
        <v>1984</v>
      </c>
      <c r="L8" s="32">
        <f t="shared" si="2"/>
        <v>0</v>
      </c>
      <c r="N8" s="29">
        <f>SUMIFS(G6:G1437,C6:C1437,"нападающий",J6:J1437,1980)</f>
        <v>1249039409</v>
      </c>
      <c r="O8" s="1">
        <v>9</v>
      </c>
      <c r="P8" s="5" t="s">
        <v>17</v>
      </c>
      <c r="S8" s="11"/>
      <c r="T8" s="27" t="s">
        <v>68</v>
      </c>
      <c r="U8" s="11">
        <v>456</v>
      </c>
    </row>
    <row r="9" spans="1:21" ht="38" customHeight="1" x14ac:dyDescent="0.2">
      <c r="A9" s="11">
        <v>1587</v>
      </c>
      <c r="B9" s="27" t="s">
        <v>71</v>
      </c>
      <c r="C9" s="11" t="s">
        <v>72</v>
      </c>
      <c r="D9" s="28" t="s">
        <v>73</v>
      </c>
      <c r="E9" s="11">
        <v>17</v>
      </c>
      <c r="F9" s="11" t="s">
        <v>67</v>
      </c>
      <c r="G9" s="11">
        <v>96319507</v>
      </c>
      <c r="I9" t="b">
        <f t="shared" si="0"/>
        <v>0</v>
      </c>
      <c r="J9" s="25" t="str">
        <f t="shared" si="1"/>
        <v>2000</v>
      </c>
      <c r="L9" s="32">
        <f t="shared" si="2"/>
        <v>0</v>
      </c>
      <c r="N9">
        <f>IF(ISERROR(AVERAGEIFS(G6:G1437,F6:F1437,"=Словения",L6:L1437,"=1")),0,AVERAGEIFS(G6:G1437,F6:F1437,"=Словения",L6:L1437,"=1"))</f>
        <v>0</v>
      </c>
      <c r="O9" s="1">
        <v>10</v>
      </c>
      <c r="P9" s="5" t="s">
        <v>18</v>
      </c>
      <c r="S9" s="11"/>
      <c r="T9" s="27" t="s">
        <v>71</v>
      </c>
      <c r="U9" s="11">
        <v>1587</v>
      </c>
    </row>
    <row r="10" spans="1:21" ht="16" x14ac:dyDescent="0.2">
      <c r="A10" s="11">
        <v>381</v>
      </c>
      <c r="B10" s="27" t="s">
        <v>74</v>
      </c>
      <c r="C10" s="11" t="s">
        <v>61</v>
      </c>
      <c r="D10" s="28" t="s">
        <v>75</v>
      </c>
      <c r="E10" s="11">
        <v>40</v>
      </c>
      <c r="F10" s="11" t="s">
        <v>76</v>
      </c>
      <c r="G10" s="11">
        <v>74236033</v>
      </c>
      <c r="I10" t="b">
        <f t="shared" si="0"/>
        <v>0</v>
      </c>
      <c r="J10" s="25" t="str">
        <f t="shared" si="1"/>
        <v>1977</v>
      </c>
      <c r="L10" s="32">
        <f t="shared" si="2"/>
        <v>0</v>
      </c>
      <c r="N10">
        <f>VLOOKUP(449,A6:E1437,5,0)</f>
        <v>32</v>
      </c>
      <c r="O10" s="1">
        <v>11</v>
      </c>
      <c r="P10" s="5" t="s">
        <v>19</v>
      </c>
      <c r="S10" s="11"/>
      <c r="T10" s="27" t="s">
        <v>74</v>
      </c>
      <c r="U10" s="11">
        <v>381</v>
      </c>
    </row>
    <row r="11" spans="1:21" ht="30" customHeight="1" x14ac:dyDescent="0.2">
      <c r="A11" s="11">
        <v>131</v>
      </c>
      <c r="B11" s="27" t="s">
        <v>77</v>
      </c>
      <c r="C11" s="11" t="s">
        <v>72</v>
      </c>
      <c r="D11" s="28" t="s">
        <v>78</v>
      </c>
      <c r="E11" s="11">
        <v>27</v>
      </c>
      <c r="F11" s="11" t="s">
        <v>67</v>
      </c>
      <c r="G11" s="11">
        <v>97092553</v>
      </c>
      <c r="I11" t="b">
        <f t="shared" si="0"/>
        <v>0</v>
      </c>
      <c r="J11" s="25" t="str">
        <f t="shared" si="1"/>
        <v>1990</v>
      </c>
      <c r="L11" s="32">
        <f t="shared" si="2"/>
        <v>0</v>
      </c>
      <c r="N11">
        <f>INDEX(A6:G1437,MATCH("Штайгер Евгений",B6:B1437,0),1)</f>
        <v>1011</v>
      </c>
      <c r="O11" s="1">
        <v>12</v>
      </c>
      <c r="P11" s="5" t="s">
        <v>20</v>
      </c>
      <c r="S11" s="11"/>
      <c r="T11" s="27" t="s">
        <v>77</v>
      </c>
      <c r="U11" s="11">
        <v>131</v>
      </c>
    </row>
    <row r="12" spans="1:21" x14ac:dyDescent="0.2">
      <c r="A12" s="11">
        <v>723</v>
      </c>
      <c r="B12" s="27" t="s">
        <v>79</v>
      </c>
      <c r="C12" s="11" t="s">
        <v>72</v>
      </c>
      <c r="D12" s="28" t="s">
        <v>80</v>
      </c>
      <c r="E12" s="11">
        <v>22</v>
      </c>
      <c r="F12" s="11" t="s">
        <v>67</v>
      </c>
      <c r="G12" s="11">
        <v>20450518</v>
      </c>
      <c r="I12" t="b">
        <f t="shared" si="0"/>
        <v>0</v>
      </c>
      <c r="J12" s="25" t="str">
        <f t="shared" si="1"/>
        <v>1995</v>
      </c>
      <c r="L12" s="32">
        <f t="shared" si="2"/>
        <v>0</v>
      </c>
      <c r="S12" s="11"/>
      <c r="T12" s="27" t="s">
        <v>79</v>
      </c>
      <c r="U12" s="11">
        <v>723</v>
      </c>
    </row>
    <row r="13" spans="1:21" x14ac:dyDescent="0.2">
      <c r="A13" s="11">
        <v>534</v>
      </c>
      <c r="B13" s="27" t="s">
        <v>81</v>
      </c>
      <c r="C13" s="11" t="s">
        <v>72</v>
      </c>
      <c r="D13" s="28" t="s">
        <v>82</v>
      </c>
      <c r="E13" s="11">
        <v>26</v>
      </c>
      <c r="F13" s="11" t="s">
        <v>67</v>
      </c>
      <c r="G13" s="11">
        <v>77537702</v>
      </c>
      <c r="I13" t="b">
        <f t="shared" si="0"/>
        <v>0</v>
      </c>
      <c r="J13" s="25" t="str">
        <f t="shared" si="1"/>
        <v>1991</v>
      </c>
      <c r="L13" s="32">
        <f t="shared" si="2"/>
        <v>0</v>
      </c>
      <c r="S13" s="11"/>
      <c r="T13" s="27" t="s">
        <v>81</v>
      </c>
      <c r="U13" s="11">
        <v>534</v>
      </c>
    </row>
    <row r="14" spans="1:21" x14ac:dyDescent="0.2">
      <c r="A14" s="11">
        <v>1519</v>
      </c>
      <c r="B14" s="27" t="s">
        <v>83</v>
      </c>
      <c r="C14" s="11" t="s">
        <v>65</v>
      </c>
      <c r="D14" s="28" t="s">
        <v>84</v>
      </c>
      <c r="E14" s="11">
        <v>28</v>
      </c>
      <c r="F14" s="11" t="s">
        <v>85</v>
      </c>
      <c r="G14" s="11">
        <v>99514117</v>
      </c>
      <c r="I14" t="b">
        <f t="shared" si="0"/>
        <v>0</v>
      </c>
      <c r="J14" s="25" t="str">
        <f t="shared" si="1"/>
        <v>1989</v>
      </c>
      <c r="L14" s="32">
        <f t="shared" si="2"/>
        <v>0</v>
      </c>
      <c r="S14" s="11"/>
      <c r="T14" s="27" t="s">
        <v>83</v>
      </c>
      <c r="U14" s="11">
        <v>1519</v>
      </c>
    </row>
    <row r="15" spans="1:21" x14ac:dyDescent="0.2">
      <c r="A15" s="11">
        <v>1791</v>
      </c>
      <c r="B15" s="27" t="s">
        <v>86</v>
      </c>
      <c r="C15" s="11" t="s">
        <v>72</v>
      </c>
      <c r="D15" s="28" t="s">
        <v>87</v>
      </c>
      <c r="E15" s="11">
        <v>44</v>
      </c>
      <c r="F15" s="11" t="s">
        <v>85</v>
      </c>
      <c r="G15" s="11">
        <v>44022098</v>
      </c>
      <c r="I15" t="b">
        <f t="shared" si="0"/>
        <v>0</v>
      </c>
      <c r="J15" s="25" t="str">
        <f t="shared" si="1"/>
        <v>1973</v>
      </c>
      <c r="L15" s="32">
        <f t="shared" si="2"/>
        <v>1</v>
      </c>
      <c r="S15" s="11"/>
      <c r="T15" s="27" t="s">
        <v>86</v>
      </c>
      <c r="U15" s="11">
        <v>1791</v>
      </c>
    </row>
    <row r="16" spans="1:21" x14ac:dyDescent="0.2">
      <c r="A16" s="11">
        <v>407</v>
      </c>
      <c r="B16" s="27" t="s">
        <v>88</v>
      </c>
      <c r="C16" s="11" t="s">
        <v>61</v>
      </c>
      <c r="D16" s="28" t="s">
        <v>89</v>
      </c>
      <c r="E16" s="11">
        <v>27</v>
      </c>
      <c r="F16" s="11" t="s">
        <v>67</v>
      </c>
      <c r="G16" s="11">
        <v>48079987</v>
      </c>
      <c r="I16" t="b">
        <f t="shared" si="0"/>
        <v>0</v>
      </c>
      <c r="J16" s="25" t="str">
        <f t="shared" si="1"/>
        <v>1990</v>
      </c>
      <c r="L16" s="32">
        <f t="shared" si="2"/>
        <v>0</v>
      </c>
      <c r="S16" s="11"/>
      <c r="T16" s="27" t="s">
        <v>88</v>
      </c>
      <c r="U16" s="11">
        <v>407</v>
      </c>
    </row>
    <row r="17" spans="1:21" x14ac:dyDescent="0.2">
      <c r="A17" s="11">
        <v>252</v>
      </c>
      <c r="B17" s="27" t="s">
        <v>90</v>
      </c>
      <c r="C17" s="11" t="s">
        <v>61</v>
      </c>
      <c r="D17" s="28" t="s">
        <v>91</v>
      </c>
      <c r="E17" s="11">
        <v>23</v>
      </c>
      <c r="F17" s="11" t="s">
        <v>85</v>
      </c>
      <c r="G17" s="11">
        <v>13281231</v>
      </c>
      <c r="I17" t="b">
        <f t="shared" si="0"/>
        <v>0</v>
      </c>
      <c r="J17" s="25" t="str">
        <f t="shared" si="1"/>
        <v>1994</v>
      </c>
      <c r="L17" s="32">
        <f t="shared" si="2"/>
        <v>0</v>
      </c>
      <c r="S17" s="11"/>
      <c r="T17" s="27" t="s">
        <v>90</v>
      </c>
      <c r="U17" s="11">
        <v>252</v>
      </c>
    </row>
    <row r="18" spans="1:21" x14ac:dyDescent="0.2">
      <c r="A18" s="11">
        <v>1349</v>
      </c>
      <c r="B18" s="27" t="s">
        <v>92</v>
      </c>
      <c r="C18" s="11" t="s">
        <v>72</v>
      </c>
      <c r="D18" s="28" t="s">
        <v>93</v>
      </c>
      <c r="E18" s="11">
        <v>23</v>
      </c>
      <c r="F18" s="11" t="s">
        <v>94</v>
      </c>
      <c r="G18" s="11">
        <v>9631411</v>
      </c>
      <c r="I18" t="b">
        <f t="shared" si="0"/>
        <v>0</v>
      </c>
      <c r="J18" s="25" t="str">
        <f t="shared" si="1"/>
        <v>1994</v>
      </c>
      <c r="L18" s="32">
        <f t="shared" si="2"/>
        <v>0</v>
      </c>
      <c r="S18" s="11"/>
      <c r="T18" s="27" t="s">
        <v>92</v>
      </c>
      <c r="U18" s="11">
        <v>1349</v>
      </c>
    </row>
    <row r="19" spans="1:21" x14ac:dyDescent="0.2">
      <c r="A19" s="11">
        <v>1454</v>
      </c>
      <c r="B19" s="27" t="s">
        <v>95</v>
      </c>
      <c r="C19" s="11" t="s">
        <v>72</v>
      </c>
      <c r="D19" s="28" t="s">
        <v>96</v>
      </c>
      <c r="E19" s="11">
        <v>29</v>
      </c>
      <c r="F19" s="11" t="s">
        <v>67</v>
      </c>
      <c r="G19" s="11">
        <v>57509744</v>
      </c>
      <c r="I19" t="b">
        <f t="shared" si="0"/>
        <v>0</v>
      </c>
      <c r="J19" s="25" t="str">
        <f t="shared" si="1"/>
        <v>1988</v>
      </c>
      <c r="L19" s="32">
        <f t="shared" si="2"/>
        <v>0</v>
      </c>
      <c r="S19" s="11"/>
      <c r="T19" s="27" t="s">
        <v>95</v>
      </c>
      <c r="U19" s="11">
        <v>1454</v>
      </c>
    </row>
    <row r="20" spans="1:21" x14ac:dyDescent="0.2">
      <c r="A20" s="11">
        <v>997</v>
      </c>
      <c r="B20" s="27" t="s">
        <v>97</v>
      </c>
      <c r="C20" s="11" t="s">
        <v>72</v>
      </c>
      <c r="D20" s="28" t="s">
        <v>69</v>
      </c>
      <c r="E20" s="11">
        <v>33</v>
      </c>
      <c r="F20" s="11" t="s">
        <v>67</v>
      </c>
      <c r="G20" s="11">
        <v>14242040</v>
      </c>
      <c r="I20" t="b">
        <f t="shared" si="0"/>
        <v>0</v>
      </c>
      <c r="J20" s="25" t="str">
        <f t="shared" si="1"/>
        <v>1984</v>
      </c>
      <c r="L20" s="32">
        <f t="shared" si="2"/>
        <v>0</v>
      </c>
      <c r="S20" s="11"/>
      <c r="T20" s="27" t="s">
        <v>97</v>
      </c>
      <c r="U20" s="11">
        <v>997</v>
      </c>
    </row>
    <row r="21" spans="1:21" x14ac:dyDescent="0.2">
      <c r="A21" s="11">
        <v>197</v>
      </c>
      <c r="B21" s="27" t="s">
        <v>98</v>
      </c>
      <c r="C21" s="11" t="s">
        <v>65</v>
      </c>
      <c r="D21" s="28" t="s">
        <v>99</v>
      </c>
      <c r="E21" s="11">
        <v>35</v>
      </c>
      <c r="F21" s="11" t="s">
        <v>85</v>
      </c>
      <c r="G21" s="11">
        <v>59930573</v>
      </c>
      <c r="I21" t="b">
        <f t="shared" si="0"/>
        <v>0</v>
      </c>
      <c r="J21" s="25" t="str">
        <f t="shared" si="1"/>
        <v>1982</v>
      </c>
      <c r="L21" s="32">
        <f t="shared" si="2"/>
        <v>0</v>
      </c>
      <c r="S21" s="11"/>
      <c r="T21" s="27" t="s">
        <v>98</v>
      </c>
      <c r="U21" s="11">
        <v>197</v>
      </c>
    </row>
    <row r="22" spans="1:21" x14ac:dyDescent="0.2">
      <c r="A22" s="11">
        <v>1748</v>
      </c>
      <c r="B22" s="27" t="s">
        <v>100</v>
      </c>
      <c r="C22" s="11" t="s">
        <v>72</v>
      </c>
      <c r="D22" s="28" t="s">
        <v>101</v>
      </c>
      <c r="E22" s="11">
        <v>23</v>
      </c>
      <c r="F22" s="11" t="s">
        <v>67</v>
      </c>
      <c r="G22" s="11">
        <v>51471877</v>
      </c>
      <c r="I22" t="b">
        <f t="shared" si="0"/>
        <v>0</v>
      </c>
      <c r="J22" s="25" t="str">
        <f t="shared" si="1"/>
        <v>1994</v>
      </c>
      <c r="L22" s="32">
        <f t="shared" si="2"/>
        <v>0</v>
      </c>
      <c r="S22" s="11"/>
      <c r="T22" s="27" t="s">
        <v>100</v>
      </c>
      <c r="U22" s="11">
        <v>1748</v>
      </c>
    </row>
    <row r="23" spans="1:21" x14ac:dyDescent="0.2">
      <c r="A23" s="11">
        <v>755</v>
      </c>
      <c r="B23" s="27" t="s">
        <v>102</v>
      </c>
      <c r="C23" s="11" t="s">
        <v>61</v>
      </c>
      <c r="D23" s="28" t="s">
        <v>103</v>
      </c>
      <c r="E23" s="11">
        <v>20</v>
      </c>
      <c r="F23" s="11" t="s">
        <v>67</v>
      </c>
      <c r="G23" s="11">
        <v>41940595</v>
      </c>
      <c r="I23" t="b">
        <f t="shared" si="0"/>
        <v>0</v>
      </c>
      <c r="J23" s="25" t="str">
        <f t="shared" si="1"/>
        <v>1997</v>
      </c>
      <c r="L23" s="32">
        <f t="shared" si="2"/>
        <v>0</v>
      </c>
      <c r="S23" s="11"/>
      <c r="T23" s="27" t="s">
        <v>102</v>
      </c>
      <c r="U23" s="11">
        <v>755</v>
      </c>
    </row>
    <row r="24" spans="1:21" x14ac:dyDescent="0.2">
      <c r="A24" s="11">
        <v>162</v>
      </c>
      <c r="B24" s="27" t="s">
        <v>104</v>
      </c>
      <c r="C24" s="11" t="s">
        <v>72</v>
      </c>
      <c r="D24" s="28" t="s">
        <v>105</v>
      </c>
      <c r="E24" s="11">
        <v>37</v>
      </c>
      <c r="F24" s="11" t="s">
        <v>106</v>
      </c>
      <c r="G24" s="11">
        <v>94058865</v>
      </c>
      <c r="I24" t="b">
        <f t="shared" si="0"/>
        <v>0</v>
      </c>
      <c r="J24" s="25" t="str">
        <f t="shared" si="1"/>
        <v>1980</v>
      </c>
      <c r="L24" s="32">
        <f t="shared" si="2"/>
        <v>0</v>
      </c>
      <c r="S24" s="11"/>
      <c r="T24" s="27" t="s">
        <v>104</v>
      </c>
      <c r="U24" s="11">
        <v>162</v>
      </c>
    </row>
    <row r="25" spans="1:21" x14ac:dyDescent="0.2">
      <c r="A25" s="11">
        <v>287</v>
      </c>
      <c r="B25" s="27" t="s">
        <v>107</v>
      </c>
      <c r="C25" s="11" t="s">
        <v>72</v>
      </c>
      <c r="D25" s="28" t="s">
        <v>108</v>
      </c>
      <c r="E25" s="11">
        <v>33</v>
      </c>
      <c r="F25" s="11" t="s">
        <v>76</v>
      </c>
      <c r="G25" s="11">
        <v>11524946</v>
      </c>
      <c r="I25" t="b">
        <f t="shared" si="0"/>
        <v>0</v>
      </c>
      <c r="J25" s="25" t="str">
        <f t="shared" si="1"/>
        <v>1984</v>
      </c>
      <c r="L25" s="32">
        <f t="shared" si="2"/>
        <v>0</v>
      </c>
      <c r="S25" s="11"/>
      <c r="T25" s="27" t="s">
        <v>107</v>
      </c>
      <c r="U25" s="11">
        <v>287</v>
      </c>
    </row>
    <row r="26" spans="1:21" x14ac:dyDescent="0.2">
      <c r="A26" s="11">
        <v>208</v>
      </c>
      <c r="B26" s="27" t="s">
        <v>109</v>
      </c>
      <c r="C26" s="11" t="s">
        <v>72</v>
      </c>
      <c r="D26" s="28" t="s">
        <v>110</v>
      </c>
      <c r="E26" s="11">
        <v>34</v>
      </c>
      <c r="F26" s="11" t="s">
        <v>94</v>
      </c>
      <c r="G26" s="11">
        <v>47155148</v>
      </c>
      <c r="I26" t="b">
        <f t="shared" si="0"/>
        <v>0</v>
      </c>
      <c r="J26" s="25" t="str">
        <f t="shared" si="1"/>
        <v>1983</v>
      </c>
      <c r="L26" s="32">
        <f t="shared" si="2"/>
        <v>0</v>
      </c>
      <c r="S26" s="11"/>
      <c r="T26" s="27" t="s">
        <v>109</v>
      </c>
      <c r="U26" s="11">
        <v>208</v>
      </c>
    </row>
    <row r="27" spans="1:21" x14ac:dyDescent="0.2">
      <c r="A27" s="11">
        <v>953</v>
      </c>
      <c r="B27" s="27" t="s">
        <v>111</v>
      </c>
      <c r="C27" s="11" t="s">
        <v>65</v>
      </c>
      <c r="D27" s="28" t="s">
        <v>112</v>
      </c>
      <c r="E27" s="11">
        <v>26</v>
      </c>
      <c r="F27" s="11" t="s">
        <v>67</v>
      </c>
      <c r="G27" s="11">
        <v>62903885</v>
      </c>
      <c r="I27" t="b">
        <f t="shared" si="0"/>
        <v>0</v>
      </c>
      <c r="J27" s="25" t="str">
        <f t="shared" si="1"/>
        <v>1991</v>
      </c>
      <c r="L27" s="32">
        <f t="shared" si="2"/>
        <v>0</v>
      </c>
      <c r="S27" s="11"/>
      <c r="T27" s="27" t="s">
        <v>111</v>
      </c>
      <c r="U27" s="11">
        <v>953</v>
      </c>
    </row>
    <row r="28" spans="1:21" x14ac:dyDescent="0.2">
      <c r="A28" s="11">
        <v>648</v>
      </c>
      <c r="B28" s="27" t="s">
        <v>113</v>
      </c>
      <c r="C28" s="11" t="s">
        <v>72</v>
      </c>
      <c r="D28" s="28" t="s">
        <v>114</v>
      </c>
      <c r="E28" s="11">
        <v>33</v>
      </c>
      <c r="F28" s="11" t="s">
        <v>76</v>
      </c>
      <c r="G28" s="11">
        <v>75389645</v>
      </c>
      <c r="I28" t="b">
        <f t="shared" si="0"/>
        <v>0</v>
      </c>
      <c r="J28" s="25" t="str">
        <f t="shared" si="1"/>
        <v>1984</v>
      </c>
      <c r="L28" s="32">
        <f t="shared" si="2"/>
        <v>0</v>
      </c>
      <c r="S28" s="11"/>
      <c r="T28" s="27" t="s">
        <v>113</v>
      </c>
      <c r="U28" s="11">
        <v>648</v>
      </c>
    </row>
    <row r="29" spans="1:21" x14ac:dyDescent="0.2">
      <c r="A29" s="11">
        <v>1109</v>
      </c>
      <c r="B29" s="27" t="s">
        <v>115</v>
      </c>
      <c r="C29" s="11" t="s">
        <v>61</v>
      </c>
      <c r="D29" s="28" t="s">
        <v>116</v>
      </c>
      <c r="E29" s="11">
        <v>19</v>
      </c>
      <c r="F29" s="11" t="s">
        <v>67</v>
      </c>
      <c r="G29" s="11">
        <v>34186348</v>
      </c>
      <c r="I29" t="b">
        <f t="shared" si="0"/>
        <v>0</v>
      </c>
      <c r="J29" s="25" t="str">
        <f t="shared" si="1"/>
        <v>1998</v>
      </c>
      <c r="L29" s="32">
        <f t="shared" si="2"/>
        <v>0</v>
      </c>
      <c r="S29" s="11"/>
      <c r="T29" s="27" t="s">
        <v>115</v>
      </c>
      <c r="U29" s="11">
        <v>1109</v>
      </c>
    </row>
    <row r="30" spans="1:21" x14ac:dyDescent="0.2">
      <c r="A30" s="11">
        <v>642</v>
      </c>
      <c r="B30" s="27" t="s">
        <v>117</v>
      </c>
      <c r="C30" s="11" t="s">
        <v>72</v>
      </c>
      <c r="D30" s="28" t="s">
        <v>118</v>
      </c>
      <c r="E30" s="11">
        <v>33</v>
      </c>
      <c r="F30" s="11" t="s">
        <v>119</v>
      </c>
      <c r="G30" s="11">
        <v>31343656</v>
      </c>
      <c r="I30" t="b">
        <f t="shared" si="0"/>
        <v>0</v>
      </c>
      <c r="J30" s="25" t="str">
        <f t="shared" si="1"/>
        <v>1984</v>
      </c>
      <c r="L30" s="32">
        <f t="shared" si="2"/>
        <v>0</v>
      </c>
      <c r="S30" s="11"/>
      <c r="T30" s="27" t="s">
        <v>117</v>
      </c>
      <c r="U30" s="11">
        <v>642</v>
      </c>
    </row>
    <row r="31" spans="1:21" x14ac:dyDescent="0.2">
      <c r="A31" s="11">
        <v>1073</v>
      </c>
      <c r="B31" s="27" t="s">
        <v>120</v>
      </c>
      <c r="C31" s="11" t="s">
        <v>65</v>
      </c>
      <c r="D31" s="28" t="s">
        <v>121</v>
      </c>
      <c r="E31" s="11">
        <v>22</v>
      </c>
      <c r="F31" s="11" t="s">
        <v>122</v>
      </c>
      <c r="G31" s="11">
        <v>57249283</v>
      </c>
      <c r="I31" t="b">
        <f t="shared" si="0"/>
        <v>0</v>
      </c>
      <c r="J31" s="25" t="str">
        <f t="shared" si="1"/>
        <v>1995</v>
      </c>
      <c r="L31" s="32">
        <f t="shared" si="2"/>
        <v>0</v>
      </c>
      <c r="S31" s="11"/>
      <c r="T31" s="27" t="s">
        <v>120</v>
      </c>
      <c r="U31" s="11">
        <v>1073</v>
      </c>
    </row>
    <row r="32" spans="1:21" x14ac:dyDescent="0.2">
      <c r="A32" s="11">
        <v>582</v>
      </c>
      <c r="B32" s="27" t="s">
        <v>123</v>
      </c>
      <c r="C32" s="11" t="s">
        <v>72</v>
      </c>
      <c r="D32" s="28" t="s">
        <v>124</v>
      </c>
      <c r="E32" s="11">
        <v>25</v>
      </c>
      <c r="F32" s="11" t="s">
        <v>67</v>
      </c>
      <c r="G32" s="11">
        <v>81685919</v>
      </c>
      <c r="I32" t="b">
        <f t="shared" si="0"/>
        <v>0</v>
      </c>
      <c r="J32" s="25" t="str">
        <f t="shared" si="1"/>
        <v>1992</v>
      </c>
      <c r="L32" s="32">
        <f t="shared" si="2"/>
        <v>0</v>
      </c>
      <c r="S32" s="11"/>
      <c r="T32" s="27" t="s">
        <v>123</v>
      </c>
      <c r="U32" s="11">
        <v>582</v>
      </c>
    </row>
    <row r="33" spans="1:21" x14ac:dyDescent="0.2">
      <c r="A33" s="11">
        <v>901</v>
      </c>
      <c r="B33" s="27" t="s">
        <v>125</v>
      </c>
      <c r="C33" s="11" t="s">
        <v>61</v>
      </c>
      <c r="D33" s="28" t="s">
        <v>126</v>
      </c>
      <c r="E33" s="11">
        <v>33</v>
      </c>
      <c r="F33" s="11" t="s">
        <v>70</v>
      </c>
      <c r="G33" s="11">
        <v>82420771</v>
      </c>
      <c r="I33" t="b">
        <f t="shared" si="0"/>
        <v>0</v>
      </c>
      <c r="J33" s="25" t="str">
        <f t="shared" si="1"/>
        <v>1984</v>
      </c>
      <c r="L33" s="32">
        <f t="shared" si="2"/>
        <v>0</v>
      </c>
      <c r="S33" s="11"/>
      <c r="T33" s="27" t="s">
        <v>125</v>
      </c>
      <c r="U33" s="11">
        <v>901</v>
      </c>
    </row>
    <row r="34" spans="1:21" x14ac:dyDescent="0.2">
      <c r="A34" s="11">
        <v>907</v>
      </c>
      <c r="B34" s="27" t="s">
        <v>127</v>
      </c>
      <c r="C34" s="11" t="s">
        <v>72</v>
      </c>
      <c r="D34" s="28" t="s">
        <v>128</v>
      </c>
      <c r="E34" s="11">
        <v>22</v>
      </c>
      <c r="F34" s="11" t="s">
        <v>67</v>
      </c>
      <c r="G34" s="11">
        <v>5464695</v>
      </c>
      <c r="I34" t="b">
        <f t="shared" si="0"/>
        <v>0</v>
      </c>
      <c r="J34" s="25" t="str">
        <f t="shared" si="1"/>
        <v>1995</v>
      </c>
      <c r="L34" s="32">
        <f t="shared" si="2"/>
        <v>0</v>
      </c>
      <c r="S34" s="11"/>
      <c r="T34" s="27" t="s">
        <v>127</v>
      </c>
      <c r="U34" s="11">
        <v>907</v>
      </c>
    </row>
    <row r="35" spans="1:21" x14ac:dyDescent="0.2">
      <c r="A35" s="11">
        <v>344</v>
      </c>
      <c r="B35" s="27" t="s">
        <v>129</v>
      </c>
      <c r="C35" s="11" t="s">
        <v>72</v>
      </c>
      <c r="D35" s="28" t="s">
        <v>130</v>
      </c>
      <c r="E35" s="11">
        <v>33</v>
      </c>
      <c r="F35" s="11" t="s">
        <v>106</v>
      </c>
      <c r="G35" s="11">
        <v>54621499</v>
      </c>
      <c r="I35" t="b">
        <f t="shared" si="0"/>
        <v>0</v>
      </c>
      <c r="J35" s="25" t="str">
        <f t="shared" si="1"/>
        <v>1984</v>
      </c>
      <c r="L35" s="32">
        <f t="shared" si="2"/>
        <v>0</v>
      </c>
      <c r="S35" s="11"/>
      <c r="T35" s="27" t="s">
        <v>129</v>
      </c>
      <c r="U35" s="11">
        <v>344</v>
      </c>
    </row>
    <row r="36" spans="1:21" x14ac:dyDescent="0.2">
      <c r="A36" s="11">
        <v>184</v>
      </c>
      <c r="B36" s="27" t="s">
        <v>131</v>
      </c>
      <c r="C36" s="11" t="s">
        <v>61</v>
      </c>
      <c r="D36" s="28" t="s">
        <v>132</v>
      </c>
      <c r="E36" s="11">
        <v>37</v>
      </c>
      <c r="F36" s="11" t="s">
        <v>94</v>
      </c>
      <c r="G36" s="11">
        <v>30586482</v>
      </c>
      <c r="I36" t="b">
        <f t="shared" si="0"/>
        <v>0</v>
      </c>
      <c r="J36" s="25" t="str">
        <f t="shared" si="1"/>
        <v>1981</v>
      </c>
      <c r="L36" s="32">
        <f t="shared" si="2"/>
        <v>0</v>
      </c>
      <c r="S36" s="11"/>
      <c r="T36" s="27" t="s">
        <v>131</v>
      </c>
      <c r="U36" s="11">
        <v>184</v>
      </c>
    </row>
    <row r="37" spans="1:21" x14ac:dyDescent="0.2">
      <c r="A37" s="11">
        <v>377</v>
      </c>
      <c r="B37" s="27" t="s">
        <v>133</v>
      </c>
      <c r="C37" s="11" t="s">
        <v>61</v>
      </c>
      <c r="D37" s="28" t="s">
        <v>134</v>
      </c>
      <c r="E37" s="11">
        <v>23</v>
      </c>
      <c r="F37" s="11" t="s">
        <v>67</v>
      </c>
      <c r="G37" s="11">
        <v>7756348</v>
      </c>
      <c r="I37" t="b">
        <f t="shared" si="0"/>
        <v>0</v>
      </c>
      <c r="J37" s="25" t="str">
        <f t="shared" si="1"/>
        <v>1995</v>
      </c>
      <c r="L37" s="32">
        <f t="shared" si="2"/>
        <v>0</v>
      </c>
      <c r="S37" s="11"/>
      <c r="T37" s="27" t="s">
        <v>133</v>
      </c>
      <c r="U37" s="11">
        <v>377</v>
      </c>
    </row>
    <row r="38" spans="1:21" x14ac:dyDescent="0.2">
      <c r="A38" s="11">
        <v>764</v>
      </c>
      <c r="B38" s="27" t="s">
        <v>135</v>
      </c>
      <c r="C38" s="11" t="s">
        <v>72</v>
      </c>
      <c r="D38" s="28" t="s">
        <v>136</v>
      </c>
      <c r="E38" s="11">
        <v>28</v>
      </c>
      <c r="F38" s="11" t="s">
        <v>67</v>
      </c>
      <c r="G38" s="11">
        <v>17314170</v>
      </c>
      <c r="I38" t="b">
        <f t="shared" si="0"/>
        <v>0</v>
      </c>
      <c r="J38" s="25" t="str">
        <f t="shared" si="1"/>
        <v>1990</v>
      </c>
      <c r="L38" s="32">
        <f t="shared" si="2"/>
        <v>0</v>
      </c>
      <c r="S38" s="11"/>
      <c r="T38" s="27" t="s">
        <v>135</v>
      </c>
      <c r="U38" s="11">
        <v>764</v>
      </c>
    </row>
    <row r="39" spans="1:21" x14ac:dyDescent="0.2">
      <c r="A39" s="11">
        <v>180</v>
      </c>
      <c r="B39" s="27" t="s">
        <v>137</v>
      </c>
      <c r="C39" s="11" t="s">
        <v>65</v>
      </c>
      <c r="D39" s="28" t="s">
        <v>138</v>
      </c>
      <c r="E39" s="11">
        <v>24</v>
      </c>
      <c r="F39" s="11" t="s">
        <v>67</v>
      </c>
      <c r="G39" s="11">
        <v>4905240</v>
      </c>
      <c r="I39" t="b">
        <f t="shared" si="0"/>
        <v>0</v>
      </c>
      <c r="J39" s="25" t="str">
        <f t="shared" si="1"/>
        <v>1993</v>
      </c>
      <c r="L39" s="32">
        <f t="shared" si="2"/>
        <v>0</v>
      </c>
      <c r="S39" s="11"/>
      <c r="T39" s="27" t="s">
        <v>137</v>
      </c>
      <c r="U39" s="11">
        <v>180</v>
      </c>
    </row>
    <row r="40" spans="1:21" x14ac:dyDescent="0.2">
      <c r="A40" s="11">
        <v>661</v>
      </c>
      <c r="B40" s="27" t="s">
        <v>139</v>
      </c>
      <c r="C40" s="11" t="s">
        <v>61</v>
      </c>
      <c r="D40" s="28" t="s">
        <v>140</v>
      </c>
      <c r="E40" s="11">
        <v>34</v>
      </c>
      <c r="F40" s="11" t="s">
        <v>119</v>
      </c>
      <c r="G40" s="11">
        <v>82484365</v>
      </c>
      <c r="I40" t="b">
        <f t="shared" si="0"/>
        <v>0</v>
      </c>
      <c r="J40" s="25" t="str">
        <f t="shared" si="1"/>
        <v>1983</v>
      </c>
      <c r="L40" s="32">
        <f t="shared" si="2"/>
        <v>0</v>
      </c>
      <c r="S40" s="11"/>
      <c r="T40" s="27" t="s">
        <v>139</v>
      </c>
      <c r="U40" s="11">
        <v>661</v>
      </c>
    </row>
    <row r="41" spans="1:21" x14ac:dyDescent="0.2">
      <c r="A41" s="11">
        <v>177</v>
      </c>
      <c r="B41" s="27" t="s">
        <v>141</v>
      </c>
      <c r="C41" s="11" t="s">
        <v>61</v>
      </c>
      <c r="D41" s="28" t="s">
        <v>142</v>
      </c>
      <c r="E41" s="11">
        <v>34</v>
      </c>
      <c r="F41" s="11" t="s">
        <v>67</v>
      </c>
      <c r="G41" s="11">
        <v>44366321</v>
      </c>
      <c r="I41" t="b">
        <f t="shared" si="0"/>
        <v>0</v>
      </c>
      <c r="J41" s="25" t="str">
        <f t="shared" si="1"/>
        <v>1983</v>
      </c>
      <c r="L41" s="32">
        <f t="shared" si="2"/>
        <v>0</v>
      </c>
      <c r="S41" s="11"/>
      <c r="T41" s="27" t="s">
        <v>141</v>
      </c>
      <c r="U41" s="11">
        <v>177</v>
      </c>
    </row>
    <row r="42" spans="1:21" x14ac:dyDescent="0.2">
      <c r="A42" s="11">
        <v>481</v>
      </c>
      <c r="B42" s="27" t="s">
        <v>143</v>
      </c>
      <c r="C42" s="11" t="s">
        <v>72</v>
      </c>
      <c r="D42" s="28" t="s">
        <v>144</v>
      </c>
      <c r="E42" s="11">
        <v>41</v>
      </c>
      <c r="F42" s="11" t="s">
        <v>67</v>
      </c>
      <c r="G42" s="11">
        <v>12287071</v>
      </c>
      <c r="I42" t="b">
        <f t="shared" si="0"/>
        <v>0</v>
      </c>
      <c r="J42" s="25" t="str">
        <f t="shared" si="1"/>
        <v>1976</v>
      </c>
      <c r="L42" s="32">
        <f t="shared" si="2"/>
        <v>0</v>
      </c>
      <c r="S42" s="11"/>
      <c r="T42" s="27" t="s">
        <v>143</v>
      </c>
      <c r="U42" s="11">
        <v>481</v>
      </c>
    </row>
    <row r="43" spans="1:21" x14ac:dyDescent="0.2">
      <c r="A43" s="11">
        <v>732</v>
      </c>
      <c r="B43" s="27" t="s">
        <v>145</v>
      </c>
      <c r="C43" s="11" t="s">
        <v>65</v>
      </c>
      <c r="D43" s="28" t="s">
        <v>146</v>
      </c>
      <c r="E43" s="11">
        <v>29</v>
      </c>
      <c r="F43" s="11" t="s">
        <v>85</v>
      </c>
      <c r="G43" s="11">
        <v>70459510</v>
      </c>
      <c r="I43" t="b">
        <f t="shared" si="0"/>
        <v>0</v>
      </c>
      <c r="J43" s="25" t="str">
        <f t="shared" si="1"/>
        <v>1988</v>
      </c>
      <c r="L43" s="32">
        <f t="shared" si="2"/>
        <v>0</v>
      </c>
      <c r="S43" s="11"/>
      <c r="T43" s="27" t="s">
        <v>145</v>
      </c>
      <c r="U43" s="11">
        <v>732</v>
      </c>
    </row>
    <row r="44" spans="1:21" x14ac:dyDescent="0.2">
      <c r="A44" s="11">
        <v>1033</v>
      </c>
      <c r="B44" s="27" t="s">
        <v>147</v>
      </c>
      <c r="C44" s="11" t="s">
        <v>61</v>
      </c>
      <c r="D44" s="28" t="s">
        <v>148</v>
      </c>
      <c r="E44" s="11">
        <v>32</v>
      </c>
      <c r="F44" s="11" t="s">
        <v>106</v>
      </c>
      <c r="G44" s="11">
        <v>85635275</v>
      </c>
      <c r="I44" t="b">
        <f t="shared" si="0"/>
        <v>0</v>
      </c>
      <c r="J44" s="25" t="str">
        <f t="shared" si="1"/>
        <v>1985</v>
      </c>
      <c r="L44" s="32">
        <f t="shared" si="2"/>
        <v>0</v>
      </c>
      <c r="S44" s="11"/>
      <c r="T44" s="27" t="s">
        <v>147</v>
      </c>
      <c r="U44" s="11">
        <v>1033</v>
      </c>
    </row>
    <row r="45" spans="1:21" x14ac:dyDescent="0.2">
      <c r="A45" s="11">
        <v>425</v>
      </c>
      <c r="B45" s="27" t="s">
        <v>149</v>
      </c>
      <c r="C45" s="11" t="s">
        <v>72</v>
      </c>
      <c r="D45" s="28" t="s">
        <v>150</v>
      </c>
      <c r="E45" s="11">
        <v>21</v>
      </c>
      <c r="F45" s="11" t="s">
        <v>63</v>
      </c>
      <c r="G45" s="11">
        <v>33745670</v>
      </c>
      <c r="I45" t="b">
        <f t="shared" si="0"/>
        <v>0</v>
      </c>
      <c r="J45" s="25" t="str">
        <f t="shared" si="1"/>
        <v>1996</v>
      </c>
      <c r="L45" s="32">
        <f t="shared" si="2"/>
        <v>0</v>
      </c>
      <c r="S45" s="11"/>
      <c r="T45" s="27" t="s">
        <v>149</v>
      </c>
      <c r="U45" s="11">
        <v>425</v>
      </c>
    </row>
    <row r="46" spans="1:21" x14ac:dyDescent="0.2">
      <c r="A46" s="11">
        <v>1753</v>
      </c>
      <c r="B46" s="27" t="s">
        <v>151</v>
      </c>
      <c r="C46" s="11" t="s">
        <v>72</v>
      </c>
      <c r="D46" s="28" t="s">
        <v>152</v>
      </c>
      <c r="E46" s="11">
        <v>33</v>
      </c>
      <c r="F46" s="11" t="s">
        <v>106</v>
      </c>
      <c r="G46" s="11">
        <v>70027129</v>
      </c>
      <c r="I46" t="b">
        <f t="shared" si="0"/>
        <v>0</v>
      </c>
      <c r="J46" s="25" t="str">
        <f t="shared" si="1"/>
        <v>1984</v>
      </c>
      <c r="L46" s="32">
        <f t="shared" si="2"/>
        <v>1</v>
      </c>
      <c r="S46" s="11"/>
      <c r="T46" s="27" t="s">
        <v>151</v>
      </c>
      <c r="U46" s="11">
        <v>1753</v>
      </c>
    </row>
    <row r="47" spans="1:21" x14ac:dyDescent="0.2">
      <c r="A47" s="11">
        <v>636</v>
      </c>
      <c r="B47" s="27" t="s">
        <v>153</v>
      </c>
      <c r="C47" s="11" t="s">
        <v>61</v>
      </c>
      <c r="D47" s="28" t="s">
        <v>154</v>
      </c>
      <c r="E47" s="11">
        <v>36</v>
      </c>
      <c r="F47" s="11" t="s">
        <v>155</v>
      </c>
      <c r="G47" s="11">
        <v>80937610</v>
      </c>
      <c r="I47" t="b">
        <f t="shared" si="0"/>
        <v>0</v>
      </c>
      <c r="J47" s="25" t="str">
        <f t="shared" si="1"/>
        <v>1981</v>
      </c>
      <c r="L47" s="32">
        <f t="shared" si="2"/>
        <v>0</v>
      </c>
      <c r="S47" s="11"/>
      <c r="T47" s="27" t="s">
        <v>153</v>
      </c>
      <c r="U47" s="11">
        <v>636</v>
      </c>
    </row>
    <row r="48" spans="1:21" x14ac:dyDescent="0.2">
      <c r="A48" s="11">
        <v>1493</v>
      </c>
      <c r="B48" s="27" t="s">
        <v>156</v>
      </c>
      <c r="C48" s="11" t="s">
        <v>61</v>
      </c>
      <c r="D48" s="28" t="s">
        <v>157</v>
      </c>
      <c r="E48" s="11">
        <v>35</v>
      </c>
      <c r="F48" s="11" t="s">
        <v>67</v>
      </c>
      <c r="G48" s="11">
        <v>24467329</v>
      </c>
      <c r="I48" t="b">
        <f t="shared" si="0"/>
        <v>0</v>
      </c>
      <c r="J48" s="25" t="str">
        <f t="shared" si="1"/>
        <v>1982</v>
      </c>
      <c r="L48" s="32">
        <f t="shared" si="2"/>
        <v>0</v>
      </c>
      <c r="S48" s="11"/>
      <c r="T48" s="27" t="s">
        <v>156</v>
      </c>
      <c r="U48" s="11">
        <v>1493</v>
      </c>
    </row>
    <row r="49" spans="1:21" x14ac:dyDescent="0.2">
      <c r="A49" s="11">
        <v>511</v>
      </c>
      <c r="B49" s="27" t="s">
        <v>158</v>
      </c>
      <c r="C49" s="11" t="s">
        <v>61</v>
      </c>
      <c r="D49" s="28" t="s">
        <v>159</v>
      </c>
      <c r="E49" s="11">
        <v>27</v>
      </c>
      <c r="F49" s="11" t="s">
        <v>67</v>
      </c>
      <c r="G49" s="11">
        <v>49730813</v>
      </c>
      <c r="I49" t="b">
        <f t="shared" si="0"/>
        <v>0</v>
      </c>
      <c r="J49" s="25" t="str">
        <f t="shared" si="1"/>
        <v>1990</v>
      </c>
      <c r="L49" s="32">
        <f t="shared" si="2"/>
        <v>0</v>
      </c>
      <c r="S49" s="11"/>
      <c r="T49" s="27" t="s">
        <v>158</v>
      </c>
      <c r="U49" s="11">
        <v>511</v>
      </c>
    </row>
    <row r="50" spans="1:21" x14ac:dyDescent="0.2">
      <c r="A50" s="11">
        <v>235</v>
      </c>
      <c r="B50" s="27" t="s">
        <v>160</v>
      </c>
      <c r="C50" s="11" t="s">
        <v>61</v>
      </c>
      <c r="D50" s="28" t="s">
        <v>161</v>
      </c>
      <c r="E50" s="11">
        <v>26</v>
      </c>
      <c r="F50" s="11" t="s">
        <v>76</v>
      </c>
      <c r="G50" s="11">
        <v>64278529</v>
      </c>
      <c r="I50" t="b">
        <f t="shared" si="0"/>
        <v>0</v>
      </c>
      <c r="J50" s="25" t="str">
        <f t="shared" si="1"/>
        <v>1991</v>
      </c>
      <c r="L50" s="32">
        <f t="shared" si="2"/>
        <v>0</v>
      </c>
      <c r="S50" s="11"/>
      <c r="T50" s="27" t="s">
        <v>160</v>
      </c>
      <c r="U50" s="11">
        <v>235</v>
      </c>
    </row>
    <row r="51" spans="1:21" x14ac:dyDescent="0.2">
      <c r="A51" s="11">
        <v>6</v>
      </c>
      <c r="B51" s="27" t="s">
        <v>162</v>
      </c>
      <c r="C51" s="11" t="s">
        <v>65</v>
      </c>
      <c r="D51" s="28" t="s">
        <v>163</v>
      </c>
      <c r="E51" s="11">
        <v>24</v>
      </c>
      <c r="F51" s="11" t="s">
        <v>67</v>
      </c>
      <c r="G51" s="11">
        <v>69584018</v>
      </c>
      <c r="I51" t="b">
        <f t="shared" si="0"/>
        <v>0</v>
      </c>
      <c r="J51" s="25" t="str">
        <f t="shared" si="1"/>
        <v>1993</v>
      </c>
      <c r="L51" s="32">
        <f t="shared" si="2"/>
        <v>1</v>
      </c>
      <c r="S51" s="11"/>
      <c r="T51" s="27" t="s">
        <v>162</v>
      </c>
      <c r="U51" s="11">
        <v>6</v>
      </c>
    </row>
    <row r="52" spans="1:21" x14ac:dyDescent="0.2">
      <c r="A52" s="11">
        <v>95</v>
      </c>
      <c r="B52" s="27" t="s">
        <v>164</v>
      </c>
      <c r="C52" s="11" t="s">
        <v>61</v>
      </c>
      <c r="D52" s="28" t="s">
        <v>165</v>
      </c>
      <c r="E52" s="11">
        <v>28</v>
      </c>
      <c r="F52" s="11" t="s">
        <v>67</v>
      </c>
      <c r="G52" s="11">
        <v>52765611</v>
      </c>
      <c r="I52" t="b">
        <f t="shared" si="0"/>
        <v>0</v>
      </c>
      <c r="J52" s="25" t="str">
        <f t="shared" si="1"/>
        <v>1989</v>
      </c>
      <c r="L52" s="32">
        <f t="shared" si="2"/>
        <v>0</v>
      </c>
      <c r="S52" s="11"/>
      <c r="T52" s="27" t="s">
        <v>164</v>
      </c>
      <c r="U52" s="11">
        <v>95</v>
      </c>
    </row>
    <row r="53" spans="1:21" x14ac:dyDescent="0.2">
      <c r="A53" s="11">
        <v>185</v>
      </c>
      <c r="B53" s="27" t="s">
        <v>166</v>
      </c>
      <c r="C53" s="11" t="s">
        <v>72</v>
      </c>
      <c r="D53" s="28" t="s">
        <v>167</v>
      </c>
      <c r="E53" s="11">
        <v>33</v>
      </c>
      <c r="F53" s="11" t="s">
        <v>94</v>
      </c>
      <c r="G53" s="11">
        <v>47155936</v>
      </c>
      <c r="I53" t="b">
        <f t="shared" si="0"/>
        <v>0</v>
      </c>
      <c r="J53" s="25" t="str">
        <f t="shared" si="1"/>
        <v>1984</v>
      </c>
      <c r="L53" s="32">
        <f t="shared" si="2"/>
        <v>0</v>
      </c>
      <c r="S53" s="11"/>
      <c r="T53" s="27" t="s">
        <v>166</v>
      </c>
      <c r="U53" s="11">
        <v>185</v>
      </c>
    </row>
    <row r="54" spans="1:21" x14ac:dyDescent="0.2">
      <c r="A54" s="11">
        <v>1119</v>
      </c>
      <c r="B54" s="27" t="s">
        <v>168</v>
      </c>
      <c r="C54" s="11" t="s">
        <v>72</v>
      </c>
      <c r="D54" s="28" t="s">
        <v>169</v>
      </c>
      <c r="E54" s="11">
        <v>36</v>
      </c>
      <c r="F54" s="11" t="s">
        <v>67</v>
      </c>
      <c r="G54" s="11">
        <v>62572205</v>
      </c>
      <c r="I54" t="b">
        <f t="shared" si="0"/>
        <v>0</v>
      </c>
      <c r="J54" s="25" t="str">
        <f t="shared" si="1"/>
        <v>1981</v>
      </c>
      <c r="L54" s="32">
        <f t="shared" si="2"/>
        <v>0</v>
      </c>
      <c r="S54" s="11"/>
      <c r="T54" s="27" t="s">
        <v>168</v>
      </c>
      <c r="U54" s="11">
        <v>1119</v>
      </c>
    </row>
    <row r="55" spans="1:21" x14ac:dyDescent="0.2">
      <c r="A55" s="11">
        <v>1498</v>
      </c>
      <c r="B55" s="27" t="s">
        <v>170</v>
      </c>
      <c r="C55" s="11" t="s">
        <v>65</v>
      </c>
      <c r="D55" s="28" t="s">
        <v>171</v>
      </c>
      <c r="E55" s="11">
        <v>29</v>
      </c>
      <c r="F55" s="11" t="s">
        <v>67</v>
      </c>
      <c r="G55" s="11">
        <v>76572396</v>
      </c>
      <c r="I55" t="b">
        <f t="shared" si="0"/>
        <v>0</v>
      </c>
      <c r="J55" s="25" t="str">
        <f t="shared" si="1"/>
        <v>1988</v>
      </c>
      <c r="L55" s="32">
        <f t="shared" si="2"/>
        <v>0</v>
      </c>
      <c r="S55" s="11"/>
      <c r="T55" s="27" t="s">
        <v>170</v>
      </c>
      <c r="U55" s="11">
        <v>1498</v>
      </c>
    </row>
    <row r="56" spans="1:21" x14ac:dyDescent="0.2">
      <c r="A56" s="11">
        <v>578</v>
      </c>
      <c r="B56" s="27" t="s">
        <v>172</v>
      </c>
      <c r="C56" s="11" t="s">
        <v>65</v>
      </c>
      <c r="D56" s="28" t="s">
        <v>173</v>
      </c>
      <c r="E56" s="11">
        <v>19</v>
      </c>
      <c r="F56" s="11" t="s">
        <v>67</v>
      </c>
      <c r="G56" s="11">
        <v>90409542</v>
      </c>
      <c r="I56" t="b">
        <f t="shared" si="0"/>
        <v>0</v>
      </c>
      <c r="J56" s="25" t="str">
        <f t="shared" si="1"/>
        <v>1998</v>
      </c>
      <c r="L56" s="32">
        <f t="shared" si="2"/>
        <v>0</v>
      </c>
      <c r="S56" s="11"/>
      <c r="T56" s="27" t="s">
        <v>172</v>
      </c>
      <c r="U56" s="11">
        <v>578</v>
      </c>
    </row>
    <row r="57" spans="1:21" x14ac:dyDescent="0.2">
      <c r="A57" s="11">
        <v>869</v>
      </c>
      <c r="B57" s="27" t="s">
        <v>174</v>
      </c>
      <c r="C57" s="11" t="s">
        <v>72</v>
      </c>
      <c r="D57" s="28" t="s">
        <v>175</v>
      </c>
      <c r="E57" s="11">
        <v>19</v>
      </c>
      <c r="F57" s="11" t="s">
        <v>122</v>
      </c>
      <c r="G57" s="11">
        <v>77557401</v>
      </c>
      <c r="I57" t="b">
        <f t="shared" si="0"/>
        <v>0</v>
      </c>
      <c r="J57" s="25" t="str">
        <f t="shared" si="1"/>
        <v>1998</v>
      </c>
      <c r="L57" s="32">
        <f t="shared" si="2"/>
        <v>0</v>
      </c>
      <c r="S57" s="11"/>
      <c r="T57" s="27" t="s">
        <v>174</v>
      </c>
      <c r="U57" s="11">
        <v>869</v>
      </c>
    </row>
    <row r="58" spans="1:21" x14ac:dyDescent="0.2">
      <c r="A58" s="11">
        <v>1441</v>
      </c>
      <c r="B58" s="27" t="s">
        <v>176</v>
      </c>
      <c r="C58" s="11" t="s">
        <v>61</v>
      </c>
      <c r="D58" s="28" t="s">
        <v>177</v>
      </c>
      <c r="E58" s="11">
        <v>31</v>
      </c>
      <c r="F58" s="11" t="s">
        <v>106</v>
      </c>
      <c r="G58" s="11">
        <v>6314362</v>
      </c>
      <c r="I58" t="b">
        <f t="shared" si="0"/>
        <v>0</v>
      </c>
      <c r="J58" s="25" t="str">
        <f t="shared" si="1"/>
        <v>1986</v>
      </c>
      <c r="L58" s="32">
        <f t="shared" si="2"/>
        <v>0</v>
      </c>
      <c r="S58" s="11"/>
      <c r="T58" s="27" t="s">
        <v>176</v>
      </c>
      <c r="U58" s="11">
        <v>1441</v>
      </c>
    </row>
    <row r="59" spans="1:21" x14ac:dyDescent="0.2">
      <c r="A59" s="11">
        <v>301</v>
      </c>
      <c r="B59" s="27" t="s">
        <v>178</v>
      </c>
      <c r="C59" s="11" t="s">
        <v>72</v>
      </c>
      <c r="D59" s="28" t="s">
        <v>179</v>
      </c>
      <c r="E59" s="11">
        <v>21</v>
      </c>
      <c r="F59" s="11" t="s">
        <v>67</v>
      </c>
      <c r="G59" s="11">
        <v>25039523</v>
      </c>
      <c r="I59" t="b">
        <f t="shared" si="0"/>
        <v>0</v>
      </c>
      <c r="J59" s="25" t="str">
        <f t="shared" si="1"/>
        <v>1996</v>
      </c>
      <c r="L59" s="32">
        <f t="shared" si="2"/>
        <v>0</v>
      </c>
      <c r="S59" s="11"/>
      <c r="T59" s="27" t="s">
        <v>178</v>
      </c>
      <c r="U59" s="11">
        <v>301</v>
      </c>
    </row>
    <row r="60" spans="1:21" x14ac:dyDescent="0.2">
      <c r="A60" s="11">
        <v>163</v>
      </c>
      <c r="B60" s="27" t="s">
        <v>180</v>
      </c>
      <c r="C60" s="11" t="s">
        <v>72</v>
      </c>
      <c r="D60" s="28" t="s">
        <v>181</v>
      </c>
      <c r="E60" s="11">
        <v>28</v>
      </c>
      <c r="F60" s="11" t="s">
        <v>67</v>
      </c>
      <c r="G60" s="11">
        <v>92583816</v>
      </c>
      <c r="I60" t="b">
        <f t="shared" si="0"/>
        <v>0</v>
      </c>
      <c r="J60" s="25" t="str">
        <f t="shared" si="1"/>
        <v>1989</v>
      </c>
      <c r="L60" s="32">
        <f t="shared" si="2"/>
        <v>0</v>
      </c>
      <c r="S60" s="11"/>
      <c r="T60" s="27" t="s">
        <v>180</v>
      </c>
      <c r="U60" s="11">
        <v>163</v>
      </c>
    </row>
    <row r="61" spans="1:21" x14ac:dyDescent="0.2">
      <c r="A61" s="11">
        <v>1111</v>
      </c>
      <c r="B61" s="27" t="s">
        <v>182</v>
      </c>
      <c r="C61" s="11" t="s">
        <v>72</v>
      </c>
      <c r="D61" s="28" t="s">
        <v>183</v>
      </c>
      <c r="E61" s="11">
        <v>23</v>
      </c>
      <c r="F61" s="11" t="s">
        <v>67</v>
      </c>
      <c r="G61" s="11">
        <v>98985979</v>
      </c>
      <c r="I61" t="b">
        <f t="shared" si="0"/>
        <v>0</v>
      </c>
      <c r="J61" s="25" t="str">
        <f t="shared" si="1"/>
        <v>1994</v>
      </c>
      <c r="L61" s="32">
        <f t="shared" si="2"/>
        <v>0</v>
      </c>
      <c r="S61" s="11"/>
      <c r="T61" s="27" t="s">
        <v>182</v>
      </c>
      <c r="U61" s="11">
        <v>1111</v>
      </c>
    </row>
    <row r="62" spans="1:21" x14ac:dyDescent="0.2">
      <c r="A62" s="11">
        <v>295</v>
      </c>
      <c r="B62" s="27" t="s">
        <v>184</v>
      </c>
      <c r="C62" s="11" t="s">
        <v>61</v>
      </c>
      <c r="D62" s="28" t="s">
        <v>185</v>
      </c>
      <c r="E62" s="11">
        <v>23</v>
      </c>
      <c r="F62" s="11" t="s">
        <v>67</v>
      </c>
      <c r="G62" s="11">
        <v>23716252</v>
      </c>
      <c r="I62" t="b">
        <f t="shared" si="0"/>
        <v>0</v>
      </c>
      <c r="J62" s="25" t="str">
        <f t="shared" si="1"/>
        <v>1994</v>
      </c>
      <c r="L62" s="32">
        <f t="shared" si="2"/>
        <v>0</v>
      </c>
      <c r="S62" s="11"/>
      <c r="T62" s="27" t="s">
        <v>184</v>
      </c>
      <c r="U62" s="11">
        <v>295</v>
      </c>
    </row>
    <row r="63" spans="1:21" x14ac:dyDescent="0.2">
      <c r="A63" s="11">
        <v>700</v>
      </c>
      <c r="B63" s="27" t="s">
        <v>186</v>
      </c>
      <c r="C63" s="11" t="s">
        <v>72</v>
      </c>
      <c r="D63" s="28" t="s">
        <v>187</v>
      </c>
      <c r="E63" s="11">
        <v>38</v>
      </c>
      <c r="F63" s="11" t="s">
        <v>76</v>
      </c>
      <c r="G63" s="11">
        <v>9282520</v>
      </c>
      <c r="I63" t="b">
        <f t="shared" si="0"/>
        <v>0</v>
      </c>
      <c r="J63" s="25" t="str">
        <f t="shared" si="1"/>
        <v>1979</v>
      </c>
      <c r="L63" s="32">
        <f t="shared" si="2"/>
        <v>0</v>
      </c>
      <c r="S63" s="11"/>
      <c r="T63" s="27" t="s">
        <v>186</v>
      </c>
      <c r="U63" s="11">
        <v>700</v>
      </c>
    </row>
    <row r="64" spans="1:21" x14ac:dyDescent="0.2">
      <c r="A64" s="11">
        <v>406</v>
      </c>
      <c r="B64" s="27" t="s">
        <v>188</v>
      </c>
      <c r="C64" s="11" t="s">
        <v>61</v>
      </c>
      <c r="D64" s="28" t="s">
        <v>189</v>
      </c>
      <c r="E64" s="11">
        <v>28</v>
      </c>
      <c r="F64" s="11" t="s">
        <v>67</v>
      </c>
      <c r="G64" s="11">
        <v>27151510</v>
      </c>
      <c r="I64" t="b">
        <f t="shared" si="0"/>
        <v>0</v>
      </c>
      <c r="J64" s="25" t="str">
        <f t="shared" si="1"/>
        <v>1990</v>
      </c>
      <c r="L64" s="32">
        <f t="shared" si="2"/>
        <v>0</v>
      </c>
      <c r="S64" s="11"/>
      <c r="T64" s="27" t="s">
        <v>188</v>
      </c>
      <c r="U64" s="11">
        <v>406</v>
      </c>
    </row>
    <row r="65" spans="1:21" x14ac:dyDescent="0.2">
      <c r="A65" s="11">
        <v>1129</v>
      </c>
      <c r="B65" s="27" t="s">
        <v>190</v>
      </c>
      <c r="C65" s="11" t="s">
        <v>65</v>
      </c>
      <c r="D65" s="28" t="s">
        <v>191</v>
      </c>
      <c r="E65" s="11">
        <v>29</v>
      </c>
      <c r="F65" s="11" t="s">
        <v>85</v>
      </c>
      <c r="G65" s="11">
        <v>6150242</v>
      </c>
      <c r="I65" t="b">
        <f t="shared" si="0"/>
        <v>0</v>
      </c>
      <c r="J65" s="25" t="str">
        <f t="shared" si="1"/>
        <v>1988</v>
      </c>
      <c r="L65" s="32">
        <f t="shared" si="2"/>
        <v>0</v>
      </c>
      <c r="S65" s="11"/>
      <c r="T65" s="27" t="s">
        <v>190</v>
      </c>
      <c r="U65" s="11">
        <v>1129</v>
      </c>
    </row>
    <row r="66" spans="1:21" x14ac:dyDescent="0.2">
      <c r="A66" s="11">
        <v>621</v>
      </c>
      <c r="B66" s="27" t="s">
        <v>192</v>
      </c>
      <c r="C66" s="11" t="s">
        <v>72</v>
      </c>
      <c r="D66" s="28" t="s">
        <v>193</v>
      </c>
      <c r="E66" s="11">
        <v>39</v>
      </c>
      <c r="F66" s="11" t="s">
        <v>67</v>
      </c>
      <c r="G66" s="11">
        <v>21498153</v>
      </c>
      <c r="I66" t="b">
        <f t="shared" si="0"/>
        <v>0</v>
      </c>
      <c r="J66" s="25" t="str">
        <f t="shared" si="1"/>
        <v>1978</v>
      </c>
      <c r="L66" s="32">
        <f t="shared" si="2"/>
        <v>0</v>
      </c>
      <c r="S66" s="11"/>
      <c r="T66" s="27" t="s">
        <v>192</v>
      </c>
      <c r="U66" s="11">
        <v>621</v>
      </c>
    </row>
    <row r="67" spans="1:21" x14ac:dyDescent="0.2">
      <c r="A67" s="11">
        <v>513</v>
      </c>
      <c r="B67" s="27" t="s">
        <v>194</v>
      </c>
      <c r="C67" s="11" t="s">
        <v>72</v>
      </c>
      <c r="D67" s="28" t="s">
        <v>195</v>
      </c>
      <c r="E67" s="11">
        <v>27</v>
      </c>
      <c r="F67" s="11" t="s">
        <v>67</v>
      </c>
      <c r="G67" s="11">
        <v>71137315</v>
      </c>
      <c r="I67" t="b">
        <f t="shared" si="0"/>
        <v>0</v>
      </c>
      <c r="J67" s="25" t="str">
        <f t="shared" si="1"/>
        <v>1990</v>
      </c>
      <c r="L67" s="32">
        <f t="shared" si="2"/>
        <v>0</v>
      </c>
      <c r="S67" s="11"/>
      <c r="T67" s="27" t="s">
        <v>194</v>
      </c>
      <c r="U67" s="11">
        <v>513</v>
      </c>
    </row>
    <row r="68" spans="1:21" x14ac:dyDescent="0.2">
      <c r="A68" s="11">
        <v>401</v>
      </c>
      <c r="B68" s="27" t="s">
        <v>196</v>
      </c>
      <c r="C68" s="11" t="s">
        <v>72</v>
      </c>
      <c r="D68" s="28" t="s">
        <v>197</v>
      </c>
      <c r="E68" s="11">
        <v>40</v>
      </c>
      <c r="F68" s="11" t="s">
        <v>67</v>
      </c>
      <c r="G68" s="11">
        <v>35732355</v>
      </c>
      <c r="I68" t="b">
        <f t="shared" si="0"/>
        <v>0</v>
      </c>
      <c r="J68" s="25" t="str">
        <f t="shared" si="1"/>
        <v>1978</v>
      </c>
      <c r="L68" s="32">
        <f t="shared" si="2"/>
        <v>0</v>
      </c>
      <c r="S68" s="11"/>
      <c r="T68" s="27" t="s">
        <v>196</v>
      </c>
      <c r="U68" s="11">
        <v>401</v>
      </c>
    </row>
    <row r="69" spans="1:21" x14ac:dyDescent="0.2">
      <c r="A69" s="11">
        <v>524</v>
      </c>
      <c r="B69" s="27" t="s">
        <v>198</v>
      </c>
      <c r="C69" s="11" t="s">
        <v>72</v>
      </c>
      <c r="D69" s="28" t="s">
        <v>199</v>
      </c>
      <c r="E69" s="11">
        <v>36</v>
      </c>
      <c r="F69" s="11" t="s">
        <v>106</v>
      </c>
      <c r="G69" s="11">
        <v>93440604</v>
      </c>
      <c r="I69" t="b">
        <f t="shared" si="0"/>
        <v>0</v>
      </c>
      <c r="J69" s="25" t="str">
        <f t="shared" si="1"/>
        <v>1981</v>
      </c>
      <c r="L69" s="32">
        <f t="shared" si="2"/>
        <v>0</v>
      </c>
      <c r="S69" s="11"/>
      <c r="T69" s="27" t="s">
        <v>198</v>
      </c>
      <c r="U69" s="11">
        <v>524</v>
      </c>
    </row>
    <row r="70" spans="1:21" x14ac:dyDescent="0.2">
      <c r="A70" s="11">
        <v>1133</v>
      </c>
      <c r="B70" s="27" t="s">
        <v>200</v>
      </c>
      <c r="C70" s="11" t="s">
        <v>72</v>
      </c>
      <c r="D70" s="28" t="s">
        <v>201</v>
      </c>
      <c r="E70" s="11">
        <v>33</v>
      </c>
      <c r="F70" s="11" t="s">
        <v>67</v>
      </c>
      <c r="G70" s="11">
        <v>37925629</v>
      </c>
      <c r="I70" t="b">
        <f t="shared" si="0"/>
        <v>0</v>
      </c>
      <c r="J70" s="25" t="str">
        <f t="shared" si="1"/>
        <v>1984</v>
      </c>
      <c r="L70" s="32">
        <f t="shared" si="2"/>
        <v>0</v>
      </c>
      <c r="S70" s="11"/>
      <c r="T70" s="27" t="s">
        <v>200</v>
      </c>
      <c r="U70" s="11">
        <v>1133</v>
      </c>
    </row>
    <row r="71" spans="1:21" x14ac:dyDescent="0.2">
      <c r="A71" s="11">
        <v>1654</v>
      </c>
      <c r="B71" s="27" t="s">
        <v>202</v>
      </c>
      <c r="C71" s="11" t="s">
        <v>72</v>
      </c>
      <c r="D71" s="28" t="s">
        <v>203</v>
      </c>
      <c r="E71" s="11">
        <v>29</v>
      </c>
      <c r="F71" s="11" t="s">
        <v>85</v>
      </c>
      <c r="G71" s="11">
        <v>19138867</v>
      </c>
      <c r="I71" t="b">
        <f t="shared" ref="I71:I134" si="3">IF(AND(IF(F71=$I$5,TRUE,FALSE),IF(MID(B71,1,1)="П",TRUE,FALSE)),TRUE,FALSE)</f>
        <v>0</v>
      </c>
      <c r="J71" s="25" t="str">
        <f t="shared" ref="J71:J134" si="4">RIGHT(D71,4)</f>
        <v>1988</v>
      </c>
      <c r="L71" s="32">
        <f t="shared" ref="L71:L134" si="5">IF(LEFT(B71)="П",1,0)</f>
        <v>0</v>
      </c>
      <c r="S71" s="11"/>
      <c r="T71" s="27" t="s">
        <v>202</v>
      </c>
      <c r="U71" s="11">
        <v>1654</v>
      </c>
    </row>
    <row r="72" spans="1:21" x14ac:dyDescent="0.2">
      <c r="A72" s="11">
        <v>619</v>
      </c>
      <c r="B72" s="27" t="s">
        <v>204</v>
      </c>
      <c r="C72" s="11" t="s">
        <v>72</v>
      </c>
      <c r="D72" s="28" t="s">
        <v>205</v>
      </c>
      <c r="E72" s="11">
        <v>27</v>
      </c>
      <c r="F72" s="11" t="s">
        <v>106</v>
      </c>
      <c r="G72" s="11">
        <v>99223962</v>
      </c>
      <c r="I72" t="b">
        <f t="shared" si="3"/>
        <v>0</v>
      </c>
      <c r="J72" s="25" t="str">
        <f t="shared" si="4"/>
        <v>1990</v>
      </c>
      <c r="L72" s="32">
        <f t="shared" si="5"/>
        <v>0</v>
      </c>
      <c r="S72" s="11"/>
      <c r="T72" s="27" t="s">
        <v>204</v>
      </c>
      <c r="U72" s="11">
        <v>619</v>
      </c>
    </row>
    <row r="73" spans="1:21" x14ac:dyDescent="0.2">
      <c r="A73" s="11">
        <v>1376</v>
      </c>
      <c r="B73" s="27" t="s">
        <v>206</v>
      </c>
      <c r="C73" s="11" t="s">
        <v>65</v>
      </c>
      <c r="D73" s="28" t="s">
        <v>207</v>
      </c>
      <c r="E73" s="11">
        <v>24</v>
      </c>
      <c r="F73" s="11" t="s">
        <v>63</v>
      </c>
      <c r="G73" s="11">
        <v>90386646</v>
      </c>
      <c r="I73" t="b">
        <f t="shared" si="3"/>
        <v>0</v>
      </c>
      <c r="J73" s="25" t="str">
        <f t="shared" si="4"/>
        <v>1993</v>
      </c>
      <c r="L73" s="32">
        <f t="shared" si="5"/>
        <v>0</v>
      </c>
      <c r="S73" s="11"/>
      <c r="T73" s="27" t="s">
        <v>206</v>
      </c>
      <c r="U73" s="11">
        <v>1376</v>
      </c>
    </row>
    <row r="74" spans="1:21" x14ac:dyDescent="0.2">
      <c r="A74" s="11">
        <v>557</v>
      </c>
      <c r="B74" s="27" t="s">
        <v>208</v>
      </c>
      <c r="C74" s="11" t="s">
        <v>72</v>
      </c>
      <c r="D74" s="28" t="s">
        <v>209</v>
      </c>
      <c r="E74" s="11">
        <v>40</v>
      </c>
      <c r="F74" s="11" t="s">
        <v>67</v>
      </c>
      <c r="G74" s="11">
        <v>75999800</v>
      </c>
      <c r="I74" t="b">
        <f t="shared" si="3"/>
        <v>0</v>
      </c>
      <c r="J74" s="25" t="str">
        <f t="shared" si="4"/>
        <v>1977</v>
      </c>
      <c r="L74" s="32">
        <f t="shared" si="5"/>
        <v>0</v>
      </c>
      <c r="S74" s="11"/>
      <c r="T74" s="27" t="s">
        <v>208</v>
      </c>
      <c r="U74" s="11">
        <v>557</v>
      </c>
    </row>
    <row r="75" spans="1:21" x14ac:dyDescent="0.2">
      <c r="A75" s="11">
        <v>1393</v>
      </c>
      <c r="B75" s="27" t="s">
        <v>210</v>
      </c>
      <c r="C75" s="11" t="s">
        <v>72</v>
      </c>
      <c r="D75" s="28" t="s">
        <v>211</v>
      </c>
      <c r="E75" s="11">
        <v>25</v>
      </c>
      <c r="F75" s="11" t="s">
        <v>67</v>
      </c>
      <c r="G75" s="11">
        <v>75162386</v>
      </c>
      <c r="I75" t="b">
        <f t="shared" si="3"/>
        <v>0</v>
      </c>
      <c r="J75" s="25" t="str">
        <f t="shared" si="4"/>
        <v>1992</v>
      </c>
      <c r="L75" s="32">
        <f t="shared" si="5"/>
        <v>0</v>
      </c>
      <c r="S75" s="11"/>
      <c r="T75" s="27" t="s">
        <v>210</v>
      </c>
      <c r="U75" s="11">
        <v>1393</v>
      </c>
    </row>
    <row r="76" spans="1:21" x14ac:dyDescent="0.2">
      <c r="A76" s="11">
        <v>461</v>
      </c>
      <c r="B76" s="27" t="s">
        <v>212</v>
      </c>
      <c r="C76" s="11" t="s">
        <v>65</v>
      </c>
      <c r="D76" s="28" t="s">
        <v>213</v>
      </c>
      <c r="E76" s="11">
        <v>30</v>
      </c>
      <c r="F76" s="11" t="s">
        <v>67</v>
      </c>
      <c r="G76" s="11">
        <v>8623671</v>
      </c>
      <c r="I76" t="b">
        <f t="shared" si="3"/>
        <v>0</v>
      </c>
      <c r="J76" s="25" t="str">
        <f t="shared" si="4"/>
        <v>1987</v>
      </c>
      <c r="L76" s="32">
        <f t="shared" si="5"/>
        <v>0</v>
      </c>
      <c r="S76" s="11"/>
      <c r="T76" s="27" t="s">
        <v>212</v>
      </c>
      <c r="U76" s="11">
        <v>461</v>
      </c>
    </row>
    <row r="77" spans="1:21" x14ac:dyDescent="0.2">
      <c r="A77" s="11">
        <v>1308</v>
      </c>
      <c r="B77" s="27" t="s">
        <v>214</v>
      </c>
      <c r="C77" s="11" t="s">
        <v>72</v>
      </c>
      <c r="D77" s="28" t="s">
        <v>215</v>
      </c>
      <c r="E77" s="11">
        <v>21</v>
      </c>
      <c r="F77" s="11" t="s">
        <v>67</v>
      </c>
      <c r="G77" s="11">
        <v>55734320</v>
      </c>
      <c r="I77" t="b">
        <f t="shared" si="3"/>
        <v>0</v>
      </c>
      <c r="J77" s="25" t="str">
        <f t="shared" si="4"/>
        <v>1996</v>
      </c>
      <c r="L77" s="32">
        <f t="shared" si="5"/>
        <v>0</v>
      </c>
      <c r="S77" s="11"/>
      <c r="T77" s="27" t="s">
        <v>214</v>
      </c>
      <c r="U77" s="11">
        <v>1308</v>
      </c>
    </row>
    <row r="78" spans="1:21" x14ac:dyDescent="0.2">
      <c r="A78" s="11">
        <v>1672</v>
      </c>
      <c r="B78" s="27" t="s">
        <v>216</v>
      </c>
      <c r="C78" s="11" t="s">
        <v>65</v>
      </c>
      <c r="D78" s="28" t="s">
        <v>217</v>
      </c>
      <c r="E78" s="11">
        <v>27</v>
      </c>
      <c r="F78" s="11" t="s">
        <v>119</v>
      </c>
      <c r="G78" s="11">
        <v>78779424</v>
      </c>
      <c r="I78" t="b">
        <f t="shared" si="3"/>
        <v>0</v>
      </c>
      <c r="J78" s="25" t="str">
        <f t="shared" si="4"/>
        <v>1990</v>
      </c>
      <c r="L78" s="32">
        <f t="shared" si="5"/>
        <v>0</v>
      </c>
      <c r="S78" s="11"/>
      <c r="T78" s="27" t="s">
        <v>216</v>
      </c>
      <c r="U78" s="11">
        <v>1672</v>
      </c>
    </row>
    <row r="79" spans="1:21" x14ac:dyDescent="0.2">
      <c r="A79" s="11">
        <v>1324</v>
      </c>
      <c r="B79" s="27" t="s">
        <v>218</v>
      </c>
      <c r="C79" s="11" t="s">
        <v>61</v>
      </c>
      <c r="D79" s="28" t="s">
        <v>219</v>
      </c>
      <c r="E79" s="11">
        <v>36</v>
      </c>
      <c r="F79" s="11" t="s">
        <v>67</v>
      </c>
      <c r="G79" s="11">
        <v>38053958</v>
      </c>
      <c r="I79" t="b">
        <f t="shared" si="3"/>
        <v>0</v>
      </c>
      <c r="J79" s="25" t="str">
        <f t="shared" si="4"/>
        <v>1981</v>
      </c>
      <c r="L79" s="32">
        <f t="shared" si="5"/>
        <v>0</v>
      </c>
      <c r="S79" s="11"/>
      <c r="T79" s="27" t="s">
        <v>218</v>
      </c>
      <c r="U79" s="11">
        <v>1324</v>
      </c>
    </row>
    <row r="80" spans="1:21" x14ac:dyDescent="0.2">
      <c r="A80" s="11">
        <v>358</v>
      </c>
      <c r="B80" s="27" t="s">
        <v>220</v>
      </c>
      <c r="C80" s="11" t="s">
        <v>72</v>
      </c>
      <c r="D80" s="28" t="s">
        <v>221</v>
      </c>
      <c r="E80" s="11">
        <v>29</v>
      </c>
      <c r="F80" s="11" t="s">
        <v>85</v>
      </c>
      <c r="G80" s="11">
        <v>27443114</v>
      </c>
      <c r="I80" t="b">
        <f t="shared" si="3"/>
        <v>0</v>
      </c>
      <c r="J80" s="25" t="str">
        <f t="shared" si="4"/>
        <v>1988</v>
      </c>
      <c r="L80" s="32">
        <f t="shared" si="5"/>
        <v>0</v>
      </c>
      <c r="S80" s="11"/>
      <c r="T80" s="27" t="s">
        <v>220</v>
      </c>
      <c r="U80" s="11">
        <v>358</v>
      </c>
    </row>
    <row r="81" spans="1:21" x14ac:dyDescent="0.2">
      <c r="A81" s="11">
        <v>742</v>
      </c>
      <c r="B81" s="27" t="s">
        <v>222</v>
      </c>
      <c r="C81" s="11" t="s">
        <v>65</v>
      </c>
      <c r="D81" s="28" t="s">
        <v>223</v>
      </c>
      <c r="E81" s="11">
        <v>29</v>
      </c>
      <c r="F81" s="11" t="s">
        <v>106</v>
      </c>
      <c r="G81" s="11">
        <v>44334488</v>
      </c>
      <c r="I81" t="b">
        <f t="shared" si="3"/>
        <v>0</v>
      </c>
      <c r="J81" s="25" t="str">
        <f t="shared" si="4"/>
        <v>1988</v>
      </c>
      <c r="L81" s="32">
        <f t="shared" si="5"/>
        <v>0</v>
      </c>
      <c r="S81" s="11"/>
      <c r="T81" s="27" t="s">
        <v>222</v>
      </c>
      <c r="U81" s="11">
        <v>742</v>
      </c>
    </row>
    <row r="82" spans="1:21" x14ac:dyDescent="0.2">
      <c r="A82" s="11">
        <v>160</v>
      </c>
      <c r="B82" s="27" t="s">
        <v>224</v>
      </c>
      <c r="C82" s="11" t="s">
        <v>72</v>
      </c>
      <c r="D82" s="28" t="s">
        <v>225</v>
      </c>
      <c r="E82" s="11">
        <v>21</v>
      </c>
      <c r="F82" s="11" t="s">
        <v>67</v>
      </c>
      <c r="G82" s="11">
        <v>23822415</v>
      </c>
      <c r="I82" t="b">
        <f t="shared" si="3"/>
        <v>0</v>
      </c>
      <c r="J82" s="25" t="str">
        <f t="shared" si="4"/>
        <v>1996</v>
      </c>
      <c r="L82" s="32">
        <f t="shared" si="5"/>
        <v>0</v>
      </c>
      <c r="S82" s="11"/>
      <c r="T82" s="27" t="s">
        <v>224</v>
      </c>
      <c r="U82" s="11">
        <v>160</v>
      </c>
    </row>
    <row r="83" spans="1:21" x14ac:dyDescent="0.2">
      <c r="A83" s="11">
        <v>300</v>
      </c>
      <c r="B83" s="27" t="s">
        <v>226</v>
      </c>
      <c r="C83" s="11" t="s">
        <v>72</v>
      </c>
      <c r="D83" s="28" t="s">
        <v>227</v>
      </c>
      <c r="E83" s="11">
        <v>22</v>
      </c>
      <c r="F83" s="11" t="s">
        <v>94</v>
      </c>
      <c r="G83" s="11">
        <v>95055693</v>
      </c>
      <c r="I83" t="b">
        <f t="shared" si="3"/>
        <v>0</v>
      </c>
      <c r="J83" s="25" t="str">
        <f t="shared" si="4"/>
        <v>1995</v>
      </c>
      <c r="L83" s="32">
        <f t="shared" si="5"/>
        <v>0</v>
      </c>
      <c r="S83" s="11"/>
      <c r="T83" s="27" t="s">
        <v>226</v>
      </c>
      <c r="U83" s="11">
        <v>300</v>
      </c>
    </row>
    <row r="84" spans="1:21" x14ac:dyDescent="0.2">
      <c r="A84" s="11">
        <v>467</v>
      </c>
      <c r="B84" s="27" t="s">
        <v>228</v>
      </c>
      <c r="C84" s="11" t="s">
        <v>72</v>
      </c>
      <c r="D84" s="28" t="s">
        <v>229</v>
      </c>
      <c r="E84" s="11">
        <v>31</v>
      </c>
      <c r="F84" s="11" t="s">
        <v>67</v>
      </c>
      <c r="G84" s="11">
        <v>95981407</v>
      </c>
      <c r="I84" t="b">
        <f t="shared" si="3"/>
        <v>0</v>
      </c>
      <c r="J84" s="25" t="str">
        <f t="shared" si="4"/>
        <v>1986</v>
      </c>
      <c r="L84" s="32">
        <f t="shared" si="5"/>
        <v>0</v>
      </c>
      <c r="S84" s="11"/>
      <c r="T84" s="27" t="s">
        <v>228</v>
      </c>
      <c r="U84" s="11">
        <v>467</v>
      </c>
    </row>
    <row r="85" spans="1:21" x14ac:dyDescent="0.2">
      <c r="A85" s="11">
        <v>1309</v>
      </c>
      <c r="B85" s="27" t="s">
        <v>230</v>
      </c>
      <c r="C85" s="11" t="s">
        <v>72</v>
      </c>
      <c r="D85" s="28" t="s">
        <v>231</v>
      </c>
      <c r="E85" s="11">
        <v>30</v>
      </c>
      <c r="F85" s="11" t="s">
        <v>85</v>
      </c>
      <c r="G85" s="11">
        <v>34175510</v>
      </c>
      <c r="I85" t="b">
        <f t="shared" si="3"/>
        <v>0</v>
      </c>
      <c r="J85" s="25" t="str">
        <f t="shared" si="4"/>
        <v>1987</v>
      </c>
      <c r="L85" s="32">
        <f t="shared" si="5"/>
        <v>0</v>
      </c>
      <c r="S85" s="11"/>
      <c r="T85" s="27" t="s">
        <v>230</v>
      </c>
      <c r="U85" s="11">
        <v>1309</v>
      </c>
    </row>
    <row r="86" spans="1:21" x14ac:dyDescent="0.2">
      <c r="A86" s="11">
        <v>241</v>
      </c>
      <c r="B86" s="27" t="s">
        <v>232</v>
      </c>
      <c r="C86" s="11" t="s">
        <v>72</v>
      </c>
      <c r="D86" s="28" t="s">
        <v>233</v>
      </c>
      <c r="E86" s="11">
        <v>35</v>
      </c>
      <c r="F86" s="11" t="s">
        <v>67</v>
      </c>
      <c r="G86" s="11">
        <v>25375879</v>
      </c>
      <c r="I86" t="b">
        <f t="shared" si="3"/>
        <v>0</v>
      </c>
      <c r="J86" s="25" t="str">
        <f t="shared" si="4"/>
        <v>1982</v>
      </c>
      <c r="L86" s="32">
        <f t="shared" si="5"/>
        <v>0</v>
      </c>
      <c r="S86" s="11"/>
      <c r="T86" s="27" t="s">
        <v>232</v>
      </c>
      <c r="U86" s="11">
        <v>241</v>
      </c>
    </row>
    <row r="87" spans="1:21" x14ac:dyDescent="0.2">
      <c r="A87" s="11">
        <v>1783</v>
      </c>
      <c r="B87" s="27" t="s">
        <v>234</v>
      </c>
      <c r="C87" s="11" t="s">
        <v>61</v>
      </c>
      <c r="D87" s="28" t="s">
        <v>235</v>
      </c>
      <c r="E87" s="11">
        <v>22</v>
      </c>
      <c r="F87" s="11" t="s">
        <v>67</v>
      </c>
      <c r="G87" s="11">
        <v>55359237</v>
      </c>
      <c r="I87" t="b">
        <f t="shared" si="3"/>
        <v>0</v>
      </c>
      <c r="J87" s="25" t="str">
        <f t="shared" si="4"/>
        <v>1995</v>
      </c>
      <c r="L87" s="32">
        <f t="shared" si="5"/>
        <v>1</v>
      </c>
      <c r="S87" s="11"/>
      <c r="T87" s="27" t="s">
        <v>234</v>
      </c>
      <c r="U87" s="11">
        <v>1783</v>
      </c>
    </row>
    <row r="88" spans="1:21" x14ac:dyDescent="0.2">
      <c r="A88" s="11">
        <v>327</v>
      </c>
      <c r="B88" s="27" t="s">
        <v>236</v>
      </c>
      <c r="C88" s="11" t="s">
        <v>72</v>
      </c>
      <c r="D88" s="28" t="s">
        <v>237</v>
      </c>
      <c r="E88" s="11">
        <v>39</v>
      </c>
      <c r="F88" s="11" t="s">
        <v>67</v>
      </c>
      <c r="G88" s="11">
        <v>14555618</v>
      </c>
      <c r="I88" t="b">
        <f t="shared" si="3"/>
        <v>0</v>
      </c>
      <c r="J88" s="25" t="str">
        <f t="shared" si="4"/>
        <v>1978</v>
      </c>
      <c r="L88" s="32">
        <f t="shared" si="5"/>
        <v>0</v>
      </c>
      <c r="S88" s="11"/>
      <c r="T88" s="27" t="s">
        <v>236</v>
      </c>
      <c r="U88" s="11">
        <v>327</v>
      </c>
    </row>
    <row r="89" spans="1:21" x14ac:dyDescent="0.2">
      <c r="A89" s="11">
        <v>1071</v>
      </c>
      <c r="B89" s="27" t="s">
        <v>238</v>
      </c>
      <c r="C89" s="11" t="s">
        <v>61</v>
      </c>
      <c r="D89" s="28" t="s">
        <v>239</v>
      </c>
      <c r="E89" s="11">
        <v>28</v>
      </c>
      <c r="F89" s="11" t="s">
        <v>67</v>
      </c>
      <c r="G89" s="11">
        <v>37192271</v>
      </c>
      <c r="I89" t="b">
        <f t="shared" si="3"/>
        <v>0</v>
      </c>
      <c r="J89" s="25" t="str">
        <f t="shared" si="4"/>
        <v>1990</v>
      </c>
      <c r="L89" s="32">
        <f t="shared" si="5"/>
        <v>0</v>
      </c>
      <c r="S89" s="11"/>
      <c r="T89" s="27" t="s">
        <v>238</v>
      </c>
      <c r="U89" s="11">
        <v>1071</v>
      </c>
    </row>
    <row r="90" spans="1:21" x14ac:dyDescent="0.2">
      <c r="A90" s="11">
        <v>974</v>
      </c>
      <c r="B90" s="27" t="s">
        <v>240</v>
      </c>
      <c r="C90" s="11" t="s">
        <v>72</v>
      </c>
      <c r="D90" s="28" t="s">
        <v>241</v>
      </c>
      <c r="E90" s="11">
        <v>27</v>
      </c>
      <c r="F90" s="11" t="s">
        <v>76</v>
      </c>
      <c r="G90" s="11">
        <v>28495308</v>
      </c>
      <c r="I90" t="b">
        <f t="shared" si="3"/>
        <v>0</v>
      </c>
      <c r="J90" s="25" t="str">
        <f t="shared" si="4"/>
        <v>1991</v>
      </c>
      <c r="L90" s="32">
        <f t="shared" si="5"/>
        <v>0</v>
      </c>
      <c r="S90" s="11"/>
      <c r="T90" s="27" t="s">
        <v>240</v>
      </c>
      <c r="U90" s="11">
        <v>974</v>
      </c>
    </row>
    <row r="91" spans="1:21" x14ac:dyDescent="0.2">
      <c r="A91" s="11">
        <v>998</v>
      </c>
      <c r="B91" s="27" t="s">
        <v>242</v>
      </c>
      <c r="C91" s="11" t="s">
        <v>65</v>
      </c>
      <c r="D91" s="28" t="s">
        <v>243</v>
      </c>
      <c r="E91" s="11">
        <v>28</v>
      </c>
      <c r="F91" s="11" t="s">
        <v>85</v>
      </c>
      <c r="G91" s="11">
        <v>77011788</v>
      </c>
      <c r="I91" t="b">
        <f t="shared" si="3"/>
        <v>0</v>
      </c>
      <c r="J91" s="25" t="str">
        <f t="shared" si="4"/>
        <v>1989</v>
      </c>
      <c r="L91" s="32">
        <f t="shared" si="5"/>
        <v>0</v>
      </c>
      <c r="S91" s="11"/>
      <c r="T91" s="27" t="s">
        <v>242</v>
      </c>
      <c r="U91" s="11">
        <v>998</v>
      </c>
    </row>
    <row r="92" spans="1:21" x14ac:dyDescent="0.2">
      <c r="A92" s="11">
        <v>231</v>
      </c>
      <c r="B92" s="27" t="s">
        <v>244</v>
      </c>
      <c r="C92" s="11" t="s">
        <v>72</v>
      </c>
      <c r="D92" s="28" t="s">
        <v>245</v>
      </c>
      <c r="E92" s="11">
        <v>30</v>
      </c>
      <c r="F92" s="11" t="s">
        <v>70</v>
      </c>
      <c r="G92" s="11">
        <v>7597851</v>
      </c>
      <c r="I92" t="b">
        <f t="shared" si="3"/>
        <v>0</v>
      </c>
      <c r="J92" s="25" t="str">
        <f t="shared" si="4"/>
        <v>1987</v>
      </c>
      <c r="L92" s="32">
        <f t="shared" si="5"/>
        <v>0</v>
      </c>
      <c r="S92" s="11"/>
      <c r="T92" s="27" t="s">
        <v>244</v>
      </c>
      <c r="U92" s="11">
        <v>231</v>
      </c>
    </row>
    <row r="93" spans="1:21" x14ac:dyDescent="0.2">
      <c r="A93" s="11">
        <v>561</v>
      </c>
      <c r="B93" s="27" t="s">
        <v>246</v>
      </c>
      <c r="C93" s="11" t="s">
        <v>72</v>
      </c>
      <c r="D93" s="28" t="s">
        <v>247</v>
      </c>
      <c r="E93" s="11">
        <v>31</v>
      </c>
      <c r="F93" s="11" t="s">
        <v>67</v>
      </c>
      <c r="G93" s="11">
        <v>79766101</v>
      </c>
      <c r="I93" t="b">
        <f t="shared" si="3"/>
        <v>0</v>
      </c>
      <c r="J93" s="25" t="str">
        <f t="shared" si="4"/>
        <v>1986</v>
      </c>
      <c r="L93" s="32">
        <f t="shared" si="5"/>
        <v>0</v>
      </c>
      <c r="S93" s="11"/>
      <c r="T93" s="27" t="s">
        <v>246</v>
      </c>
      <c r="U93" s="11">
        <v>561</v>
      </c>
    </row>
    <row r="94" spans="1:21" x14ac:dyDescent="0.2">
      <c r="A94" s="11">
        <v>498</v>
      </c>
      <c r="B94" s="27" t="s">
        <v>248</v>
      </c>
      <c r="C94" s="11" t="s">
        <v>61</v>
      </c>
      <c r="D94" s="28" t="s">
        <v>249</v>
      </c>
      <c r="E94" s="11">
        <v>19</v>
      </c>
      <c r="F94" s="11" t="s">
        <v>67</v>
      </c>
      <c r="G94" s="11">
        <v>55435399</v>
      </c>
      <c r="I94" t="b">
        <f t="shared" si="3"/>
        <v>0</v>
      </c>
      <c r="J94" s="25" t="str">
        <f t="shared" si="4"/>
        <v>1999</v>
      </c>
      <c r="L94" s="32">
        <f t="shared" si="5"/>
        <v>0</v>
      </c>
      <c r="S94" s="11"/>
      <c r="T94" s="27" t="s">
        <v>248</v>
      </c>
      <c r="U94" s="11">
        <v>498</v>
      </c>
    </row>
    <row r="95" spans="1:21" x14ac:dyDescent="0.2">
      <c r="A95" s="11">
        <v>905</v>
      </c>
      <c r="B95" s="27" t="s">
        <v>250</v>
      </c>
      <c r="C95" s="11" t="s">
        <v>72</v>
      </c>
      <c r="D95" s="28" t="s">
        <v>251</v>
      </c>
      <c r="E95" s="11">
        <v>35</v>
      </c>
      <c r="F95" s="11" t="s">
        <v>85</v>
      </c>
      <c r="G95" s="11">
        <v>59113786</v>
      </c>
      <c r="I95" t="b">
        <f t="shared" si="3"/>
        <v>0</v>
      </c>
      <c r="J95" s="25" t="str">
        <f t="shared" si="4"/>
        <v>1982</v>
      </c>
      <c r="L95" s="32">
        <f t="shared" si="5"/>
        <v>0</v>
      </c>
      <c r="S95" s="11"/>
      <c r="T95" s="27" t="s">
        <v>250</v>
      </c>
      <c r="U95" s="11">
        <v>905</v>
      </c>
    </row>
    <row r="96" spans="1:21" x14ac:dyDescent="0.2">
      <c r="A96" s="11">
        <v>452</v>
      </c>
      <c r="B96" s="27" t="s">
        <v>252</v>
      </c>
      <c r="C96" s="11" t="s">
        <v>61</v>
      </c>
      <c r="D96" s="28" t="s">
        <v>253</v>
      </c>
      <c r="E96" s="11">
        <v>43</v>
      </c>
      <c r="F96" s="11" t="s">
        <v>67</v>
      </c>
      <c r="G96" s="11">
        <v>40445861</v>
      </c>
      <c r="I96" t="b">
        <f t="shared" si="3"/>
        <v>0</v>
      </c>
      <c r="J96" s="25" t="str">
        <f t="shared" si="4"/>
        <v>1975</v>
      </c>
      <c r="L96" s="32">
        <f t="shared" si="5"/>
        <v>0</v>
      </c>
      <c r="S96" s="11"/>
      <c r="T96" s="27" t="s">
        <v>252</v>
      </c>
      <c r="U96" s="11">
        <v>452</v>
      </c>
    </row>
    <row r="97" spans="1:21" x14ac:dyDescent="0.2">
      <c r="A97" s="11">
        <v>39</v>
      </c>
      <c r="B97" s="27" t="s">
        <v>254</v>
      </c>
      <c r="C97" s="11" t="s">
        <v>65</v>
      </c>
      <c r="D97" s="28" t="s">
        <v>91</v>
      </c>
      <c r="E97" s="11">
        <v>23</v>
      </c>
      <c r="F97" s="11" t="s">
        <v>67</v>
      </c>
      <c r="G97" s="11">
        <v>58921171</v>
      </c>
      <c r="I97" t="b">
        <f t="shared" si="3"/>
        <v>0</v>
      </c>
      <c r="J97" s="25" t="str">
        <f t="shared" si="4"/>
        <v>1994</v>
      </c>
      <c r="L97" s="32">
        <f t="shared" si="5"/>
        <v>0</v>
      </c>
      <c r="S97" s="11"/>
      <c r="T97" s="27" t="s">
        <v>254</v>
      </c>
      <c r="U97" s="11">
        <v>39</v>
      </c>
    </row>
    <row r="98" spans="1:21" x14ac:dyDescent="0.2">
      <c r="A98" s="11">
        <v>735</v>
      </c>
      <c r="B98" s="27" t="s">
        <v>255</v>
      </c>
      <c r="C98" s="11" t="s">
        <v>61</v>
      </c>
      <c r="D98" s="28" t="s">
        <v>256</v>
      </c>
      <c r="E98" s="11">
        <v>22</v>
      </c>
      <c r="F98" s="11" t="s">
        <v>122</v>
      </c>
      <c r="G98" s="11">
        <v>53894693</v>
      </c>
      <c r="I98" t="b">
        <f t="shared" si="3"/>
        <v>0</v>
      </c>
      <c r="J98" s="25" t="str">
        <f t="shared" si="4"/>
        <v>1995</v>
      </c>
      <c r="L98" s="32">
        <f t="shared" si="5"/>
        <v>0</v>
      </c>
      <c r="S98" s="11"/>
      <c r="T98" s="27" t="s">
        <v>255</v>
      </c>
      <c r="U98" s="11">
        <v>735</v>
      </c>
    </row>
    <row r="99" spans="1:21" x14ac:dyDescent="0.2">
      <c r="A99" s="11">
        <v>119</v>
      </c>
      <c r="B99" s="27" t="s">
        <v>257</v>
      </c>
      <c r="C99" s="11" t="s">
        <v>72</v>
      </c>
      <c r="D99" s="28" t="s">
        <v>258</v>
      </c>
      <c r="E99" s="11">
        <v>28</v>
      </c>
      <c r="F99" s="11" t="s">
        <v>67</v>
      </c>
      <c r="G99" s="11">
        <v>45836303</v>
      </c>
      <c r="I99" t="b">
        <f t="shared" si="3"/>
        <v>0</v>
      </c>
      <c r="J99" s="25" t="str">
        <f t="shared" si="4"/>
        <v>1989</v>
      </c>
      <c r="L99" s="32">
        <f t="shared" si="5"/>
        <v>0</v>
      </c>
      <c r="S99" s="11"/>
      <c r="T99" s="27" t="s">
        <v>257</v>
      </c>
      <c r="U99" s="11">
        <v>119</v>
      </c>
    </row>
    <row r="100" spans="1:21" x14ac:dyDescent="0.2">
      <c r="A100" s="11">
        <v>1250</v>
      </c>
      <c r="B100" s="27" t="s">
        <v>259</v>
      </c>
      <c r="C100" s="11" t="s">
        <v>72</v>
      </c>
      <c r="D100" s="28" t="s">
        <v>260</v>
      </c>
      <c r="E100" s="11">
        <v>37</v>
      </c>
      <c r="F100" s="11" t="s">
        <v>70</v>
      </c>
      <c r="G100" s="11">
        <v>45188149</v>
      </c>
      <c r="I100" t="b">
        <f t="shared" si="3"/>
        <v>0</v>
      </c>
      <c r="J100" s="25" t="str">
        <f t="shared" si="4"/>
        <v>1980</v>
      </c>
      <c r="L100" s="32">
        <f t="shared" si="5"/>
        <v>0</v>
      </c>
      <c r="S100" s="11"/>
      <c r="T100" s="27" t="s">
        <v>259</v>
      </c>
      <c r="U100" s="11">
        <v>1250</v>
      </c>
    </row>
    <row r="101" spans="1:21" x14ac:dyDescent="0.2">
      <c r="A101" s="11">
        <v>847</v>
      </c>
      <c r="B101" s="27" t="s">
        <v>261</v>
      </c>
      <c r="C101" s="11" t="s">
        <v>72</v>
      </c>
      <c r="D101" s="28" t="s">
        <v>262</v>
      </c>
      <c r="E101" s="11">
        <v>26</v>
      </c>
      <c r="F101" s="11" t="s">
        <v>76</v>
      </c>
      <c r="G101" s="11">
        <v>58114001</v>
      </c>
      <c r="I101" t="b">
        <f t="shared" si="3"/>
        <v>0</v>
      </c>
      <c r="J101" s="25" t="str">
        <f t="shared" si="4"/>
        <v>1991</v>
      </c>
      <c r="L101" s="32">
        <f t="shared" si="5"/>
        <v>0</v>
      </c>
      <c r="S101" s="11"/>
      <c r="T101" s="27" t="s">
        <v>261</v>
      </c>
      <c r="U101" s="11">
        <v>847</v>
      </c>
    </row>
    <row r="102" spans="1:21" x14ac:dyDescent="0.2">
      <c r="A102" s="11">
        <v>120</v>
      </c>
      <c r="B102" s="27" t="s">
        <v>263</v>
      </c>
      <c r="C102" s="11" t="s">
        <v>65</v>
      </c>
      <c r="D102" s="28" t="s">
        <v>264</v>
      </c>
      <c r="E102" s="11">
        <v>36</v>
      </c>
      <c r="F102" s="11" t="s">
        <v>119</v>
      </c>
      <c r="G102" s="11">
        <v>62675656</v>
      </c>
      <c r="I102" t="b">
        <f t="shared" si="3"/>
        <v>0</v>
      </c>
      <c r="J102" s="25" t="str">
        <f t="shared" si="4"/>
        <v>1981</v>
      </c>
      <c r="L102" s="32">
        <f t="shared" si="5"/>
        <v>0</v>
      </c>
      <c r="S102" s="11"/>
      <c r="T102" s="27" t="s">
        <v>263</v>
      </c>
      <c r="U102" s="11">
        <v>120</v>
      </c>
    </row>
    <row r="103" spans="1:21" x14ac:dyDescent="0.2">
      <c r="A103" s="11">
        <v>779</v>
      </c>
      <c r="B103" s="27" t="s">
        <v>265</v>
      </c>
      <c r="C103" s="11" t="s">
        <v>72</v>
      </c>
      <c r="D103" s="28" t="s">
        <v>266</v>
      </c>
      <c r="E103" s="11">
        <v>36</v>
      </c>
      <c r="F103" s="11" t="s">
        <v>67</v>
      </c>
      <c r="G103" s="11">
        <v>45848150</v>
      </c>
      <c r="I103" t="b">
        <f t="shared" si="3"/>
        <v>0</v>
      </c>
      <c r="J103" s="25" t="str">
        <f t="shared" si="4"/>
        <v>1981</v>
      </c>
      <c r="L103" s="32">
        <f t="shared" si="5"/>
        <v>0</v>
      </c>
      <c r="S103" s="11"/>
      <c r="T103" s="27" t="s">
        <v>265</v>
      </c>
      <c r="U103" s="11">
        <v>779</v>
      </c>
    </row>
    <row r="104" spans="1:21" x14ac:dyDescent="0.2">
      <c r="A104" s="11">
        <v>1330</v>
      </c>
      <c r="B104" s="27" t="s">
        <v>267</v>
      </c>
      <c r="C104" s="11" t="s">
        <v>61</v>
      </c>
      <c r="D104" s="28" t="s">
        <v>268</v>
      </c>
      <c r="E104" s="11">
        <v>42</v>
      </c>
      <c r="F104" s="11" t="s">
        <v>269</v>
      </c>
      <c r="G104" s="11">
        <v>48769968</v>
      </c>
      <c r="I104" t="b">
        <f t="shared" si="3"/>
        <v>0</v>
      </c>
      <c r="J104" s="25" t="str">
        <f t="shared" si="4"/>
        <v>1975</v>
      </c>
      <c r="L104" s="32">
        <f t="shared" si="5"/>
        <v>0</v>
      </c>
      <c r="S104" s="11"/>
      <c r="T104" s="27" t="s">
        <v>267</v>
      </c>
      <c r="U104" s="11">
        <v>1330</v>
      </c>
    </row>
    <row r="105" spans="1:21" x14ac:dyDescent="0.2">
      <c r="A105" s="11">
        <v>1277</v>
      </c>
      <c r="B105" s="27" t="s">
        <v>270</v>
      </c>
      <c r="C105" s="11" t="s">
        <v>61</v>
      </c>
      <c r="D105" s="28" t="s">
        <v>271</v>
      </c>
      <c r="E105" s="11">
        <v>42</v>
      </c>
      <c r="F105" s="11" t="s">
        <v>67</v>
      </c>
      <c r="G105" s="11">
        <v>58867869</v>
      </c>
      <c r="I105" t="b">
        <f t="shared" si="3"/>
        <v>0</v>
      </c>
      <c r="J105" s="25" t="str">
        <f t="shared" si="4"/>
        <v>1975</v>
      </c>
      <c r="L105" s="32">
        <f t="shared" si="5"/>
        <v>0</v>
      </c>
      <c r="S105" s="11"/>
      <c r="T105" s="27" t="s">
        <v>270</v>
      </c>
      <c r="U105" s="11">
        <v>1277</v>
      </c>
    </row>
    <row r="106" spans="1:21" x14ac:dyDescent="0.2">
      <c r="A106" s="11">
        <v>208</v>
      </c>
      <c r="B106" s="27" t="s">
        <v>272</v>
      </c>
      <c r="C106" s="11" t="s">
        <v>72</v>
      </c>
      <c r="D106" s="28" t="s">
        <v>273</v>
      </c>
      <c r="E106" s="11">
        <v>36</v>
      </c>
      <c r="F106" s="11" t="s">
        <v>274</v>
      </c>
      <c r="G106" s="11">
        <v>27953495</v>
      </c>
      <c r="I106" t="b">
        <f t="shared" si="3"/>
        <v>0</v>
      </c>
      <c r="J106" s="25" t="str">
        <f t="shared" si="4"/>
        <v>1981</v>
      </c>
      <c r="L106" s="32">
        <f t="shared" si="5"/>
        <v>0</v>
      </c>
      <c r="S106" s="11"/>
      <c r="T106" s="27" t="s">
        <v>272</v>
      </c>
      <c r="U106" s="11">
        <v>208</v>
      </c>
    </row>
    <row r="107" spans="1:21" x14ac:dyDescent="0.2">
      <c r="A107" s="11">
        <v>339</v>
      </c>
      <c r="B107" s="27" t="s">
        <v>275</v>
      </c>
      <c r="C107" s="11" t="s">
        <v>61</v>
      </c>
      <c r="D107" s="28" t="s">
        <v>276</v>
      </c>
      <c r="E107" s="11">
        <v>30</v>
      </c>
      <c r="F107" s="11" t="s">
        <v>67</v>
      </c>
      <c r="G107" s="11">
        <v>50332349</v>
      </c>
      <c r="I107" t="b">
        <f t="shared" si="3"/>
        <v>0</v>
      </c>
      <c r="J107" s="25" t="str">
        <f t="shared" si="4"/>
        <v>1987</v>
      </c>
      <c r="L107" s="32">
        <f t="shared" si="5"/>
        <v>0</v>
      </c>
      <c r="S107" s="11"/>
      <c r="T107" s="27" t="s">
        <v>275</v>
      </c>
      <c r="U107" s="11">
        <v>339</v>
      </c>
    </row>
    <row r="108" spans="1:21" x14ac:dyDescent="0.2">
      <c r="A108" s="11">
        <v>134</v>
      </c>
      <c r="B108" s="27" t="s">
        <v>277</v>
      </c>
      <c r="C108" s="11" t="s">
        <v>72</v>
      </c>
      <c r="D108" s="28" t="s">
        <v>278</v>
      </c>
      <c r="E108" s="11">
        <v>19</v>
      </c>
      <c r="F108" s="11" t="s">
        <v>67</v>
      </c>
      <c r="G108" s="11">
        <v>25606633</v>
      </c>
      <c r="I108" t="b">
        <f t="shared" si="3"/>
        <v>0</v>
      </c>
      <c r="J108" s="25" t="str">
        <f t="shared" si="4"/>
        <v>1998</v>
      </c>
      <c r="L108" s="32">
        <f t="shared" si="5"/>
        <v>0</v>
      </c>
      <c r="S108" s="11"/>
      <c r="T108" s="27" t="s">
        <v>277</v>
      </c>
      <c r="U108" s="11">
        <v>134</v>
      </c>
    </row>
    <row r="109" spans="1:21" x14ac:dyDescent="0.2">
      <c r="A109" s="11">
        <v>736</v>
      </c>
      <c r="B109" s="27" t="s">
        <v>279</v>
      </c>
      <c r="C109" s="11" t="s">
        <v>61</v>
      </c>
      <c r="D109" s="28" t="s">
        <v>280</v>
      </c>
      <c r="E109" s="11">
        <v>30</v>
      </c>
      <c r="F109" s="11" t="s">
        <v>67</v>
      </c>
      <c r="G109" s="11">
        <v>5872223</v>
      </c>
      <c r="I109" t="b">
        <f t="shared" si="3"/>
        <v>0</v>
      </c>
      <c r="J109" s="25" t="str">
        <f t="shared" si="4"/>
        <v>1987</v>
      </c>
      <c r="L109" s="32">
        <f t="shared" si="5"/>
        <v>0</v>
      </c>
      <c r="S109" s="11"/>
      <c r="T109" s="27" t="s">
        <v>279</v>
      </c>
      <c r="U109" s="11">
        <v>736</v>
      </c>
    </row>
    <row r="110" spans="1:21" x14ac:dyDescent="0.2">
      <c r="A110" s="11">
        <v>309</v>
      </c>
      <c r="B110" s="27" t="s">
        <v>281</v>
      </c>
      <c r="C110" s="11" t="s">
        <v>72</v>
      </c>
      <c r="D110" s="28" t="s">
        <v>282</v>
      </c>
      <c r="E110" s="11">
        <v>35</v>
      </c>
      <c r="F110" s="11" t="s">
        <v>67</v>
      </c>
      <c r="G110" s="11">
        <v>55301411</v>
      </c>
      <c r="I110" t="b">
        <f t="shared" si="3"/>
        <v>0</v>
      </c>
      <c r="J110" s="25" t="str">
        <f t="shared" si="4"/>
        <v>1982</v>
      </c>
      <c r="L110" s="32">
        <f t="shared" si="5"/>
        <v>0</v>
      </c>
      <c r="S110" s="11"/>
      <c r="T110" s="27" t="s">
        <v>281</v>
      </c>
      <c r="U110" s="11">
        <v>309</v>
      </c>
    </row>
    <row r="111" spans="1:21" x14ac:dyDescent="0.2">
      <c r="A111" s="11">
        <v>922</v>
      </c>
      <c r="B111" s="27" t="s">
        <v>283</v>
      </c>
      <c r="C111" s="11" t="s">
        <v>72</v>
      </c>
      <c r="D111" s="28" t="s">
        <v>284</v>
      </c>
      <c r="E111" s="11">
        <v>30</v>
      </c>
      <c r="F111" s="11" t="s">
        <v>85</v>
      </c>
      <c r="G111" s="11">
        <v>51152862</v>
      </c>
      <c r="I111" t="b">
        <f t="shared" si="3"/>
        <v>0</v>
      </c>
      <c r="J111" s="25" t="str">
        <f t="shared" si="4"/>
        <v>1987</v>
      </c>
      <c r="L111" s="32">
        <f t="shared" si="5"/>
        <v>0</v>
      </c>
      <c r="S111" s="11"/>
      <c r="T111" s="27" t="s">
        <v>283</v>
      </c>
      <c r="U111" s="11">
        <v>922</v>
      </c>
    </row>
    <row r="112" spans="1:21" x14ac:dyDescent="0.2">
      <c r="A112" s="11">
        <v>661</v>
      </c>
      <c r="B112" s="27" t="s">
        <v>285</v>
      </c>
      <c r="C112" s="11" t="s">
        <v>72</v>
      </c>
      <c r="D112" s="28" t="s">
        <v>286</v>
      </c>
      <c r="E112" s="11">
        <v>26</v>
      </c>
      <c r="F112" s="11" t="s">
        <v>67</v>
      </c>
      <c r="G112" s="11">
        <v>16694144</v>
      </c>
      <c r="I112" t="b">
        <f t="shared" si="3"/>
        <v>0</v>
      </c>
      <c r="J112" s="25" t="str">
        <f t="shared" si="4"/>
        <v>1991</v>
      </c>
      <c r="L112" s="32">
        <f t="shared" si="5"/>
        <v>0</v>
      </c>
      <c r="S112" s="11"/>
      <c r="T112" s="27" t="s">
        <v>285</v>
      </c>
      <c r="U112" s="11">
        <v>661</v>
      </c>
    </row>
    <row r="113" spans="1:21" x14ac:dyDescent="0.2">
      <c r="A113" s="11">
        <v>798</v>
      </c>
      <c r="B113" s="27" t="s">
        <v>287</v>
      </c>
      <c r="C113" s="11" t="s">
        <v>72</v>
      </c>
      <c r="D113" s="28" t="s">
        <v>288</v>
      </c>
      <c r="E113" s="11">
        <v>26</v>
      </c>
      <c r="F113" s="11" t="s">
        <v>70</v>
      </c>
      <c r="G113" s="11">
        <v>8795640</v>
      </c>
      <c r="I113" t="b">
        <f t="shared" si="3"/>
        <v>0</v>
      </c>
      <c r="J113" s="25" t="str">
        <f t="shared" si="4"/>
        <v>1991</v>
      </c>
      <c r="L113" s="32">
        <f t="shared" si="5"/>
        <v>0</v>
      </c>
      <c r="S113" s="11"/>
      <c r="T113" s="27" t="s">
        <v>287</v>
      </c>
      <c r="U113" s="11">
        <v>798</v>
      </c>
    </row>
    <row r="114" spans="1:21" x14ac:dyDescent="0.2">
      <c r="A114" s="11">
        <v>510</v>
      </c>
      <c r="B114" s="27" t="s">
        <v>289</v>
      </c>
      <c r="C114" s="11" t="s">
        <v>72</v>
      </c>
      <c r="D114" s="28" t="s">
        <v>290</v>
      </c>
      <c r="E114" s="11">
        <v>26</v>
      </c>
      <c r="F114" s="11" t="s">
        <v>67</v>
      </c>
      <c r="G114" s="11">
        <v>51153059</v>
      </c>
      <c r="I114" t="b">
        <f t="shared" si="3"/>
        <v>0</v>
      </c>
      <c r="J114" s="25" t="str">
        <f t="shared" si="4"/>
        <v>1991</v>
      </c>
      <c r="L114" s="32">
        <f t="shared" si="5"/>
        <v>0</v>
      </c>
      <c r="S114" s="11"/>
      <c r="T114" s="27" t="s">
        <v>289</v>
      </c>
      <c r="U114" s="11">
        <v>510</v>
      </c>
    </row>
    <row r="115" spans="1:21" x14ac:dyDescent="0.2">
      <c r="A115" s="11">
        <v>1558</v>
      </c>
      <c r="B115" s="27" t="s">
        <v>291</v>
      </c>
      <c r="C115" s="11" t="s">
        <v>72</v>
      </c>
      <c r="D115" s="28" t="s">
        <v>292</v>
      </c>
      <c r="E115" s="11">
        <v>35</v>
      </c>
      <c r="F115" s="11" t="s">
        <v>67</v>
      </c>
      <c r="G115" s="11">
        <v>89963634</v>
      </c>
      <c r="I115" t="b">
        <f t="shared" si="3"/>
        <v>0</v>
      </c>
      <c r="J115" s="25" t="str">
        <f t="shared" si="4"/>
        <v>1982</v>
      </c>
      <c r="L115" s="32">
        <f t="shared" si="5"/>
        <v>0</v>
      </c>
      <c r="S115" s="11"/>
      <c r="T115" s="27" t="s">
        <v>291</v>
      </c>
      <c r="U115" s="11">
        <v>1558</v>
      </c>
    </row>
    <row r="116" spans="1:21" x14ac:dyDescent="0.2">
      <c r="A116" s="11">
        <v>848</v>
      </c>
      <c r="B116" s="27" t="s">
        <v>293</v>
      </c>
      <c r="C116" s="11" t="s">
        <v>61</v>
      </c>
      <c r="D116" s="28" t="s">
        <v>294</v>
      </c>
      <c r="E116" s="11">
        <v>20</v>
      </c>
      <c r="F116" s="11" t="s">
        <v>94</v>
      </c>
      <c r="G116" s="11">
        <v>77669805</v>
      </c>
      <c r="I116" t="b">
        <f t="shared" si="3"/>
        <v>0</v>
      </c>
      <c r="J116" s="25" t="str">
        <f t="shared" si="4"/>
        <v>1997</v>
      </c>
      <c r="L116" s="32">
        <f t="shared" si="5"/>
        <v>0</v>
      </c>
      <c r="S116" s="11"/>
      <c r="T116" s="27" t="s">
        <v>293</v>
      </c>
      <c r="U116" s="11">
        <v>848</v>
      </c>
    </row>
    <row r="117" spans="1:21" x14ac:dyDescent="0.2">
      <c r="A117" s="11">
        <v>424</v>
      </c>
      <c r="B117" s="27" t="s">
        <v>295</v>
      </c>
      <c r="C117" s="11" t="s">
        <v>72</v>
      </c>
      <c r="D117" s="28" t="s">
        <v>296</v>
      </c>
      <c r="E117" s="11">
        <v>29</v>
      </c>
      <c r="F117" s="11" t="s">
        <v>67</v>
      </c>
      <c r="G117" s="11">
        <v>83559483</v>
      </c>
      <c r="I117" t="b">
        <f t="shared" si="3"/>
        <v>0</v>
      </c>
      <c r="J117" s="25" t="str">
        <f t="shared" si="4"/>
        <v>1988</v>
      </c>
      <c r="L117" s="32">
        <f t="shared" si="5"/>
        <v>0</v>
      </c>
      <c r="S117" s="11"/>
      <c r="T117" s="27" t="s">
        <v>295</v>
      </c>
      <c r="U117" s="11">
        <v>424</v>
      </c>
    </row>
    <row r="118" spans="1:21" x14ac:dyDescent="0.2">
      <c r="A118" s="11">
        <v>844</v>
      </c>
      <c r="B118" s="27" t="s">
        <v>297</v>
      </c>
      <c r="C118" s="11" t="s">
        <v>72</v>
      </c>
      <c r="D118" s="28" t="s">
        <v>298</v>
      </c>
      <c r="E118" s="11">
        <v>21</v>
      </c>
      <c r="F118" s="11" t="s">
        <v>67</v>
      </c>
      <c r="G118" s="11">
        <v>37771036</v>
      </c>
      <c r="I118" t="b">
        <f t="shared" si="3"/>
        <v>0</v>
      </c>
      <c r="J118" s="25" t="str">
        <f t="shared" si="4"/>
        <v>1996</v>
      </c>
      <c r="L118" s="32">
        <f t="shared" si="5"/>
        <v>0</v>
      </c>
      <c r="S118" s="11"/>
      <c r="T118" s="27" t="s">
        <v>297</v>
      </c>
      <c r="U118" s="11">
        <v>844</v>
      </c>
    </row>
    <row r="119" spans="1:21" x14ac:dyDescent="0.2">
      <c r="A119" s="11">
        <v>795</v>
      </c>
      <c r="B119" s="27" t="s">
        <v>299</v>
      </c>
      <c r="C119" s="11" t="s">
        <v>72</v>
      </c>
      <c r="D119" s="28" t="s">
        <v>300</v>
      </c>
      <c r="E119" s="11">
        <v>19</v>
      </c>
      <c r="F119" s="11" t="s">
        <v>67</v>
      </c>
      <c r="G119" s="11">
        <v>93063471</v>
      </c>
      <c r="I119" t="b">
        <f t="shared" si="3"/>
        <v>0</v>
      </c>
      <c r="J119" s="25" t="str">
        <f t="shared" si="4"/>
        <v>1998</v>
      </c>
      <c r="L119" s="32">
        <f t="shared" si="5"/>
        <v>0</v>
      </c>
      <c r="S119" s="11"/>
      <c r="T119" s="27" t="s">
        <v>299</v>
      </c>
      <c r="U119" s="11">
        <v>795</v>
      </c>
    </row>
    <row r="120" spans="1:21" x14ac:dyDescent="0.2">
      <c r="A120" s="11">
        <v>832</v>
      </c>
      <c r="B120" s="27" t="s">
        <v>301</v>
      </c>
      <c r="C120" s="11" t="s">
        <v>72</v>
      </c>
      <c r="D120" s="28" t="s">
        <v>302</v>
      </c>
      <c r="E120" s="11">
        <v>37</v>
      </c>
      <c r="F120" s="11" t="s">
        <v>76</v>
      </c>
      <c r="G120" s="11">
        <v>82485858</v>
      </c>
      <c r="I120" t="b">
        <f t="shared" si="3"/>
        <v>0</v>
      </c>
      <c r="J120" s="25" t="str">
        <f t="shared" si="4"/>
        <v>1980</v>
      </c>
      <c r="L120" s="32">
        <f t="shared" si="5"/>
        <v>0</v>
      </c>
      <c r="S120" s="11"/>
      <c r="T120" s="27" t="s">
        <v>301</v>
      </c>
      <c r="U120" s="11">
        <v>832</v>
      </c>
    </row>
    <row r="121" spans="1:21" x14ac:dyDescent="0.2">
      <c r="A121" s="11">
        <v>1485</v>
      </c>
      <c r="B121" s="27" t="s">
        <v>303</v>
      </c>
      <c r="C121" s="11" t="s">
        <v>72</v>
      </c>
      <c r="D121" s="28" t="s">
        <v>304</v>
      </c>
      <c r="E121" s="11">
        <v>24</v>
      </c>
      <c r="F121" s="11" t="s">
        <v>63</v>
      </c>
      <c r="G121" s="11">
        <v>95985234</v>
      </c>
      <c r="I121" t="b">
        <f t="shared" si="3"/>
        <v>0</v>
      </c>
      <c r="J121" s="25" t="str">
        <f t="shared" si="4"/>
        <v>1993</v>
      </c>
      <c r="L121" s="32">
        <f t="shared" si="5"/>
        <v>0</v>
      </c>
      <c r="S121" s="11"/>
      <c r="T121" s="27" t="s">
        <v>303</v>
      </c>
      <c r="U121" s="11">
        <v>1485</v>
      </c>
    </row>
    <row r="122" spans="1:21" x14ac:dyDescent="0.2">
      <c r="A122" s="11">
        <v>1694</v>
      </c>
      <c r="B122" s="27" t="s">
        <v>305</v>
      </c>
      <c r="C122" s="11" t="s">
        <v>61</v>
      </c>
      <c r="D122" s="28" t="s">
        <v>306</v>
      </c>
      <c r="E122" s="11">
        <v>32</v>
      </c>
      <c r="F122" s="11" t="s">
        <v>67</v>
      </c>
      <c r="G122" s="11">
        <v>79757505</v>
      </c>
      <c r="I122" t="b">
        <f t="shared" si="3"/>
        <v>0</v>
      </c>
      <c r="J122" s="25" t="str">
        <f t="shared" si="4"/>
        <v>1985</v>
      </c>
      <c r="L122" s="32">
        <f t="shared" si="5"/>
        <v>0</v>
      </c>
      <c r="S122" s="11"/>
      <c r="T122" s="27" t="s">
        <v>305</v>
      </c>
      <c r="U122" s="11">
        <v>1694</v>
      </c>
    </row>
    <row r="123" spans="1:21" x14ac:dyDescent="0.2">
      <c r="A123" s="11">
        <v>1186</v>
      </c>
      <c r="B123" s="27" t="s">
        <v>307</v>
      </c>
      <c r="C123" s="11" t="s">
        <v>72</v>
      </c>
      <c r="D123" s="28" t="s">
        <v>308</v>
      </c>
      <c r="E123" s="11">
        <v>34</v>
      </c>
      <c r="F123" s="11" t="s">
        <v>67</v>
      </c>
      <c r="G123" s="11">
        <v>30039201</v>
      </c>
      <c r="I123" t="b">
        <f t="shared" si="3"/>
        <v>0</v>
      </c>
      <c r="J123" s="25" t="str">
        <f t="shared" si="4"/>
        <v>1983</v>
      </c>
      <c r="L123" s="32">
        <f t="shared" si="5"/>
        <v>0</v>
      </c>
      <c r="S123" s="11"/>
      <c r="T123" s="27" t="s">
        <v>307</v>
      </c>
      <c r="U123" s="11">
        <v>1186</v>
      </c>
    </row>
    <row r="124" spans="1:21" x14ac:dyDescent="0.2">
      <c r="A124" s="11">
        <v>582</v>
      </c>
      <c r="B124" s="27" t="s">
        <v>309</v>
      </c>
      <c r="C124" s="11" t="s">
        <v>61</v>
      </c>
      <c r="D124" s="28" t="s">
        <v>310</v>
      </c>
      <c r="E124" s="11">
        <v>44</v>
      </c>
      <c r="F124" s="11" t="s">
        <v>67</v>
      </c>
      <c r="G124" s="11">
        <v>52238508</v>
      </c>
      <c r="I124" t="b">
        <f t="shared" si="3"/>
        <v>0</v>
      </c>
      <c r="J124" s="25" t="str">
        <f t="shared" si="4"/>
        <v>1973</v>
      </c>
      <c r="L124" s="32">
        <f t="shared" si="5"/>
        <v>0</v>
      </c>
      <c r="S124" s="11"/>
      <c r="T124" s="27" t="s">
        <v>309</v>
      </c>
      <c r="U124" s="11">
        <v>582</v>
      </c>
    </row>
    <row r="125" spans="1:21" x14ac:dyDescent="0.2">
      <c r="A125" s="11">
        <v>1431</v>
      </c>
      <c r="B125" s="27" t="s">
        <v>311</v>
      </c>
      <c r="C125" s="11" t="s">
        <v>61</v>
      </c>
      <c r="D125" s="28" t="s">
        <v>312</v>
      </c>
      <c r="E125" s="11">
        <v>33</v>
      </c>
      <c r="F125" s="11" t="s">
        <v>269</v>
      </c>
      <c r="G125" s="11">
        <v>99627553</v>
      </c>
      <c r="I125" t="b">
        <f t="shared" si="3"/>
        <v>0</v>
      </c>
      <c r="J125" s="25" t="str">
        <f t="shared" si="4"/>
        <v>1984</v>
      </c>
      <c r="L125" s="32">
        <f t="shared" si="5"/>
        <v>0</v>
      </c>
      <c r="S125" s="11"/>
      <c r="T125" s="27" t="s">
        <v>311</v>
      </c>
      <c r="U125" s="11">
        <v>1431</v>
      </c>
    </row>
    <row r="126" spans="1:21" x14ac:dyDescent="0.2">
      <c r="A126" s="11">
        <v>905</v>
      </c>
      <c r="B126" s="27" t="s">
        <v>313</v>
      </c>
      <c r="C126" s="11" t="s">
        <v>72</v>
      </c>
      <c r="D126" s="28" t="s">
        <v>314</v>
      </c>
      <c r="E126" s="11">
        <v>29</v>
      </c>
      <c r="F126" s="11" t="s">
        <v>67</v>
      </c>
      <c r="G126" s="11">
        <v>84273300</v>
      </c>
      <c r="I126" t="b">
        <f t="shared" si="3"/>
        <v>0</v>
      </c>
      <c r="J126" s="25" t="str">
        <f t="shared" si="4"/>
        <v>1988</v>
      </c>
      <c r="L126" s="32">
        <f t="shared" si="5"/>
        <v>0</v>
      </c>
      <c r="S126" s="11"/>
      <c r="T126" s="27" t="s">
        <v>313</v>
      </c>
      <c r="U126" s="11">
        <v>905</v>
      </c>
    </row>
    <row r="127" spans="1:21" x14ac:dyDescent="0.2">
      <c r="A127" s="11">
        <v>214</v>
      </c>
      <c r="B127" s="27" t="s">
        <v>315</v>
      </c>
      <c r="C127" s="11" t="s">
        <v>65</v>
      </c>
      <c r="D127" s="28" t="s">
        <v>316</v>
      </c>
      <c r="E127" s="11">
        <v>30</v>
      </c>
      <c r="F127" s="11" t="s">
        <v>67</v>
      </c>
      <c r="G127" s="11">
        <v>30724384</v>
      </c>
      <c r="I127" t="b">
        <f t="shared" si="3"/>
        <v>0</v>
      </c>
      <c r="J127" s="25" t="str">
        <f t="shared" si="4"/>
        <v>1987</v>
      </c>
      <c r="L127" s="32">
        <f t="shared" si="5"/>
        <v>0</v>
      </c>
      <c r="S127" s="11"/>
      <c r="T127" s="27" t="s">
        <v>315</v>
      </c>
      <c r="U127" s="11">
        <v>214</v>
      </c>
    </row>
    <row r="128" spans="1:21" x14ac:dyDescent="0.2">
      <c r="A128" s="11">
        <v>448</v>
      </c>
      <c r="B128" s="27" t="s">
        <v>317</v>
      </c>
      <c r="C128" s="11" t="s">
        <v>61</v>
      </c>
      <c r="D128" s="28" t="s">
        <v>318</v>
      </c>
      <c r="E128" s="11">
        <v>33</v>
      </c>
      <c r="F128" s="11" t="s">
        <v>67</v>
      </c>
      <c r="G128" s="11">
        <v>79646737</v>
      </c>
      <c r="I128" t="b">
        <f t="shared" si="3"/>
        <v>0</v>
      </c>
      <c r="J128" s="25" t="str">
        <f t="shared" si="4"/>
        <v>1984</v>
      </c>
      <c r="L128" s="32">
        <f t="shared" si="5"/>
        <v>0</v>
      </c>
      <c r="S128" s="11"/>
      <c r="T128" s="27" t="s">
        <v>317</v>
      </c>
      <c r="U128" s="11">
        <v>448</v>
      </c>
    </row>
    <row r="129" spans="1:21" x14ac:dyDescent="0.2">
      <c r="A129" s="11">
        <v>1267</v>
      </c>
      <c r="B129" s="27" t="s">
        <v>319</v>
      </c>
      <c r="C129" s="11" t="s">
        <v>72</v>
      </c>
      <c r="D129" s="28" t="s">
        <v>320</v>
      </c>
      <c r="E129" s="11">
        <v>27</v>
      </c>
      <c r="F129" s="11" t="s">
        <v>67</v>
      </c>
      <c r="G129" s="11">
        <v>99175866</v>
      </c>
      <c r="I129" t="b">
        <f t="shared" si="3"/>
        <v>0</v>
      </c>
      <c r="J129" s="25" t="str">
        <f t="shared" si="4"/>
        <v>1990</v>
      </c>
      <c r="L129" s="32">
        <f t="shared" si="5"/>
        <v>0</v>
      </c>
      <c r="S129" s="11"/>
      <c r="T129" s="27" t="s">
        <v>319</v>
      </c>
      <c r="U129" s="11">
        <v>1267</v>
      </c>
    </row>
    <row r="130" spans="1:21" x14ac:dyDescent="0.2">
      <c r="A130" s="11">
        <v>620</v>
      </c>
      <c r="B130" s="27" t="s">
        <v>321</v>
      </c>
      <c r="C130" s="11" t="s">
        <v>72</v>
      </c>
      <c r="D130" s="28" t="s">
        <v>322</v>
      </c>
      <c r="E130" s="11">
        <v>26</v>
      </c>
      <c r="F130" s="11" t="s">
        <v>94</v>
      </c>
      <c r="G130" s="11">
        <v>78988771</v>
      </c>
      <c r="I130" t="b">
        <f t="shared" si="3"/>
        <v>0</v>
      </c>
      <c r="J130" s="25" t="str">
        <f t="shared" si="4"/>
        <v>1991</v>
      </c>
      <c r="L130" s="32">
        <f t="shared" si="5"/>
        <v>0</v>
      </c>
      <c r="S130" s="11"/>
      <c r="T130" s="27" t="s">
        <v>321</v>
      </c>
      <c r="U130" s="11">
        <v>620</v>
      </c>
    </row>
    <row r="131" spans="1:21" x14ac:dyDescent="0.2">
      <c r="A131" s="11">
        <v>206</v>
      </c>
      <c r="B131" s="27" t="s">
        <v>323</v>
      </c>
      <c r="C131" s="11" t="s">
        <v>61</v>
      </c>
      <c r="D131" s="28" t="s">
        <v>324</v>
      </c>
      <c r="E131" s="11">
        <v>22</v>
      </c>
      <c r="F131" s="11" t="s">
        <v>67</v>
      </c>
      <c r="G131" s="11">
        <v>17472333</v>
      </c>
      <c r="I131" t="b">
        <f t="shared" si="3"/>
        <v>0</v>
      </c>
      <c r="J131" s="25" t="str">
        <f t="shared" si="4"/>
        <v>1995</v>
      </c>
      <c r="L131" s="32">
        <f t="shared" si="5"/>
        <v>0</v>
      </c>
      <c r="S131" s="11"/>
      <c r="T131" s="27" t="s">
        <v>323</v>
      </c>
      <c r="U131" s="11">
        <v>206</v>
      </c>
    </row>
    <row r="132" spans="1:21" x14ac:dyDescent="0.2">
      <c r="A132" s="11">
        <v>444</v>
      </c>
      <c r="B132" s="27" t="s">
        <v>325</v>
      </c>
      <c r="C132" s="11" t="s">
        <v>72</v>
      </c>
      <c r="D132" s="28" t="s">
        <v>326</v>
      </c>
      <c r="E132" s="11">
        <v>24</v>
      </c>
      <c r="F132" s="11" t="s">
        <v>67</v>
      </c>
      <c r="G132" s="11">
        <v>80841290</v>
      </c>
      <c r="I132" t="b">
        <f t="shared" si="3"/>
        <v>0</v>
      </c>
      <c r="J132" s="25" t="str">
        <f t="shared" si="4"/>
        <v>1993</v>
      </c>
      <c r="L132" s="32">
        <f t="shared" si="5"/>
        <v>0</v>
      </c>
      <c r="S132" s="11"/>
      <c r="T132" s="27" t="s">
        <v>325</v>
      </c>
      <c r="U132" s="11">
        <v>444</v>
      </c>
    </row>
    <row r="133" spans="1:21" x14ac:dyDescent="0.2">
      <c r="A133" s="11">
        <v>831</v>
      </c>
      <c r="B133" s="27" t="s">
        <v>327</v>
      </c>
      <c r="C133" s="11" t="s">
        <v>72</v>
      </c>
      <c r="D133" s="28" t="s">
        <v>328</v>
      </c>
      <c r="E133" s="11">
        <v>27</v>
      </c>
      <c r="F133" s="11" t="s">
        <v>67</v>
      </c>
      <c r="G133" s="11">
        <v>34300258</v>
      </c>
      <c r="I133" t="b">
        <f t="shared" si="3"/>
        <v>0</v>
      </c>
      <c r="J133" s="25" t="str">
        <f t="shared" si="4"/>
        <v>1990</v>
      </c>
      <c r="L133" s="32">
        <f t="shared" si="5"/>
        <v>0</v>
      </c>
      <c r="S133" s="11"/>
      <c r="T133" s="27" t="s">
        <v>327</v>
      </c>
      <c r="U133" s="11">
        <v>831</v>
      </c>
    </row>
    <row r="134" spans="1:21" x14ac:dyDescent="0.2">
      <c r="A134" s="11">
        <v>246</v>
      </c>
      <c r="B134" s="27" t="s">
        <v>329</v>
      </c>
      <c r="C134" s="11" t="s">
        <v>65</v>
      </c>
      <c r="D134" s="28" t="s">
        <v>330</v>
      </c>
      <c r="E134" s="11">
        <v>26</v>
      </c>
      <c r="F134" s="11" t="s">
        <v>67</v>
      </c>
      <c r="G134" s="11">
        <v>15399442</v>
      </c>
      <c r="I134" t="b">
        <f t="shared" si="3"/>
        <v>0</v>
      </c>
      <c r="J134" s="25" t="str">
        <f t="shared" si="4"/>
        <v>1991</v>
      </c>
      <c r="L134" s="32">
        <f t="shared" si="5"/>
        <v>0</v>
      </c>
      <c r="S134" s="11"/>
      <c r="T134" s="27" t="s">
        <v>329</v>
      </c>
      <c r="U134" s="11">
        <v>246</v>
      </c>
    </row>
    <row r="135" spans="1:21" x14ac:dyDescent="0.2">
      <c r="A135" s="11">
        <v>28</v>
      </c>
      <c r="B135" s="27" t="s">
        <v>331</v>
      </c>
      <c r="C135" s="11" t="s">
        <v>61</v>
      </c>
      <c r="D135" s="28" t="s">
        <v>332</v>
      </c>
      <c r="E135" s="11">
        <v>22</v>
      </c>
      <c r="F135" s="11" t="s">
        <v>67</v>
      </c>
      <c r="G135" s="11">
        <v>28251067</v>
      </c>
      <c r="I135" t="b">
        <f t="shared" ref="I135:I198" si="6">IF(AND(IF(F135=$I$5,TRUE,FALSE),IF(MID(B135,1,1)="П",TRUE,FALSE)),TRUE,FALSE)</f>
        <v>0</v>
      </c>
      <c r="J135" s="25" t="str">
        <f t="shared" ref="J135:J198" si="7">RIGHT(D135,4)</f>
        <v>1995</v>
      </c>
      <c r="L135" s="32">
        <f t="shared" ref="L135:L198" si="8">IF(LEFT(B135)="П",1,0)</f>
        <v>1</v>
      </c>
      <c r="S135" s="11"/>
      <c r="T135" s="27" t="s">
        <v>331</v>
      </c>
      <c r="U135" s="11">
        <v>28</v>
      </c>
    </row>
    <row r="136" spans="1:21" x14ac:dyDescent="0.2">
      <c r="A136" s="11">
        <v>1567</v>
      </c>
      <c r="B136" s="27" t="s">
        <v>333</v>
      </c>
      <c r="C136" s="11" t="s">
        <v>72</v>
      </c>
      <c r="D136" s="28" t="s">
        <v>334</v>
      </c>
      <c r="E136" s="11">
        <v>23</v>
      </c>
      <c r="F136" s="11" t="s">
        <v>67</v>
      </c>
      <c r="G136" s="11">
        <v>71766231</v>
      </c>
      <c r="I136" t="b">
        <f t="shared" si="6"/>
        <v>0</v>
      </c>
      <c r="J136" s="25" t="str">
        <f t="shared" si="7"/>
        <v>1994</v>
      </c>
      <c r="L136" s="32">
        <f t="shared" si="8"/>
        <v>0</v>
      </c>
      <c r="S136" s="11"/>
      <c r="T136" s="27" t="s">
        <v>333</v>
      </c>
      <c r="U136" s="11">
        <v>1567</v>
      </c>
    </row>
    <row r="137" spans="1:21" x14ac:dyDescent="0.2">
      <c r="A137" s="11">
        <v>390</v>
      </c>
      <c r="B137" s="27" t="s">
        <v>335</v>
      </c>
      <c r="C137" s="11" t="s">
        <v>72</v>
      </c>
      <c r="D137" s="28" t="s">
        <v>336</v>
      </c>
      <c r="E137" s="11">
        <v>27</v>
      </c>
      <c r="F137" s="11" t="s">
        <v>63</v>
      </c>
      <c r="G137" s="11">
        <v>73349637</v>
      </c>
      <c r="I137" t="b">
        <f t="shared" si="6"/>
        <v>0</v>
      </c>
      <c r="J137" s="25" t="str">
        <f t="shared" si="7"/>
        <v>1990</v>
      </c>
      <c r="L137" s="32">
        <f t="shared" si="8"/>
        <v>0</v>
      </c>
      <c r="S137" s="11"/>
      <c r="T137" s="27" t="s">
        <v>335</v>
      </c>
      <c r="U137" s="11">
        <v>390</v>
      </c>
    </row>
    <row r="138" spans="1:21" x14ac:dyDescent="0.2">
      <c r="A138" s="11">
        <v>1408</v>
      </c>
      <c r="B138" s="27" t="s">
        <v>337</v>
      </c>
      <c r="C138" s="11" t="s">
        <v>65</v>
      </c>
      <c r="D138" s="28" t="s">
        <v>338</v>
      </c>
      <c r="E138" s="11">
        <v>32</v>
      </c>
      <c r="F138" s="11" t="s">
        <v>67</v>
      </c>
      <c r="G138" s="11">
        <v>63737312</v>
      </c>
      <c r="I138" t="b">
        <f t="shared" si="6"/>
        <v>0</v>
      </c>
      <c r="J138" s="25" t="str">
        <f t="shared" si="7"/>
        <v>1985</v>
      </c>
      <c r="L138" s="32">
        <f t="shared" si="8"/>
        <v>0</v>
      </c>
      <c r="S138" s="11"/>
      <c r="T138" s="27" t="s">
        <v>337</v>
      </c>
      <c r="U138" s="11">
        <v>1408</v>
      </c>
    </row>
    <row r="139" spans="1:21" x14ac:dyDescent="0.2">
      <c r="A139" s="11">
        <v>133</v>
      </c>
      <c r="B139" s="27" t="s">
        <v>339</v>
      </c>
      <c r="C139" s="11" t="s">
        <v>61</v>
      </c>
      <c r="D139" s="28" t="s">
        <v>340</v>
      </c>
      <c r="E139" s="11">
        <v>32</v>
      </c>
      <c r="F139" s="11" t="s">
        <v>70</v>
      </c>
      <c r="G139" s="11">
        <v>90229955</v>
      </c>
      <c r="I139" t="b">
        <f t="shared" si="6"/>
        <v>0</v>
      </c>
      <c r="J139" s="25" t="str">
        <f t="shared" si="7"/>
        <v>1985</v>
      </c>
      <c r="L139" s="32">
        <f t="shared" si="8"/>
        <v>0</v>
      </c>
      <c r="S139" s="11"/>
      <c r="T139" s="27" t="s">
        <v>339</v>
      </c>
      <c r="U139" s="11">
        <v>133</v>
      </c>
    </row>
    <row r="140" spans="1:21" x14ac:dyDescent="0.2">
      <c r="A140" s="11">
        <v>1183</v>
      </c>
      <c r="B140" s="27" t="s">
        <v>341</v>
      </c>
      <c r="C140" s="11" t="s">
        <v>72</v>
      </c>
      <c r="D140" s="28" t="s">
        <v>342</v>
      </c>
      <c r="E140" s="11">
        <v>23</v>
      </c>
      <c r="F140" s="11" t="s">
        <v>67</v>
      </c>
      <c r="G140" s="11">
        <v>23377666</v>
      </c>
      <c r="I140" t="b">
        <f t="shared" si="6"/>
        <v>0</v>
      </c>
      <c r="J140" s="25" t="str">
        <f t="shared" si="7"/>
        <v>1994</v>
      </c>
      <c r="L140" s="32">
        <f t="shared" si="8"/>
        <v>0</v>
      </c>
      <c r="S140" s="11"/>
      <c r="T140" s="27" t="s">
        <v>341</v>
      </c>
      <c r="U140" s="11">
        <v>1183</v>
      </c>
    </row>
    <row r="141" spans="1:21" x14ac:dyDescent="0.2">
      <c r="A141" s="11">
        <v>1139</v>
      </c>
      <c r="B141" s="27" t="s">
        <v>343</v>
      </c>
      <c r="C141" s="11" t="s">
        <v>65</v>
      </c>
      <c r="D141" s="28" t="s">
        <v>344</v>
      </c>
      <c r="E141" s="11">
        <v>45</v>
      </c>
      <c r="F141" s="11" t="s">
        <v>67</v>
      </c>
      <c r="G141" s="11">
        <v>87792810</v>
      </c>
      <c r="I141" t="b">
        <f t="shared" si="6"/>
        <v>0</v>
      </c>
      <c r="J141" s="25" t="str">
        <f t="shared" si="7"/>
        <v>1972</v>
      </c>
      <c r="L141" s="32">
        <f t="shared" si="8"/>
        <v>0</v>
      </c>
      <c r="S141" s="11"/>
      <c r="T141" s="27" t="s">
        <v>343</v>
      </c>
      <c r="U141" s="11">
        <v>1139</v>
      </c>
    </row>
    <row r="142" spans="1:21" x14ac:dyDescent="0.2">
      <c r="A142" s="11">
        <v>1113</v>
      </c>
      <c r="B142" s="27" t="s">
        <v>345</v>
      </c>
      <c r="C142" s="11" t="s">
        <v>72</v>
      </c>
      <c r="D142" s="28" t="s">
        <v>346</v>
      </c>
      <c r="E142" s="11">
        <v>26</v>
      </c>
      <c r="F142" s="11" t="s">
        <v>67</v>
      </c>
      <c r="G142" s="11">
        <v>32966941</v>
      </c>
      <c r="I142" t="b">
        <f t="shared" si="6"/>
        <v>0</v>
      </c>
      <c r="J142" s="25" t="str">
        <f t="shared" si="7"/>
        <v>1992</v>
      </c>
      <c r="L142" s="32">
        <f t="shared" si="8"/>
        <v>0</v>
      </c>
      <c r="S142" s="11"/>
      <c r="T142" s="27" t="s">
        <v>345</v>
      </c>
      <c r="U142" s="11">
        <v>1113</v>
      </c>
    </row>
    <row r="143" spans="1:21" x14ac:dyDescent="0.2">
      <c r="A143" s="11">
        <v>20</v>
      </c>
      <c r="B143" s="27" t="s">
        <v>347</v>
      </c>
      <c r="C143" s="11" t="s">
        <v>72</v>
      </c>
      <c r="D143" s="28" t="s">
        <v>348</v>
      </c>
      <c r="E143" s="11">
        <v>33</v>
      </c>
      <c r="F143" s="11" t="s">
        <v>67</v>
      </c>
      <c r="G143" s="11">
        <v>98723854</v>
      </c>
      <c r="I143" t="b">
        <f t="shared" si="6"/>
        <v>0</v>
      </c>
      <c r="J143" s="25" t="str">
        <f t="shared" si="7"/>
        <v>1985</v>
      </c>
      <c r="L143" s="32">
        <f t="shared" si="8"/>
        <v>1</v>
      </c>
      <c r="S143" s="11"/>
      <c r="T143" s="27" t="s">
        <v>347</v>
      </c>
      <c r="U143" s="11">
        <v>20</v>
      </c>
    </row>
    <row r="144" spans="1:21" x14ac:dyDescent="0.2">
      <c r="A144" s="11">
        <v>720</v>
      </c>
      <c r="B144" s="27" t="s">
        <v>349</v>
      </c>
      <c r="C144" s="11" t="s">
        <v>65</v>
      </c>
      <c r="D144" s="28" t="s">
        <v>350</v>
      </c>
      <c r="E144" s="11">
        <v>30</v>
      </c>
      <c r="F144" s="11" t="s">
        <v>351</v>
      </c>
      <c r="G144" s="11">
        <v>48685390</v>
      </c>
      <c r="I144" t="b">
        <f t="shared" si="6"/>
        <v>0</v>
      </c>
      <c r="J144" s="25" t="str">
        <f t="shared" si="7"/>
        <v>1987</v>
      </c>
      <c r="L144" s="32">
        <f t="shared" si="8"/>
        <v>0</v>
      </c>
      <c r="S144" s="11"/>
      <c r="T144" s="27" t="s">
        <v>349</v>
      </c>
      <c r="U144" s="11">
        <v>720</v>
      </c>
    </row>
    <row r="145" spans="1:21" x14ac:dyDescent="0.2">
      <c r="A145" s="11">
        <v>1224</v>
      </c>
      <c r="B145" s="27" t="s">
        <v>352</v>
      </c>
      <c r="C145" s="11" t="s">
        <v>72</v>
      </c>
      <c r="D145" s="28" t="s">
        <v>353</v>
      </c>
      <c r="E145" s="11">
        <v>23</v>
      </c>
      <c r="F145" s="11" t="s">
        <v>67</v>
      </c>
      <c r="G145" s="11">
        <v>80118024</v>
      </c>
      <c r="I145" t="b">
        <f t="shared" si="6"/>
        <v>0</v>
      </c>
      <c r="J145" s="25" t="str">
        <f t="shared" si="7"/>
        <v>1994</v>
      </c>
      <c r="L145" s="32">
        <f t="shared" si="8"/>
        <v>0</v>
      </c>
      <c r="S145" s="11"/>
      <c r="T145" s="27" t="s">
        <v>352</v>
      </c>
      <c r="U145" s="11">
        <v>1224</v>
      </c>
    </row>
    <row r="146" spans="1:21" x14ac:dyDescent="0.2">
      <c r="A146" s="11">
        <v>155</v>
      </c>
      <c r="B146" s="27" t="s">
        <v>354</v>
      </c>
      <c r="C146" s="11" t="s">
        <v>72</v>
      </c>
      <c r="D146" s="28" t="s">
        <v>355</v>
      </c>
      <c r="E146" s="11">
        <v>27</v>
      </c>
      <c r="F146" s="11" t="s">
        <v>67</v>
      </c>
      <c r="G146" s="11">
        <v>15108561</v>
      </c>
      <c r="I146" t="b">
        <f t="shared" si="6"/>
        <v>0</v>
      </c>
      <c r="J146" s="25" t="str">
        <f t="shared" si="7"/>
        <v>1990</v>
      </c>
      <c r="L146" s="32">
        <f t="shared" si="8"/>
        <v>0</v>
      </c>
      <c r="S146" s="11"/>
      <c r="T146" s="27" t="s">
        <v>354</v>
      </c>
      <c r="U146" s="11">
        <v>155</v>
      </c>
    </row>
    <row r="147" spans="1:21" x14ac:dyDescent="0.2">
      <c r="A147" s="11">
        <v>1418</v>
      </c>
      <c r="B147" s="27" t="s">
        <v>356</v>
      </c>
      <c r="C147" s="11" t="s">
        <v>61</v>
      </c>
      <c r="D147" s="28" t="s">
        <v>357</v>
      </c>
      <c r="E147" s="11">
        <v>34</v>
      </c>
      <c r="F147" s="11" t="s">
        <v>67</v>
      </c>
      <c r="G147" s="11">
        <v>80439561</v>
      </c>
      <c r="I147" t="b">
        <f t="shared" si="6"/>
        <v>0</v>
      </c>
      <c r="J147" s="25" t="str">
        <f t="shared" si="7"/>
        <v>1983</v>
      </c>
      <c r="L147" s="32">
        <f t="shared" si="8"/>
        <v>0</v>
      </c>
      <c r="S147" s="11"/>
      <c r="T147" s="27" t="s">
        <v>356</v>
      </c>
      <c r="U147" s="11">
        <v>1418</v>
      </c>
    </row>
    <row r="148" spans="1:21" x14ac:dyDescent="0.2">
      <c r="A148" s="11">
        <v>1406</v>
      </c>
      <c r="B148" s="27" t="s">
        <v>358</v>
      </c>
      <c r="C148" s="11" t="s">
        <v>61</v>
      </c>
      <c r="D148" s="28" t="s">
        <v>359</v>
      </c>
      <c r="E148" s="11">
        <v>21</v>
      </c>
      <c r="F148" s="11" t="s">
        <v>67</v>
      </c>
      <c r="G148" s="11">
        <v>63547595</v>
      </c>
      <c r="I148" t="b">
        <f t="shared" si="6"/>
        <v>0</v>
      </c>
      <c r="J148" s="25" t="str">
        <f t="shared" si="7"/>
        <v>1996</v>
      </c>
      <c r="L148" s="32">
        <f t="shared" si="8"/>
        <v>0</v>
      </c>
      <c r="S148" s="11"/>
      <c r="T148" s="27" t="s">
        <v>358</v>
      </c>
      <c r="U148" s="11">
        <v>1406</v>
      </c>
    </row>
    <row r="149" spans="1:21" x14ac:dyDescent="0.2">
      <c r="A149" s="11">
        <v>1040</v>
      </c>
      <c r="B149" s="27" t="s">
        <v>360</v>
      </c>
      <c r="C149" s="11" t="s">
        <v>72</v>
      </c>
      <c r="D149" s="28" t="s">
        <v>361</v>
      </c>
      <c r="E149" s="11">
        <v>29</v>
      </c>
      <c r="F149" s="11" t="s">
        <v>67</v>
      </c>
      <c r="G149" s="11">
        <v>50222770</v>
      </c>
      <c r="I149" t="b">
        <f t="shared" si="6"/>
        <v>0</v>
      </c>
      <c r="J149" s="25" t="str">
        <f t="shared" si="7"/>
        <v>1988</v>
      </c>
      <c r="L149" s="32">
        <f t="shared" si="8"/>
        <v>0</v>
      </c>
      <c r="S149" s="11"/>
      <c r="T149" s="27" t="s">
        <v>360</v>
      </c>
      <c r="U149" s="11">
        <v>1040</v>
      </c>
    </row>
    <row r="150" spans="1:21" x14ac:dyDescent="0.2">
      <c r="A150" s="11">
        <v>79</v>
      </c>
      <c r="B150" s="27" t="s">
        <v>362</v>
      </c>
      <c r="C150" s="11" t="s">
        <v>72</v>
      </c>
      <c r="D150" s="28" t="s">
        <v>363</v>
      </c>
      <c r="E150" s="11">
        <v>20</v>
      </c>
      <c r="F150" s="11" t="s">
        <v>67</v>
      </c>
      <c r="G150" s="11">
        <v>1080928</v>
      </c>
      <c r="I150" t="b">
        <f t="shared" si="6"/>
        <v>0</v>
      </c>
      <c r="J150" s="25" t="str">
        <f t="shared" si="7"/>
        <v>1997</v>
      </c>
      <c r="L150" s="32">
        <f t="shared" si="8"/>
        <v>1</v>
      </c>
      <c r="S150" s="11"/>
      <c r="T150" s="27" t="s">
        <v>362</v>
      </c>
      <c r="U150" s="11">
        <v>79</v>
      </c>
    </row>
    <row r="151" spans="1:21" x14ac:dyDescent="0.2">
      <c r="A151" s="11">
        <v>1008</v>
      </c>
      <c r="B151" s="27" t="s">
        <v>364</v>
      </c>
      <c r="C151" s="11" t="s">
        <v>72</v>
      </c>
      <c r="D151" s="28" t="s">
        <v>365</v>
      </c>
      <c r="E151" s="11">
        <v>33</v>
      </c>
      <c r="F151" s="11" t="s">
        <v>70</v>
      </c>
      <c r="G151" s="11">
        <v>7646343</v>
      </c>
      <c r="I151" t="b">
        <f t="shared" si="6"/>
        <v>0</v>
      </c>
      <c r="J151" s="25" t="str">
        <f t="shared" si="7"/>
        <v>1984</v>
      </c>
      <c r="L151" s="32">
        <f t="shared" si="8"/>
        <v>0</v>
      </c>
      <c r="S151" s="11"/>
      <c r="T151" s="27" t="s">
        <v>364</v>
      </c>
      <c r="U151" s="11">
        <v>1008</v>
      </c>
    </row>
    <row r="152" spans="1:21" x14ac:dyDescent="0.2">
      <c r="A152" s="11">
        <v>58</v>
      </c>
      <c r="B152" s="27" t="s">
        <v>366</v>
      </c>
      <c r="C152" s="11" t="s">
        <v>61</v>
      </c>
      <c r="D152" s="28" t="s">
        <v>367</v>
      </c>
      <c r="E152" s="11">
        <v>25</v>
      </c>
      <c r="F152" s="11" t="s">
        <v>122</v>
      </c>
      <c r="G152" s="11">
        <v>26453267</v>
      </c>
      <c r="I152" t="b">
        <f t="shared" si="6"/>
        <v>0</v>
      </c>
      <c r="J152" s="25" t="str">
        <f t="shared" si="7"/>
        <v>1992</v>
      </c>
      <c r="L152" s="32">
        <f t="shared" si="8"/>
        <v>0</v>
      </c>
      <c r="S152" s="11"/>
      <c r="T152" s="27" t="s">
        <v>366</v>
      </c>
      <c r="U152" s="11">
        <v>58</v>
      </c>
    </row>
    <row r="153" spans="1:21" x14ac:dyDescent="0.2">
      <c r="A153" s="11">
        <v>542</v>
      </c>
      <c r="B153" s="27" t="s">
        <v>368</v>
      </c>
      <c r="C153" s="11" t="s">
        <v>72</v>
      </c>
      <c r="D153" s="28" t="s">
        <v>369</v>
      </c>
      <c r="E153" s="11">
        <v>23</v>
      </c>
      <c r="F153" s="11" t="s">
        <v>67</v>
      </c>
      <c r="G153" s="11">
        <v>58322632</v>
      </c>
      <c r="I153" t="b">
        <f t="shared" si="6"/>
        <v>0</v>
      </c>
      <c r="J153" s="25" t="str">
        <f t="shared" si="7"/>
        <v>1994</v>
      </c>
      <c r="L153" s="32">
        <f t="shared" si="8"/>
        <v>0</v>
      </c>
      <c r="S153" s="11"/>
      <c r="T153" s="27" t="s">
        <v>368</v>
      </c>
      <c r="U153" s="11">
        <v>542</v>
      </c>
    </row>
    <row r="154" spans="1:21" x14ac:dyDescent="0.2">
      <c r="A154" s="11">
        <v>918</v>
      </c>
      <c r="B154" s="27" t="s">
        <v>370</v>
      </c>
      <c r="C154" s="11" t="s">
        <v>72</v>
      </c>
      <c r="D154" s="28" t="s">
        <v>371</v>
      </c>
      <c r="E154" s="11">
        <v>25</v>
      </c>
      <c r="F154" s="11" t="s">
        <v>67</v>
      </c>
      <c r="G154" s="11">
        <v>79617044</v>
      </c>
      <c r="I154" t="b">
        <f t="shared" si="6"/>
        <v>0</v>
      </c>
      <c r="J154" s="25" t="str">
        <f t="shared" si="7"/>
        <v>1992</v>
      </c>
      <c r="L154" s="32">
        <f t="shared" si="8"/>
        <v>0</v>
      </c>
      <c r="S154" s="11"/>
      <c r="T154" s="27" t="s">
        <v>370</v>
      </c>
      <c r="U154" s="11">
        <v>918</v>
      </c>
    </row>
    <row r="155" spans="1:21" x14ac:dyDescent="0.2">
      <c r="A155" s="11">
        <v>110</v>
      </c>
      <c r="B155" s="27" t="s">
        <v>372</v>
      </c>
      <c r="C155" s="11" t="s">
        <v>72</v>
      </c>
      <c r="D155" s="28" t="s">
        <v>373</v>
      </c>
      <c r="E155" s="11">
        <v>28</v>
      </c>
      <c r="F155" s="11" t="s">
        <v>67</v>
      </c>
      <c r="G155" s="11">
        <v>23778730</v>
      </c>
      <c r="I155" t="b">
        <f t="shared" si="6"/>
        <v>0</v>
      </c>
      <c r="J155" s="25" t="str">
        <f t="shared" si="7"/>
        <v>1989</v>
      </c>
      <c r="L155" s="32">
        <f t="shared" si="8"/>
        <v>0</v>
      </c>
      <c r="S155" s="11"/>
      <c r="T155" s="27" t="s">
        <v>372</v>
      </c>
      <c r="U155" s="11">
        <v>110</v>
      </c>
    </row>
    <row r="156" spans="1:21" x14ac:dyDescent="0.2">
      <c r="A156" s="11">
        <v>1082</v>
      </c>
      <c r="B156" s="27" t="s">
        <v>374</v>
      </c>
      <c r="C156" s="11" t="s">
        <v>72</v>
      </c>
      <c r="D156" s="28" t="s">
        <v>375</v>
      </c>
      <c r="E156" s="11">
        <v>36</v>
      </c>
      <c r="F156" s="11" t="s">
        <v>76</v>
      </c>
      <c r="G156" s="11">
        <v>7439292</v>
      </c>
      <c r="I156" t="b">
        <f t="shared" si="6"/>
        <v>0</v>
      </c>
      <c r="J156" s="25" t="str">
        <f t="shared" si="7"/>
        <v>1981</v>
      </c>
      <c r="L156" s="32">
        <f t="shared" si="8"/>
        <v>0</v>
      </c>
      <c r="S156" s="11"/>
      <c r="T156" s="27" t="s">
        <v>374</v>
      </c>
      <c r="U156" s="11">
        <v>1082</v>
      </c>
    </row>
    <row r="157" spans="1:21" x14ac:dyDescent="0.2">
      <c r="A157" s="11">
        <v>658</v>
      </c>
      <c r="B157" s="27" t="s">
        <v>376</v>
      </c>
      <c r="C157" s="11" t="s">
        <v>61</v>
      </c>
      <c r="D157" s="28" t="s">
        <v>377</v>
      </c>
      <c r="E157" s="11">
        <v>36</v>
      </c>
      <c r="F157" s="11" t="s">
        <v>106</v>
      </c>
      <c r="G157" s="11">
        <v>91365196</v>
      </c>
      <c r="I157" t="b">
        <f t="shared" si="6"/>
        <v>0</v>
      </c>
      <c r="J157" s="25" t="str">
        <f t="shared" si="7"/>
        <v>1981</v>
      </c>
      <c r="L157" s="32">
        <f t="shared" si="8"/>
        <v>0</v>
      </c>
      <c r="S157" s="11"/>
      <c r="T157" s="27" t="s">
        <v>376</v>
      </c>
      <c r="U157" s="11">
        <v>658</v>
      </c>
    </row>
    <row r="158" spans="1:21" x14ac:dyDescent="0.2">
      <c r="A158" s="11">
        <v>721</v>
      </c>
      <c r="B158" s="27" t="s">
        <v>378</v>
      </c>
      <c r="C158" s="11" t="s">
        <v>72</v>
      </c>
      <c r="D158" s="28" t="s">
        <v>379</v>
      </c>
      <c r="E158" s="11">
        <v>26</v>
      </c>
      <c r="F158" s="11" t="s">
        <v>76</v>
      </c>
      <c r="G158" s="11">
        <v>51951286</v>
      </c>
      <c r="I158" t="b">
        <f t="shared" si="6"/>
        <v>0</v>
      </c>
      <c r="J158" s="25" t="str">
        <f t="shared" si="7"/>
        <v>1992</v>
      </c>
      <c r="L158" s="32">
        <f t="shared" si="8"/>
        <v>0</v>
      </c>
      <c r="S158" s="11"/>
      <c r="T158" s="27" t="s">
        <v>378</v>
      </c>
      <c r="U158" s="11">
        <v>721</v>
      </c>
    </row>
    <row r="159" spans="1:21" x14ac:dyDescent="0.2">
      <c r="A159" s="11">
        <v>924</v>
      </c>
      <c r="B159" s="27" t="s">
        <v>380</v>
      </c>
      <c r="C159" s="11" t="s">
        <v>61</v>
      </c>
      <c r="D159" s="28" t="s">
        <v>381</v>
      </c>
      <c r="E159" s="11">
        <v>26</v>
      </c>
      <c r="F159" s="11" t="s">
        <v>94</v>
      </c>
      <c r="G159" s="11">
        <v>74284671</v>
      </c>
      <c r="I159" t="b">
        <f t="shared" si="6"/>
        <v>0</v>
      </c>
      <c r="J159" s="25" t="str">
        <f t="shared" si="7"/>
        <v>1991</v>
      </c>
      <c r="L159" s="32">
        <f t="shared" si="8"/>
        <v>0</v>
      </c>
      <c r="S159" s="11"/>
      <c r="T159" s="27" t="s">
        <v>380</v>
      </c>
      <c r="U159" s="11">
        <v>924</v>
      </c>
    </row>
    <row r="160" spans="1:21" x14ac:dyDescent="0.2">
      <c r="A160" s="11">
        <v>1668</v>
      </c>
      <c r="B160" s="27" t="s">
        <v>382</v>
      </c>
      <c r="C160" s="11" t="s">
        <v>72</v>
      </c>
      <c r="D160" s="28" t="s">
        <v>383</v>
      </c>
      <c r="E160" s="11">
        <v>32</v>
      </c>
      <c r="F160" s="11" t="s">
        <v>67</v>
      </c>
      <c r="G160" s="11">
        <v>63353162</v>
      </c>
      <c r="I160" t="b">
        <f t="shared" si="6"/>
        <v>0</v>
      </c>
      <c r="J160" s="25" t="str">
        <f t="shared" si="7"/>
        <v>1985</v>
      </c>
      <c r="L160" s="32">
        <f t="shared" si="8"/>
        <v>0</v>
      </c>
      <c r="S160" s="11"/>
      <c r="T160" s="27" t="s">
        <v>382</v>
      </c>
      <c r="U160" s="11">
        <v>1668</v>
      </c>
    </row>
    <row r="161" spans="1:21" x14ac:dyDescent="0.2">
      <c r="A161" s="11">
        <v>792</v>
      </c>
      <c r="B161" s="27" t="s">
        <v>384</v>
      </c>
      <c r="C161" s="11" t="s">
        <v>61</v>
      </c>
      <c r="D161" s="28" t="s">
        <v>324</v>
      </c>
      <c r="E161" s="11">
        <v>22</v>
      </c>
      <c r="F161" s="11" t="s">
        <v>67</v>
      </c>
      <c r="G161" s="11">
        <v>42722995</v>
      </c>
      <c r="I161" t="b">
        <f t="shared" si="6"/>
        <v>0</v>
      </c>
      <c r="J161" s="25" t="str">
        <f t="shared" si="7"/>
        <v>1995</v>
      </c>
      <c r="L161" s="32">
        <f t="shared" si="8"/>
        <v>0</v>
      </c>
      <c r="S161" s="11"/>
      <c r="T161" s="27" t="s">
        <v>384</v>
      </c>
      <c r="U161" s="11">
        <v>792</v>
      </c>
    </row>
    <row r="162" spans="1:21" x14ac:dyDescent="0.2">
      <c r="A162" s="11">
        <v>774</v>
      </c>
      <c r="B162" s="27" t="s">
        <v>385</v>
      </c>
      <c r="C162" s="11" t="s">
        <v>72</v>
      </c>
      <c r="D162" s="28" t="s">
        <v>386</v>
      </c>
      <c r="E162" s="11">
        <v>25</v>
      </c>
      <c r="F162" s="11" t="s">
        <v>67</v>
      </c>
      <c r="G162" s="11">
        <v>84346391</v>
      </c>
      <c r="I162" t="b">
        <f t="shared" si="6"/>
        <v>0</v>
      </c>
      <c r="J162" s="25" t="str">
        <f t="shared" si="7"/>
        <v>1992</v>
      </c>
      <c r="L162" s="32">
        <f t="shared" si="8"/>
        <v>0</v>
      </c>
      <c r="S162" s="11"/>
      <c r="T162" s="27" t="s">
        <v>385</v>
      </c>
      <c r="U162" s="11">
        <v>774</v>
      </c>
    </row>
    <row r="163" spans="1:21" x14ac:dyDescent="0.2">
      <c r="A163" s="11">
        <v>783</v>
      </c>
      <c r="B163" s="27" t="s">
        <v>387</v>
      </c>
      <c r="C163" s="11" t="s">
        <v>72</v>
      </c>
      <c r="D163" s="28" t="s">
        <v>388</v>
      </c>
      <c r="E163" s="11">
        <v>33</v>
      </c>
      <c r="F163" s="11" t="s">
        <v>67</v>
      </c>
      <c r="G163" s="11">
        <v>70354960</v>
      </c>
      <c r="I163" t="b">
        <f t="shared" si="6"/>
        <v>0</v>
      </c>
      <c r="J163" s="25" t="str">
        <f t="shared" si="7"/>
        <v>1984</v>
      </c>
      <c r="L163" s="32">
        <f t="shared" si="8"/>
        <v>0</v>
      </c>
      <c r="S163" s="11"/>
      <c r="T163" s="27" t="s">
        <v>387</v>
      </c>
      <c r="U163" s="11">
        <v>783</v>
      </c>
    </row>
    <row r="164" spans="1:21" x14ac:dyDescent="0.2">
      <c r="A164" s="11">
        <v>858</v>
      </c>
      <c r="B164" s="27" t="s">
        <v>389</v>
      </c>
      <c r="C164" s="11" t="s">
        <v>72</v>
      </c>
      <c r="D164" s="28" t="s">
        <v>390</v>
      </c>
      <c r="E164" s="11">
        <v>24</v>
      </c>
      <c r="F164" s="11" t="s">
        <v>67</v>
      </c>
      <c r="G164" s="11">
        <v>35984285</v>
      </c>
      <c r="I164" t="b">
        <f t="shared" si="6"/>
        <v>0</v>
      </c>
      <c r="J164" s="25" t="str">
        <f t="shared" si="7"/>
        <v>1993</v>
      </c>
      <c r="L164" s="32">
        <f t="shared" si="8"/>
        <v>0</v>
      </c>
      <c r="S164" s="11"/>
      <c r="T164" s="27" t="s">
        <v>389</v>
      </c>
      <c r="U164" s="11">
        <v>858</v>
      </c>
    </row>
    <row r="165" spans="1:21" x14ac:dyDescent="0.2">
      <c r="A165" s="11">
        <v>1058</v>
      </c>
      <c r="B165" s="27" t="s">
        <v>391</v>
      </c>
      <c r="C165" s="11" t="s">
        <v>72</v>
      </c>
      <c r="D165" s="28" t="s">
        <v>392</v>
      </c>
      <c r="E165" s="11">
        <v>27</v>
      </c>
      <c r="F165" s="11" t="s">
        <v>63</v>
      </c>
      <c r="G165" s="11">
        <v>43902995</v>
      </c>
      <c r="I165" t="b">
        <f t="shared" si="6"/>
        <v>0</v>
      </c>
      <c r="J165" s="25" t="str">
        <f t="shared" si="7"/>
        <v>1990</v>
      </c>
      <c r="L165" s="32">
        <f t="shared" si="8"/>
        <v>0</v>
      </c>
      <c r="S165" s="11"/>
      <c r="T165" s="27" t="s">
        <v>391</v>
      </c>
      <c r="U165" s="11">
        <v>1058</v>
      </c>
    </row>
    <row r="166" spans="1:21" x14ac:dyDescent="0.2">
      <c r="A166" s="11">
        <v>15</v>
      </c>
      <c r="B166" s="27" t="s">
        <v>393</v>
      </c>
      <c r="C166" s="11" t="s">
        <v>65</v>
      </c>
      <c r="D166" s="28" t="s">
        <v>394</v>
      </c>
      <c r="E166" s="11">
        <v>27</v>
      </c>
      <c r="F166" s="11" t="s">
        <v>67</v>
      </c>
      <c r="G166" s="11">
        <v>52918027</v>
      </c>
      <c r="I166" t="b">
        <f t="shared" si="6"/>
        <v>0</v>
      </c>
      <c r="J166" s="25" t="str">
        <f t="shared" si="7"/>
        <v>1990</v>
      </c>
      <c r="L166" s="32">
        <f t="shared" si="8"/>
        <v>0</v>
      </c>
      <c r="S166" s="11"/>
      <c r="T166" s="27" t="s">
        <v>393</v>
      </c>
      <c r="U166" s="11">
        <v>15</v>
      </c>
    </row>
    <row r="167" spans="1:21" x14ac:dyDescent="0.2">
      <c r="A167" s="11">
        <v>1273</v>
      </c>
      <c r="B167" s="27" t="s">
        <v>395</v>
      </c>
      <c r="C167" s="11" t="s">
        <v>61</v>
      </c>
      <c r="D167" s="28" t="s">
        <v>396</v>
      </c>
      <c r="E167" s="11">
        <v>33</v>
      </c>
      <c r="F167" s="11" t="s">
        <v>67</v>
      </c>
      <c r="G167" s="11">
        <v>10147713</v>
      </c>
      <c r="I167" t="b">
        <f t="shared" si="6"/>
        <v>0</v>
      </c>
      <c r="J167" s="25" t="str">
        <f t="shared" si="7"/>
        <v>1984</v>
      </c>
      <c r="L167" s="32">
        <f t="shared" si="8"/>
        <v>0</v>
      </c>
      <c r="S167" s="11"/>
      <c r="T167" s="27" t="s">
        <v>395</v>
      </c>
      <c r="U167" s="11">
        <v>1273</v>
      </c>
    </row>
    <row r="168" spans="1:21" x14ac:dyDescent="0.2">
      <c r="A168" s="11">
        <v>1329</v>
      </c>
      <c r="B168" s="27" t="s">
        <v>397</v>
      </c>
      <c r="C168" s="11" t="s">
        <v>72</v>
      </c>
      <c r="D168" s="28" t="s">
        <v>398</v>
      </c>
      <c r="E168" s="11">
        <v>24</v>
      </c>
      <c r="F168" s="11" t="s">
        <v>76</v>
      </c>
      <c r="G168" s="11">
        <v>17088967</v>
      </c>
      <c r="I168" t="b">
        <f t="shared" si="6"/>
        <v>0</v>
      </c>
      <c r="J168" s="25" t="str">
        <f t="shared" si="7"/>
        <v>1993</v>
      </c>
      <c r="L168" s="32">
        <f t="shared" si="8"/>
        <v>0</v>
      </c>
      <c r="S168" s="11"/>
      <c r="T168" s="27" t="s">
        <v>397</v>
      </c>
      <c r="U168" s="11">
        <v>1329</v>
      </c>
    </row>
    <row r="169" spans="1:21" x14ac:dyDescent="0.2">
      <c r="A169" s="11">
        <v>295</v>
      </c>
      <c r="B169" s="27" t="s">
        <v>399</v>
      </c>
      <c r="C169" s="11" t="s">
        <v>65</v>
      </c>
      <c r="D169" s="28" t="s">
        <v>400</v>
      </c>
      <c r="E169" s="11">
        <v>36</v>
      </c>
      <c r="F169" s="11" t="s">
        <v>401</v>
      </c>
      <c r="G169" s="11">
        <v>16801686</v>
      </c>
      <c r="I169" t="b">
        <f t="shared" si="6"/>
        <v>0</v>
      </c>
      <c r="J169" s="25" t="str">
        <f t="shared" si="7"/>
        <v>1981</v>
      </c>
      <c r="L169" s="32">
        <f t="shared" si="8"/>
        <v>0</v>
      </c>
      <c r="S169" s="11"/>
      <c r="T169" s="27" t="s">
        <v>399</v>
      </c>
      <c r="U169" s="11">
        <v>295</v>
      </c>
    </row>
    <row r="170" spans="1:21" x14ac:dyDescent="0.2">
      <c r="A170" s="11">
        <v>1673</v>
      </c>
      <c r="B170" s="27" t="s">
        <v>402</v>
      </c>
      <c r="C170" s="11" t="s">
        <v>72</v>
      </c>
      <c r="D170" s="28" t="s">
        <v>403</v>
      </c>
      <c r="E170" s="11">
        <v>33</v>
      </c>
      <c r="F170" s="11" t="s">
        <v>119</v>
      </c>
      <c r="G170" s="11">
        <v>76354830</v>
      </c>
      <c r="I170" t="b">
        <f t="shared" si="6"/>
        <v>0</v>
      </c>
      <c r="J170" s="25" t="str">
        <f t="shared" si="7"/>
        <v>1985</v>
      </c>
      <c r="L170" s="32">
        <f t="shared" si="8"/>
        <v>0</v>
      </c>
      <c r="S170" s="11"/>
      <c r="T170" s="27" t="s">
        <v>402</v>
      </c>
      <c r="U170" s="11">
        <v>1673</v>
      </c>
    </row>
    <row r="171" spans="1:21" x14ac:dyDescent="0.2">
      <c r="A171" s="11">
        <v>148</v>
      </c>
      <c r="B171" s="27" t="s">
        <v>404</v>
      </c>
      <c r="C171" s="11" t="s">
        <v>65</v>
      </c>
      <c r="D171" s="28" t="s">
        <v>405</v>
      </c>
      <c r="E171" s="11">
        <v>33</v>
      </c>
      <c r="F171" s="11" t="s">
        <v>67</v>
      </c>
      <c r="G171" s="11">
        <v>59887932</v>
      </c>
      <c r="I171" t="b">
        <f t="shared" si="6"/>
        <v>0</v>
      </c>
      <c r="J171" s="25" t="str">
        <f t="shared" si="7"/>
        <v>1984</v>
      </c>
      <c r="L171" s="32">
        <f t="shared" si="8"/>
        <v>0</v>
      </c>
      <c r="S171" s="11"/>
      <c r="T171" s="27" t="s">
        <v>404</v>
      </c>
      <c r="U171" s="11">
        <v>148</v>
      </c>
    </row>
    <row r="172" spans="1:21" x14ac:dyDescent="0.2">
      <c r="A172" s="11">
        <v>222</v>
      </c>
      <c r="B172" s="27" t="s">
        <v>406</v>
      </c>
      <c r="C172" s="11" t="s">
        <v>72</v>
      </c>
      <c r="D172" s="28" t="s">
        <v>407</v>
      </c>
      <c r="E172" s="11">
        <v>31</v>
      </c>
      <c r="F172" s="11" t="s">
        <v>63</v>
      </c>
      <c r="G172" s="11">
        <v>12022412</v>
      </c>
      <c r="I172" t="b">
        <f t="shared" si="6"/>
        <v>0</v>
      </c>
      <c r="J172" s="25" t="str">
        <f t="shared" si="7"/>
        <v>1986</v>
      </c>
      <c r="L172" s="32">
        <f t="shared" si="8"/>
        <v>0</v>
      </c>
      <c r="S172" s="11"/>
      <c r="T172" s="27" t="s">
        <v>406</v>
      </c>
      <c r="U172" s="11">
        <v>222</v>
      </c>
    </row>
    <row r="173" spans="1:21" x14ac:dyDescent="0.2">
      <c r="A173" s="11">
        <v>1092</v>
      </c>
      <c r="B173" s="27" t="s">
        <v>408</v>
      </c>
      <c r="C173" s="11" t="s">
        <v>72</v>
      </c>
      <c r="D173" s="28" t="s">
        <v>409</v>
      </c>
      <c r="E173" s="11">
        <v>35</v>
      </c>
      <c r="F173" s="11" t="s">
        <v>67</v>
      </c>
      <c r="G173" s="11">
        <v>96940975</v>
      </c>
      <c r="I173" t="b">
        <f t="shared" si="6"/>
        <v>0</v>
      </c>
      <c r="J173" s="25" t="str">
        <f t="shared" si="7"/>
        <v>1982</v>
      </c>
      <c r="L173" s="32">
        <f t="shared" si="8"/>
        <v>0</v>
      </c>
      <c r="S173" s="11"/>
      <c r="T173" s="27" t="s">
        <v>408</v>
      </c>
      <c r="U173" s="11">
        <v>1092</v>
      </c>
    </row>
    <row r="174" spans="1:21" x14ac:dyDescent="0.2">
      <c r="A174" s="11">
        <v>346</v>
      </c>
      <c r="B174" s="27" t="s">
        <v>410</v>
      </c>
      <c r="C174" s="11" t="s">
        <v>72</v>
      </c>
      <c r="D174" s="28" t="s">
        <v>411</v>
      </c>
      <c r="E174" s="11">
        <v>41</v>
      </c>
      <c r="F174" s="11" t="s">
        <v>119</v>
      </c>
      <c r="G174" s="11">
        <v>41649543</v>
      </c>
      <c r="I174" t="b">
        <f t="shared" si="6"/>
        <v>0</v>
      </c>
      <c r="J174" s="25" t="str">
        <f t="shared" si="7"/>
        <v>1976</v>
      </c>
      <c r="L174" s="32">
        <f t="shared" si="8"/>
        <v>0</v>
      </c>
      <c r="S174" s="11"/>
      <c r="T174" s="27" t="s">
        <v>410</v>
      </c>
      <c r="U174" s="11">
        <v>346</v>
      </c>
    </row>
    <row r="175" spans="1:21" x14ac:dyDescent="0.2">
      <c r="A175" s="11">
        <v>419</v>
      </c>
      <c r="B175" s="27" t="s">
        <v>412</v>
      </c>
      <c r="C175" s="11" t="s">
        <v>61</v>
      </c>
      <c r="D175" s="28" t="s">
        <v>413</v>
      </c>
      <c r="E175" s="11">
        <v>28</v>
      </c>
      <c r="F175" s="11" t="s">
        <v>67</v>
      </c>
      <c r="G175" s="11">
        <v>95827116</v>
      </c>
      <c r="I175" t="b">
        <f t="shared" si="6"/>
        <v>0</v>
      </c>
      <c r="J175" s="25" t="str">
        <f t="shared" si="7"/>
        <v>1989</v>
      </c>
      <c r="L175" s="32">
        <f t="shared" si="8"/>
        <v>0</v>
      </c>
      <c r="S175" s="11"/>
      <c r="T175" s="27" t="s">
        <v>412</v>
      </c>
      <c r="U175" s="11">
        <v>419</v>
      </c>
    </row>
    <row r="176" spans="1:21" x14ac:dyDescent="0.2">
      <c r="A176" s="11">
        <v>1527</v>
      </c>
      <c r="B176" s="27" t="s">
        <v>414</v>
      </c>
      <c r="C176" s="11" t="s">
        <v>72</v>
      </c>
      <c r="D176" s="28" t="s">
        <v>415</v>
      </c>
      <c r="E176" s="11">
        <v>30</v>
      </c>
      <c r="F176" s="11" t="s">
        <v>70</v>
      </c>
      <c r="G176" s="11">
        <v>6480851</v>
      </c>
      <c r="I176" t="b">
        <f t="shared" si="6"/>
        <v>0</v>
      </c>
      <c r="J176" s="25" t="str">
        <f t="shared" si="7"/>
        <v>1987</v>
      </c>
      <c r="L176" s="32">
        <f t="shared" si="8"/>
        <v>0</v>
      </c>
      <c r="S176" s="11"/>
      <c r="T176" s="27" t="s">
        <v>414</v>
      </c>
      <c r="U176" s="11">
        <v>1527</v>
      </c>
    </row>
    <row r="177" spans="1:21" x14ac:dyDescent="0.2">
      <c r="A177" s="11">
        <v>847</v>
      </c>
      <c r="B177" s="27" t="s">
        <v>416</v>
      </c>
      <c r="C177" s="11" t="s">
        <v>72</v>
      </c>
      <c r="D177" s="28" t="s">
        <v>417</v>
      </c>
      <c r="E177" s="11">
        <v>25</v>
      </c>
      <c r="F177" s="11" t="s">
        <v>70</v>
      </c>
      <c r="G177" s="11">
        <v>57588217</v>
      </c>
      <c r="I177" t="b">
        <f t="shared" si="6"/>
        <v>0</v>
      </c>
      <c r="J177" s="25" t="str">
        <f t="shared" si="7"/>
        <v>1992</v>
      </c>
      <c r="L177" s="32">
        <f t="shared" si="8"/>
        <v>0</v>
      </c>
      <c r="S177" s="11"/>
      <c r="T177" s="27" t="s">
        <v>416</v>
      </c>
      <c r="U177" s="11">
        <v>847</v>
      </c>
    </row>
    <row r="178" spans="1:21" x14ac:dyDescent="0.2">
      <c r="A178" s="11">
        <v>973</v>
      </c>
      <c r="B178" s="27" t="s">
        <v>240</v>
      </c>
      <c r="C178" s="11" t="s">
        <v>72</v>
      </c>
      <c r="D178" s="28" t="s">
        <v>241</v>
      </c>
      <c r="E178" s="11">
        <v>27</v>
      </c>
      <c r="F178" s="11" t="s">
        <v>76</v>
      </c>
      <c r="G178" s="11">
        <v>62990284</v>
      </c>
      <c r="I178" t="b">
        <f t="shared" si="6"/>
        <v>0</v>
      </c>
      <c r="J178" s="25" t="str">
        <f t="shared" si="7"/>
        <v>1991</v>
      </c>
      <c r="L178" s="32">
        <f t="shared" si="8"/>
        <v>0</v>
      </c>
      <c r="S178" s="11"/>
      <c r="T178" s="27" t="s">
        <v>240</v>
      </c>
      <c r="U178" s="11">
        <v>973</v>
      </c>
    </row>
    <row r="179" spans="1:21" x14ac:dyDescent="0.2">
      <c r="A179" s="11">
        <v>1062</v>
      </c>
      <c r="B179" s="27" t="s">
        <v>418</v>
      </c>
      <c r="C179" s="11" t="s">
        <v>65</v>
      </c>
      <c r="D179" s="28" t="s">
        <v>419</v>
      </c>
      <c r="E179" s="11">
        <v>18</v>
      </c>
      <c r="F179" s="11" t="s">
        <v>67</v>
      </c>
      <c r="G179" s="11">
        <v>84887614</v>
      </c>
      <c r="I179" t="b">
        <f t="shared" si="6"/>
        <v>0</v>
      </c>
      <c r="J179" s="25" t="str">
        <f t="shared" si="7"/>
        <v>1999</v>
      </c>
      <c r="L179" s="32">
        <f t="shared" si="8"/>
        <v>0</v>
      </c>
      <c r="S179" s="11"/>
      <c r="T179" s="27" t="s">
        <v>418</v>
      </c>
      <c r="U179" s="11">
        <v>1062</v>
      </c>
    </row>
    <row r="180" spans="1:21" x14ac:dyDescent="0.2">
      <c r="A180" s="11">
        <v>947</v>
      </c>
      <c r="B180" s="27" t="s">
        <v>420</v>
      </c>
      <c r="C180" s="11" t="s">
        <v>72</v>
      </c>
      <c r="D180" s="28" t="s">
        <v>421</v>
      </c>
      <c r="E180" s="11">
        <v>30</v>
      </c>
      <c r="F180" s="11" t="s">
        <v>63</v>
      </c>
      <c r="G180" s="11">
        <v>9840872</v>
      </c>
      <c r="I180" t="b">
        <f t="shared" si="6"/>
        <v>0</v>
      </c>
      <c r="J180" s="25" t="str">
        <f t="shared" si="7"/>
        <v>1987</v>
      </c>
      <c r="L180" s="32">
        <f t="shared" si="8"/>
        <v>0</v>
      </c>
      <c r="S180" s="11"/>
      <c r="T180" s="27" t="s">
        <v>420</v>
      </c>
      <c r="U180" s="11">
        <v>947</v>
      </c>
    </row>
    <row r="181" spans="1:21" x14ac:dyDescent="0.2">
      <c r="A181" s="11">
        <v>206</v>
      </c>
      <c r="B181" s="27" t="s">
        <v>422</v>
      </c>
      <c r="C181" s="11" t="s">
        <v>72</v>
      </c>
      <c r="D181" s="28" t="s">
        <v>423</v>
      </c>
      <c r="E181" s="11">
        <v>22</v>
      </c>
      <c r="F181" s="11" t="s">
        <v>67</v>
      </c>
      <c r="G181" s="11">
        <v>33719278</v>
      </c>
      <c r="I181" t="b">
        <f t="shared" si="6"/>
        <v>0</v>
      </c>
      <c r="J181" s="25" t="str">
        <f t="shared" si="7"/>
        <v>1995</v>
      </c>
      <c r="L181" s="32">
        <f t="shared" si="8"/>
        <v>0</v>
      </c>
      <c r="S181" s="11"/>
      <c r="T181" s="27" t="s">
        <v>422</v>
      </c>
      <c r="U181" s="11">
        <v>206</v>
      </c>
    </row>
    <row r="182" spans="1:21" x14ac:dyDescent="0.2">
      <c r="A182" s="11">
        <v>971</v>
      </c>
      <c r="B182" s="27" t="s">
        <v>424</v>
      </c>
      <c r="C182" s="11" t="s">
        <v>65</v>
      </c>
      <c r="D182" s="28" t="s">
        <v>425</v>
      </c>
      <c r="E182" s="11">
        <v>23</v>
      </c>
      <c r="F182" s="11" t="s">
        <v>67</v>
      </c>
      <c r="G182" s="11">
        <v>5623475</v>
      </c>
      <c r="I182" t="b">
        <f t="shared" si="6"/>
        <v>0</v>
      </c>
      <c r="J182" s="25" t="str">
        <f t="shared" si="7"/>
        <v>1994</v>
      </c>
      <c r="L182" s="32">
        <f t="shared" si="8"/>
        <v>0</v>
      </c>
      <c r="S182" s="11"/>
      <c r="T182" s="27" t="s">
        <v>424</v>
      </c>
      <c r="U182" s="11">
        <v>971</v>
      </c>
    </row>
    <row r="183" spans="1:21" x14ac:dyDescent="0.2">
      <c r="A183" s="11">
        <v>1666</v>
      </c>
      <c r="B183" s="27" t="s">
        <v>426</v>
      </c>
      <c r="C183" s="11" t="s">
        <v>72</v>
      </c>
      <c r="D183" s="28" t="s">
        <v>427</v>
      </c>
      <c r="E183" s="11">
        <v>28</v>
      </c>
      <c r="F183" s="11" t="s">
        <v>67</v>
      </c>
      <c r="G183" s="11">
        <v>74126558</v>
      </c>
      <c r="I183" t="b">
        <f t="shared" si="6"/>
        <v>0</v>
      </c>
      <c r="J183" s="25" t="str">
        <f t="shared" si="7"/>
        <v>1990</v>
      </c>
      <c r="L183" s="32">
        <f t="shared" si="8"/>
        <v>0</v>
      </c>
      <c r="S183" s="11"/>
      <c r="T183" s="27" t="s">
        <v>426</v>
      </c>
      <c r="U183" s="11">
        <v>1666</v>
      </c>
    </row>
    <row r="184" spans="1:21" x14ac:dyDescent="0.2">
      <c r="A184" s="11">
        <v>40</v>
      </c>
      <c r="B184" s="27" t="s">
        <v>428</v>
      </c>
      <c r="C184" s="11" t="s">
        <v>72</v>
      </c>
      <c r="D184" s="28" t="s">
        <v>429</v>
      </c>
      <c r="E184" s="11">
        <v>32</v>
      </c>
      <c r="F184" s="11" t="s">
        <v>63</v>
      </c>
      <c r="G184" s="11">
        <v>37982939</v>
      </c>
      <c r="I184" t="b">
        <f t="shared" si="6"/>
        <v>0</v>
      </c>
      <c r="J184" s="25" t="str">
        <f t="shared" si="7"/>
        <v>1985</v>
      </c>
      <c r="L184" s="32">
        <f t="shared" si="8"/>
        <v>1</v>
      </c>
      <c r="S184" s="11"/>
      <c r="T184" s="27" t="s">
        <v>428</v>
      </c>
      <c r="U184" s="11">
        <v>40</v>
      </c>
    </row>
    <row r="185" spans="1:21" x14ac:dyDescent="0.2">
      <c r="A185" s="11">
        <v>1695</v>
      </c>
      <c r="B185" s="27" t="s">
        <v>430</v>
      </c>
      <c r="C185" s="11" t="s">
        <v>61</v>
      </c>
      <c r="D185" s="28" t="s">
        <v>431</v>
      </c>
      <c r="E185" s="11">
        <v>35</v>
      </c>
      <c r="F185" s="11" t="s">
        <v>67</v>
      </c>
      <c r="G185" s="11">
        <v>72029674</v>
      </c>
      <c r="I185" t="b">
        <f t="shared" si="6"/>
        <v>0</v>
      </c>
      <c r="J185" s="25" t="str">
        <f t="shared" si="7"/>
        <v>1982</v>
      </c>
      <c r="L185" s="32">
        <f t="shared" si="8"/>
        <v>0</v>
      </c>
      <c r="S185" s="11"/>
      <c r="T185" s="27" t="s">
        <v>430</v>
      </c>
      <c r="U185" s="11">
        <v>1695</v>
      </c>
    </row>
    <row r="186" spans="1:21" x14ac:dyDescent="0.2">
      <c r="A186" s="11">
        <v>685</v>
      </c>
      <c r="B186" s="27" t="s">
        <v>432</v>
      </c>
      <c r="C186" s="11" t="s">
        <v>61</v>
      </c>
      <c r="D186" s="28" t="s">
        <v>433</v>
      </c>
      <c r="E186" s="11">
        <v>30</v>
      </c>
      <c r="F186" s="11" t="s">
        <v>67</v>
      </c>
      <c r="G186" s="11">
        <v>40432588</v>
      </c>
      <c r="I186" t="b">
        <f t="shared" si="6"/>
        <v>0</v>
      </c>
      <c r="J186" s="25" t="str">
        <f t="shared" si="7"/>
        <v>1987</v>
      </c>
      <c r="L186" s="32">
        <f t="shared" si="8"/>
        <v>0</v>
      </c>
      <c r="S186" s="11"/>
      <c r="T186" s="27" t="s">
        <v>432</v>
      </c>
      <c r="U186" s="11">
        <v>685</v>
      </c>
    </row>
    <row r="187" spans="1:21" x14ac:dyDescent="0.2">
      <c r="A187" s="11">
        <v>501</v>
      </c>
      <c r="B187" s="27" t="s">
        <v>434</v>
      </c>
      <c r="C187" s="11" t="s">
        <v>72</v>
      </c>
      <c r="D187" s="28" t="s">
        <v>435</v>
      </c>
      <c r="E187" s="11">
        <v>24</v>
      </c>
      <c r="F187" s="11" t="s">
        <v>436</v>
      </c>
      <c r="G187" s="11">
        <v>46672912</v>
      </c>
      <c r="I187" t="b">
        <f t="shared" si="6"/>
        <v>0</v>
      </c>
      <c r="J187" s="25" t="str">
        <f t="shared" si="7"/>
        <v>1993</v>
      </c>
      <c r="L187" s="32">
        <f t="shared" si="8"/>
        <v>0</v>
      </c>
      <c r="S187" s="11"/>
      <c r="T187" s="27" t="s">
        <v>434</v>
      </c>
      <c r="U187" s="11">
        <v>501</v>
      </c>
    </row>
    <row r="188" spans="1:21" x14ac:dyDescent="0.2">
      <c r="A188" s="11">
        <v>1020</v>
      </c>
      <c r="B188" s="27" t="s">
        <v>437</v>
      </c>
      <c r="C188" s="11" t="s">
        <v>72</v>
      </c>
      <c r="D188" s="28" t="s">
        <v>438</v>
      </c>
      <c r="E188" s="11">
        <v>31</v>
      </c>
      <c r="F188" s="11" t="s">
        <v>85</v>
      </c>
      <c r="G188" s="11">
        <v>19737271</v>
      </c>
      <c r="I188" t="b">
        <f t="shared" si="6"/>
        <v>0</v>
      </c>
      <c r="J188" s="25" t="str">
        <f t="shared" si="7"/>
        <v>1986</v>
      </c>
      <c r="L188" s="32">
        <f t="shared" si="8"/>
        <v>0</v>
      </c>
      <c r="S188" s="11"/>
      <c r="T188" s="27" t="s">
        <v>437</v>
      </c>
      <c r="U188" s="11">
        <v>1020</v>
      </c>
    </row>
    <row r="189" spans="1:21" x14ac:dyDescent="0.2">
      <c r="A189" s="11">
        <v>293</v>
      </c>
      <c r="B189" s="27" t="s">
        <v>439</v>
      </c>
      <c r="C189" s="11" t="s">
        <v>61</v>
      </c>
      <c r="D189" s="28" t="s">
        <v>440</v>
      </c>
      <c r="E189" s="11">
        <v>22</v>
      </c>
      <c r="F189" s="11" t="s">
        <v>67</v>
      </c>
      <c r="G189" s="11">
        <v>96966430</v>
      </c>
      <c r="I189" t="b">
        <f t="shared" si="6"/>
        <v>0</v>
      </c>
      <c r="J189" s="25" t="str">
        <f t="shared" si="7"/>
        <v>1995</v>
      </c>
      <c r="L189" s="32">
        <f t="shared" si="8"/>
        <v>0</v>
      </c>
      <c r="S189" s="11"/>
      <c r="T189" s="27" t="s">
        <v>439</v>
      </c>
      <c r="U189" s="11">
        <v>293</v>
      </c>
    </row>
    <row r="190" spans="1:21" x14ac:dyDescent="0.2">
      <c r="A190" s="11">
        <v>1010</v>
      </c>
      <c r="B190" s="27" t="s">
        <v>441</v>
      </c>
      <c r="C190" s="11" t="s">
        <v>72</v>
      </c>
      <c r="D190" s="28" t="s">
        <v>442</v>
      </c>
      <c r="E190" s="11">
        <v>39</v>
      </c>
      <c r="F190" s="11" t="s">
        <v>76</v>
      </c>
      <c r="G190" s="11">
        <v>63378872</v>
      </c>
      <c r="I190" t="b">
        <f t="shared" si="6"/>
        <v>0</v>
      </c>
      <c r="J190" s="25" t="str">
        <f t="shared" si="7"/>
        <v>1978</v>
      </c>
      <c r="L190" s="32">
        <f t="shared" si="8"/>
        <v>0</v>
      </c>
      <c r="S190" s="11"/>
      <c r="T190" s="27" t="s">
        <v>441</v>
      </c>
      <c r="U190" s="11">
        <v>1010</v>
      </c>
    </row>
    <row r="191" spans="1:21" x14ac:dyDescent="0.2">
      <c r="A191" s="11">
        <v>1416</v>
      </c>
      <c r="B191" s="27" t="s">
        <v>443</v>
      </c>
      <c r="C191" s="11" t="s">
        <v>65</v>
      </c>
      <c r="D191" s="28" t="s">
        <v>444</v>
      </c>
      <c r="E191" s="11">
        <v>24</v>
      </c>
      <c r="F191" s="11" t="s">
        <v>67</v>
      </c>
      <c r="G191" s="11">
        <v>13586759</v>
      </c>
      <c r="I191" t="b">
        <f t="shared" si="6"/>
        <v>0</v>
      </c>
      <c r="J191" s="25" t="str">
        <f t="shared" si="7"/>
        <v>1993</v>
      </c>
      <c r="L191" s="32">
        <f t="shared" si="8"/>
        <v>0</v>
      </c>
      <c r="S191" s="11"/>
      <c r="T191" s="27" t="s">
        <v>443</v>
      </c>
      <c r="U191" s="11">
        <v>1416</v>
      </c>
    </row>
    <row r="192" spans="1:21" x14ac:dyDescent="0.2">
      <c r="A192" s="11">
        <v>946</v>
      </c>
      <c r="B192" s="27" t="s">
        <v>445</v>
      </c>
      <c r="C192" s="11" t="s">
        <v>65</v>
      </c>
      <c r="D192" s="28" t="s">
        <v>446</v>
      </c>
      <c r="E192" s="11">
        <v>38</v>
      </c>
      <c r="F192" s="11" t="s">
        <v>76</v>
      </c>
      <c r="G192" s="11">
        <v>58737181</v>
      </c>
      <c r="I192" t="b">
        <f t="shared" si="6"/>
        <v>0</v>
      </c>
      <c r="J192" s="25" t="str">
        <f t="shared" si="7"/>
        <v>1980</v>
      </c>
      <c r="L192" s="32">
        <f t="shared" si="8"/>
        <v>0</v>
      </c>
      <c r="S192" s="11"/>
      <c r="T192" s="27" t="s">
        <v>445</v>
      </c>
      <c r="U192" s="11">
        <v>946</v>
      </c>
    </row>
    <row r="193" spans="1:21" x14ac:dyDescent="0.2">
      <c r="A193" s="11">
        <v>992</v>
      </c>
      <c r="B193" s="27" t="s">
        <v>447</v>
      </c>
      <c r="C193" s="11" t="s">
        <v>72</v>
      </c>
      <c r="D193" s="28" t="s">
        <v>448</v>
      </c>
      <c r="E193" s="11">
        <v>34</v>
      </c>
      <c r="F193" s="11" t="s">
        <v>67</v>
      </c>
      <c r="G193" s="11">
        <v>6822950</v>
      </c>
      <c r="I193" t="b">
        <f t="shared" si="6"/>
        <v>0</v>
      </c>
      <c r="J193" s="25" t="str">
        <f t="shared" si="7"/>
        <v>1983</v>
      </c>
      <c r="L193" s="32">
        <f t="shared" si="8"/>
        <v>0</v>
      </c>
      <c r="S193" s="11"/>
      <c r="T193" s="27" t="s">
        <v>447</v>
      </c>
      <c r="U193" s="11">
        <v>992</v>
      </c>
    </row>
    <row r="194" spans="1:21" x14ac:dyDescent="0.2">
      <c r="A194" s="11">
        <v>42</v>
      </c>
      <c r="B194" s="27" t="s">
        <v>449</v>
      </c>
      <c r="C194" s="11" t="s">
        <v>61</v>
      </c>
      <c r="D194" s="28" t="s">
        <v>450</v>
      </c>
      <c r="E194" s="11">
        <v>26</v>
      </c>
      <c r="F194" s="11" t="s">
        <v>451</v>
      </c>
      <c r="G194" s="11">
        <v>20137283</v>
      </c>
      <c r="I194" t="b">
        <f t="shared" si="6"/>
        <v>0</v>
      </c>
      <c r="J194" s="25" t="str">
        <f t="shared" si="7"/>
        <v>1991</v>
      </c>
      <c r="L194" s="32">
        <f t="shared" si="8"/>
        <v>0</v>
      </c>
      <c r="S194" s="11"/>
      <c r="T194" s="27" t="s">
        <v>449</v>
      </c>
      <c r="U194" s="11">
        <v>42</v>
      </c>
    </row>
    <row r="195" spans="1:21" x14ac:dyDescent="0.2">
      <c r="A195" s="11">
        <v>1523</v>
      </c>
      <c r="B195" s="27" t="s">
        <v>452</v>
      </c>
      <c r="C195" s="11" t="s">
        <v>72</v>
      </c>
      <c r="D195" s="28" t="s">
        <v>453</v>
      </c>
      <c r="E195" s="11">
        <v>35</v>
      </c>
      <c r="F195" s="11" t="s">
        <v>70</v>
      </c>
      <c r="G195" s="11">
        <v>90639487</v>
      </c>
      <c r="I195" t="b">
        <f t="shared" si="6"/>
        <v>0</v>
      </c>
      <c r="J195" s="25" t="str">
        <f t="shared" si="7"/>
        <v>1982</v>
      </c>
      <c r="L195" s="32">
        <f t="shared" si="8"/>
        <v>0</v>
      </c>
      <c r="S195" s="11"/>
      <c r="T195" s="27" t="s">
        <v>452</v>
      </c>
      <c r="U195" s="11">
        <v>1523</v>
      </c>
    </row>
    <row r="196" spans="1:21" x14ac:dyDescent="0.2">
      <c r="A196" s="11">
        <v>16</v>
      </c>
      <c r="B196" s="27" t="s">
        <v>454</v>
      </c>
      <c r="C196" s="11" t="s">
        <v>72</v>
      </c>
      <c r="D196" s="28" t="s">
        <v>455</v>
      </c>
      <c r="E196" s="11">
        <v>32</v>
      </c>
      <c r="F196" s="11" t="s">
        <v>76</v>
      </c>
      <c r="G196" s="11">
        <v>11414624</v>
      </c>
      <c r="I196" t="b">
        <f t="shared" si="6"/>
        <v>0</v>
      </c>
      <c r="J196" s="25" t="str">
        <f t="shared" si="7"/>
        <v>1985</v>
      </c>
      <c r="L196" s="32">
        <f t="shared" si="8"/>
        <v>1</v>
      </c>
      <c r="S196" s="11"/>
      <c r="T196" s="27" t="s">
        <v>454</v>
      </c>
      <c r="U196" s="11">
        <v>16</v>
      </c>
    </row>
    <row r="197" spans="1:21" x14ac:dyDescent="0.2">
      <c r="A197" s="11">
        <v>23</v>
      </c>
      <c r="B197" s="27" t="s">
        <v>456</v>
      </c>
      <c r="C197" s="11" t="s">
        <v>72</v>
      </c>
      <c r="D197" s="28" t="s">
        <v>457</v>
      </c>
      <c r="E197" s="11">
        <v>27</v>
      </c>
      <c r="F197" s="11" t="s">
        <v>119</v>
      </c>
      <c r="G197" s="11">
        <v>77628430</v>
      </c>
      <c r="I197" t="b">
        <f t="shared" si="6"/>
        <v>0</v>
      </c>
      <c r="J197" s="25" t="str">
        <f t="shared" si="7"/>
        <v>1990</v>
      </c>
      <c r="L197" s="32">
        <f t="shared" si="8"/>
        <v>1</v>
      </c>
      <c r="S197" s="11"/>
      <c r="T197" s="27" t="s">
        <v>456</v>
      </c>
      <c r="U197" s="11">
        <v>23</v>
      </c>
    </row>
    <row r="198" spans="1:21" x14ac:dyDescent="0.2">
      <c r="A198" s="11">
        <v>1461</v>
      </c>
      <c r="B198" s="27" t="s">
        <v>458</v>
      </c>
      <c r="C198" s="11" t="s">
        <v>61</v>
      </c>
      <c r="D198" s="28" t="s">
        <v>459</v>
      </c>
      <c r="E198" s="11">
        <v>23</v>
      </c>
      <c r="F198" s="11" t="s">
        <v>67</v>
      </c>
      <c r="G198" s="11">
        <v>97733965</v>
      </c>
      <c r="I198" t="b">
        <f t="shared" si="6"/>
        <v>0</v>
      </c>
      <c r="J198" s="25" t="str">
        <f t="shared" si="7"/>
        <v>1994</v>
      </c>
      <c r="L198" s="32">
        <f t="shared" si="8"/>
        <v>0</v>
      </c>
      <c r="S198" s="11"/>
      <c r="T198" s="27" t="s">
        <v>458</v>
      </c>
      <c r="U198" s="11">
        <v>1461</v>
      </c>
    </row>
    <row r="199" spans="1:21" x14ac:dyDescent="0.2">
      <c r="A199" s="11">
        <v>1646</v>
      </c>
      <c r="B199" s="27" t="s">
        <v>460</v>
      </c>
      <c r="C199" s="11" t="s">
        <v>72</v>
      </c>
      <c r="D199" s="28" t="s">
        <v>461</v>
      </c>
      <c r="E199" s="11">
        <v>32</v>
      </c>
      <c r="F199" s="11" t="s">
        <v>67</v>
      </c>
      <c r="G199" s="11">
        <v>63654697</v>
      </c>
      <c r="I199" t="b">
        <f t="shared" ref="I199:I262" si="9">IF(AND(IF(F199=$I$5,TRUE,FALSE),IF(MID(B199,1,1)="П",TRUE,FALSE)),TRUE,FALSE)</f>
        <v>0</v>
      </c>
      <c r="J199" s="25" t="str">
        <f t="shared" ref="J199:J262" si="10">RIGHT(D199,4)</f>
        <v>1985</v>
      </c>
      <c r="L199" s="32">
        <f t="shared" ref="L199:L262" si="11">IF(LEFT(B199)="П",1,0)</f>
        <v>0</v>
      </c>
      <c r="S199" s="11"/>
      <c r="T199" s="27" t="s">
        <v>460</v>
      </c>
      <c r="U199" s="11">
        <v>1646</v>
      </c>
    </row>
    <row r="200" spans="1:21" x14ac:dyDescent="0.2">
      <c r="A200" s="11">
        <v>1559</v>
      </c>
      <c r="B200" s="27" t="s">
        <v>462</v>
      </c>
      <c r="C200" s="11" t="s">
        <v>72</v>
      </c>
      <c r="D200" s="28" t="s">
        <v>463</v>
      </c>
      <c r="E200" s="11">
        <v>34</v>
      </c>
      <c r="F200" s="11" t="s">
        <v>67</v>
      </c>
      <c r="G200" s="11">
        <v>9244000</v>
      </c>
      <c r="I200" t="b">
        <f t="shared" si="9"/>
        <v>0</v>
      </c>
      <c r="J200" s="25" t="str">
        <f t="shared" si="10"/>
        <v>1983</v>
      </c>
      <c r="L200" s="32">
        <f t="shared" si="11"/>
        <v>0</v>
      </c>
      <c r="S200" s="11"/>
      <c r="T200" s="27" t="s">
        <v>462</v>
      </c>
      <c r="U200" s="11">
        <v>1559</v>
      </c>
    </row>
    <row r="201" spans="1:21" x14ac:dyDescent="0.2">
      <c r="A201" s="11">
        <v>397</v>
      </c>
      <c r="B201" s="27" t="s">
        <v>464</v>
      </c>
      <c r="C201" s="11" t="s">
        <v>61</v>
      </c>
      <c r="D201" s="28" t="s">
        <v>465</v>
      </c>
      <c r="E201" s="11">
        <v>28</v>
      </c>
      <c r="F201" s="11" t="s">
        <v>67</v>
      </c>
      <c r="G201" s="11">
        <v>61172174</v>
      </c>
      <c r="I201" t="b">
        <f t="shared" si="9"/>
        <v>0</v>
      </c>
      <c r="J201" s="25" t="str">
        <f t="shared" si="10"/>
        <v>1990</v>
      </c>
      <c r="L201" s="32">
        <f t="shared" si="11"/>
        <v>0</v>
      </c>
      <c r="S201" s="11"/>
      <c r="T201" s="27" t="s">
        <v>464</v>
      </c>
      <c r="U201" s="11">
        <v>397</v>
      </c>
    </row>
    <row r="202" spans="1:21" x14ac:dyDescent="0.2">
      <c r="A202" s="11">
        <v>299</v>
      </c>
      <c r="B202" s="27" t="s">
        <v>466</v>
      </c>
      <c r="C202" s="11" t="s">
        <v>65</v>
      </c>
      <c r="D202" s="28" t="s">
        <v>467</v>
      </c>
      <c r="E202" s="11">
        <v>28</v>
      </c>
      <c r="F202" s="11" t="s">
        <v>119</v>
      </c>
      <c r="G202" s="11">
        <v>16519364</v>
      </c>
      <c r="I202" t="b">
        <f t="shared" si="9"/>
        <v>0</v>
      </c>
      <c r="J202" s="25" t="str">
        <f t="shared" si="10"/>
        <v>1989</v>
      </c>
      <c r="L202" s="32">
        <f t="shared" si="11"/>
        <v>0</v>
      </c>
      <c r="S202" s="11"/>
      <c r="T202" s="27" t="s">
        <v>466</v>
      </c>
      <c r="U202" s="11">
        <v>299</v>
      </c>
    </row>
    <row r="203" spans="1:21" x14ac:dyDescent="0.2">
      <c r="A203" s="11">
        <v>1421</v>
      </c>
      <c r="B203" s="27" t="s">
        <v>468</v>
      </c>
      <c r="C203" s="11" t="s">
        <v>72</v>
      </c>
      <c r="D203" s="28" t="s">
        <v>469</v>
      </c>
      <c r="E203" s="11">
        <v>32</v>
      </c>
      <c r="F203" s="11" t="s">
        <v>67</v>
      </c>
      <c r="G203" s="11">
        <v>14068043</v>
      </c>
      <c r="I203" t="b">
        <f t="shared" si="9"/>
        <v>0</v>
      </c>
      <c r="J203" s="25" t="str">
        <f t="shared" si="10"/>
        <v>1985</v>
      </c>
      <c r="L203" s="32">
        <f t="shared" si="11"/>
        <v>0</v>
      </c>
      <c r="S203" s="11"/>
      <c r="T203" s="27" t="s">
        <v>468</v>
      </c>
      <c r="U203" s="11">
        <v>1421</v>
      </c>
    </row>
    <row r="204" spans="1:21" x14ac:dyDescent="0.2">
      <c r="A204" s="11">
        <v>987</v>
      </c>
      <c r="B204" s="27" t="s">
        <v>470</v>
      </c>
      <c r="C204" s="11" t="s">
        <v>72</v>
      </c>
      <c r="D204" s="28" t="s">
        <v>471</v>
      </c>
      <c r="E204" s="11">
        <v>31</v>
      </c>
      <c r="F204" s="11" t="s">
        <v>94</v>
      </c>
      <c r="G204" s="11">
        <v>30242712</v>
      </c>
      <c r="I204" t="b">
        <f t="shared" si="9"/>
        <v>0</v>
      </c>
      <c r="J204" s="25" t="str">
        <f t="shared" si="10"/>
        <v>1986</v>
      </c>
      <c r="L204" s="32">
        <f t="shared" si="11"/>
        <v>0</v>
      </c>
      <c r="S204" s="11"/>
      <c r="T204" s="27" t="s">
        <v>470</v>
      </c>
      <c r="U204" s="11">
        <v>987</v>
      </c>
    </row>
    <row r="205" spans="1:21" x14ac:dyDescent="0.2">
      <c r="A205" s="11">
        <v>405</v>
      </c>
      <c r="B205" s="27" t="s">
        <v>472</v>
      </c>
      <c r="C205" s="11" t="s">
        <v>61</v>
      </c>
      <c r="D205" s="28" t="s">
        <v>473</v>
      </c>
      <c r="E205" s="11">
        <v>21</v>
      </c>
      <c r="F205" s="11" t="s">
        <v>67</v>
      </c>
      <c r="G205" s="11">
        <v>58335958</v>
      </c>
      <c r="I205" t="b">
        <f t="shared" si="9"/>
        <v>0</v>
      </c>
      <c r="J205" s="25" t="str">
        <f t="shared" si="10"/>
        <v>1996</v>
      </c>
      <c r="L205" s="32">
        <f t="shared" si="11"/>
        <v>0</v>
      </c>
      <c r="S205" s="11"/>
      <c r="T205" s="27" t="s">
        <v>472</v>
      </c>
      <c r="U205" s="11">
        <v>405</v>
      </c>
    </row>
    <row r="206" spans="1:21" x14ac:dyDescent="0.2">
      <c r="A206" s="11">
        <v>980</v>
      </c>
      <c r="B206" s="27" t="s">
        <v>474</v>
      </c>
      <c r="C206" s="11" t="s">
        <v>65</v>
      </c>
      <c r="D206" s="28" t="s">
        <v>475</v>
      </c>
      <c r="E206" s="11">
        <v>37</v>
      </c>
      <c r="F206" s="11" t="s">
        <v>76</v>
      </c>
      <c r="G206" s="11">
        <v>34561917</v>
      </c>
      <c r="I206" t="b">
        <f t="shared" si="9"/>
        <v>0</v>
      </c>
      <c r="J206" s="25" t="str">
        <f t="shared" si="10"/>
        <v>1980</v>
      </c>
      <c r="L206" s="32">
        <f t="shared" si="11"/>
        <v>0</v>
      </c>
      <c r="S206" s="11"/>
      <c r="T206" s="27" t="s">
        <v>474</v>
      </c>
      <c r="U206" s="11">
        <v>980</v>
      </c>
    </row>
    <row r="207" spans="1:21" x14ac:dyDescent="0.2">
      <c r="A207" s="11">
        <v>410</v>
      </c>
      <c r="B207" s="27" t="s">
        <v>476</v>
      </c>
      <c r="C207" s="11" t="s">
        <v>72</v>
      </c>
      <c r="D207" s="28" t="s">
        <v>477</v>
      </c>
      <c r="E207" s="11">
        <v>24</v>
      </c>
      <c r="F207" s="11" t="s">
        <v>67</v>
      </c>
      <c r="G207" s="11">
        <v>60350037</v>
      </c>
      <c r="I207" t="b">
        <f t="shared" si="9"/>
        <v>0</v>
      </c>
      <c r="J207" s="25" t="str">
        <f t="shared" si="10"/>
        <v>1993</v>
      </c>
      <c r="L207" s="32">
        <f t="shared" si="11"/>
        <v>0</v>
      </c>
      <c r="S207" s="11"/>
      <c r="T207" s="27" t="s">
        <v>476</v>
      </c>
      <c r="U207" s="11">
        <v>410</v>
      </c>
    </row>
    <row r="208" spans="1:21" x14ac:dyDescent="0.2">
      <c r="A208" s="11">
        <v>999</v>
      </c>
      <c r="B208" s="27" t="s">
        <v>478</v>
      </c>
      <c r="C208" s="11" t="s">
        <v>61</v>
      </c>
      <c r="D208" s="28" t="s">
        <v>479</v>
      </c>
      <c r="E208" s="11">
        <v>38</v>
      </c>
      <c r="F208" s="11" t="s">
        <v>63</v>
      </c>
      <c r="G208" s="11">
        <v>84528579</v>
      </c>
      <c r="I208" t="b">
        <f t="shared" si="9"/>
        <v>0</v>
      </c>
      <c r="J208" s="25" t="str">
        <f t="shared" si="10"/>
        <v>1979</v>
      </c>
      <c r="L208" s="32">
        <f t="shared" si="11"/>
        <v>0</v>
      </c>
      <c r="S208" s="11"/>
      <c r="T208" s="27" t="s">
        <v>478</v>
      </c>
      <c r="U208" s="11">
        <v>999</v>
      </c>
    </row>
    <row r="209" spans="1:21" x14ac:dyDescent="0.2">
      <c r="A209" s="11">
        <v>906</v>
      </c>
      <c r="B209" s="27" t="s">
        <v>480</v>
      </c>
      <c r="C209" s="11" t="s">
        <v>72</v>
      </c>
      <c r="D209" s="28" t="s">
        <v>481</v>
      </c>
      <c r="E209" s="11">
        <v>19</v>
      </c>
      <c r="F209" s="11" t="s">
        <v>436</v>
      </c>
      <c r="G209" s="11">
        <v>66626976</v>
      </c>
      <c r="I209" t="b">
        <f t="shared" si="9"/>
        <v>0</v>
      </c>
      <c r="J209" s="25" t="str">
        <f t="shared" si="10"/>
        <v>1998</v>
      </c>
      <c r="L209" s="32">
        <f t="shared" si="11"/>
        <v>0</v>
      </c>
      <c r="S209" s="11"/>
      <c r="T209" s="27" t="s">
        <v>480</v>
      </c>
      <c r="U209" s="11">
        <v>906</v>
      </c>
    </row>
    <row r="210" spans="1:21" x14ac:dyDescent="0.2">
      <c r="A210" s="11">
        <v>1487</v>
      </c>
      <c r="B210" s="27" t="s">
        <v>482</v>
      </c>
      <c r="C210" s="11" t="s">
        <v>72</v>
      </c>
      <c r="D210" s="28" t="s">
        <v>483</v>
      </c>
      <c r="E210" s="11">
        <v>25</v>
      </c>
      <c r="F210" s="11" t="s">
        <v>70</v>
      </c>
      <c r="G210" s="11">
        <v>10344653</v>
      </c>
      <c r="I210" t="b">
        <f t="shared" si="9"/>
        <v>0</v>
      </c>
      <c r="J210" s="25" t="str">
        <f t="shared" si="10"/>
        <v>1992</v>
      </c>
      <c r="L210" s="32">
        <f t="shared" si="11"/>
        <v>0</v>
      </c>
      <c r="S210" s="11"/>
      <c r="T210" s="27" t="s">
        <v>482</v>
      </c>
      <c r="U210" s="11">
        <v>1487</v>
      </c>
    </row>
    <row r="211" spans="1:21" x14ac:dyDescent="0.2">
      <c r="A211" s="11">
        <v>807</v>
      </c>
      <c r="B211" s="27" t="s">
        <v>484</v>
      </c>
      <c r="C211" s="11" t="s">
        <v>61</v>
      </c>
      <c r="D211" s="28" t="s">
        <v>485</v>
      </c>
      <c r="E211" s="11">
        <v>36</v>
      </c>
      <c r="F211" s="11" t="s">
        <v>67</v>
      </c>
      <c r="G211" s="11">
        <v>76220966</v>
      </c>
      <c r="I211" t="b">
        <f t="shared" si="9"/>
        <v>0</v>
      </c>
      <c r="J211" s="25" t="str">
        <f t="shared" si="10"/>
        <v>1982</v>
      </c>
      <c r="L211" s="32">
        <f t="shared" si="11"/>
        <v>0</v>
      </c>
      <c r="S211" s="11"/>
      <c r="T211" s="27" t="s">
        <v>484</v>
      </c>
      <c r="U211" s="11">
        <v>807</v>
      </c>
    </row>
    <row r="212" spans="1:21" x14ac:dyDescent="0.2">
      <c r="A212" s="11">
        <v>560</v>
      </c>
      <c r="B212" s="27" t="s">
        <v>486</v>
      </c>
      <c r="C212" s="11" t="s">
        <v>72</v>
      </c>
      <c r="D212" s="28" t="s">
        <v>487</v>
      </c>
      <c r="E212" s="11">
        <v>32</v>
      </c>
      <c r="F212" s="11" t="s">
        <v>67</v>
      </c>
      <c r="G212" s="11">
        <v>27272534</v>
      </c>
      <c r="I212" t="b">
        <f t="shared" si="9"/>
        <v>0</v>
      </c>
      <c r="J212" s="25" t="str">
        <f t="shared" si="10"/>
        <v>1985</v>
      </c>
      <c r="L212" s="32">
        <f t="shared" si="11"/>
        <v>0</v>
      </c>
      <c r="S212" s="11"/>
      <c r="T212" s="27" t="s">
        <v>486</v>
      </c>
      <c r="U212" s="11">
        <v>560</v>
      </c>
    </row>
    <row r="213" spans="1:21" x14ac:dyDescent="0.2">
      <c r="A213" s="11">
        <v>288</v>
      </c>
      <c r="B213" s="27" t="s">
        <v>488</v>
      </c>
      <c r="C213" s="11" t="s">
        <v>72</v>
      </c>
      <c r="D213" s="28" t="s">
        <v>489</v>
      </c>
      <c r="E213" s="11">
        <v>36</v>
      </c>
      <c r="F213" s="11" t="s">
        <v>67</v>
      </c>
      <c r="G213" s="11">
        <v>79983095</v>
      </c>
      <c r="I213" t="b">
        <f t="shared" si="9"/>
        <v>0</v>
      </c>
      <c r="J213" s="25" t="str">
        <f t="shared" si="10"/>
        <v>1981</v>
      </c>
      <c r="L213" s="32">
        <f t="shared" si="11"/>
        <v>0</v>
      </c>
      <c r="S213" s="11"/>
      <c r="T213" s="27" t="s">
        <v>488</v>
      </c>
      <c r="U213" s="11">
        <v>288</v>
      </c>
    </row>
    <row r="214" spans="1:21" x14ac:dyDescent="0.2">
      <c r="A214" s="11">
        <v>6</v>
      </c>
      <c r="B214" s="27" t="s">
        <v>490</v>
      </c>
      <c r="C214" s="11" t="s">
        <v>72</v>
      </c>
      <c r="D214" s="28" t="s">
        <v>491</v>
      </c>
      <c r="E214" s="11">
        <v>37</v>
      </c>
      <c r="F214" s="11" t="s">
        <v>76</v>
      </c>
      <c r="G214" s="11">
        <v>65426142</v>
      </c>
      <c r="I214" t="b">
        <f t="shared" si="9"/>
        <v>0</v>
      </c>
      <c r="J214" s="25" t="str">
        <f t="shared" si="10"/>
        <v>1980</v>
      </c>
      <c r="L214" s="32">
        <f t="shared" si="11"/>
        <v>0</v>
      </c>
      <c r="S214" s="11"/>
      <c r="T214" s="27" t="s">
        <v>490</v>
      </c>
      <c r="U214" s="11">
        <v>6</v>
      </c>
    </row>
    <row r="215" spans="1:21" x14ac:dyDescent="0.2">
      <c r="A215" s="11">
        <v>904</v>
      </c>
      <c r="B215" s="27" t="s">
        <v>492</v>
      </c>
      <c r="C215" s="11" t="s">
        <v>61</v>
      </c>
      <c r="D215" s="28" t="s">
        <v>245</v>
      </c>
      <c r="E215" s="11">
        <v>30</v>
      </c>
      <c r="F215" s="11" t="s">
        <v>122</v>
      </c>
      <c r="G215" s="11">
        <v>79201860</v>
      </c>
      <c r="I215" t="b">
        <f t="shared" si="9"/>
        <v>0</v>
      </c>
      <c r="J215" s="25" t="str">
        <f t="shared" si="10"/>
        <v>1987</v>
      </c>
      <c r="L215" s="32">
        <f t="shared" si="11"/>
        <v>0</v>
      </c>
      <c r="S215" s="11"/>
      <c r="T215" s="27" t="s">
        <v>492</v>
      </c>
      <c r="U215" s="11">
        <v>904</v>
      </c>
    </row>
    <row r="216" spans="1:21" x14ac:dyDescent="0.2">
      <c r="A216" s="11">
        <v>692</v>
      </c>
      <c r="B216" s="27" t="s">
        <v>493</v>
      </c>
      <c r="C216" s="11" t="s">
        <v>61</v>
      </c>
      <c r="D216" s="28" t="s">
        <v>494</v>
      </c>
      <c r="E216" s="11">
        <v>29</v>
      </c>
      <c r="F216" s="11" t="s">
        <v>67</v>
      </c>
      <c r="G216" s="11">
        <v>64819156</v>
      </c>
      <c r="I216" t="b">
        <f t="shared" si="9"/>
        <v>0</v>
      </c>
      <c r="J216" s="25" t="str">
        <f t="shared" si="10"/>
        <v>1988</v>
      </c>
      <c r="L216" s="32">
        <f t="shared" si="11"/>
        <v>0</v>
      </c>
      <c r="S216" s="11"/>
      <c r="T216" s="27" t="s">
        <v>493</v>
      </c>
      <c r="U216" s="11">
        <v>692</v>
      </c>
    </row>
    <row r="217" spans="1:21" x14ac:dyDescent="0.2">
      <c r="A217" s="11">
        <v>114</v>
      </c>
      <c r="B217" s="27" t="s">
        <v>495</v>
      </c>
      <c r="C217" s="11" t="s">
        <v>72</v>
      </c>
      <c r="D217" s="28" t="s">
        <v>496</v>
      </c>
      <c r="E217" s="11">
        <v>23</v>
      </c>
      <c r="F217" s="11" t="s">
        <v>67</v>
      </c>
      <c r="G217" s="11">
        <v>92697148</v>
      </c>
      <c r="I217" t="b">
        <f t="shared" si="9"/>
        <v>0</v>
      </c>
      <c r="J217" s="25" t="str">
        <f t="shared" si="10"/>
        <v>1994</v>
      </c>
      <c r="L217" s="32">
        <f t="shared" si="11"/>
        <v>0</v>
      </c>
      <c r="S217" s="11"/>
      <c r="T217" s="27" t="s">
        <v>495</v>
      </c>
      <c r="U217" s="11">
        <v>114</v>
      </c>
    </row>
    <row r="218" spans="1:21" x14ac:dyDescent="0.2">
      <c r="A218" s="11">
        <v>1100</v>
      </c>
      <c r="B218" s="27" t="s">
        <v>497</v>
      </c>
      <c r="C218" s="11" t="s">
        <v>65</v>
      </c>
      <c r="D218" s="28" t="s">
        <v>498</v>
      </c>
      <c r="E218" s="11">
        <v>30</v>
      </c>
      <c r="F218" s="11" t="s">
        <v>94</v>
      </c>
      <c r="G218" s="11">
        <v>26541643</v>
      </c>
      <c r="I218" t="b">
        <f t="shared" si="9"/>
        <v>0</v>
      </c>
      <c r="J218" s="25" t="str">
        <f t="shared" si="10"/>
        <v>1987</v>
      </c>
      <c r="L218" s="32">
        <f t="shared" si="11"/>
        <v>0</v>
      </c>
      <c r="S218" s="11"/>
      <c r="T218" s="27" t="s">
        <v>497</v>
      </c>
      <c r="U218" s="11">
        <v>1100</v>
      </c>
    </row>
    <row r="219" spans="1:21" x14ac:dyDescent="0.2">
      <c r="A219" s="11">
        <v>509</v>
      </c>
      <c r="B219" s="27" t="s">
        <v>499</v>
      </c>
      <c r="C219" s="11" t="s">
        <v>72</v>
      </c>
      <c r="D219" s="28" t="s">
        <v>500</v>
      </c>
      <c r="E219" s="11">
        <v>38</v>
      </c>
      <c r="F219" s="11" t="s">
        <v>76</v>
      </c>
      <c r="G219" s="11">
        <v>4382464</v>
      </c>
      <c r="I219" t="b">
        <f t="shared" si="9"/>
        <v>0</v>
      </c>
      <c r="J219" s="25" t="str">
        <f t="shared" si="10"/>
        <v>1979</v>
      </c>
      <c r="L219" s="32">
        <f t="shared" si="11"/>
        <v>0</v>
      </c>
      <c r="S219" s="11"/>
      <c r="T219" s="27" t="s">
        <v>499</v>
      </c>
      <c r="U219" s="11">
        <v>509</v>
      </c>
    </row>
    <row r="220" spans="1:21" x14ac:dyDescent="0.2">
      <c r="A220" s="11">
        <v>1131</v>
      </c>
      <c r="B220" s="27" t="s">
        <v>501</v>
      </c>
      <c r="C220" s="11" t="s">
        <v>65</v>
      </c>
      <c r="D220" s="28" t="s">
        <v>502</v>
      </c>
      <c r="E220" s="11">
        <v>23</v>
      </c>
      <c r="F220" s="11" t="s">
        <v>67</v>
      </c>
      <c r="G220" s="11">
        <v>53813135</v>
      </c>
      <c r="I220" t="b">
        <f t="shared" si="9"/>
        <v>0</v>
      </c>
      <c r="J220" s="25" t="str">
        <f t="shared" si="10"/>
        <v>1994</v>
      </c>
      <c r="L220" s="32">
        <f t="shared" si="11"/>
        <v>0</v>
      </c>
      <c r="S220" s="11"/>
      <c r="T220" s="27" t="s">
        <v>501</v>
      </c>
      <c r="U220" s="11">
        <v>1131</v>
      </c>
    </row>
    <row r="221" spans="1:21" x14ac:dyDescent="0.2">
      <c r="A221" s="11">
        <v>831</v>
      </c>
      <c r="B221" s="27" t="s">
        <v>503</v>
      </c>
      <c r="C221" s="11" t="s">
        <v>72</v>
      </c>
      <c r="D221" s="28" t="s">
        <v>504</v>
      </c>
      <c r="E221" s="11">
        <v>32</v>
      </c>
      <c r="F221" s="11" t="s">
        <v>63</v>
      </c>
      <c r="G221" s="11">
        <v>26490105</v>
      </c>
      <c r="I221" t="b">
        <f t="shared" si="9"/>
        <v>0</v>
      </c>
      <c r="J221" s="25" t="str">
        <f t="shared" si="10"/>
        <v>1985</v>
      </c>
      <c r="L221" s="32">
        <f t="shared" si="11"/>
        <v>0</v>
      </c>
      <c r="S221" s="11"/>
      <c r="T221" s="27" t="s">
        <v>503</v>
      </c>
      <c r="U221" s="11">
        <v>831</v>
      </c>
    </row>
    <row r="222" spans="1:21" x14ac:dyDescent="0.2">
      <c r="A222" s="11">
        <v>809</v>
      </c>
      <c r="B222" s="27" t="s">
        <v>505</v>
      </c>
      <c r="C222" s="11" t="s">
        <v>72</v>
      </c>
      <c r="D222" s="28" t="s">
        <v>506</v>
      </c>
      <c r="E222" s="11">
        <v>30</v>
      </c>
      <c r="F222" s="11" t="s">
        <v>70</v>
      </c>
      <c r="G222" s="11">
        <v>23555962</v>
      </c>
      <c r="I222" t="b">
        <f t="shared" si="9"/>
        <v>0</v>
      </c>
      <c r="J222" s="25" t="str">
        <f t="shared" si="10"/>
        <v>1987</v>
      </c>
      <c r="L222" s="32">
        <f t="shared" si="11"/>
        <v>0</v>
      </c>
      <c r="S222" s="11"/>
      <c r="T222" s="27" t="s">
        <v>505</v>
      </c>
      <c r="U222" s="11">
        <v>809</v>
      </c>
    </row>
    <row r="223" spans="1:21" x14ac:dyDescent="0.2">
      <c r="A223" s="11">
        <v>1667</v>
      </c>
      <c r="B223" s="27" t="s">
        <v>507</v>
      </c>
      <c r="C223" s="11" t="s">
        <v>72</v>
      </c>
      <c r="D223" s="28" t="s">
        <v>508</v>
      </c>
      <c r="E223" s="11">
        <v>27</v>
      </c>
      <c r="F223" s="11" t="s">
        <v>67</v>
      </c>
      <c r="G223" s="11">
        <v>84255801</v>
      </c>
      <c r="I223" t="b">
        <f t="shared" si="9"/>
        <v>0</v>
      </c>
      <c r="J223" s="25" t="str">
        <f t="shared" si="10"/>
        <v>1990</v>
      </c>
      <c r="L223" s="32">
        <f t="shared" si="11"/>
        <v>0</v>
      </c>
      <c r="S223" s="11"/>
      <c r="T223" s="27" t="s">
        <v>507</v>
      </c>
      <c r="U223" s="11">
        <v>1667</v>
      </c>
    </row>
    <row r="224" spans="1:21" x14ac:dyDescent="0.2">
      <c r="A224" s="11">
        <v>57</v>
      </c>
      <c r="B224" s="27" t="s">
        <v>509</v>
      </c>
      <c r="C224" s="11" t="s">
        <v>72</v>
      </c>
      <c r="D224" s="28" t="s">
        <v>510</v>
      </c>
      <c r="E224" s="11">
        <v>36</v>
      </c>
      <c r="F224" s="11" t="s">
        <v>119</v>
      </c>
      <c r="G224" s="11">
        <v>2274173</v>
      </c>
      <c r="I224" t="b">
        <f t="shared" si="9"/>
        <v>0</v>
      </c>
      <c r="J224" s="25" t="str">
        <f t="shared" si="10"/>
        <v>1981</v>
      </c>
      <c r="L224" s="32">
        <f t="shared" si="11"/>
        <v>0</v>
      </c>
      <c r="S224" s="11"/>
      <c r="T224" s="27" t="s">
        <v>509</v>
      </c>
      <c r="U224" s="11">
        <v>57</v>
      </c>
    </row>
    <row r="225" spans="1:21" x14ac:dyDescent="0.2">
      <c r="A225" s="11">
        <v>18</v>
      </c>
      <c r="B225" s="27" t="s">
        <v>511</v>
      </c>
      <c r="C225" s="11" t="s">
        <v>72</v>
      </c>
      <c r="D225" s="28" t="s">
        <v>512</v>
      </c>
      <c r="E225" s="11">
        <v>29</v>
      </c>
      <c r="F225" s="11" t="s">
        <v>76</v>
      </c>
      <c r="G225" s="11">
        <v>74236906</v>
      </c>
      <c r="I225" t="b">
        <f t="shared" si="9"/>
        <v>0</v>
      </c>
      <c r="J225" s="25" t="str">
        <f t="shared" si="10"/>
        <v>1988</v>
      </c>
      <c r="L225" s="32">
        <f t="shared" si="11"/>
        <v>0</v>
      </c>
      <c r="S225" s="11"/>
      <c r="T225" s="27" t="s">
        <v>511</v>
      </c>
      <c r="U225" s="11">
        <v>18</v>
      </c>
    </row>
    <row r="226" spans="1:21" x14ac:dyDescent="0.2">
      <c r="A226" s="11">
        <v>143</v>
      </c>
      <c r="B226" s="27" t="s">
        <v>513</v>
      </c>
      <c r="C226" s="11" t="s">
        <v>72</v>
      </c>
      <c r="D226" s="28" t="s">
        <v>514</v>
      </c>
      <c r="E226" s="11">
        <v>26</v>
      </c>
      <c r="F226" s="11" t="s">
        <v>70</v>
      </c>
      <c r="G226" s="11">
        <v>19291916</v>
      </c>
      <c r="I226" t="b">
        <f t="shared" si="9"/>
        <v>0</v>
      </c>
      <c r="J226" s="25" t="str">
        <f t="shared" si="10"/>
        <v>1991</v>
      </c>
      <c r="L226" s="32">
        <f t="shared" si="11"/>
        <v>1</v>
      </c>
      <c r="S226" s="11"/>
      <c r="T226" s="27" t="s">
        <v>513</v>
      </c>
      <c r="U226" s="11">
        <v>143</v>
      </c>
    </row>
    <row r="227" spans="1:21" x14ac:dyDescent="0.2">
      <c r="A227" s="11">
        <v>1108</v>
      </c>
      <c r="B227" s="27" t="s">
        <v>515</v>
      </c>
      <c r="C227" s="11" t="s">
        <v>72</v>
      </c>
      <c r="D227" s="28" t="s">
        <v>516</v>
      </c>
      <c r="E227" s="11">
        <v>23</v>
      </c>
      <c r="F227" s="11" t="s">
        <v>67</v>
      </c>
      <c r="G227" s="11">
        <v>38387684</v>
      </c>
      <c r="I227" t="b">
        <f t="shared" si="9"/>
        <v>0</v>
      </c>
      <c r="J227" s="25" t="str">
        <f t="shared" si="10"/>
        <v>1994</v>
      </c>
      <c r="L227" s="32">
        <f t="shared" si="11"/>
        <v>0</v>
      </c>
      <c r="S227" s="11"/>
      <c r="T227" s="27" t="s">
        <v>515</v>
      </c>
      <c r="U227" s="11">
        <v>1108</v>
      </c>
    </row>
    <row r="228" spans="1:21" x14ac:dyDescent="0.2">
      <c r="A228" s="11">
        <v>1438</v>
      </c>
      <c r="B228" s="27" t="s">
        <v>517</v>
      </c>
      <c r="C228" s="11" t="s">
        <v>72</v>
      </c>
      <c r="D228" s="28" t="s">
        <v>518</v>
      </c>
      <c r="E228" s="11">
        <v>26</v>
      </c>
      <c r="F228" s="11" t="s">
        <v>67</v>
      </c>
      <c r="G228" s="11">
        <v>99311329</v>
      </c>
      <c r="I228" t="b">
        <f t="shared" si="9"/>
        <v>0</v>
      </c>
      <c r="J228" s="25" t="str">
        <f t="shared" si="10"/>
        <v>1991</v>
      </c>
      <c r="L228" s="32">
        <f t="shared" si="11"/>
        <v>0</v>
      </c>
      <c r="S228" s="11"/>
      <c r="T228" s="27" t="s">
        <v>517</v>
      </c>
      <c r="U228" s="11">
        <v>1438</v>
      </c>
    </row>
    <row r="229" spans="1:21" x14ac:dyDescent="0.2">
      <c r="A229" s="11">
        <v>698</v>
      </c>
      <c r="B229" s="27" t="s">
        <v>519</v>
      </c>
      <c r="C229" s="11" t="s">
        <v>61</v>
      </c>
      <c r="D229" s="28" t="s">
        <v>520</v>
      </c>
      <c r="E229" s="11">
        <v>28</v>
      </c>
      <c r="F229" s="11" t="s">
        <v>67</v>
      </c>
      <c r="G229" s="11">
        <v>69697763</v>
      </c>
      <c r="I229" t="b">
        <f t="shared" si="9"/>
        <v>0</v>
      </c>
      <c r="J229" s="25" t="str">
        <f t="shared" si="10"/>
        <v>1989</v>
      </c>
      <c r="L229" s="32">
        <f t="shared" si="11"/>
        <v>0</v>
      </c>
      <c r="S229" s="11"/>
      <c r="T229" s="27" t="s">
        <v>519</v>
      </c>
      <c r="U229" s="11">
        <v>698</v>
      </c>
    </row>
    <row r="230" spans="1:21" x14ac:dyDescent="0.2">
      <c r="A230" s="11">
        <v>414</v>
      </c>
      <c r="B230" s="27" t="s">
        <v>521</v>
      </c>
      <c r="C230" s="11" t="s">
        <v>65</v>
      </c>
      <c r="D230" s="28" t="s">
        <v>522</v>
      </c>
      <c r="E230" s="11">
        <v>23</v>
      </c>
      <c r="F230" s="11" t="s">
        <v>67</v>
      </c>
      <c r="G230" s="11">
        <v>1236623</v>
      </c>
      <c r="I230" t="b">
        <f t="shared" si="9"/>
        <v>0</v>
      </c>
      <c r="J230" s="25" t="str">
        <f t="shared" si="10"/>
        <v>1995</v>
      </c>
      <c r="L230" s="32">
        <f t="shared" si="11"/>
        <v>0</v>
      </c>
      <c r="S230" s="11"/>
      <c r="T230" s="27" t="s">
        <v>521</v>
      </c>
      <c r="U230" s="11">
        <v>414</v>
      </c>
    </row>
    <row r="231" spans="1:21" x14ac:dyDescent="0.2">
      <c r="A231" s="11">
        <v>110</v>
      </c>
      <c r="B231" s="27" t="s">
        <v>523</v>
      </c>
      <c r="C231" s="11" t="s">
        <v>72</v>
      </c>
      <c r="D231" s="28" t="s">
        <v>524</v>
      </c>
      <c r="E231" s="11">
        <v>18</v>
      </c>
      <c r="F231" s="11" t="s">
        <v>67</v>
      </c>
      <c r="G231" s="11">
        <v>94042927</v>
      </c>
      <c r="I231" t="b">
        <f t="shared" si="9"/>
        <v>0</v>
      </c>
      <c r="J231" s="25" t="str">
        <f t="shared" si="10"/>
        <v>1999</v>
      </c>
      <c r="L231" s="32">
        <f t="shared" si="11"/>
        <v>1</v>
      </c>
      <c r="S231" s="11"/>
      <c r="T231" s="27" t="s">
        <v>523</v>
      </c>
      <c r="U231" s="11">
        <v>110</v>
      </c>
    </row>
    <row r="232" spans="1:21" x14ac:dyDescent="0.2">
      <c r="A232" s="11">
        <v>69</v>
      </c>
      <c r="B232" s="27" t="s">
        <v>525</v>
      </c>
      <c r="C232" s="11" t="s">
        <v>72</v>
      </c>
      <c r="D232" s="28" t="s">
        <v>526</v>
      </c>
      <c r="E232" s="11">
        <v>26</v>
      </c>
      <c r="F232" s="11" t="s">
        <v>67</v>
      </c>
      <c r="G232" s="11">
        <v>87233490</v>
      </c>
      <c r="I232" t="b">
        <f t="shared" si="9"/>
        <v>0</v>
      </c>
      <c r="J232" s="25" t="str">
        <f t="shared" si="10"/>
        <v>1991</v>
      </c>
      <c r="L232" s="32">
        <f t="shared" si="11"/>
        <v>0</v>
      </c>
      <c r="S232" s="11"/>
      <c r="T232" s="27" t="s">
        <v>525</v>
      </c>
      <c r="U232" s="11">
        <v>69</v>
      </c>
    </row>
    <row r="233" spans="1:21" x14ac:dyDescent="0.2">
      <c r="A233" s="11">
        <v>772</v>
      </c>
      <c r="B233" s="27" t="s">
        <v>527</v>
      </c>
      <c r="C233" s="11" t="s">
        <v>72</v>
      </c>
      <c r="D233" s="28" t="s">
        <v>528</v>
      </c>
      <c r="E233" s="11">
        <v>22</v>
      </c>
      <c r="F233" s="11" t="s">
        <v>67</v>
      </c>
      <c r="G233" s="11">
        <v>34571049</v>
      </c>
      <c r="I233" t="b">
        <f t="shared" si="9"/>
        <v>0</v>
      </c>
      <c r="J233" s="25" t="str">
        <f t="shared" si="10"/>
        <v>1995</v>
      </c>
      <c r="L233" s="32">
        <f t="shared" si="11"/>
        <v>0</v>
      </c>
      <c r="S233" s="11"/>
      <c r="T233" s="27" t="s">
        <v>527</v>
      </c>
      <c r="U233" s="11">
        <v>772</v>
      </c>
    </row>
    <row r="234" spans="1:21" x14ac:dyDescent="0.2">
      <c r="A234" s="11">
        <v>94</v>
      </c>
      <c r="B234" s="27" t="s">
        <v>529</v>
      </c>
      <c r="C234" s="11" t="s">
        <v>61</v>
      </c>
      <c r="D234" s="28" t="s">
        <v>530</v>
      </c>
      <c r="E234" s="11">
        <v>38</v>
      </c>
      <c r="F234" s="11" t="s">
        <v>76</v>
      </c>
      <c r="G234" s="11">
        <v>94828764</v>
      </c>
      <c r="I234" t="b">
        <f t="shared" si="9"/>
        <v>0</v>
      </c>
      <c r="J234" s="25" t="str">
        <f t="shared" si="10"/>
        <v>1979</v>
      </c>
      <c r="L234" s="32">
        <f t="shared" si="11"/>
        <v>1</v>
      </c>
      <c r="S234" s="11"/>
      <c r="T234" s="27" t="s">
        <v>529</v>
      </c>
      <c r="U234" s="11">
        <v>94</v>
      </c>
    </row>
    <row r="235" spans="1:21" x14ac:dyDescent="0.2">
      <c r="A235" s="11">
        <v>610</v>
      </c>
      <c r="B235" s="27" t="s">
        <v>531</v>
      </c>
      <c r="C235" s="11" t="s">
        <v>72</v>
      </c>
      <c r="D235" s="28" t="s">
        <v>532</v>
      </c>
      <c r="E235" s="11">
        <v>44</v>
      </c>
      <c r="F235" s="11" t="s">
        <v>67</v>
      </c>
      <c r="G235" s="11">
        <v>55295761</v>
      </c>
      <c r="I235" t="b">
        <f t="shared" si="9"/>
        <v>0</v>
      </c>
      <c r="J235" s="25" t="str">
        <f t="shared" si="10"/>
        <v>1973</v>
      </c>
      <c r="L235" s="32">
        <f t="shared" si="11"/>
        <v>0</v>
      </c>
      <c r="S235" s="11"/>
      <c r="T235" s="27" t="s">
        <v>531</v>
      </c>
      <c r="U235" s="11">
        <v>610</v>
      </c>
    </row>
    <row r="236" spans="1:21" x14ac:dyDescent="0.2">
      <c r="A236" s="11">
        <v>516</v>
      </c>
      <c r="B236" s="27" t="s">
        <v>533</v>
      </c>
      <c r="C236" s="11" t="s">
        <v>72</v>
      </c>
      <c r="D236" s="28" t="s">
        <v>534</v>
      </c>
      <c r="E236" s="11">
        <v>26</v>
      </c>
      <c r="F236" s="11" t="s">
        <v>67</v>
      </c>
      <c r="G236" s="11">
        <v>6262648</v>
      </c>
      <c r="I236" t="b">
        <f t="shared" si="9"/>
        <v>0</v>
      </c>
      <c r="J236" s="25" t="str">
        <f t="shared" si="10"/>
        <v>1991</v>
      </c>
      <c r="L236" s="32">
        <f t="shared" si="11"/>
        <v>0</v>
      </c>
      <c r="S236" s="11"/>
      <c r="T236" s="27" t="s">
        <v>533</v>
      </c>
      <c r="U236" s="11">
        <v>516</v>
      </c>
    </row>
    <row r="237" spans="1:21" x14ac:dyDescent="0.2">
      <c r="A237" s="11">
        <v>348</v>
      </c>
      <c r="B237" s="27" t="s">
        <v>535</v>
      </c>
      <c r="C237" s="11" t="s">
        <v>72</v>
      </c>
      <c r="D237" s="28" t="s">
        <v>536</v>
      </c>
      <c r="E237" s="11">
        <v>25</v>
      </c>
      <c r="F237" s="11" t="s">
        <v>436</v>
      </c>
      <c r="G237" s="11">
        <v>10319631</v>
      </c>
      <c r="I237" t="b">
        <f t="shared" si="9"/>
        <v>0</v>
      </c>
      <c r="J237" s="25" t="str">
        <f t="shared" si="10"/>
        <v>1992</v>
      </c>
      <c r="L237" s="32">
        <f t="shared" si="11"/>
        <v>0</v>
      </c>
      <c r="S237" s="11"/>
      <c r="T237" s="27" t="s">
        <v>535</v>
      </c>
      <c r="U237" s="11">
        <v>348</v>
      </c>
    </row>
    <row r="238" spans="1:21" x14ac:dyDescent="0.2">
      <c r="A238" s="11">
        <v>715</v>
      </c>
      <c r="B238" s="27" t="s">
        <v>537</v>
      </c>
      <c r="C238" s="11" t="s">
        <v>72</v>
      </c>
      <c r="D238" s="28" t="s">
        <v>538</v>
      </c>
      <c r="E238" s="11">
        <v>26</v>
      </c>
      <c r="F238" s="11" t="s">
        <v>122</v>
      </c>
      <c r="G238" s="11">
        <v>64074004</v>
      </c>
      <c r="I238" t="b">
        <f t="shared" si="9"/>
        <v>0</v>
      </c>
      <c r="J238" s="25" t="str">
        <f t="shared" si="10"/>
        <v>1991</v>
      </c>
      <c r="L238" s="32">
        <f t="shared" si="11"/>
        <v>0</v>
      </c>
      <c r="S238" s="11"/>
      <c r="T238" s="27" t="s">
        <v>537</v>
      </c>
      <c r="U238" s="11">
        <v>715</v>
      </c>
    </row>
    <row r="239" spans="1:21" x14ac:dyDescent="0.2">
      <c r="A239" s="11">
        <v>1690</v>
      </c>
      <c r="B239" s="27" t="s">
        <v>539</v>
      </c>
      <c r="C239" s="11" t="s">
        <v>65</v>
      </c>
      <c r="D239" s="28" t="s">
        <v>540</v>
      </c>
      <c r="E239" s="11">
        <v>44</v>
      </c>
      <c r="F239" s="11" t="s">
        <v>85</v>
      </c>
      <c r="G239" s="11">
        <v>35100302</v>
      </c>
      <c r="I239" t="b">
        <f t="shared" si="9"/>
        <v>0</v>
      </c>
      <c r="J239" s="25" t="str">
        <f t="shared" si="10"/>
        <v>1973</v>
      </c>
      <c r="L239" s="32">
        <f t="shared" si="11"/>
        <v>0</v>
      </c>
      <c r="S239" s="11"/>
      <c r="T239" s="27" t="s">
        <v>539</v>
      </c>
      <c r="U239" s="11">
        <v>1690</v>
      </c>
    </row>
    <row r="240" spans="1:21" x14ac:dyDescent="0.2">
      <c r="A240" s="11">
        <v>1566</v>
      </c>
      <c r="B240" s="27" t="s">
        <v>541</v>
      </c>
      <c r="C240" s="11" t="s">
        <v>61</v>
      </c>
      <c r="D240" s="28" t="s">
        <v>542</v>
      </c>
      <c r="E240" s="11">
        <v>27</v>
      </c>
      <c r="F240" s="11" t="s">
        <v>67</v>
      </c>
      <c r="G240" s="11">
        <v>38398199</v>
      </c>
      <c r="I240" t="b">
        <f t="shared" si="9"/>
        <v>0</v>
      </c>
      <c r="J240" s="25" t="str">
        <f t="shared" si="10"/>
        <v>1990</v>
      </c>
      <c r="L240" s="32">
        <f t="shared" si="11"/>
        <v>0</v>
      </c>
      <c r="S240" s="11"/>
      <c r="T240" s="27" t="s">
        <v>541</v>
      </c>
      <c r="U240" s="11">
        <v>1566</v>
      </c>
    </row>
    <row r="241" spans="1:21" x14ac:dyDescent="0.2">
      <c r="A241" s="11">
        <v>999</v>
      </c>
      <c r="B241" s="27" t="s">
        <v>543</v>
      </c>
      <c r="C241" s="11" t="s">
        <v>72</v>
      </c>
      <c r="D241" s="28" t="s">
        <v>544</v>
      </c>
      <c r="E241" s="11">
        <v>26</v>
      </c>
      <c r="F241" s="11" t="s">
        <v>67</v>
      </c>
      <c r="G241" s="11">
        <v>57483487</v>
      </c>
      <c r="I241" t="b">
        <f t="shared" si="9"/>
        <v>0</v>
      </c>
      <c r="J241" s="25" t="str">
        <f t="shared" si="10"/>
        <v>1991</v>
      </c>
      <c r="L241" s="32">
        <f t="shared" si="11"/>
        <v>0</v>
      </c>
      <c r="S241" s="11"/>
      <c r="T241" s="27" t="s">
        <v>543</v>
      </c>
      <c r="U241" s="11">
        <v>999</v>
      </c>
    </row>
    <row r="242" spans="1:21" x14ac:dyDescent="0.2">
      <c r="A242" s="11">
        <v>272</v>
      </c>
      <c r="B242" s="27" t="s">
        <v>545</v>
      </c>
      <c r="C242" s="11" t="s">
        <v>61</v>
      </c>
      <c r="D242" s="28" t="s">
        <v>546</v>
      </c>
      <c r="E242" s="11">
        <v>26</v>
      </c>
      <c r="F242" s="11" t="s">
        <v>67</v>
      </c>
      <c r="G242" s="11">
        <v>65685869</v>
      </c>
      <c r="I242" t="b">
        <f t="shared" si="9"/>
        <v>0</v>
      </c>
      <c r="J242" s="25" t="str">
        <f t="shared" si="10"/>
        <v>1991</v>
      </c>
      <c r="L242" s="32">
        <f t="shared" si="11"/>
        <v>0</v>
      </c>
      <c r="S242" s="11"/>
      <c r="T242" s="27" t="s">
        <v>545</v>
      </c>
      <c r="U242" s="11">
        <v>272</v>
      </c>
    </row>
    <row r="243" spans="1:21" x14ac:dyDescent="0.2">
      <c r="A243" s="11">
        <v>1430</v>
      </c>
      <c r="B243" s="27" t="s">
        <v>547</v>
      </c>
      <c r="C243" s="11" t="s">
        <v>72</v>
      </c>
      <c r="D243" s="28" t="s">
        <v>548</v>
      </c>
      <c r="E243" s="11">
        <v>27</v>
      </c>
      <c r="F243" s="11" t="s">
        <v>76</v>
      </c>
      <c r="G243" s="11">
        <v>72549549</v>
      </c>
      <c r="I243" t="b">
        <f t="shared" si="9"/>
        <v>0</v>
      </c>
      <c r="J243" s="25" t="str">
        <f t="shared" si="10"/>
        <v>1990</v>
      </c>
      <c r="L243" s="32">
        <f t="shared" si="11"/>
        <v>0</v>
      </c>
      <c r="S243" s="11"/>
      <c r="T243" s="27" t="s">
        <v>547</v>
      </c>
      <c r="U243" s="11">
        <v>1430</v>
      </c>
    </row>
    <row r="244" spans="1:21" x14ac:dyDescent="0.2">
      <c r="A244" s="11">
        <v>935</v>
      </c>
      <c r="B244" s="27" t="s">
        <v>549</v>
      </c>
      <c r="C244" s="11" t="s">
        <v>61</v>
      </c>
      <c r="D244" s="28" t="s">
        <v>550</v>
      </c>
      <c r="E244" s="11">
        <v>39</v>
      </c>
      <c r="F244" s="11" t="s">
        <v>67</v>
      </c>
      <c r="G244" s="11">
        <v>84698778</v>
      </c>
      <c r="I244" t="b">
        <f t="shared" si="9"/>
        <v>0</v>
      </c>
      <c r="J244" s="25" t="str">
        <f t="shared" si="10"/>
        <v>1978</v>
      </c>
      <c r="L244" s="32">
        <f t="shared" si="11"/>
        <v>0</v>
      </c>
      <c r="S244" s="11"/>
      <c r="T244" s="27" t="s">
        <v>549</v>
      </c>
      <c r="U244" s="11">
        <v>935</v>
      </c>
    </row>
    <row r="245" spans="1:21" x14ac:dyDescent="0.2">
      <c r="A245" s="11">
        <v>1547</v>
      </c>
      <c r="B245" s="27" t="s">
        <v>551</v>
      </c>
      <c r="C245" s="11" t="s">
        <v>72</v>
      </c>
      <c r="D245" s="28" t="s">
        <v>552</v>
      </c>
      <c r="E245" s="11">
        <v>26</v>
      </c>
      <c r="F245" s="11" t="s">
        <v>67</v>
      </c>
      <c r="G245" s="11">
        <v>4648656</v>
      </c>
      <c r="I245" t="b">
        <f t="shared" si="9"/>
        <v>0</v>
      </c>
      <c r="J245" s="25" t="str">
        <f t="shared" si="10"/>
        <v>1991</v>
      </c>
      <c r="L245" s="32">
        <f t="shared" si="11"/>
        <v>0</v>
      </c>
      <c r="S245" s="11"/>
      <c r="T245" s="27" t="s">
        <v>551</v>
      </c>
      <c r="U245" s="11">
        <v>1547</v>
      </c>
    </row>
    <row r="246" spans="1:21" x14ac:dyDescent="0.2">
      <c r="A246" s="11">
        <v>1073</v>
      </c>
      <c r="B246" s="27" t="s">
        <v>553</v>
      </c>
      <c r="C246" s="11" t="s">
        <v>65</v>
      </c>
      <c r="D246" s="28" t="s">
        <v>554</v>
      </c>
      <c r="E246" s="11">
        <v>29</v>
      </c>
      <c r="F246" s="11" t="s">
        <v>85</v>
      </c>
      <c r="G246" s="11">
        <v>15948863</v>
      </c>
      <c r="I246" t="b">
        <f t="shared" si="9"/>
        <v>0</v>
      </c>
      <c r="J246" s="25" t="str">
        <f t="shared" si="10"/>
        <v>1988</v>
      </c>
      <c r="L246" s="32">
        <f t="shared" si="11"/>
        <v>0</v>
      </c>
      <c r="S246" s="11"/>
      <c r="T246" s="27" t="s">
        <v>553</v>
      </c>
      <c r="U246" s="11">
        <v>1073</v>
      </c>
    </row>
    <row r="247" spans="1:21" x14ac:dyDescent="0.2">
      <c r="A247" s="11">
        <v>963</v>
      </c>
      <c r="B247" s="27" t="s">
        <v>555</v>
      </c>
      <c r="C247" s="11" t="s">
        <v>72</v>
      </c>
      <c r="D247" s="28" t="s">
        <v>556</v>
      </c>
      <c r="E247" s="11">
        <v>44</v>
      </c>
      <c r="F247" s="11" t="s">
        <v>70</v>
      </c>
      <c r="G247" s="11">
        <v>94546226</v>
      </c>
      <c r="I247" t="b">
        <f t="shared" si="9"/>
        <v>0</v>
      </c>
      <c r="J247" s="25" t="str">
        <f t="shared" si="10"/>
        <v>1973</v>
      </c>
      <c r="L247" s="32">
        <f t="shared" si="11"/>
        <v>0</v>
      </c>
      <c r="S247" s="11"/>
      <c r="T247" s="27" t="s">
        <v>555</v>
      </c>
      <c r="U247" s="11">
        <v>963</v>
      </c>
    </row>
    <row r="248" spans="1:21" x14ac:dyDescent="0.2">
      <c r="A248" s="11">
        <v>1066</v>
      </c>
      <c r="B248" s="27" t="s">
        <v>557</v>
      </c>
      <c r="C248" s="11" t="s">
        <v>61</v>
      </c>
      <c r="D248" s="28" t="s">
        <v>558</v>
      </c>
      <c r="E248" s="11">
        <v>23</v>
      </c>
      <c r="F248" s="11" t="s">
        <v>67</v>
      </c>
      <c r="G248" s="11">
        <v>47651744</v>
      </c>
      <c r="I248" t="b">
        <f t="shared" si="9"/>
        <v>0</v>
      </c>
      <c r="J248" s="25" t="str">
        <f t="shared" si="10"/>
        <v>1994</v>
      </c>
      <c r="L248" s="32">
        <f t="shared" si="11"/>
        <v>0</v>
      </c>
      <c r="S248" s="11"/>
      <c r="T248" s="27" t="s">
        <v>557</v>
      </c>
      <c r="U248" s="11">
        <v>1066</v>
      </c>
    </row>
    <row r="249" spans="1:21" x14ac:dyDescent="0.2">
      <c r="A249" s="11">
        <v>1644</v>
      </c>
      <c r="B249" s="27" t="s">
        <v>559</v>
      </c>
      <c r="C249" s="11" t="s">
        <v>61</v>
      </c>
      <c r="D249" s="28" t="s">
        <v>560</v>
      </c>
      <c r="E249" s="11">
        <v>33</v>
      </c>
      <c r="F249" s="11" t="s">
        <v>63</v>
      </c>
      <c r="G249" s="11">
        <v>18816619</v>
      </c>
      <c r="I249" t="b">
        <f t="shared" si="9"/>
        <v>0</v>
      </c>
      <c r="J249" s="25" t="str">
        <f t="shared" si="10"/>
        <v>1984</v>
      </c>
      <c r="L249" s="32">
        <f t="shared" si="11"/>
        <v>0</v>
      </c>
      <c r="S249" s="11"/>
      <c r="T249" s="27" t="s">
        <v>559</v>
      </c>
      <c r="U249" s="11">
        <v>1644</v>
      </c>
    </row>
    <row r="250" spans="1:21" x14ac:dyDescent="0.2">
      <c r="A250" s="11">
        <v>129</v>
      </c>
      <c r="B250" s="27" t="s">
        <v>561</v>
      </c>
      <c r="C250" s="11" t="s">
        <v>72</v>
      </c>
      <c r="D250" s="28" t="s">
        <v>562</v>
      </c>
      <c r="E250" s="11">
        <v>27</v>
      </c>
      <c r="F250" s="11" t="s">
        <v>67</v>
      </c>
      <c r="G250" s="11">
        <v>7513454</v>
      </c>
      <c r="I250" t="b">
        <f t="shared" si="9"/>
        <v>0</v>
      </c>
      <c r="J250" s="25" t="str">
        <f t="shared" si="10"/>
        <v>1991</v>
      </c>
      <c r="L250" s="32">
        <f t="shared" si="11"/>
        <v>1</v>
      </c>
      <c r="S250" s="11"/>
      <c r="T250" s="27" t="s">
        <v>561</v>
      </c>
      <c r="U250" s="11">
        <v>129</v>
      </c>
    </row>
    <row r="251" spans="1:21" x14ac:dyDescent="0.2">
      <c r="A251" s="11">
        <v>88</v>
      </c>
      <c r="B251" s="27" t="s">
        <v>563</v>
      </c>
      <c r="C251" s="11" t="s">
        <v>72</v>
      </c>
      <c r="D251" s="28" t="s">
        <v>564</v>
      </c>
      <c r="E251" s="11">
        <v>32</v>
      </c>
      <c r="F251" s="11" t="s">
        <v>63</v>
      </c>
      <c r="G251" s="11">
        <v>66243220</v>
      </c>
      <c r="I251" t="b">
        <f t="shared" si="9"/>
        <v>0</v>
      </c>
      <c r="J251" s="25" t="str">
        <f t="shared" si="10"/>
        <v>1985</v>
      </c>
      <c r="L251" s="32">
        <f t="shared" si="11"/>
        <v>1</v>
      </c>
      <c r="S251" s="11"/>
      <c r="T251" s="27" t="s">
        <v>563</v>
      </c>
      <c r="U251" s="11">
        <v>88</v>
      </c>
    </row>
    <row r="252" spans="1:21" x14ac:dyDescent="0.2">
      <c r="A252" s="11">
        <v>1170</v>
      </c>
      <c r="B252" s="27" t="s">
        <v>565</v>
      </c>
      <c r="C252" s="11" t="s">
        <v>72</v>
      </c>
      <c r="D252" s="28" t="s">
        <v>566</v>
      </c>
      <c r="E252" s="11">
        <v>35</v>
      </c>
      <c r="F252" s="11" t="s">
        <v>63</v>
      </c>
      <c r="G252" s="11">
        <v>34441138</v>
      </c>
      <c r="I252" t="b">
        <f t="shared" si="9"/>
        <v>0</v>
      </c>
      <c r="J252" s="25" t="str">
        <f t="shared" si="10"/>
        <v>1982</v>
      </c>
      <c r="L252" s="32">
        <f t="shared" si="11"/>
        <v>0</v>
      </c>
      <c r="S252" s="11"/>
      <c r="T252" s="27" t="s">
        <v>565</v>
      </c>
      <c r="U252" s="11">
        <v>1170</v>
      </c>
    </row>
    <row r="253" spans="1:21" x14ac:dyDescent="0.2">
      <c r="A253" s="11">
        <v>1293</v>
      </c>
      <c r="B253" s="27" t="s">
        <v>567</v>
      </c>
      <c r="C253" s="11" t="s">
        <v>65</v>
      </c>
      <c r="D253" s="28" t="s">
        <v>568</v>
      </c>
      <c r="E253" s="11">
        <v>30</v>
      </c>
      <c r="F253" s="11" t="s">
        <v>122</v>
      </c>
      <c r="G253" s="11">
        <v>1542594</v>
      </c>
      <c r="I253" t="b">
        <f t="shared" si="9"/>
        <v>0</v>
      </c>
      <c r="J253" s="25" t="str">
        <f t="shared" si="10"/>
        <v>1987</v>
      </c>
      <c r="L253" s="32">
        <f t="shared" si="11"/>
        <v>0</v>
      </c>
      <c r="S253" s="11"/>
      <c r="T253" s="27" t="s">
        <v>567</v>
      </c>
      <c r="U253" s="11">
        <v>1293</v>
      </c>
    </row>
    <row r="254" spans="1:21" x14ac:dyDescent="0.2">
      <c r="A254" s="11">
        <v>893</v>
      </c>
      <c r="B254" s="27" t="s">
        <v>569</v>
      </c>
      <c r="C254" s="11" t="s">
        <v>72</v>
      </c>
      <c r="D254" s="28" t="s">
        <v>570</v>
      </c>
      <c r="E254" s="11">
        <v>43</v>
      </c>
      <c r="F254" s="11" t="s">
        <v>67</v>
      </c>
      <c r="G254" s="11">
        <v>27063741</v>
      </c>
      <c r="I254" t="b">
        <f t="shared" si="9"/>
        <v>0</v>
      </c>
      <c r="J254" s="25" t="str">
        <f t="shared" si="10"/>
        <v>1974</v>
      </c>
      <c r="L254" s="32">
        <f t="shared" si="11"/>
        <v>0</v>
      </c>
      <c r="S254" s="11"/>
      <c r="T254" s="27" t="s">
        <v>569</v>
      </c>
      <c r="U254" s="11">
        <v>893</v>
      </c>
    </row>
    <row r="255" spans="1:21" x14ac:dyDescent="0.2">
      <c r="A255" s="11">
        <v>58</v>
      </c>
      <c r="B255" s="27" t="s">
        <v>571</v>
      </c>
      <c r="C255" s="11" t="s">
        <v>61</v>
      </c>
      <c r="D255" s="28" t="s">
        <v>572</v>
      </c>
      <c r="E255" s="11">
        <v>40</v>
      </c>
      <c r="F255" s="11" t="s">
        <v>63</v>
      </c>
      <c r="G255" s="11">
        <v>40427366</v>
      </c>
      <c r="I255" t="b">
        <f t="shared" si="9"/>
        <v>0</v>
      </c>
      <c r="J255" s="25" t="str">
        <f t="shared" si="10"/>
        <v>1977</v>
      </c>
      <c r="L255" s="32">
        <f t="shared" si="11"/>
        <v>1</v>
      </c>
      <c r="S255" s="11"/>
      <c r="T255" s="27" t="s">
        <v>571</v>
      </c>
      <c r="U255" s="11">
        <v>58</v>
      </c>
    </row>
    <row r="256" spans="1:21" x14ac:dyDescent="0.2">
      <c r="A256" s="11">
        <v>1002</v>
      </c>
      <c r="B256" s="27" t="s">
        <v>573</v>
      </c>
      <c r="C256" s="11" t="s">
        <v>72</v>
      </c>
      <c r="D256" s="28" t="s">
        <v>574</v>
      </c>
      <c r="E256" s="11">
        <v>20</v>
      </c>
      <c r="F256" s="11" t="s">
        <v>67</v>
      </c>
      <c r="G256" s="11">
        <v>83642782</v>
      </c>
      <c r="I256" t="b">
        <f t="shared" si="9"/>
        <v>0</v>
      </c>
      <c r="J256" s="25" t="str">
        <f t="shared" si="10"/>
        <v>1997</v>
      </c>
      <c r="L256" s="32">
        <f t="shared" si="11"/>
        <v>0</v>
      </c>
      <c r="S256" s="11"/>
      <c r="T256" s="27" t="s">
        <v>573</v>
      </c>
      <c r="U256" s="11">
        <v>1002</v>
      </c>
    </row>
    <row r="257" spans="1:21" x14ac:dyDescent="0.2">
      <c r="A257" s="11">
        <v>447</v>
      </c>
      <c r="B257" s="27" t="s">
        <v>575</v>
      </c>
      <c r="C257" s="11" t="s">
        <v>72</v>
      </c>
      <c r="D257" s="28" t="s">
        <v>576</v>
      </c>
      <c r="E257" s="11">
        <v>29</v>
      </c>
      <c r="F257" s="11" t="s">
        <v>67</v>
      </c>
      <c r="G257" s="11">
        <v>99929962</v>
      </c>
      <c r="I257" t="b">
        <f t="shared" si="9"/>
        <v>0</v>
      </c>
      <c r="J257" s="25" t="str">
        <f t="shared" si="10"/>
        <v>1988</v>
      </c>
      <c r="L257" s="32">
        <f t="shared" si="11"/>
        <v>0</v>
      </c>
      <c r="S257" s="11"/>
      <c r="T257" s="27" t="s">
        <v>575</v>
      </c>
      <c r="U257" s="11">
        <v>447</v>
      </c>
    </row>
    <row r="258" spans="1:21" x14ac:dyDescent="0.2">
      <c r="A258" s="11">
        <v>86</v>
      </c>
      <c r="B258" s="27" t="s">
        <v>577</v>
      </c>
      <c r="C258" s="11" t="s">
        <v>72</v>
      </c>
      <c r="D258" s="28" t="s">
        <v>578</v>
      </c>
      <c r="E258" s="11">
        <v>45</v>
      </c>
      <c r="F258" s="11" t="s">
        <v>67</v>
      </c>
      <c r="G258" s="11">
        <v>24414588</v>
      </c>
      <c r="I258" t="b">
        <f t="shared" si="9"/>
        <v>0</v>
      </c>
      <c r="J258" s="25" t="str">
        <f t="shared" si="10"/>
        <v>1972</v>
      </c>
      <c r="L258" s="32">
        <f t="shared" si="11"/>
        <v>1</v>
      </c>
      <c r="S258" s="11"/>
      <c r="T258" s="27" t="s">
        <v>577</v>
      </c>
      <c r="U258" s="11">
        <v>86</v>
      </c>
    </row>
    <row r="259" spans="1:21" x14ac:dyDescent="0.2">
      <c r="A259" s="11">
        <v>1058</v>
      </c>
      <c r="B259" s="27" t="s">
        <v>579</v>
      </c>
      <c r="C259" s="11" t="s">
        <v>61</v>
      </c>
      <c r="D259" s="28" t="s">
        <v>580</v>
      </c>
      <c r="E259" s="11">
        <v>34</v>
      </c>
      <c r="F259" s="11" t="s">
        <v>67</v>
      </c>
      <c r="G259" s="11">
        <v>33712839</v>
      </c>
      <c r="I259" t="b">
        <f t="shared" si="9"/>
        <v>0</v>
      </c>
      <c r="J259" s="25" t="str">
        <f t="shared" si="10"/>
        <v>1983</v>
      </c>
      <c r="L259" s="32">
        <f t="shared" si="11"/>
        <v>0</v>
      </c>
      <c r="S259" s="11"/>
      <c r="T259" s="27" t="s">
        <v>579</v>
      </c>
      <c r="U259" s="11">
        <v>1058</v>
      </c>
    </row>
    <row r="260" spans="1:21" x14ac:dyDescent="0.2">
      <c r="A260" s="11">
        <v>1517</v>
      </c>
      <c r="B260" s="27" t="s">
        <v>581</v>
      </c>
      <c r="C260" s="11" t="s">
        <v>61</v>
      </c>
      <c r="D260" s="28" t="s">
        <v>582</v>
      </c>
      <c r="E260" s="11">
        <v>27</v>
      </c>
      <c r="F260" s="11" t="s">
        <v>155</v>
      </c>
      <c r="G260" s="11">
        <v>32333155</v>
      </c>
      <c r="I260" t="b">
        <f t="shared" si="9"/>
        <v>0</v>
      </c>
      <c r="J260" s="25" t="str">
        <f t="shared" si="10"/>
        <v>1990</v>
      </c>
      <c r="L260" s="32">
        <f t="shared" si="11"/>
        <v>0</v>
      </c>
      <c r="S260" s="11"/>
      <c r="T260" s="27" t="s">
        <v>581</v>
      </c>
      <c r="U260" s="11">
        <v>1517</v>
      </c>
    </row>
    <row r="261" spans="1:21" x14ac:dyDescent="0.2">
      <c r="A261" s="11">
        <v>1142</v>
      </c>
      <c r="B261" s="27" t="s">
        <v>583</v>
      </c>
      <c r="C261" s="11" t="s">
        <v>65</v>
      </c>
      <c r="D261" s="28" t="s">
        <v>584</v>
      </c>
      <c r="E261" s="11">
        <v>24</v>
      </c>
      <c r="F261" s="11" t="s">
        <v>585</v>
      </c>
      <c r="G261" s="11">
        <v>80351818</v>
      </c>
      <c r="I261" t="b">
        <f t="shared" si="9"/>
        <v>0</v>
      </c>
      <c r="J261" s="25" t="str">
        <f t="shared" si="10"/>
        <v>1993</v>
      </c>
      <c r="L261" s="32">
        <f t="shared" si="11"/>
        <v>0</v>
      </c>
      <c r="S261" s="11"/>
      <c r="T261" s="27" t="s">
        <v>583</v>
      </c>
      <c r="U261" s="11">
        <v>1142</v>
      </c>
    </row>
    <row r="262" spans="1:21" x14ac:dyDescent="0.2">
      <c r="A262" s="11">
        <v>229</v>
      </c>
      <c r="B262" s="27" t="s">
        <v>586</v>
      </c>
      <c r="C262" s="11" t="s">
        <v>72</v>
      </c>
      <c r="D262" s="28" t="s">
        <v>587</v>
      </c>
      <c r="E262" s="11">
        <v>32</v>
      </c>
      <c r="F262" s="11" t="s">
        <v>70</v>
      </c>
      <c r="G262" s="11">
        <v>80008648</v>
      </c>
      <c r="I262" t="b">
        <f t="shared" si="9"/>
        <v>0</v>
      </c>
      <c r="J262" s="25" t="str">
        <f t="shared" si="10"/>
        <v>1985</v>
      </c>
      <c r="L262" s="32">
        <f t="shared" si="11"/>
        <v>0</v>
      </c>
      <c r="S262" s="11"/>
      <c r="T262" s="27" t="s">
        <v>586</v>
      </c>
      <c r="U262" s="11">
        <v>229</v>
      </c>
    </row>
    <row r="263" spans="1:21" x14ac:dyDescent="0.2">
      <c r="A263" s="11">
        <v>1115</v>
      </c>
      <c r="B263" s="27" t="s">
        <v>588</v>
      </c>
      <c r="C263" s="11" t="s">
        <v>65</v>
      </c>
      <c r="D263" s="28" t="s">
        <v>589</v>
      </c>
      <c r="E263" s="11">
        <v>30</v>
      </c>
      <c r="F263" s="11" t="s">
        <v>70</v>
      </c>
      <c r="G263" s="11">
        <v>94497339</v>
      </c>
      <c r="I263" t="b">
        <f t="shared" ref="I263:I326" si="12">IF(AND(IF(F263=$I$5,TRUE,FALSE),IF(MID(B263,1,1)="П",TRUE,FALSE)),TRUE,FALSE)</f>
        <v>0</v>
      </c>
      <c r="J263" s="25" t="str">
        <f t="shared" ref="J263:J326" si="13">RIGHT(D263,4)</f>
        <v>1987</v>
      </c>
      <c r="L263" s="32">
        <f t="shared" ref="L263:L326" si="14">IF(LEFT(B263)="П",1,0)</f>
        <v>0</v>
      </c>
      <c r="S263" s="11"/>
      <c r="T263" s="27" t="s">
        <v>588</v>
      </c>
      <c r="U263" s="11">
        <v>1115</v>
      </c>
    </row>
    <row r="264" spans="1:21" x14ac:dyDescent="0.2">
      <c r="A264" s="11">
        <v>416</v>
      </c>
      <c r="B264" s="27" t="s">
        <v>590</v>
      </c>
      <c r="C264" s="11" t="s">
        <v>72</v>
      </c>
      <c r="D264" s="28" t="s">
        <v>591</v>
      </c>
      <c r="E264" s="11">
        <v>35</v>
      </c>
      <c r="F264" s="11" t="s">
        <v>67</v>
      </c>
      <c r="G264" s="11">
        <v>35870645</v>
      </c>
      <c r="I264" t="b">
        <f t="shared" si="12"/>
        <v>0</v>
      </c>
      <c r="J264" s="25" t="str">
        <f t="shared" si="13"/>
        <v>1982</v>
      </c>
      <c r="L264" s="32">
        <f t="shared" si="14"/>
        <v>0</v>
      </c>
      <c r="S264" s="11"/>
      <c r="T264" s="27" t="s">
        <v>590</v>
      </c>
      <c r="U264" s="11">
        <v>416</v>
      </c>
    </row>
    <row r="265" spans="1:21" x14ac:dyDescent="0.2">
      <c r="A265" s="11">
        <v>283</v>
      </c>
      <c r="B265" s="27" t="s">
        <v>592</v>
      </c>
      <c r="C265" s="11" t="s">
        <v>61</v>
      </c>
      <c r="D265" s="28" t="s">
        <v>593</v>
      </c>
      <c r="E265" s="11">
        <v>29</v>
      </c>
      <c r="F265" s="11" t="s">
        <v>106</v>
      </c>
      <c r="G265" s="11">
        <v>34901155</v>
      </c>
      <c r="I265" t="b">
        <f t="shared" si="12"/>
        <v>0</v>
      </c>
      <c r="J265" s="25" t="str">
        <f t="shared" si="13"/>
        <v>1988</v>
      </c>
      <c r="L265" s="32">
        <f t="shared" si="14"/>
        <v>0</v>
      </c>
      <c r="S265" s="11"/>
      <c r="T265" s="27" t="s">
        <v>592</v>
      </c>
      <c r="U265" s="11">
        <v>283</v>
      </c>
    </row>
    <row r="266" spans="1:21" x14ac:dyDescent="0.2">
      <c r="A266" s="11">
        <v>596</v>
      </c>
      <c r="B266" s="27" t="s">
        <v>594</v>
      </c>
      <c r="C266" s="11" t="s">
        <v>61</v>
      </c>
      <c r="D266" s="28" t="s">
        <v>595</v>
      </c>
      <c r="E266" s="11">
        <v>27</v>
      </c>
      <c r="F266" s="11" t="s">
        <v>67</v>
      </c>
      <c r="G266" s="11">
        <v>58598724</v>
      </c>
      <c r="I266" t="b">
        <f t="shared" si="12"/>
        <v>0</v>
      </c>
      <c r="J266" s="25" t="str">
        <f t="shared" si="13"/>
        <v>1990</v>
      </c>
      <c r="L266" s="32">
        <f t="shared" si="14"/>
        <v>0</v>
      </c>
      <c r="S266" s="11"/>
      <c r="T266" s="27" t="s">
        <v>594</v>
      </c>
      <c r="U266" s="11">
        <v>596</v>
      </c>
    </row>
    <row r="267" spans="1:21" x14ac:dyDescent="0.2">
      <c r="A267" s="11">
        <v>67</v>
      </c>
      <c r="B267" s="27" t="s">
        <v>596</v>
      </c>
      <c r="C267" s="11" t="s">
        <v>72</v>
      </c>
      <c r="D267" s="28" t="s">
        <v>146</v>
      </c>
      <c r="E267" s="11">
        <v>29</v>
      </c>
      <c r="F267" s="11" t="s">
        <v>67</v>
      </c>
      <c r="G267" s="11">
        <v>81617478</v>
      </c>
      <c r="I267" t="b">
        <f t="shared" si="12"/>
        <v>0</v>
      </c>
      <c r="J267" s="25" t="str">
        <f t="shared" si="13"/>
        <v>1988</v>
      </c>
      <c r="L267" s="32">
        <f t="shared" si="14"/>
        <v>0</v>
      </c>
      <c r="S267" s="11"/>
      <c r="T267" s="27" t="s">
        <v>596</v>
      </c>
      <c r="U267" s="11">
        <v>67</v>
      </c>
    </row>
    <row r="268" spans="1:21" x14ac:dyDescent="0.2">
      <c r="A268" s="11">
        <v>403</v>
      </c>
      <c r="B268" s="27" t="s">
        <v>597</v>
      </c>
      <c r="C268" s="11" t="s">
        <v>65</v>
      </c>
      <c r="D268" s="28" t="s">
        <v>598</v>
      </c>
      <c r="E268" s="11">
        <v>27</v>
      </c>
      <c r="F268" s="11" t="s">
        <v>67</v>
      </c>
      <c r="G268" s="11">
        <v>27521119</v>
      </c>
      <c r="I268" t="b">
        <f t="shared" si="12"/>
        <v>0</v>
      </c>
      <c r="J268" s="25" t="str">
        <f t="shared" si="13"/>
        <v>1990</v>
      </c>
      <c r="L268" s="32">
        <f t="shared" si="14"/>
        <v>0</v>
      </c>
      <c r="S268" s="11"/>
      <c r="T268" s="27" t="s">
        <v>597</v>
      </c>
      <c r="U268" s="11">
        <v>403</v>
      </c>
    </row>
    <row r="269" spans="1:21" x14ac:dyDescent="0.2">
      <c r="A269" s="11">
        <v>755</v>
      </c>
      <c r="B269" s="27" t="s">
        <v>599</v>
      </c>
      <c r="C269" s="11" t="s">
        <v>72</v>
      </c>
      <c r="D269" s="28" t="s">
        <v>600</v>
      </c>
      <c r="E269" s="11">
        <v>32</v>
      </c>
      <c r="F269" s="11" t="s">
        <v>67</v>
      </c>
      <c r="G269" s="11">
        <v>86792645</v>
      </c>
      <c r="I269" t="b">
        <f t="shared" si="12"/>
        <v>0</v>
      </c>
      <c r="J269" s="25" t="str">
        <f t="shared" si="13"/>
        <v>1985</v>
      </c>
      <c r="L269" s="32">
        <f t="shared" si="14"/>
        <v>0</v>
      </c>
      <c r="S269" s="11"/>
      <c r="T269" s="27" t="s">
        <v>599</v>
      </c>
      <c r="U269" s="11">
        <v>755</v>
      </c>
    </row>
    <row r="270" spans="1:21" x14ac:dyDescent="0.2">
      <c r="A270" s="11">
        <v>118</v>
      </c>
      <c r="B270" s="27" t="s">
        <v>601</v>
      </c>
      <c r="C270" s="11" t="s">
        <v>61</v>
      </c>
      <c r="D270" s="28" t="s">
        <v>602</v>
      </c>
      <c r="E270" s="11">
        <v>31</v>
      </c>
      <c r="F270" s="11" t="s">
        <v>119</v>
      </c>
      <c r="G270" s="11">
        <v>81409059</v>
      </c>
      <c r="I270" t="b">
        <f t="shared" si="12"/>
        <v>0</v>
      </c>
      <c r="J270" s="25" t="str">
        <f t="shared" si="13"/>
        <v>1986</v>
      </c>
      <c r="L270" s="32">
        <f t="shared" si="14"/>
        <v>1</v>
      </c>
      <c r="S270" s="11"/>
      <c r="T270" s="27" t="s">
        <v>601</v>
      </c>
      <c r="U270" s="11">
        <v>118</v>
      </c>
    </row>
    <row r="271" spans="1:21" x14ac:dyDescent="0.2">
      <c r="A271" s="11">
        <v>976</v>
      </c>
      <c r="B271" s="27" t="s">
        <v>603</v>
      </c>
      <c r="C271" s="11" t="s">
        <v>65</v>
      </c>
      <c r="D271" s="28" t="s">
        <v>604</v>
      </c>
      <c r="E271" s="11">
        <v>34</v>
      </c>
      <c r="F271" s="11" t="s">
        <v>119</v>
      </c>
      <c r="G271" s="11">
        <v>94768728</v>
      </c>
      <c r="I271" t="b">
        <f t="shared" si="12"/>
        <v>0</v>
      </c>
      <c r="J271" s="25" t="str">
        <f t="shared" si="13"/>
        <v>1983</v>
      </c>
      <c r="L271" s="32">
        <f t="shared" si="14"/>
        <v>0</v>
      </c>
      <c r="S271" s="11"/>
      <c r="T271" s="27" t="s">
        <v>603</v>
      </c>
      <c r="U271" s="11">
        <v>976</v>
      </c>
    </row>
    <row r="272" spans="1:21" x14ac:dyDescent="0.2">
      <c r="A272" s="11">
        <v>620</v>
      </c>
      <c r="B272" s="27" t="s">
        <v>605</v>
      </c>
      <c r="C272" s="11" t="s">
        <v>61</v>
      </c>
      <c r="D272" s="28" t="s">
        <v>606</v>
      </c>
      <c r="E272" s="11">
        <v>28</v>
      </c>
      <c r="F272" s="11" t="s">
        <v>67</v>
      </c>
      <c r="G272" s="11">
        <v>42818558</v>
      </c>
      <c r="I272" t="b">
        <f t="shared" si="12"/>
        <v>0</v>
      </c>
      <c r="J272" s="25" t="str">
        <f t="shared" si="13"/>
        <v>1989</v>
      </c>
      <c r="L272" s="32">
        <f t="shared" si="14"/>
        <v>0</v>
      </c>
      <c r="S272" s="11"/>
      <c r="T272" s="27" t="s">
        <v>605</v>
      </c>
      <c r="U272" s="11">
        <v>620</v>
      </c>
    </row>
    <row r="273" spans="1:21" x14ac:dyDescent="0.2">
      <c r="A273" s="11">
        <v>467</v>
      </c>
      <c r="B273" s="27" t="s">
        <v>607</v>
      </c>
      <c r="C273" s="11" t="s">
        <v>65</v>
      </c>
      <c r="D273" s="28" t="s">
        <v>608</v>
      </c>
      <c r="E273" s="11">
        <v>26</v>
      </c>
      <c r="F273" s="11" t="s">
        <v>67</v>
      </c>
      <c r="G273" s="11">
        <v>43111876</v>
      </c>
      <c r="I273" t="b">
        <f t="shared" si="12"/>
        <v>0</v>
      </c>
      <c r="J273" s="25" t="str">
        <f t="shared" si="13"/>
        <v>1991</v>
      </c>
      <c r="L273" s="32">
        <f t="shared" si="14"/>
        <v>0</v>
      </c>
      <c r="S273" s="11"/>
      <c r="T273" s="27" t="s">
        <v>607</v>
      </c>
      <c r="U273" s="11">
        <v>467</v>
      </c>
    </row>
    <row r="274" spans="1:21" x14ac:dyDescent="0.2">
      <c r="A274" s="11">
        <v>28</v>
      </c>
      <c r="B274" s="27" t="s">
        <v>609</v>
      </c>
      <c r="C274" s="11" t="s">
        <v>72</v>
      </c>
      <c r="D274" s="28" t="s">
        <v>610</v>
      </c>
      <c r="E274" s="11">
        <v>35</v>
      </c>
      <c r="F274" s="11" t="s">
        <v>67</v>
      </c>
      <c r="G274" s="11">
        <v>72392409</v>
      </c>
      <c r="I274" t="b">
        <f t="shared" si="12"/>
        <v>0</v>
      </c>
      <c r="J274" s="25" t="str">
        <f t="shared" si="13"/>
        <v>1982</v>
      </c>
      <c r="L274" s="32">
        <f t="shared" si="14"/>
        <v>0</v>
      </c>
      <c r="S274" s="11"/>
      <c r="T274" s="27" t="s">
        <v>609</v>
      </c>
      <c r="U274" s="11">
        <v>28</v>
      </c>
    </row>
    <row r="275" spans="1:21" x14ac:dyDescent="0.2">
      <c r="A275" s="11">
        <v>1596</v>
      </c>
      <c r="B275" s="27" t="s">
        <v>611</v>
      </c>
      <c r="C275" s="11" t="s">
        <v>65</v>
      </c>
      <c r="D275" s="28" t="s">
        <v>612</v>
      </c>
      <c r="E275" s="11">
        <v>18</v>
      </c>
      <c r="F275" s="11" t="s">
        <v>67</v>
      </c>
      <c r="G275" s="11">
        <v>92286173</v>
      </c>
      <c r="I275" t="b">
        <f t="shared" si="12"/>
        <v>0</v>
      </c>
      <c r="J275" s="25" t="str">
        <f t="shared" si="13"/>
        <v>1999</v>
      </c>
      <c r="L275" s="32">
        <f t="shared" si="14"/>
        <v>0</v>
      </c>
      <c r="S275" s="11"/>
      <c r="T275" s="27" t="s">
        <v>611</v>
      </c>
      <c r="U275" s="11">
        <v>1596</v>
      </c>
    </row>
    <row r="276" spans="1:21" x14ac:dyDescent="0.2">
      <c r="A276" s="11">
        <v>290</v>
      </c>
      <c r="B276" s="27" t="s">
        <v>613</v>
      </c>
      <c r="C276" s="11" t="s">
        <v>61</v>
      </c>
      <c r="D276" s="28" t="s">
        <v>614</v>
      </c>
      <c r="E276" s="11">
        <v>37</v>
      </c>
      <c r="F276" s="11" t="s">
        <v>76</v>
      </c>
      <c r="G276" s="11">
        <v>76968113</v>
      </c>
      <c r="I276" t="b">
        <f t="shared" si="12"/>
        <v>0</v>
      </c>
      <c r="J276" s="25" t="str">
        <f t="shared" si="13"/>
        <v>1980</v>
      </c>
      <c r="L276" s="32">
        <f t="shared" si="14"/>
        <v>0</v>
      </c>
      <c r="S276" s="11"/>
      <c r="T276" s="27" t="s">
        <v>613</v>
      </c>
      <c r="U276" s="11">
        <v>290</v>
      </c>
    </row>
    <row r="277" spans="1:21" x14ac:dyDescent="0.2">
      <c r="A277" s="11">
        <v>1072</v>
      </c>
      <c r="B277" s="27" t="s">
        <v>615</v>
      </c>
      <c r="C277" s="11" t="s">
        <v>72</v>
      </c>
      <c r="D277" s="28" t="s">
        <v>616</v>
      </c>
      <c r="E277" s="11">
        <v>30</v>
      </c>
      <c r="F277" s="11" t="s">
        <v>119</v>
      </c>
      <c r="G277" s="11">
        <v>40224045</v>
      </c>
      <c r="I277" t="b">
        <f t="shared" si="12"/>
        <v>0</v>
      </c>
      <c r="J277" s="25" t="str">
        <f t="shared" si="13"/>
        <v>1987</v>
      </c>
      <c r="L277" s="32">
        <f t="shared" si="14"/>
        <v>0</v>
      </c>
      <c r="S277" s="11"/>
      <c r="T277" s="27" t="s">
        <v>615</v>
      </c>
      <c r="U277" s="11">
        <v>1072</v>
      </c>
    </row>
    <row r="278" spans="1:21" x14ac:dyDescent="0.2">
      <c r="A278" s="11">
        <v>649</v>
      </c>
      <c r="B278" s="27" t="s">
        <v>617</v>
      </c>
      <c r="C278" s="11" t="s">
        <v>65</v>
      </c>
      <c r="D278" s="28" t="s">
        <v>618</v>
      </c>
      <c r="E278" s="11">
        <v>17</v>
      </c>
      <c r="F278" s="11" t="s">
        <v>67</v>
      </c>
      <c r="G278" s="11">
        <v>98643275</v>
      </c>
      <c r="I278" t="b">
        <f t="shared" si="12"/>
        <v>0</v>
      </c>
      <c r="J278" s="25" t="str">
        <f t="shared" si="13"/>
        <v>2000</v>
      </c>
      <c r="L278" s="32">
        <f t="shared" si="14"/>
        <v>0</v>
      </c>
      <c r="S278" s="11"/>
      <c r="T278" s="27" t="s">
        <v>617</v>
      </c>
      <c r="U278" s="11">
        <v>649</v>
      </c>
    </row>
    <row r="279" spans="1:21" x14ac:dyDescent="0.2">
      <c r="A279" s="11">
        <v>704</v>
      </c>
      <c r="B279" s="27" t="s">
        <v>619</v>
      </c>
      <c r="C279" s="11" t="s">
        <v>72</v>
      </c>
      <c r="D279" s="28" t="s">
        <v>620</v>
      </c>
      <c r="E279" s="11">
        <v>37</v>
      </c>
      <c r="F279" s="11" t="s">
        <v>85</v>
      </c>
      <c r="G279" s="11">
        <v>69078131</v>
      </c>
      <c r="I279" t="b">
        <f t="shared" si="12"/>
        <v>0</v>
      </c>
      <c r="J279" s="25" t="str">
        <f t="shared" si="13"/>
        <v>1980</v>
      </c>
      <c r="L279" s="32">
        <f t="shared" si="14"/>
        <v>0</v>
      </c>
      <c r="S279" s="11"/>
      <c r="T279" s="27" t="s">
        <v>619</v>
      </c>
      <c r="U279" s="11">
        <v>704</v>
      </c>
    </row>
    <row r="280" spans="1:21" x14ac:dyDescent="0.2">
      <c r="A280" s="11">
        <v>1522</v>
      </c>
      <c r="B280" s="27" t="s">
        <v>621</v>
      </c>
      <c r="C280" s="11" t="s">
        <v>72</v>
      </c>
      <c r="D280" s="28" t="s">
        <v>622</v>
      </c>
      <c r="E280" s="11">
        <v>41</v>
      </c>
      <c r="F280" s="11" t="s">
        <v>63</v>
      </c>
      <c r="G280" s="11">
        <v>67289359</v>
      </c>
      <c r="I280" t="b">
        <f t="shared" si="12"/>
        <v>0</v>
      </c>
      <c r="J280" s="25" t="str">
        <f t="shared" si="13"/>
        <v>1976</v>
      </c>
      <c r="L280" s="32">
        <f t="shared" si="14"/>
        <v>0</v>
      </c>
      <c r="S280" s="11"/>
      <c r="T280" s="27" t="s">
        <v>621</v>
      </c>
      <c r="U280" s="11">
        <v>1522</v>
      </c>
    </row>
    <row r="281" spans="1:21" x14ac:dyDescent="0.2">
      <c r="A281" s="11">
        <v>1056</v>
      </c>
      <c r="B281" s="27" t="s">
        <v>623</v>
      </c>
      <c r="C281" s="11" t="s">
        <v>72</v>
      </c>
      <c r="D281" s="28" t="s">
        <v>624</v>
      </c>
      <c r="E281" s="11">
        <v>32</v>
      </c>
      <c r="F281" s="11" t="s">
        <v>76</v>
      </c>
      <c r="G281" s="11">
        <v>47280106</v>
      </c>
      <c r="I281" t="b">
        <f t="shared" si="12"/>
        <v>0</v>
      </c>
      <c r="J281" s="25" t="str">
        <f t="shared" si="13"/>
        <v>1985</v>
      </c>
      <c r="L281" s="32">
        <f t="shared" si="14"/>
        <v>0</v>
      </c>
      <c r="S281" s="11"/>
      <c r="T281" s="27" t="s">
        <v>623</v>
      </c>
      <c r="U281" s="11">
        <v>1056</v>
      </c>
    </row>
    <row r="282" spans="1:21" x14ac:dyDescent="0.2">
      <c r="A282" s="11">
        <v>1303</v>
      </c>
      <c r="B282" s="27" t="s">
        <v>625</v>
      </c>
      <c r="C282" s="11" t="s">
        <v>72</v>
      </c>
      <c r="D282" s="28" t="s">
        <v>626</v>
      </c>
      <c r="E282" s="11">
        <v>22</v>
      </c>
      <c r="F282" s="11" t="s">
        <v>67</v>
      </c>
      <c r="G282" s="11">
        <v>48525694</v>
      </c>
      <c r="I282" t="b">
        <f t="shared" si="12"/>
        <v>0</v>
      </c>
      <c r="J282" s="25" t="str">
        <f t="shared" si="13"/>
        <v>1995</v>
      </c>
      <c r="L282" s="32">
        <f t="shared" si="14"/>
        <v>0</v>
      </c>
      <c r="S282" s="11"/>
      <c r="T282" s="27" t="s">
        <v>625</v>
      </c>
      <c r="U282" s="11">
        <v>1303</v>
      </c>
    </row>
    <row r="283" spans="1:21" x14ac:dyDescent="0.2">
      <c r="A283" s="11">
        <v>145</v>
      </c>
      <c r="B283" s="27" t="s">
        <v>627</v>
      </c>
      <c r="C283" s="11" t="s">
        <v>61</v>
      </c>
      <c r="D283" s="28" t="s">
        <v>628</v>
      </c>
      <c r="E283" s="11">
        <v>29</v>
      </c>
      <c r="F283" s="11" t="s">
        <v>67</v>
      </c>
      <c r="G283" s="11">
        <v>50810350</v>
      </c>
      <c r="I283" t="b">
        <f t="shared" si="12"/>
        <v>0</v>
      </c>
      <c r="J283" s="25" t="str">
        <f t="shared" si="13"/>
        <v>1988</v>
      </c>
      <c r="L283" s="32">
        <f t="shared" si="14"/>
        <v>1</v>
      </c>
      <c r="S283" s="11"/>
      <c r="T283" s="27" t="s">
        <v>627</v>
      </c>
      <c r="U283" s="11">
        <v>145</v>
      </c>
    </row>
    <row r="284" spans="1:21" x14ac:dyDescent="0.2">
      <c r="A284" s="11">
        <v>1135</v>
      </c>
      <c r="B284" s="27" t="s">
        <v>629</v>
      </c>
      <c r="C284" s="11" t="s">
        <v>65</v>
      </c>
      <c r="D284" s="28" t="s">
        <v>630</v>
      </c>
      <c r="E284" s="11">
        <v>28</v>
      </c>
      <c r="F284" s="11" t="s">
        <v>67</v>
      </c>
      <c r="G284" s="11">
        <v>40042838</v>
      </c>
      <c r="I284" t="b">
        <f t="shared" si="12"/>
        <v>0</v>
      </c>
      <c r="J284" s="25" t="str">
        <f t="shared" si="13"/>
        <v>1989</v>
      </c>
      <c r="L284" s="32">
        <f t="shared" si="14"/>
        <v>0</v>
      </c>
      <c r="S284" s="11"/>
      <c r="T284" s="27" t="s">
        <v>629</v>
      </c>
      <c r="U284" s="11">
        <v>1135</v>
      </c>
    </row>
    <row r="285" spans="1:21" x14ac:dyDescent="0.2">
      <c r="A285" s="11">
        <v>57</v>
      </c>
      <c r="B285" s="27" t="s">
        <v>631</v>
      </c>
      <c r="C285" s="11" t="s">
        <v>61</v>
      </c>
      <c r="D285" s="28" t="s">
        <v>632</v>
      </c>
      <c r="E285" s="11">
        <v>34</v>
      </c>
      <c r="F285" s="11" t="s">
        <v>85</v>
      </c>
      <c r="G285" s="11">
        <v>10573688</v>
      </c>
      <c r="I285" t="b">
        <f t="shared" si="12"/>
        <v>0</v>
      </c>
      <c r="J285" s="25" t="str">
        <f t="shared" si="13"/>
        <v>1983</v>
      </c>
      <c r="L285" s="32">
        <f t="shared" si="14"/>
        <v>1</v>
      </c>
      <c r="S285" s="11"/>
      <c r="T285" s="27" t="s">
        <v>631</v>
      </c>
      <c r="U285" s="11">
        <v>57</v>
      </c>
    </row>
    <row r="286" spans="1:21" x14ac:dyDescent="0.2">
      <c r="A286" s="11">
        <v>392</v>
      </c>
      <c r="B286" s="27" t="s">
        <v>633</v>
      </c>
      <c r="C286" s="11" t="s">
        <v>72</v>
      </c>
      <c r="D286" s="28" t="s">
        <v>634</v>
      </c>
      <c r="E286" s="11">
        <v>23</v>
      </c>
      <c r="F286" s="11" t="s">
        <v>67</v>
      </c>
      <c r="G286" s="11">
        <v>14035</v>
      </c>
      <c r="I286" t="b">
        <f t="shared" si="12"/>
        <v>0</v>
      </c>
      <c r="J286" s="25" t="str">
        <f t="shared" si="13"/>
        <v>1994</v>
      </c>
      <c r="L286" s="32">
        <f t="shared" si="14"/>
        <v>0</v>
      </c>
      <c r="S286" s="11"/>
      <c r="T286" s="27" t="s">
        <v>633</v>
      </c>
      <c r="U286" s="11">
        <v>392</v>
      </c>
    </row>
    <row r="287" spans="1:21" x14ac:dyDescent="0.2">
      <c r="A287" s="11">
        <v>622</v>
      </c>
      <c r="B287" s="27" t="s">
        <v>635</v>
      </c>
      <c r="C287" s="11" t="s">
        <v>61</v>
      </c>
      <c r="D287" s="28" t="s">
        <v>636</v>
      </c>
      <c r="E287" s="11">
        <v>42</v>
      </c>
      <c r="F287" s="11" t="s">
        <v>67</v>
      </c>
      <c r="G287" s="11">
        <v>26492888</v>
      </c>
      <c r="I287" t="b">
        <f t="shared" si="12"/>
        <v>0</v>
      </c>
      <c r="J287" s="25" t="str">
        <f t="shared" si="13"/>
        <v>1975</v>
      </c>
      <c r="L287" s="32">
        <f t="shared" si="14"/>
        <v>0</v>
      </c>
      <c r="S287" s="11"/>
      <c r="T287" s="27" t="s">
        <v>635</v>
      </c>
      <c r="U287" s="11">
        <v>622</v>
      </c>
    </row>
    <row r="288" spans="1:21" x14ac:dyDescent="0.2">
      <c r="A288" s="11">
        <v>210</v>
      </c>
      <c r="B288" s="27" t="s">
        <v>637</v>
      </c>
      <c r="C288" s="11" t="s">
        <v>61</v>
      </c>
      <c r="D288" s="28" t="s">
        <v>638</v>
      </c>
      <c r="E288" s="11">
        <v>31</v>
      </c>
      <c r="F288" s="11" t="s">
        <v>67</v>
      </c>
      <c r="G288" s="11">
        <v>73518440</v>
      </c>
      <c r="I288" t="b">
        <f t="shared" si="12"/>
        <v>0</v>
      </c>
      <c r="J288" s="25" t="str">
        <f t="shared" si="13"/>
        <v>1986</v>
      </c>
      <c r="L288" s="32">
        <f t="shared" si="14"/>
        <v>0</v>
      </c>
      <c r="S288" s="11"/>
      <c r="T288" s="27" t="s">
        <v>637</v>
      </c>
      <c r="U288" s="11">
        <v>210</v>
      </c>
    </row>
    <row r="289" spans="1:21" x14ac:dyDescent="0.2">
      <c r="A289" s="11">
        <v>451</v>
      </c>
      <c r="B289" s="27" t="s">
        <v>639</v>
      </c>
      <c r="C289" s="11" t="s">
        <v>61</v>
      </c>
      <c r="D289" s="28" t="s">
        <v>640</v>
      </c>
      <c r="E289" s="11">
        <v>26</v>
      </c>
      <c r="F289" s="11" t="s">
        <v>67</v>
      </c>
      <c r="G289" s="11">
        <v>73182556</v>
      </c>
      <c r="I289" t="b">
        <f t="shared" si="12"/>
        <v>0</v>
      </c>
      <c r="J289" s="25" t="str">
        <f t="shared" si="13"/>
        <v>1991</v>
      </c>
      <c r="L289" s="32">
        <f t="shared" si="14"/>
        <v>0</v>
      </c>
      <c r="S289" s="11"/>
      <c r="T289" s="27" t="s">
        <v>639</v>
      </c>
      <c r="U289" s="11">
        <v>451</v>
      </c>
    </row>
    <row r="290" spans="1:21" x14ac:dyDescent="0.2">
      <c r="A290" s="11">
        <v>606</v>
      </c>
      <c r="B290" s="27" t="s">
        <v>641</v>
      </c>
      <c r="C290" s="11" t="s">
        <v>72</v>
      </c>
      <c r="D290" s="28" t="s">
        <v>642</v>
      </c>
      <c r="E290" s="11">
        <v>33</v>
      </c>
      <c r="F290" s="11" t="s">
        <v>67</v>
      </c>
      <c r="G290" s="11">
        <v>69296098</v>
      </c>
      <c r="I290" t="b">
        <f t="shared" si="12"/>
        <v>0</v>
      </c>
      <c r="J290" s="25" t="str">
        <f t="shared" si="13"/>
        <v>1985</v>
      </c>
      <c r="L290" s="32">
        <f t="shared" si="14"/>
        <v>0</v>
      </c>
      <c r="S290" s="11"/>
      <c r="T290" s="27" t="s">
        <v>641</v>
      </c>
      <c r="U290" s="11">
        <v>606</v>
      </c>
    </row>
    <row r="291" spans="1:21" x14ac:dyDescent="0.2">
      <c r="A291" s="11">
        <v>944</v>
      </c>
      <c r="B291" s="27" t="s">
        <v>643</v>
      </c>
      <c r="C291" s="11" t="s">
        <v>61</v>
      </c>
      <c r="D291" s="28" t="s">
        <v>644</v>
      </c>
      <c r="E291" s="11">
        <v>36</v>
      </c>
      <c r="F291" s="11" t="s">
        <v>67</v>
      </c>
      <c r="G291" s="11">
        <v>49455923</v>
      </c>
      <c r="I291" t="b">
        <f t="shared" si="12"/>
        <v>0</v>
      </c>
      <c r="J291" s="25" t="str">
        <f t="shared" si="13"/>
        <v>1981</v>
      </c>
      <c r="L291" s="32">
        <f t="shared" si="14"/>
        <v>0</v>
      </c>
      <c r="S291" s="11"/>
      <c r="T291" s="27" t="s">
        <v>643</v>
      </c>
      <c r="U291" s="11">
        <v>944</v>
      </c>
    </row>
    <row r="292" spans="1:21" x14ac:dyDescent="0.2">
      <c r="A292" s="11">
        <v>1524</v>
      </c>
      <c r="B292" s="27" t="s">
        <v>645</v>
      </c>
      <c r="C292" s="11" t="s">
        <v>61</v>
      </c>
      <c r="D292" s="28" t="s">
        <v>646</v>
      </c>
      <c r="E292" s="11">
        <v>21</v>
      </c>
      <c r="F292" s="11" t="s">
        <v>67</v>
      </c>
      <c r="G292" s="11">
        <v>92387575</v>
      </c>
      <c r="I292" t="b">
        <f t="shared" si="12"/>
        <v>0</v>
      </c>
      <c r="J292" s="25" t="str">
        <f t="shared" si="13"/>
        <v>1996</v>
      </c>
      <c r="L292" s="32">
        <f t="shared" si="14"/>
        <v>0</v>
      </c>
      <c r="S292" s="11"/>
      <c r="T292" s="27" t="s">
        <v>645</v>
      </c>
      <c r="U292" s="11">
        <v>1524</v>
      </c>
    </row>
    <row r="293" spans="1:21" x14ac:dyDescent="0.2">
      <c r="A293" s="11">
        <v>1353</v>
      </c>
      <c r="B293" s="27" t="s">
        <v>647</v>
      </c>
      <c r="C293" s="11" t="s">
        <v>61</v>
      </c>
      <c r="D293" s="28" t="s">
        <v>648</v>
      </c>
      <c r="E293" s="11">
        <v>23</v>
      </c>
      <c r="F293" s="11" t="s">
        <v>122</v>
      </c>
      <c r="G293" s="11">
        <v>41723369</v>
      </c>
      <c r="I293" t="b">
        <f t="shared" si="12"/>
        <v>0</v>
      </c>
      <c r="J293" s="25" t="str">
        <f t="shared" si="13"/>
        <v>1994</v>
      </c>
      <c r="L293" s="32">
        <f t="shared" si="14"/>
        <v>0</v>
      </c>
      <c r="S293" s="11"/>
      <c r="T293" s="27" t="s">
        <v>647</v>
      </c>
      <c r="U293" s="11">
        <v>1353</v>
      </c>
    </row>
    <row r="294" spans="1:21" x14ac:dyDescent="0.2">
      <c r="A294" s="11">
        <v>1677</v>
      </c>
      <c r="B294" s="27" t="s">
        <v>649</v>
      </c>
      <c r="C294" s="11" t="s">
        <v>61</v>
      </c>
      <c r="D294" s="28" t="s">
        <v>650</v>
      </c>
      <c r="E294" s="11">
        <v>38</v>
      </c>
      <c r="F294" s="11" t="s">
        <v>63</v>
      </c>
      <c r="G294" s="11">
        <v>33096392</v>
      </c>
      <c r="I294" t="b">
        <f t="shared" si="12"/>
        <v>0</v>
      </c>
      <c r="J294" s="25" t="str">
        <f t="shared" si="13"/>
        <v>1979</v>
      </c>
      <c r="L294" s="32">
        <f t="shared" si="14"/>
        <v>0</v>
      </c>
      <c r="S294" s="11"/>
      <c r="T294" s="27" t="s">
        <v>649</v>
      </c>
      <c r="U294" s="11">
        <v>1677</v>
      </c>
    </row>
    <row r="295" spans="1:21" x14ac:dyDescent="0.2">
      <c r="A295" s="11">
        <v>531</v>
      </c>
      <c r="B295" s="27" t="s">
        <v>651</v>
      </c>
      <c r="C295" s="11" t="s">
        <v>65</v>
      </c>
      <c r="D295" s="28" t="s">
        <v>522</v>
      </c>
      <c r="E295" s="11">
        <v>23</v>
      </c>
      <c r="F295" s="11" t="s">
        <v>67</v>
      </c>
      <c r="G295" s="11">
        <v>98534949</v>
      </c>
      <c r="I295" t="b">
        <f t="shared" si="12"/>
        <v>0</v>
      </c>
      <c r="J295" s="25" t="str">
        <f t="shared" si="13"/>
        <v>1995</v>
      </c>
      <c r="L295" s="32">
        <f t="shared" si="14"/>
        <v>0</v>
      </c>
      <c r="S295" s="11"/>
      <c r="T295" s="27" t="s">
        <v>651</v>
      </c>
      <c r="U295" s="11">
        <v>531</v>
      </c>
    </row>
    <row r="296" spans="1:21" x14ac:dyDescent="0.2">
      <c r="A296" s="11">
        <v>165</v>
      </c>
      <c r="B296" s="27" t="s">
        <v>652</v>
      </c>
      <c r="C296" s="11" t="s">
        <v>61</v>
      </c>
      <c r="D296" s="28" t="s">
        <v>653</v>
      </c>
      <c r="E296" s="11">
        <v>37</v>
      </c>
      <c r="F296" s="11" t="s">
        <v>269</v>
      </c>
      <c r="G296" s="11">
        <v>13044640</v>
      </c>
      <c r="I296" t="b">
        <f t="shared" si="12"/>
        <v>0</v>
      </c>
      <c r="J296" s="25" t="str">
        <f t="shared" si="13"/>
        <v>1980</v>
      </c>
      <c r="L296" s="32">
        <f t="shared" si="14"/>
        <v>0</v>
      </c>
      <c r="S296" s="11"/>
      <c r="T296" s="27" t="s">
        <v>652</v>
      </c>
      <c r="U296" s="11">
        <v>165</v>
      </c>
    </row>
    <row r="297" spans="1:21" x14ac:dyDescent="0.2">
      <c r="A297" s="11">
        <v>378</v>
      </c>
      <c r="B297" s="27" t="s">
        <v>654</v>
      </c>
      <c r="C297" s="11" t="s">
        <v>61</v>
      </c>
      <c r="D297" s="28" t="s">
        <v>655</v>
      </c>
      <c r="E297" s="11">
        <v>34</v>
      </c>
      <c r="F297" s="11" t="s">
        <v>76</v>
      </c>
      <c r="G297" s="11">
        <v>27637802</v>
      </c>
      <c r="I297" t="b">
        <f t="shared" si="12"/>
        <v>0</v>
      </c>
      <c r="J297" s="25" t="str">
        <f t="shared" si="13"/>
        <v>1983</v>
      </c>
      <c r="L297" s="32">
        <f t="shared" si="14"/>
        <v>0</v>
      </c>
      <c r="S297" s="11"/>
      <c r="T297" s="27" t="s">
        <v>654</v>
      </c>
      <c r="U297" s="11">
        <v>378</v>
      </c>
    </row>
    <row r="298" spans="1:21" x14ac:dyDescent="0.2">
      <c r="A298" s="11">
        <v>709</v>
      </c>
      <c r="B298" s="27" t="s">
        <v>656</v>
      </c>
      <c r="C298" s="11" t="s">
        <v>61</v>
      </c>
      <c r="D298" s="28" t="s">
        <v>657</v>
      </c>
      <c r="E298" s="11">
        <v>31</v>
      </c>
      <c r="F298" s="11" t="s">
        <v>67</v>
      </c>
      <c r="G298" s="11">
        <v>10048203</v>
      </c>
      <c r="I298" t="b">
        <f t="shared" si="12"/>
        <v>0</v>
      </c>
      <c r="J298" s="25" t="str">
        <f t="shared" si="13"/>
        <v>1986</v>
      </c>
      <c r="L298" s="32">
        <f t="shared" si="14"/>
        <v>0</v>
      </c>
      <c r="S298" s="11"/>
      <c r="T298" s="27" t="s">
        <v>656</v>
      </c>
      <c r="U298" s="11">
        <v>709</v>
      </c>
    </row>
    <row r="299" spans="1:21" x14ac:dyDescent="0.2">
      <c r="A299" s="11">
        <v>1178</v>
      </c>
      <c r="B299" s="27" t="s">
        <v>658</v>
      </c>
      <c r="C299" s="11" t="s">
        <v>65</v>
      </c>
      <c r="D299" s="28" t="s">
        <v>659</v>
      </c>
      <c r="E299" s="11">
        <v>34</v>
      </c>
      <c r="F299" s="11" t="s">
        <v>67</v>
      </c>
      <c r="G299" s="11">
        <v>2124074</v>
      </c>
      <c r="I299" t="b">
        <f t="shared" si="12"/>
        <v>0</v>
      </c>
      <c r="J299" s="25" t="str">
        <f t="shared" si="13"/>
        <v>1983</v>
      </c>
      <c r="L299" s="32">
        <f t="shared" si="14"/>
        <v>0</v>
      </c>
      <c r="S299" s="11"/>
      <c r="T299" s="27" t="s">
        <v>658</v>
      </c>
      <c r="U299" s="11">
        <v>1178</v>
      </c>
    </row>
    <row r="300" spans="1:21" x14ac:dyDescent="0.2">
      <c r="A300" s="11">
        <v>135</v>
      </c>
      <c r="B300" s="27" t="s">
        <v>660</v>
      </c>
      <c r="C300" s="11" t="s">
        <v>72</v>
      </c>
      <c r="D300" s="28" t="s">
        <v>661</v>
      </c>
      <c r="E300" s="11">
        <v>24</v>
      </c>
      <c r="F300" s="11" t="s">
        <v>67</v>
      </c>
      <c r="G300" s="11">
        <v>32600012</v>
      </c>
      <c r="I300" t="b">
        <f t="shared" si="12"/>
        <v>0</v>
      </c>
      <c r="J300" s="25" t="str">
        <f t="shared" si="13"/>
        <v>1993</v>
      </c>
      <c r="L300" s="32">
        <f t="shared" si="14"/>
        <v>1</v>
      </c>
      <c r="S300" s="11"/>
      <c r="T300" s="27" t="s">
        <v>660</v>
      </c>
      <c r="U300" s="11">
        <v>135</v>
      </c>
    </row>
    <row r="301" spans="1:21" x14ac:dyDescent="0.2">
      <c r="A301" s="11">
        <v>26</v>
      </c>
      <c r="B301" s="27" t="s">
        <v>662</v>
      </c>
      <c r="C301" s="11" t="s">
        <v>72</v>
      </c>
      <c r="D301" s="28" t="s">
        <v>663</v>
      </c>
      <c r="E301" s="11">
        <v>22</v>
      </c>
      <c r="F301" s="11" t="s">
        <v>70</v>
      </c>
      <c r="G301" s="11">
        <v>26903463</v>
      </c>
      <c r="I301" t="b">
        <f t="shared" si="12"/>
        <v>0</v>
      </c>
      <c r="J301" s="25" t="str">
        <f t="shared" si="13"/>
        <v>1995</v>
      </c>
      <c r="L301" s="32">
        <f t="shared" si="14"/>
        <v>1</v>
      </c>
      <c r="S301" s="11"/>
      <c r="T301" s="27" t="s">
        <v>662</v>
      </c>
      <c r="U301" s="11">
        <v>26</v>
      </c>
    </row>
    <row r="302" spans="1:21" x14ac:dyDescent="0.2">
      <c r="A302" s="11">
        <v>1191</v>
      </c>
      <c r="B302" s="27" t="s">
        <v>664</v>
      </c>
      <c r="C302" s="11" t="s">
        <v>72</v>
      </c>
      <c r="D302" s="28" t="s">
        <v>665</v>
      </c>
      <c r="E302" s="11">
        <v>33</v>
      </c>
      <c r="F302" s="11" t="s">
        <v>63</v>
      </c>
      <c r="G302" s="11">
        <v>76318330</v>
      </c>
      <c r="I302" t="b">
        <f t="shared" si="12"/>
        <v>0</v>
      </c>
      <c r="J302" s="25" t="str">
        <f t="shared" si="13"/>
        <v>1984</v>
      </c>
      <c r="L302" s="32">
        <f t="shared" si="14"/>
        <v>0</v>
      </c>
      <c r="S302" s="11"/>
      <c r="T302" s="27" t="s">
        <v>664</v>
      </c>
      <c r="U302" s="11">
        <v>1191</v>
      </c>
    </row>
    <row r="303" spans="1:21" x14ac:dyDescent="0.2">
      <c r="A303" s="11">
        <v>1024</v>
      </c>
      <c r="B303" s="27" t="s">
        <v>666</v>
      </c>
      <c r="C303" s="11" t="s">
        <v>72</v>
      </c>
      <c r="D303" s="28" t="s">
        <v>288</v>
      </c>
      <c r="E303" s="11">
        <v>26</v>
      </c>
      <c r="F303" s="11" t="s">
        <v>70</v>
      </c>
      <c r="G303" s="11">
        <v>381478</v>
      </c>
      <c r="I303" t="b">
        <f t="shared" si="12"/>
        <v>0</v>
      </c>
      <c r="J303" s="25" t="str">
        <f t="shared" si="13"/>
        <v>1991</v>
      </c>
      <c r="L303" s="32">
        <f t="shared" si="14"/>
        <v>0</v>
      </c>
      <c r="S303" s="11"/>
      <c r="T303" s="27" t="s">
        <v>666</v>
      </c>
      <c r="U303" s="11">
        <v>1024</v>
      </c>
    </row>
    <row r="304" spans="1:21" x14ac:dyDescent="0.2">
      <c r="A304" s="11">
        <v>1021</v>
      </c>
      <c r="B304" s="27" t="s">
        <v>667</v>
      </c>
      <c r="C304" s="11" t="s">
        <v>72</v>
      </c>
      <c r="D304" s="28" t="s">
        <v>668</v>
      </c>
      <c r="E304" s="11">
        <v>45</v>
      </c>
      <c r="F304" s="11" t="s">
        <v>70</v>
      </c>
      <c r="G304" s="11">
        <v>79842969</v>
      </c>
      <c r="I304" t="b">
        <f t="shared" si="12"/>
        <v>0</v>
      </c>
      <c r="J304" s="25" t="str">
        <f t="shared" si="13"/>
        <v>1972</v>
      </c>
      <c r="L304" s="32">
        <f t="shared" si="14"/>
        <v>0</v>
      </c>
      <c r="S304" s="11"/>
      <c r="T304" s="27" t="s">
        <v>667</v>
      </c>
      <c r="U304" s="11">
        <v>1021</v>
      </c>
    </row>
    <row r="305" spans="1:21" x14ac:dyDescent="0.2">
      <c r="A305" s="11">
        <v>913</v>
      </c>
      <c r="B305" s="27" t="s">
        <v>669</v>
      </c>
      <c r="C305" s="11" t="s">
        <v>61</v>
      </c>
      <c r="D305" s="28" t="s">
        <v>670</v>
      </c>
      <c r="E305" s="11">
        <v>22</v>
      </c>
      <c r="F305" s="11" t="s">
        <v>67</v>
      </c>
      <c r="G305" s="11">
        <v>18723741</v>
      </c>
      <c r="I305" t="b">
        <f t="shared" si="12"/>
        <v>0</v>
      </c>
      <c r="J305" s="25" t="str">
        <f t="shared" si="13"/>
        <v>1995</v>
      </c>
      <c r="L305" s="32">
        <f t="shared" si="14"/>
        <v>0</v>
      </c>
      <c r="S305" s="11"/>
      <c r="T305" s="27" t="s">
        <v>669</v>
      </c>
      <c r="U305" s="11">
        <v>913</v>
      </c>
    </row>
    <row r="306" spans="1:21" x14ac:dyDescent="0.2">
      <c r="A306" s="11">
        <v>789</v>
      </c>
      <c r="B306" s="27" t="s">
        <v>671</v>
      </c>
      <c r="C306" s="11" t="s">
        <v>65</v>
      </c>
      <c r="D306" s="28" t="s">
        <v>672</v>
      </c>
      <c r="E306" s="11">
        <v>33</v>
      </c>
      <c r="F306" s="11" t="s">
        <v>155</v>
      </c>
      <c r="G306" s="11">
        <v>22396587</v>
      </c>
      <c r="I306" t="b">
        <f t="shared" si="12"/>
        <v>0</v>
      </c>
      <c r="J306" s="25" t="str">
        <f t="shared" si="13"/>
        <v>1984</v>
      </c>
      <c r="L306" s="32">
        <f t="shared" si="14"/>
        <v>0</v>
      </c>
      <c r="S306" s="11"/>
      <c r="T306" s="27" t="s">
        <v>671</v>
      </c>
      <c r="U306" s="11">
        <v>789</v>
      </c>
    </row>
    <row r="307" spans="1:21" x14ac:dyDescent="0.2">
      <c r="A307" s="11">
        <v>359</v>
      </c>
      <c r="B307" s="27" t="s">
        <v>673</v>
      </c>
      <c r="C307" s="11" t="s">
        <v>61</v>
      </c>
      <c r="D307" s="28" t="s">
        <v>674</v>
      </c>
      <c r="E307" s="11">
        <v>26</v>
      </c>
      <c r="F307" s="11" t="s">
        <v>67</v>
      </c>
      <c r="G307" s="11">
        <v>7572366</v>
      </c>
      <c r="I307" t="b">
        <f t="shared" si="12"/>
        <v>0</v>
      </c>
      <c r="J307" s="25" t="str">
        <f t="shared" si="13"/>
        <v>1992</v>
      </c>
      <c r="L307" s="32">
        <f t="shared" si="14"/>
        <v>0</v>
      </c>
      <c r="S307" s="11"/>
      <c r="T307" s="27" t="s">
        <v>673</v>
      </c>
      <c r="U307" s="11">
        <v>359</v>
      </c>
    </row>
    <row r="308" spans="1:21" x14ac:dyDescent="0.2">
      <c r="A308" s="11">
        <v>591</v>
      </c>
      <c r="B308" s="27" t="s">
        <v>675</v>
      </c>
      <c r="C308" s="11" t="s">
        <v>61</v>
      </c>
      <c r="D308" s="28" t="s">
        <v>676</v>
      </c>
      <c r="E308" s="11">
        <v>32</v>
      </c>
      <c r="F308" s="11" t="s">
        <v>155</v>
      </c>
      <c r="G308" s="11">
        <v>22913391</v>
      </c>
      <c r="I308" t="b">
        <f t="shared" si="12"/>
        <v>0</v>
      </c>
      <c r="J308" s="25" t="str">
        <f t="shared" si="13"/>
        <v>1985</v>
      </c>
      <c r="L308" s="32">
        <f t="shared" si="14"/>
        <v>0</v>
      </c>
      <c r="S308" s="11"/>
      <c r="T308" s="27" t="s">
        <v>675</v>
      </c>
      <c r="U308" s="11">
        <v>591</v>
      </c>
    </row>
    <row r="309" spans="1:21" x14ac:dyDescent="0.2">
      <c r="A309" s="11">
        <v>810</v>
      </c>
      <c r="B309" s="27" t="s">
        <v>677</v>
      </c>
      <c r="C309" s="11" t="s">
        <v>72</v>
      </c>
      <c r="D309" s="28" t="s">
        <v>678</v>
      </c>
      <c r="E309" s="11">
        <v>37</v>
      </c>
      <c r="F309" s="11" t="s">
        <v>67</v>
      </c>
      <c r="G309" s="11">
        <v>21114327</v>
      </c>
      <c r="I309" t="b">
        <f t="shared" si="12"/>
        <v>0</v>
      </c>
      <c r="J309" s="25" t="str">
        <f t="shared" si="13"/>
        <v>1980</v>
      </c>
      <c r="L309" s="32">
        <f t="shared" si="14"/>
        <v>0</v>
      </c>
      <c r="S309" s="11"/>
      <c r="T309" s="27" t="s">
        <v>677</v>
      </c>
      <c r="U309" s="11">
        <v>810</v>
      </c>
    </row>
    <row r="310" spans="1:21" x14ac:dyDescent="0.2">
      <c r="A310" s="11">
        <v>1475</v>
      </c>
      <c r="B310" s="27" t="s">
        <v>679</v>
      </c>
      <c r="C310" s="11" t="s">
        <v>61</v>
      </c>
      <c r="D310" s="28" t="s">
        <v>680</v>
      </c>
      <c r="E310" s="11">
        <v>28</v>
      </c>
      <c r="F310" s="11" t="s">
        <v>67</v>
      </c>
      <c r="G310" s="11">
        <v>82671123</v>
      </c>
      <c r="I310" t="b">
        <f t="shared" si="12"/>
        <v>0</v>
      </c>
      <c r="J310" s="25" t="str">
        <f t="shared" si="13"/>
        <v>1989</v>
      </c>
      <c r="L310" s="32">
        <f t="shared" si="14"/>
        <v>0</v>
      </c>
      <c r="S310" s="11"/>
      <c r="T310" s="27" t="s">
        <v>679</v>
      </c>
      <c r="U310" s="11">
        <v>1475</v>
      </c>
    </row>
    <row r="311" spans="1:21" x14ac:dyDescent="0.2">
      <c r="A311" s="11">
        <v>680</v>
      </c>
      <c r="B311" s="27" t="s">
        <v>681</v>
      </c>
      <c r="C311" s="11" t="s">
        <v>65</v>
      </c>
      <c r="D311" s="28" t="s">
        <v>682</v>
      </c>
      <c r="E311" s="11">
        <v>21</v>
      </c>
      <c r="F311" s="11" t="s">
        <v>67</v>
      </c>
      <c r="G311" s="11">
        <v>36341561</v>
      </c>
      <c r="I311" t="b">
        <f t="shared" si="12"/>
        <v>0</v>
      </c>
      <c r="J311" s="25" t="str">
        <f t="shared" si="13"/>
        <v>1996</v>
      </c>
      <c r="L311" s="32">
        <f t="shared" si="14"/>
        <v>0</v>
      </c>
      <c r="S311" s="11"/>
      <c r="T311" s="27" t="s">
        <v>681</v>
      </c>
      <c r="U311" s="11">
        <v>680</v>
      </c>
    </row>
    <row r="312" spans="1:21" x14ac:dyDescent="0.2">
      <c r="A312" s="11">
        <v>1048</v>
      </c>
      <c r="B312" s="27" t="s">
        <v>683</v>
      </c>
      <c r="C312" s="11" t="s">
        <v>72</v>
      </c>
      <c r="D312" s="28" t="s">
        <v>684</v>
      </c>
      <c r="E312" s="11">
        <v>23</v>
      </c>
      <c r="F312" s="11" t="s">
        <v>67</v>
      </c>
      <c r="G312" s="11">
        <v>4182031</v>
      </c>
      <c r="I312" t="b">
        <f t="shared" si="12"/>
        <v>0</v>
      </c>
      <c r="J312" s="25" t="str">
        <f t="shared" si="13"/>
        <v>1994</v>
      </c>
      <c r="L312" s="32">
        <f t="shared" si="14"/>
        <v>0</v>
      </c>
      <c r="S312" s="11"/>
      <c r="T312" s="27" t="s">
        <v>683</v>
      </c>
      <c r="U312" s="11">
        <v>1048</v>
      </c>
    </row>
    <row r="313" spans="1:21" x14ac:dyDescent="0.2">
      <c r="A313" s="11">
        <v>938</v>
      </c>
      <c r="B313" s="27" t="s">
        <v>685</v>
      </c>
      <c r="C313" s="11" t="s">
        <v>72</v>
      </c>
      <c r="D313" s="28" t="s">
        <v>686</v>
      </c>
      <c r="E313" s="11">
        <v>24</v>
      </c>
      <c r="F313" s="11" t="s">
        <v>67</v>
      </c>
      <c r="G313" s="11">
        <v>95215036</v>
      </c>
      <c r="I313" t="b">
        <f t="shared" si="12"/>
        <v>0</v>
      </c>
      <c r="J313" s="25" t="str">
        <f t="shared" si="13"/>
        <v>1993</v>
      </c>
      <c r="L313" s="32">
        <f t="shared" si="14"/>
        <v>0</v>
      </c>
      <c r="S313" s="11"/>
      <c r="T313" s="27" t="s">
        <v>685</v>
      </c>
      <c r="U313" s="11">
        <v>938</v>
      </c>
    </row>
    <row r="314" spans="1:21" x14ac:dyDescent="0.2">
      <c r="A314" s="11">
        <v>1743</v>
      </c>
      <c r="B314" s="27" t="s">
        <v>687</v>
      </c>
      <c r="C314" s="11" t="s">
        <v>61</v>
      </c>
      <c r="D314" s="28" t="s">
        <v>688</v>
      </c>
      <c r="E314" s="11">
        <v>28</v>
      </c>
      <c r="F314" s="11" t="s">
        <v>67</v>
      </c>
      <c r="G314" s="11">
        <v>96144545</v>
      </c>
      <c r="I314" t="b">
        <f t="shared" si="12"/>
        <v>0</v>
      </c>
      <c r="J314" s="25" t="str">
        <f t="shared" si="13"/>
        <v>1989</v>
      </c>
      <c r="L314" s="32">
        <f t="shared" si="14"/>
        <v>0</v>
      </c>
      <c r="S314" s="11"/>
      <c r="T314" s="27" t="s">
        <v>687</v>
      </c>
      <c r="U314" s="11">
        <v>1743</v>
      </c>
    </row>
    <row r="315" spans="1:21" x14ac:dyDescent="0.2">
      <c r="A315" s="11">
        <v>1332</v>
      </c>
      <c r="B315" s="27" t="s">
        <v>689</v>
      </c>
      <c r="C315" s="11" t="s">
        <v>72</v>
      </c>
      <c r="D315" s="28" t="s">
        <v>616</v>
      </c>
      <c r="E315" s="11">
        <v>30</v>
      </c>
      <c r="F315" s="11" t="s">
        <v>85</v>
      </c>
      <c r="G315" s="11">
        <v>79544480</v>
      </c>
      <c r="I315" t="b">
        <f t="shared" si="12"/>
        <v>0</v>
      </c>
      <c r="J315" s="25" t="str">
        <f t="shared" si="13"/>
        <v>1987</v>
      </c>
      <c r="L315" s="32">
        <f t="shared" si="14"/>
        <v>0</v>
      </c>
      <c r="S315" s="11"/>
      <c r="T315" s="27" t="s">
        <v>689</v>
      </c>
      <c r="U315" s="11">
        <v>1332</v>
      </c>
    </row>
    <row r="316" spans="1:21" x14ac:dyDescent="0.2">
      <c r="A316" s="11">
        <v>563</v>
      </c>
      <c r="B316" s="27" t="s">
        <v>690</v>
      </c>
      <c r="C316" s="11" t="s">
        <v>72</v>
      </c>
      <c r="D316" s="28" t="s">
        <v>691</v>
      </c>
      <c r="E316" s="11">
        <v>26</v>
      </c>
      <c r="F316" s="11" t="s">
        <v>67</v>
      </c>
      <c r="G316" s="11">
        <v>67050613</v>
      </c>
      <c r="I316" t="b">
        <f t="shared" si="12"/>
        <v>0</v>
      </c>
      <c r="J316" s="25" t="str">
        <f t="shared" si="13"/>
        <v>1991</v>
      </c>
      <c r="L316" s="32">
        <f t="shared" si="14"/>
        <v>0</v>
      </c>
      <c r="S316" s="11"/>
      <c r="T316" s="27" t="s">
        <v>690</v>
      </c>
      <c r="U316" s="11">
        <v>563</v>
      </c>
    </row>
    <row r="317" spans="1:21" x14ac:dyDescent="0.2">
      <c r="A317" s="11">
        <v>668</v>
      </c>
      <c r="B317" s="27" t="s">
        <v>692</v>
      </c>
      <c r="C317" s="11" t="s">
        <v>61</v>
      </c>
      <c r="D317" s="28" t="s">
        <v>693</v>
      </c>
      <c r="E317" s="11">
        <v>40</v>
      </c>
      <c r="F317" s="11" t="s">
        <v>63</v>
      </c>
      <c r="G317" s="11">
        <v>94365514</v>
      </c>
      <c r="I317" t="b">
        <f t="shared" si="12"/>
        <v>0</v>
      </c>
      <c r="J317" s="25" t="str">
        <f t="shared" si="13"/>
        <v>1977</v>
      </c>
      <c r="L317" s="32">
        <f t="shared" si="14"/>
        <v>0</v>
      </c>
      <c r="S317" s="11"/>
      <c r="T317" s="27" t="s">
        <v>692</v>
      </c>
      <c r="U317" s="11">
        <v>668</v>
      </c>
    </row>
    <row r="318" spans="1:21" x14ac:dyDescent="0.2">
      <c r="A318" s="11">
        <v>551</v>
      </c>
      <c r="B318" s="27" t="s">
        <v>694</v>
      </c>
      <c r="C318" s="11" t="s">
        <v>72</v>
      </c>
      <c r="D318" s="28" t="s">
        <v>695</v>
      </c>
      <c r="E318" s="11">
        <v>21</v>
      </c>
      <c r="F318" s="11" t="s">
        <v>67</v>
      </c>
      <c r="G318" s="11">
        <v>43661343</v>
      </c>
      <c r="I318" t="b">
        <f t="shared" si="12"/>
        <v>0</v>
      </c>
      <c r="J318" s="25" t="str">
        <f t="shared" si="13"/>
        <v>1996</v>
      </c>
      <c r="L318" s="32">
        <f t="shared" si="14"/>
        <v>0</v>
      </c>
      <c r="S318" s="11"/>
      <c r="T318" s="27" t="s">
        <v>694</v>
      </c>
      <c r="U318" s="11">
        <v>551</v>
      </c>
    </row>
    <row r="319" spans="1:21" x14ac:dyDescent="0.2">
      <c r="A319" s="11">
        <v>350</v>
      </c>
      <c r="B319" s="27" t="s">
        <v>696</v>
      </c>
      <c r="C319" s="11" t="s">
        <v>65</v>
      </c>
      <c r="D319" s="28" t="s">
        <v>697</v>
      </c>
      <c r="E319" s="11">
        <v>21</v>
      </c>
      <c r="F319" s="11" t="s">
        <v>67</v>
      </c>
      <c r="G319" s="11">
        <v>14321212</v>
      </c>
      <c r="I319" t="b">
        <f t="shared" si="12"/>
        <v>0</v>
      </c>
      <c r="J319" s="25" t="str">
        <f t="shared" si="13"/>
        <v>1996</v>
      </c>
      <c r="L319" s="32">
        <f t="shared" si="14"/>
        <v>0</v>
      </c>
      <c r="S319" s="11"/>
      <c r="T319" s="27" t="s">
        <v>696</v>
      </c>
      <c r="U319" s="11">
        <v>350</v>
      </c>
    </row>
    <row r="320" spans="1:21" x14ac:dyDescent="0.2">
      <c r="A320" s="11">
        <v>630</v>
      </c>
      <c r="B320" s="27" t="s">
        <v>698</v>
      </c>
      <c r="C320" s="11" t="s">
        <v>61</v>
      </c>
      <c r="D320" s="28" t="s">
        <v>699</v>
      </c>
      <c r="E320" s="11">
        <v>28</v>
      </c>
      <c r="F320" s="11" t="s">
        <v>67</v>
      </c>
      <c r="G320" s="11">
        <v>17007330</v>
      </c>
      <c r="I320" t="b">
        <f t="shared" si="12"/>
        <v>0</v>
      </c>
      <c r="J320" s="25" t="str">
        <f t="shared" si="13"/>
        <v>1989</v>
      </c>
      <c r="L320" s="32">
        <f t="shared" si="14"/>
        <v>0</v>
      </c>
      <c r="S320" s="11"/>
      <c r="T320" s="27" t="s">
        <v>698</v>
      </c>
      <c r="U320" s="11">
        <v>630</v>
      </c>
    </row>
    <row r="321" spans="1:21" x14ac:dyDescent="0.2">
      <c r="A321" s="11">
        <v>1409</v>
      </c>
      <c r="B321" s="27" t="s">
        <v>700</v>
      </c>
      <c r="C321" s="11" t="s">
        <v>72</v>
      </c>
      <c r="D321" s="28" t="s">
        <v>701</v>
      </c>
      <c r="E321" s="11">
        <v>36</v>
      </c>
      <c r="F321" s="11" t="s">
        <v>67</v>
      </c>
      <c r="G321" s="11">
        <v>42899285</v>
      </c>
      <c r="I321" t="b">
        <f t="shared" si="12"/>
        <v>0</v>
      </c>
      <c r="J321" s="25" t="str">
        <f t="shared" si="13"/>
        <v>1981</v>
      </c>
      <c r="L321" s="32">
        <f t="shared" si="14"/>
        <v>0</v>
      </c>
      <c r="S321" s="11"/>
      <c r="T321" s="27" t="s">
        <v>700</v>
      </c>
      <c r="U321" s="11">
        <v>1409</v>
      </c>
    </row>
    <row r="322" spans="1:21" x14ac:dyDescent="0.2">
      <c r="A322" s="11">
        <v>1720</v>
      </c>
      <c r="B322" s="27" t="s">
        <v>702</v>
      </c>
      <c r="C322" s="11" t="s">
        <v>72</v>
      </c>
      <c r="D322" s="28" t="s">
        <v>703</v>
      </c>
      <c r="E322" s="11">
        <v>22</v>
      </c>
      <c r="F322" s="11" t="s">
        <v>67</v>
      </c>
      <c r="G322" s="11">
        <v>63295631</v>
      </c>
      <c r="I322" t="b">
        <f t="shared" si="12"/>
        <v>0</v>
      </c>
      <c r="J322" s="25" t="str">
        <f t="shared" si="13"/>
        <v>1995</v>
      </c>
      <c r="L322" s="32">
        <f t="shared" si="14"/>
        <v>0</v>
      </c>
      <c r="S322" s="11"/>
      <c r="T322" s="27" t="s">
        <v>702</v>
      </c>
      <c r="U322" s="11">
        <v>1720</v>
      </c>
    </row>
    <row r="323" spans="1:21" x14ac:dyDescent="0.2">
      <c r="A323" s="11">
        <v>291</v>
      </c>
      <c r="B323" s="27" t="s">
        <v>704</v>
      </c>
      <c r="C323" s="11" t="s">
        <v>65</v>
      </c>
      <c r="D323" s="28" t="s">
        <v>705</v>
      </c>
      <c r="E323" s="11">
        <v>37</v>
      </c>
      <c r="F323" s="11" t="s">
        <v>67</v>
      </c>
      <c r="G323" s="11">
        <v>96900458</v>
      </c>
      <c r="I323" t="b">
        <f t="shared" si="12"/>
        <v>0</v>
      </c>
      <c r="J323" s="25" t="str">
        <f t="shared" si="13"/>
        <v>1980</v>
      </c>
      <c r="L323" s="32">
        <f t="shared" si="14"/>
        <v>0</v>
      </c>
      <c r="S323" s="11"/>
      <c r="T323" s="27" t="s">
        <v>704</v>
      </c>
      <c r="U323" s="11">
        <v>291</v>
      </c>
    </row>
    <row r="324" spans="1:21" x14ac:dyDescent="0.2">
      <c r="A324" s="11">
        <v>117</v>
      </c>
      <c r="B324" s="27" t="s">
        <v>706</v>
      </c>
      <c r="C324" s="11" t="s">
        <v>72</v>
      </c>
      <c r="D324" s="28" t="s">
        <v>707</v>
      </c>
      <c r="E324" s="11">
        <v>39</v>
      </c>
      <c r="F324" s="11" t="s">
        <v>67</v>
      </c>
      <c r="G324" s="11">
        <v>50121990</v>
      </c>
      <c r="I324" t="b">
        <f t="shared" si="12"/>
        <v>0</v>
      </c>
      <c r="J324" s="25" t="str">
        <f t="shared" si="13"/>
        <v>1978</v>
      </c>
      <c r="L324" s="32">
        <f t="shared" si="14"/>
        <v>0</v>
      </c>
      <c r="S324" s="11"/>
      <c r="T324" s="27" t="s">
        <v>706</v>
      </c>
      <c r="U324" s="11">
        <v>117</v>
      </c>
    </row>
    <row r="325" spans="1:21" x14ac:dyDescent="0.2">
      <c r="A325" s="11">
        <v>1036</v>
      </c>
      <c r="B325" s="27" t="s">
        <v>708</v>
      </c>
      <c r="C325" s="11" t="s">
        <v>72</v>
      </c>
      <c r="D325" s="28" t="s">
        <v>709</v>
      </c>
      <c r="E325" s="11">
        <v>25</v>
      </c>
      <c r="F325" s="11" t="s">
        <v>67</v>
      </c>
      <c r="G325" s="11">
        <v>71131224</v>
      </c>
      <c r="I325" t="b">
        <f t="shared" si="12"/>
        <v>0</v>
      </c>
      <c r="J325" s="25" t="str">
        <f t="shared" si="13"/>
        <v>1992</v>
      </c>
      <c r="L325" s="32">
        <f t="shared" si="14"/>
        <v>0</v>
      </c>
      <c r="S325" s="11"/>
      <c r="T325" s="27" t="s">
        <v>708</v>
      </c>
      <c r="U325" s="11">
        <v>1036</v>
      </c>
    </row>
    <row r="326" spans="1:21" x14ac:dyDescent="0.2">
      <c r="A326" s="11">
        <v>655</v>
      </c>
      <c r="B326" s="27" t="s">
        <v>710</v>
      </c>
      <c r="C326" s="11" t="s">
        <v>72</v>
      </c>
      <c r="D326" s="28" t="s">
        <v>711</v>
      </c>
      <c r="E326" s="11">
        <v>31</v>
      </c>
      <c r="F326" s="11" t="s">
        <v>67</v>
      </c>
      <c r="G326" s="11">
        <v>69210236</v>
      </c>
      <c r="I326" t="b">
        <f t="shared" si="12"/>
        <v>0</v>
      </c>
      <c r="J326" s="25" t="str">
        <f t="shared" si="13"/>
        <v>1986</v>
      </c>
      <c r="L326" s="32">
        <f t="shared" si="14"/>
        <v>0</v>
      </c>
      <c r="S326" s="11"/>
      <c r="T326" s="27" t="s">
        <v>710</v>
      </c>
      <c r="U326" s="11">
        <v>655</v>
      </c>
    </row>
    <row r="327" spans="1:21" x14ac:dyDescent="0.2">
      <c r="A327" s="11">
        <v>1152</v>
      </c>
      <c r="B327" s="27" t="s">
        <v>712</v>
      </c>
      <c r="C327" s="11" t="s">
        <v>61</v>
      </c>
      <c r="D327" s="28" t="s">
        <v>713</v>
      </c>
      <c r="E327" s="11">
        <v>34</v>
      </c>
      <c r="F327" s="11" t="s">
        <v>122</v>
      </c>
      <c r="G327" s="11">
        <v>57854541</v>
      </c>
      <c r="I327" t="b">
        <f t="shared" ref="I327:I390" si="15">IF(AND(IF(F327=$I$5,TRUE,FALSE),IF(MID(B327,1,1)="П",TRUE,FALSE)),TRUE,FALSE)</f>
        <v>0</v>
      </c>
      <c r="J327" s="25" t="str">
        <f t="shared" ref="J327:J390" si="16">RIGHT(D327,4)</f>
        <v>1983</v>
      </c>
      <c r="L327" s="32">
        <f t="shared" ref="L327:L390" si="17">IF(LEFT(B327)="П",1,0)</f>
        <v>0</v>
      </c>
      <c r="S327" s="11"/>
      <c r="T327" s="27" t="s">
        <v>712</v>
      </c>
      <c r="U327" s="11">
        <v>1152</v>
      </c>
    </row>
    <row r="328" spans="1:21" x14ac:dyDescent="0.2">
      <c r="A328" s="11">
        <v>3</v>
      </c>
      <c r="B328" s="27" t="s">
        <v>714</v>
      </c>
      <c r="C328" s="11" t="s">
        <v>72</v>
      </c>
      <c r="D328" s="28" t="s">
        <v>715</v>
      </c>
      <c r="E328" s="11">
        <v>20</v>
      </c>
      <c r="F328" s="11" t="s">
        <v>67</v>
      </c>
      <c r="G328" s="11">
        <v>8263482</v>
      </c>
      <c r="I328" t="b">
        <f t="shared" si="15"/>
        <v>0</v>
      </c>
      <c r="J328" s="25" t="str">
        <f t="shared" si="16"/>
        <v>1997</v>
      </c>
      <c r="L328" s="32">
        <f t="shared" si="17"/>
        <v>1</v>
      </c>
      <c r="S328" s="11"/>
      <c r="T328" s="27" t="s">
        <v>714</v>
      </c>
      <c r="U328" s="11">
        <v>3</v>
      </c>
    </row>
    <row r="329" spans="1:21" x14ac:dyDescent="0.2">
      <c r="A329" s="11">
        <v>420</v>
      </c>
      <c r="B329" s="27" t="s">
        <v>716</v>
      </c>
      <c r="C329" s="11" t="s">
        <v>72</v>
      </c>
      <c r="D329" s="28" t="s">
        <v>717</v>
      </c>
      <c r="E329" s="11">
        <v>31</v>
      </c>
      <c r="F329" s="11" t="s">
        <v>67</v>
      </c>
      <c r="G329" s="11">
        <v>6213454</v>
      </c>
      <c r="I329" t="b">
        <f t="shared" si="15"/>
        <v>0</v>
      </c>
      <c r="J329" s="25" t="str">
        <f t="shared" si="16"/>
        <v>1986</v>
      </c>
      <c r="L329" s="32">
        <f t="shared" si="17"/>
        <v>0</v>
      </c>
      <c r="S329" s="11"/>
      <c r="T329" s="27" t="s">
        <v>716</v>
      </c>
      <c r="U329" s="11">
        <v>420</v>
      </c>
    </row>
    <row r="330" spans="1:21" x14ac:dyDescent="0.2">
      <c r="A330" s="11">
        <v>150</v>
      </c>
      <c r="B330" s="27" t="s">
        <v>718</v>
      </c>
      <c r="C330" s="11" t="s">
        <v>72</v>
      </c>
      <c r="D330" s="28" t="s">
        <v>719</v>
      </c>
      <c r="E330" s="11">
        <v>36</v>
      </c>
      <c r="F330" s="11" t="s">
        <v>85</v>
      </c>
      <c r="G330" s="11">
        <v>38405465</v>
      </c>
      <c r="I330" t="b">
        <f t="shared" si="15"/>
        <v>0</v>
      </c>
      <c r="J330" s="25" t="str">
        <f t="shared" si="16"/>
        <v>1981</v>
      </c>
      <c r="L330" s="32">
        <f t="shared" si="17"/>
        <v>1</v>
      </c>
      <c r="S330" s="11"/>
      <c r="T330" s="27" t="s">
        <v>718</v>
      </c>
      <c r="U330" s="11">
        <v>150</v>
      </c>
    </row>
    <row r="331" spans="1:21" x14ac:dyDescent="0.2">
      <c r="A331" s="11">
        <v>1732</v>
      </c>
      <c r="B331" s="27" t="s">
        <v>720</v>
      </c>
      <c r="C331" s="11" t="s">
        <v>61</v>
      </c>
      <c r="D331" s="28" t="s">
        <v>721</v>
      </c>
      <c r="E331" s="11">
        <v>26</v>
      </c>
      <c r="F331" s="11" t="s">
        <v>67</v>
      </c>
      <c r="G331" s="11">
        <v>63765102</v>
      </c>
      <c r="I331" t="b">
        <f t="shared" si="15"/>
        <v>0</v>
      </c>
      <c r="J331" s="25" t="str">
        <f t="shared" si="16"/>
        <v>1991</v>
      </c>
      <c r="L331" s="32">
        <f t="shared" si="17"/>
        <v>0</v>
      </c>
      <c r="S331" s="11"/>
      <c r="T331" s="27" t="s">
        <v>720</v>
      </c>
      <c r="U331" s="11">
        <v>1732</v>
      </c>
    </row>
    <row r="332" spans="1:21" x14ac:dyDescent="0.2">
      <c r="A332" s="11">
        <v>617</v>
      </c>
      <c r="B332" s="27" t="s">
        <v>722</v>
      </c>
      <c r="C332" s="11" t="s">
        <v>72</v>
      </c>
      <c r="D332" s="28" t="s">
        <v>723</v>
      </c>
      <c r="E332" s="11">
        <v>40</v>
      </c>
      <c r="F332" s="11" t="s">
        <v>76</v>
      </c>
      <c r="G332" s="11">
        <v>65942871</v>
      </c>
      <c r="I332" t="b">
        <f t="shared" si="15"/>
        <v>0</v>
      </c>
      <c r="J332" s="25" t="str">
        <f t="shared" si="16"/>
        <v>1977</v>
      </c>
      <c r="L332" s="32">
        <f t="shared" si="17"/>
        <v>0</v>
      </c>
      <c r="S332" s="11"/>
      <c r="T332" s="27" t="s">
        <v>722</v>
      </c>
      <c r="U332" s="11">
        <v>617</v>
      </c>
    </row>
    <row r="333" spans="1:21" x14ac:dyDescent="0.2">
      <c r="A333" s="11">
        <v>1684</v>
      </c>
      <c r="B333" s="27" t="s">
        <v>724</v>
      </c>
      <c r="C333" s="11" t="s">
        <v>72</v>
      </c>
      <c r="D333" s="28" t="s">
        <v>725</v>
      </c>
      <c r="E333" s="11">
        <v>27</v>
      </c>
      <c r="F333" s="11" t="s">
        <v>63</v>
      </c>
      <c r="G333" s="11">
        <v>79930020</v>
      </c>
      <c r="I333" t="b">
        <f t="shared" si="15"/>
        <v>0</v>
      </c>
      <c r="J333" s="25" t="str">
        <f t="shared" si="16"/>
        <v>1990</v>
      </c>
      <c r="L333" s="32">
        <f t="shared" si="17"/>
        <v>0</v>
      </c>
      <c r="S333" s="11"/>
      <c r="T333" s="27" t="s">
        <v>724</v>
      </c>
      <c r="U333" s="11">
        <v>1684</v>
      </c>
    </row>
    <row r="334" spans="1:21" x14ac:dyDescent="0.2">
      <c r="A334" s="11">
        <v>350</v>
      </c>
      <c r="B334" s="27" t="s">
        <v>726</v>
      </c>
      <c r="C334" s="11" t="s">
        <v>72</v>
      </c>
      <c r="D334" s="28" t="s">
        <v>727</v>
      </c>
      <c r="E334" s="11">
        <v>30</v>
      </c>
      <c r="F334" s="11" t="s">
        <v>119</v>
      </c>
      <c r="G334" s="11">
        <v>46910859</v>
      </c>
      <c r="I334" t="b">
        <f t="shared" si="15"/>
        <v>0</v>
      </c>
      <c r="J334" s="25" t="str">
        <f t="shared" si="16"/>
        <v>1987</v>
      </c>
      <c r="L334" s="32">
        <f t="shared" si="17"/>
        <v>0</v>
      </c>
      <c r="S334" s="11"/>
      <c r="T334" s="27" t="s">
        <v>726</v>
      </c>
      <c r="U334" s="11">
        <v>350</v>
      </c>
    </row>
    <row r="335" spans="1:21" x14ac:dyDescent="0.2">
      <c r="A335" s="11">
        <v>545</v>
      </c>
      <c r="B335" s="27" t="s">
        <v>728</v>
      </c>
      <c r="C335" s="11" t="s">
        <v>61</v>
      </c>
      <c r="D335" s="28" t="s">
        <v>729</v>
      </c>
      <c r="E335" s="11">
        <v>43</v>
      </c>
      <c r="F335" s="11" t="s">
        <v>67</v>
      </c>
      <c r="G335" s="11">
        <v>55990344</v>
      </c>
      <c r="I335" t="b">
        <f t="shared" si="15"/>
        <v>0</v>
      </c>
      <c r="J335" s="25" t="str">
        <f t="shared" si="16"/>
        <v>1974</v>
      </c>
      <c r="L335" s="32">
        <f t="shared" si="17"/>
        <v>0</v>
      </c>
      <c r="S335" s="11"/>
      <c r="T335" s="27" t="s">
        <v>728</v>
      </c>
      <c r="U335" s="11">
        <v>545</v>
      </c>
    </row>
    <row r="336" spans="1:21" x14ac:dyDescent="0.2">
      <c r="A336" s="11">
        <v>365</v>
      </c>
      <c r="B336" s="27" t="s">
        <v>730</v>
      </c>
      <c r="C336" s="11" t="s">
        <v>61</v>
      </c>
      <c r="D336" s="28" t="s">
        <v>731</v>
      </c>
      <c r="E336" s="11">
        <v>23</v>
      </c>
      <c r="F336" s="11" t="s">
        <v>67</v>
      </c>
      <c r="G336" s="11">
        <v>67227850</v>
      </c>
      <c r="I336" t="b">
        <f t="shared" si="15"/>
        <v>0</v>
      </c>
      <c r="J336" s="25" t="str">
        <f t="shared" si="16"/>
        <v>1994</v>
      </c>
      <c r="L336" s="32">
        <f t="shared" si="17"/>
        <v>0</v>
      </c>
      <c r="S336" s="11"/>
      <c r="T336" s="27" t="s">
        <v>730</v>
      </c>
      <c r="U336" s="11">
        <v>365</v>
      </c>
    </row>
    <row r="337" spans="1:21" x14ac:dyDescent="0.2">
      <c r="A337" s="11">
        <v>1359</v>
      </c>
      <c r="B337" s="27" t="s">
        <v>732</v>
      </c>
      <c r="C337" s="11" t="s">
        <v>65</v>
      </c>
      <c r="D337" s="28" t="s">
        <v>733</v>
      </c>
      <c r="E337" s="11">
        <v>33</v>
      </c>
      <c r="F337" s="11" t="s">
        <v>67</v>
      </c>
      <c r="G337" s="11">
        <v>13567075</v>
      </c>
      <c r="I337" t="b">
        <f t="shared" si="15"/>
        <v>0</v>
      </c>
      <c r="J337" s="25" t="str">
        <f t="shared" si="16"/>
        <v>1984</v>
      </c>
      <c r="L337" s="32">
        <f t="shared" si="17"/>
        <v>0</v>
      </c>
      <c r="S337" s="11"/>
      <c r="T337" s="27" t="s">
        <v>732</v>
      </c>
      <c r="U337" s="11">
        <v>1359</v>
      </c>
    </row>
    <row r="338" spans="1:21" x14ac:dyDescent="0.2">
      <c r="A338" s="11">
        <v>884</v>
      </c>
      <c r="B338" s="27" t="s">
        <v>734</v>
      </c>
      <c r="C338" s="11" t="s">
        <v>72</v>
      </c>
      <c r="D338" s="28" t="s">
        <v>735</v>
      </c>
      <c r="E338" s="11">
        <v>22</v>
      </c>
      <c r="F338" s="11" t="s">
        <v>67</v>
      </c>
      <c r="G338" s="11">
        <v>38056464</v>
      </c>
      <c r="I338" t="b">
        <f t="shared" si="15"/>
        <v>0</v>
      </c>
      <c r="J338" s="25" t="str">
        <f t="shared" si="16"/>
        <v>1995</v>
      </c>
      <c r="L338" s="32">
        <f t="shared" si="17"/>
        <v>0</v>
      </c>
      <c r="S338" s="11"/>
      <c r="T338" s="27" t="s">
        <v>734</v>
      </c>
      <c r="U338" s="11">
        <v>884</v>
      </c>
    </row>
    <row r="339" spans="1:21" x14ac:dyDescent="0.2">
      <c r="A339" s="11">
        <v>1137</v>
      </c>
      <c r="B339" s="27" t="s">
        <v>736</v>
      </c>
      <c r="C339" s="11" t="s">
        <v>72</v>
      </c>
      <c r="D339" s="28" t="s">
        <v>737</v>
      </c>
      <c r="E339" s="11">
        <v>25</v>
      </c>
      <c r="F339" s="11" t="s">
        <v>67</v>
      </c>
      <c r="G339" s="11">
        <v>88106300</v>
      </c>
      <c r="I339" t="b">
        <f t="shared" si="15"/>
        <v>0</v>
      </c>
      <c r="J339" s="25" t="str">
        <f t="shared" si="16"/>
        <v>1992</v>
      </c>
      <c r="L339" s="32">
        <f t="shared" si="17"/>
        <v>0</v>
      </c>
      <c r="S339" s="11"/>
      <c r="T339" s="27" t="s">
        <v>736</v>
      </c>
      <c r="U339" s="11">
        <v>1137</v>
      </c>
    </row>
    <row r="340" spans="1:21" x14ac:dyDescent="0.2">
      <c r="A340" s="11">
        <v>540</v>
      </c>
      <c r="B340" s="27" t="s">
        <v>738</v>
      </c>
      <c r="C340" s="11" t="s">
        <v>61</v>
      </c>
      <c r="D340" s="28" t="s">
        <v>739</v>
      </c>
      <c r="E340" s="11">
        <v>22</v>
      </c>
      <c r="F340" s="11" t="s">
        <v>67</v>
      </c>
      <c r="G340" s="11">
        <v>84263838</v>
      </c>
      <c r="I340" t="b">
        <f t="shared" si="15"/>
        <v>0</v>
      </c>
      <c r="J340" s="25" t="str">
        <f t="shared" si="16"/>
        <v>1995</v>
      </c>
      <c r="L340" s="32">
        <f t="shared" si="17"/>
        <v>0</v>
      </c>
      <c r="S340" s="11"/>
      <c r="T340" s="27" t="s">
        <v>738</v>
      </c>
      <c r="U340" s="11">
        <v>540</v>
      </c>
    </row>
    <row r="341" spans="1:21" x14ac:dyDescent="0.2">
      <c r="A341" s="11">
        <v>1047</v>
      </c>
      <c r="B341" s="27" t="s">
        <v>683</v>
      </c>
      <c r="C341" s="11" t="s">
        <v>72</v>
      </c>
      <c r="D341" s="28" t="s">
        <v>684</v>
      </c>
      <c r="E341" s="11">
        <v>23</v>
      </c>
      <c r="F341" s="11" t="s">
        <v>67</v>
      </c>
      <c r="G341" s="11">
        <v>61348972</v>
      </c>
      <c r="I341" t="b">
        <f t="shared" si="15"/>
        <v>0</v>
      </c>
      <c r="J341" s="25" t="str">
        <f t="shared" si="16"/>
        <v>1994</v>
      </c>
      <c r="L341" s="32">
        <f t="shared" si="17"/>
        <v>0</v>
      </c>
      <c r="S341" s="11"/>
      <c r="T341" s="27" t="s">
        <v>683</v>
      </c>
      <c r="U341" s="11">
        <v>1047</v>
      </c>
    </row>
    <row r="342" spans="1:21" x14ac:dyDescent="0.2">
      <c r="A342" s="11">
        <v>1304</v>
      </c>
      <c r="B342" s="27" t="s">
        <v>740</v>
      </c>
      <c r="C342" s="11" t="s">
        <v>61</v>
      </c>
      <c r="D342" s="28" t="s">
        <v>741</v>
      </c>
      <c r="E342" s="11">
        <v>27</v>
      </c>
      <c r="F342" s="11" t="s">
        <v>742</v>
      </c>
      <c r="G342" s="11">
        <v>228862</v>
      </c>
      <c r="I342" t="b">
        <f t="shared" si="15"/>
        <v>0</v>
      </c>
      <c r="J342" s="25" t="str">
        <f t="shared" si="16"/>
        <v>1990</v>
      </c>
      <c r="L342" s="32">
        <f t="shared" si="17"/>
        <v>0</v>
      </c>
      <c r="S342" s="11"/>
      <c r="T342" s="27" t="s">
        <v>740</v>
      </c>
      <c r="U342" s="11">
        <v>1304</v>
      </c>
    </row>
    <row r="343" spans="1:21" x14ac:dyDescent="0.2">
      <c r="A343" s="11">
        <v>449</v>
      </c>
      <c r="B343" s="27" t="s">
        <v>743</v>
      </c>
      <c r="C343" s="11" t="s">
        <v>72</v>
      </c>
      <c r="D343" s="28" t="s">
        <v>744</v>
      </c>
      <c r="E343" s="11">
        <v>32</v>
      </c>
      <c r="F343" s="11" t="s">
        <v>63</v>
      </c>
      <c r="G343" s="11">
        <v>32507021</v>
      </c>
      <c r="I343" t="b">
        <f t="shared" si="15"/>
        <v>0</v>
      </c>
      <c r="J343" s="25" t="str">
        <f t="shared" si="16"/>
        <v>1985</v>
      </c>
      <c r="L343" s="32">
        <f t="shared" si="17"/>
        <v>0</v>
      </c>
      <c r="S343" s="11"/>
      <c r="T343" s="27" t="s">
        <v>743</v>
      </c>
      <c r="U343" s="11">
        <v>449</v>
      </c>
    </row>
    <row r="344" spans="1:21" x14ac:dyDescent="0.2">
      <c r="A344" s="11">
        <v>955</v>
      </c>
      <c r="B344" s="27" t="s">
        <v>745</v>
      </c>
      <c r="C344" s="11" t="s">
        <v>72</v>
      </c>
      <c r="D344" s="28" t="s">
        <v>746</v>
      </c>
      <c r="E344" s="11">
        <v>23</v>
      </c>
      <c r="F344" s="11" t="s">
        <v>67</v>
      </c>
      <c r="G344" s="11">
        <v>84547750</v>
      </c>
      <c r="I344" t="b">
        <f t="shared" si="15"/>
        <v>0</v>
      </c>
      <c r="J344" s="25" t="str">
        <f t="shared" si="16"/>
        <v>1994</v>
      </c>
      <c r="L344" s="32">
        <f t="shared" si="17"/>
        <v>0</v>
      </c>
      <c r="S344" s="11"/>
      <c r="T344" s="27" t="s">
        <v>745</v>
      </c>
      <c r="U344" s="11">
        <v>955</v>
      </c>
    </row>
    <row r="345" spans="1:21" x14ac:dyDescent="0.2">
      <c r="A345" s="11">
        <v>312</v>
      </c>
      <c r="B345" s="27" t="s">
        <v>747</v>
      </c>
      <c r="C345" s="11" t="s">
        <v>72</v>
      </c>
      <c r="D345" s="28" t="s">
        <v>748</v>
      </c>
      <c r="E345" s="11">
        <v>26</v>
      </c>
      <c r="F345" s="11" t="s">
        <v>67</v>
      </c>
      <c r="G345" s="11">
        <v>78567472</v>
      </c>
      <c r="I345" t="b">
        <f t="shared" si="15"/>
        <v>0</v>
      </c>
      <c r="J345" s="25" t="str">
        <f t="shared" si="16"/>
        <v>1991</v>
      </c>
      <c r="L345" s="32">
        <f t="shared" si="17"/>
        <v>0</v>
      </c>
      <c r="S345" s="11"/>
      <c r="T345" s="27" t="s">
        <v>747</v>
      </c>
      <c r="U345" s="11">
        <v>312</v>
      </c>
    </row>
    <row r="346" spans="1:21" x14ac:dyDescent="0.2">
      <c r="A346" s="11">
        <v>1640</v>
      </c>
      <c r="B346" s="27" t="s">
        <v>749</v>
      </c>
      <c r="C346" s="11" t="s">
        <v>72</v>
      </c>
      <c r="D346" s="28" t="s">
        <v>750</v>
      </c>
      <c r="E346" s="11">
        <v>32</v>
      </c>
      <c r="F346" s="11" t="s">
        <v>67</v>
      </c>
      <c r="G346" s="11">
        <v>69150861</v>
      </c>
      <c r="I346" t="b">
        <f t="shared" si="15"/>
        <v>0</v>
      </c>
      <c r="J346" s="25" t="str">
        <f t="shared" si="16"/>
        <v>1985</v>
      </c>
      <c r="L346" s="32">
        <f t="shared" si="17"/>
        <v>0</v>
      </c>
      <c r="S346" s="11"/>
      <c r="T346" s="27" t="s">
        <v>749</v>
      </c>
      <c r="U346" s="11">
        <v>1640</v>
      </c>
    </row>
    <row r="347" spans="1:21" x14ac:dyDescent="0.2">
      <c r="A347" s="11">
        <v>639</v>
      </c>
      <c r="B347" s="27" t="s">
        <v>751</v>
      </c>
      <c r="C347" s="11" t="s">
        <v>65</v>
      </c>
      <c r="D347" s="28" t="s">
        <v>752</v>
      </c>
      <c r="E347" s="11">
        <v>36</v>
      </c>
      <c r="F347" s="11" t="s">
        <v>76</v>
      </c>
      <c r="G347" s="11">
        <v>64339407</v>
      </c>
      <c r="I347" t="b">
        <f t="shared" si="15"/>
        <v>0</v>
      </c>
      <c r="J347" s="25" t="str">
        <f t="shared" si="16"/>
        <v>1981</v>
      </c>
      <c r="L347" s="32">
        <f t="shared" si="17"/>
        <v>0</v>
      </c>
      <c r="S347" s="11"/>
      <c r="T347" s="27" t="s">
        <v>751</v>
      </c>
      <c r="U347" s="11">
        <v>639</v>
      </c>
    </row>
    <row r="348" spans="1:21" x14ac:dyDescent="0.2">
      <c r="A348" s="11">
        <v>482</v>
      </c>
      <c r="B348" s="27" t="s">
        <v>753</v>
      </c>
      <c r="C348" s="11" t="s">
        <v>72</v>
      </c>
      <c r="D348" s="28" t="s">
        <v>754</v>
      </c>
      <c r="E348" s="11">
        <v>29</v>
      </c>
      <c r="F348" s="11" t="s">
        <v>106</v>
      </c>
      <c r="G348" s="11">
        <v>21439783</v>
      </c>
      <c r="I348" t="b">
        <f t="shared" si="15"/>
        <v>0</v>
      </c>
      <c r="J348" s="25" t="str">
        <f t="shared" si="16"/>
        <v>1988</v>
      </c>
      <c r="L348" s="32">
        <f t="shared" si="17"/>
        <v>0</v>
      </c>
      <c r="S348" s="11"/>
      <c r="T348" s="27" t="s">
        <v>753</v>
      </c>
      <c r="U348" s="11">
        <v>482</v>
      </c>
    </row>
    <row r="349" spans="1:21" x14ac:dyDescent="0.2">
      <c r="A349" s="11">
        <v>961</v>
      </c>
      <c r="B349" s="27" t="s">
        <v>755</v>
      </c>
      <c r="C349" s="11" t="s">
        <v>72</v>
      </c>
      <c r="D349" s="28" t="s">
        <v>756</v>
      </c>
      <c r="E349" s="11">
        <v>20</v>
      </c>
      <c r="F349" s="11" t="s">
        <v>67</v>
      </c>
      <c r="G349" s="11">
        <v>58802511</v>
      </c>
      <c r="I349" t="b">
        <f t="shared" si="15"/>
        <v>0</v>
      </c>
      <c r="J349" s="25" t="str">
        <f t="shared" si="16"/>
        <v>1997</v>
      </c>
      <c r="L349" s="32">
        <f t="shared" si="17"/>
        <v>0</v>
      </c>
      <c r="S349" s="11"/>
      <c r="T349" s="27" t="s">
        <v>755</v>
      </c>
      <c r="U349" s="11">
        <v>961</v>
      </c>
    </row>
    <row r="350" spans="1:21" x14ac:dyDescent="0.2">
      <c r="A350" s="11">
        <v>70</v>
      </c>
      <c r="B350" s="27" t="s">
        <v>757</v>
      </c>
      <c r="C350" s="11" t="s">
        <v>65</v>
      </c>
      <c r="D350" s="28" t="s">
        <v>758</v>
      </c>
      <c r="E350" s="11">
        <v>27</v>
      </c>
      <c r="F350" s="11" t="s">
        <v>67</v>
      </c>
      <c r="G350" s="11">
        <v>8799751</v>
      </c>
      <c r="I350" t="b">
        <f t="shared" si="15"/>
        <v>0</v>
      </c>
      <c r="J350" s="25" t="str">
        <f t="shared" si="16"/>
        <v>1990</v>
      </c>
      <c r="L350" s="32">
        <f t="shared" si="17"/>
        <v>1</v>
      </c>
      <c r="S350" s="11"/>
      <c r="T350" s="27" t="s">
        <v>757</v>
      </c>
      <c r="U350" s="11">
        <v>70</v>
      </c>
    </row>
    <row r="351" spans="1:21" x14ac:dyDescent="0.2">
      <c r="A351" s="11">
        <v>358</v>
      </c>
      <c r="B351" s="27" t="s">
        <v>759</v>
      </c>
      <c r="C351" s="11" t="s">
        <v>65</v>
      </c>
      <c r="D351" s="28" t="s">
        <v>760</v>
      </c>
      <c r="E351" s="11">
        <v>27</v>
      </c>
      <c r="F351" s="11" t="s">
        <v>67</v>
      </c>
      <c r="G351" s="11">
        <v>78878485</v>
      </c>
      <c r="I351" t="b">
        <f t="shared" si="15"/>
        <v>0</v>
      </c>
      <c r="J351" s="25" t="str">
        <f t="shared" si="16"/>
        <v>1990</v>
      </c>
      <c r="L351" s="32">
        <f t="shared" si="17"/>
        <v>0</v>
      </c>
      <c r="S351" s="11"/>
      <c r="T351" s="27" t="s">
        <v>759</v>
      </c>
      <c r="U351" s="11">
        <v>358</v>
      </c>
    </row>
    <row r="352" spans="1:21" x14ac:dyDescent="0.2">
      <c r="A352" s="11">
        <v>820</v>
      </c>
      <c r="B352" s="27" t="s">
        <v>761</v>
      </c>
      <c r="C352" s="11" t="s">
        <v>72</v>
      </c>
      <c r="D352" s="28" t="s">
        <v>762</v>
      </c>
      <c r="E352" s="11">
        <v>22</v>
      </c>
      <c r="F352" s="11" t="s">
        <v>67</v>
      </c>
      <c r="G352" s="11">
        <v>81822663</v>
      </c>
      <c r="I352" t="b">
        <f t="shared" si="15"/>
        <v>0</v>
      </c>
      <c r="J352" s="25" t="str">
        <f t="shared" si="16"/>
        <v>1995</v>
      </c>
      <c r="L352" s="32">
        <f t="shared" si="17"/>
        <v>0</v>
      </c>
      <c r="S352" s="11"/>
      <c r="T352" s="27" t="s">
        <v>761</v>
      </c>
      <c r="U352" s="11">
        <v>820</v>
      </c>
    </row>
    <row r="353" spans="1:21" x14ac:dyDescent="0.2">
      <c r="A353" s="11">
        <v>457</v>
      </c>
      <c r="B353" s="27" t="s">
        <v>763</v>
      </c>
      <c r="C353" s="11" t="s">
        <v>65</v>
      </c>
      <c r="D353" s="28" t="s">
        <v>764</v>
      </c>
      <c r="E353" s="11">
        <v>27</v>
      </c>
      <c r="F353" s="11" t="s">
        <v>67</v>
      </c>
      <c r="G353" s="11">
        <v>22764457</v>
      </c>
      <c r="I353" t="b">
        <f t="shared" si="15"/>
        <v>0</v>
      </c>
      <c r="J353" s="25" t="str">
        <f t="shared" si="16"/>
        <v>1990</v>
      </c>
      <c r="L353" s="32">
        <f t="shared" si="17"/>
        <v>0</v>
      </c>
      <c r="S353" s="11"/>
      <c r="T353" s="27" t="s">
        <v>763</v>
      </c>
      <c r="U353" s="11">
        <v>457</v>
      </c>
    </row>
    <row r="354" spans="1:21" x14ac:dyDescent="0.2">
      <c r="A354" s="11">
        <v>458</v>
      </c>
      <c r="B354" s="27" t="s">
        <v>765</v>
      </c>
      <c r="C354" s="11" t="s">
        <v>72</v>
      </c>
      <c r="D354" s="28" t="s">
        <v>766</v>
      </c>
      <c r="E354" s="11">
        <v>38</v>
      </c>
      <c r="F354" s="11" t="s">
        <v>67</v>
      </c>
      <c r="G354" s="11">
        <v>86272567</v>
      </c>
      <c r="I354" t="b">
        <f t="shared" si="15"/>
        <v>0</v>
      </c>
      <c r="J354" s="25" t="str">
        <f t="shared" si="16"/>
        <v>1979</v>
      </c>
      <c r="L354" s="32">
        <f t="shared" si="17"/>
        <v>0</v>
      </c>
      <c r="S354" s="11"/>
      <c r="T354" s="27" t="s">
        <v>765</v>
      </c>
      <c r="U354" s="11">
        <v>458</v>
      </c>
    </row>
    <row r="355" spans="1:21" x14ac:dyDescent="0.2">
      <c r="A355" s="11">
        <v>168</v>
      </c>
      <c r="B355" s="27" t="s">
        <v>767</v>
      </c>
      <c r="C355" s="11" t="s">
        <v>72</v>
      </c>
      <c r="D355" s="28" t="s">
        <v>768</v>
      </c>
      <c r="E355" s="11">
        <v>24</v>
      </c>
      <c r="F355" s="11" t="s">
        <v>70</v>
      </c>
      <c r="G355" s="11">
        <v>19863058</v>
      </c>
      <c r="I355" t="b">
        <f t="shared" si="15"/>
        <v>0</v>
      </c>
      <c r="J355" s="25" t="str">
        <f t="shared" si="16"/>
        <v>1993</v>
      </c>
      <c r="L355" s="32">
        <f t="shared" si="17"/>
        <v>0</v>
      </c>
      <c r="S355" s="11"/>
      <c r="T355" s="27" t="s">
        <v>767</v>
      </c>
      <c r="U355" s="11">
        <v>168</v>
      </c>
    </row>
    <row r="356" spans="1:21" x14ac:dyDescent="0.2">
      <c r="A356" s="11">
        <v>1422</v>
      </c>
      <c r="B356" s="27" t="s">
        <v>769</v>
      </c>
      <c r="C356" s="11" t="s">
        <v>61</v>
      </c>
      <c r="D356" s="28" t="s">
        <v>770</v>
      </c>
      <c r="E356" s="11">
        <v>28</v>
      </c>
      <c r="F356" s="11" t="s">
        <v>106</v>
      </c>
      <c r="G356" s="11">
        <v>27953371</v>
      </c>
      <c r="I356" t="b">
        <f t="shared" si="15"/>
        <v>0</v>
      </c>
      <c r="J356" s="25" t="str">
        <f t="shared" si="16"/>
        <v>1989</v>
      </c>
      <c r="L356" s="32">
        <f t="shared" si="17"/>
        <v>0</v>
      </c>
      <c r="S356" s="11"/>
      <c r="T356" s="27" t="s">
        <v>769</v>
      </c>
      <c r="U356" s="11">
        <v>1422</v>
      </c>
    </row>
    <row r="357" spans="1:21" x14ac:dyDescent="0.2">
      <c r="A357" s="11">
        <v>1703</v>
      </c>
      <c r="B357" s="27" t="s">
        <v>771</v>
      </c>
      <c r="C357" s="11" t="s">
        <v>72</v>
      </c>
      <c r="D357" s="28" t="s">
        <v>772</v>
      </c>
      <c r="E357" s="11">
        <v>34</v>
      </c>
      <c r="F357" s="11" t="s">
        <v>67</v>
      </c>
      <c r="G357" s="11">
        <v>17304730</v>
      </c>
      <c r="I357" t="b">
        <f t="shared" si="15"/>
        <v>0</v>
      </c>
      <c r="J357" s="25" t="str">
        <f t="shared" si="16"/>
        <v>1983</v>
      </c>
      <c r="L357" s="32">
        <f t="shared" si="17"/>
        <v>0</v>
      </c>
      <c r="S357" s="11"/>
      <c r="T357" s="27" t="s">
        <v>771</v>
      </c>
      <c r="U357" s="11">
        <v>1703</v>
      </c>
    </row>
    <row r="358" spans="1:21" x14ac:dyDescent="0.2">
      <c r="A358" s="11">
        <v>616</v>
      </c>
      <c r="B358" s="27" t="s">
        <v>773</v>
      </c>
      <c r="C358" s="11" t="s">
        <v>72</v>
      </c>
      <c r="D358" s="28" t="s">
        <v>774</v>
      </c>
      <c r="E358" s="11">
        <v>28</v>
      </c>
      <c r="F358" s="11" t="s">
        <v>119</v>
      </c>
      <c r="G358" s="11">
        <v>12780312</v>
      </c>
      <c r="I358" t="b">
        <f t="shared" si="15"/>
        <v>0</v>
      </c>
      <c r="J358" s="25" t="str">
        <f t="shared" si="16"/>
        <v>1989</v>
      </c>
      <c r="L358" s="32">
        <f t="shared" si="17"/>
        <v>0</v>
      </c>
      <c r="S358" s="11"/>
      <c r="T358" s="27" t="s">
        <v>773</v>
      </c>
      <c r="U358" s="11">
        <v>616</v>
      </c>
    </row>
    <row r="359" spans="1:21" x14ac:dyDescent="0.2">
      <c r="A359" s="11">
        <v>1334</v>
      </c>
      <c r="B359" s="27" t="s">
        <v>775</v>
      </c>
      <c r="C359" s="11" t="s">
        <v>72</v>
      </c>
      <c r="D359" s="28" t="s">
        <v>776</v>
      </c>
      <c r="E359" s="11">
        <v>46</v>
      </c>
      <c r="F359" s="11" t="s">
        <v>67</v>
      </c>
      <c r="G359" s="11">
        <v>14534649</v>
      </c>
      <c r="I359" t="b">
        <f t="shared" si="15"/>
        <v>0</v>
      </c>
      <c r="J359" s="25" t="str">
        <f t="shared" si="16"/>
        <v>1971</v>
      </c>
      <c r="L359" s="32">
        <f t="shared" si="17"/>
        <v>0</v>
      </c>
      <c r="S359" s="11"/>
      <c r="T359" s="27" t="s">
        <v>775</v>
      </c>
      <c r="U359" s="11">
        <v>1334</v>
      </c>
    </row>
    <row r="360" spans="1:21" x14ac:dyDescent="0.2">
      <c r="A360" s="11">
        <v>1065</v>
      </c>
      <c r="B360" s="27" t="s">
        <v>777</v>
      </c>
      <c r="C360" s="11" t="s">
        <v>65</v>
      </c>
      <c r="D360" s="28" t="s">
        <v>778</v>
      </c>
      <c r="E360" s="11">
        <v>19</v>
      </c>
      <c r="F360" s="11" t="s">
        <v>70</v>
      </c>
      <c r="G360" s="11">
        <v>92547469</v>
      </c>
      <c r="I360" t="b">
        <f t="shared" si="15"/>
        <v>0</v>
      </c>
      <c r="J360" s="25" t="str">
        <f t="shared" si="16"/>
        <v>1998</v>
      </c>
      <c r="L360" s="32">
        <f t="shared" si="17"/>
        <v>0</v>
      </c>
      <c r="S360" s="11"/>
      <c r="T360" s="27" t="s">
        <v>777</v>
      </c>
      <c r="U360" s="11">
        <v>1065</v>
      </c>
    </row>
    <row r="361" spans="1:21" x14ac:dyDescent="0.2">
      <c r="A361" s="11">
        <v>354</v>
      </c>
      <c r="B361" s="27" t="s">
        <v>779</v>
      </c>
      <c r="C361" s="11" t="s">
        <v>72</v>
      </c>
      <c r="D361" s="28" t="s">
        <v>780</v>
      </c>
      <c r="E361" s="11">
        <v>41</v>
      </c>
      <c r="F361" s="11" t="s">
        <v>63</v>
      </c>
      <c r="G361" s="11">
        <v>90657262</v>
      </c>
      <c r="I361" t="b">
        <f t="shared" si="15"/>
        <v>0</v>
      </c>
      <c r="J361" s="25" t="str">
        <f t="shared" si="16"/>
        <v>1976</v>
      </c>
      <c r="L361" s="32">
        <f t="shared" si="17"/>
        <v>0</v>
      </c>
      <c r="S361" s="11"/>
      <c r="T361" s="27" t="s">
        <v>779</v>
      </c>
      <c r="U361" s="11">
        <v>354</v>
      </c>
    </row>
    <row r="362" spans="1:21" x14ac:dyDescent="0.2">
      <c r="A362" s="11">
        <v>475</v>
      </c>
      <c r="B362" s="27" t="s">
        <v>781</v>
      </c>
      <c r="C362" s="11" t="s">
        <v>65</v>
      </c>
      <c r="D362" s="28" t="s">
        <v>782</v>
      </c>
      <c r="E362" s="11">
        <v>29</v>
      </c>
      <c r="F362" s="11" t="s">
        <v>67</v>
      </c>
      <c r="G362" s="11">
        <v>99031960</v>
      </c>
      <c r="I362" t="b">
        <f t="shared" si="15"/>
        <v>0</v>
      </c>
      <c r="J362" s="25" t="str">
        <f t="shared" si="16"/>
        <v>1988</v>
      </c>
      <c r="L362" s="32">
        <f t="shared" si="17"/>
        <v>0</v>
      </c>
      <c r="S362" s="11"/>
      <c r="T362" s="27" t="s">
        <v>781</v>
      </c>
      <c r="U362" s="11">
        <v>475</v>
      </c>
    </row>
    <row r="363" spans="1:21" x14ac:dyDescent="0.2">
      <c r="A363" s="11">
        <v>433</v>
      </c>
      <c r="B363" s="27" t="s">
        <v>783</v>
      </c>
      <c r="C363" s="11" t="s">
        <v>72</v>
      </c>
      <c r="D363" s="28" t="s">
        <v>784</v>
      </c>
      <c r="E363" s="11">
        <v>23</v>
      </c>
      <c r="F363" s="11" t="s">
        <v>67</v>
      </c>
      <c r="G363" s="11">
        <v>39039653</v>
      </c>
      <c r="I363" t="b">
        <f t="shared" si="15"/>
        <v>0</v>
      </c>
      <c r="J363" s="25" t="str">
        <f t="shared" si="16"/>
        <v>1994</v>
      </c>
      <c r="L363" s="32">
        <f t="shared" si="17"/>
        <v>0</v>
      </c>
      <c r="S363" s="11"/>
      <c r="T363" s="27" t="s">
        <v>783</v>
      </c>
      <c r="U363" s="11">
        <v>433</v>
      </c>
    </row>
    <row r="364" spans="1:21" x14ac:dyDescent="0.2">
      <c r="A364" s="11">
        <v>1016</v>
      </c>
      <c r="B364" s="27" t="s">
        <v>785</v>
      </c>
      <c r="C364" s="11" t="s">
        <v>72</v>
      </c>
      <c r="D364" s="28" t="s">
        <v>786</v>
      </c>
      <c r="E364" s="11">
        <v>31</v>
      </c>
      <c r="F364" s="11" t="s">
        <v>106</v>
      </c>
      <c r="G364" s="11">
        <v>84090047</v>
      </c>
      <c r="I364" t="b">
        <f t="shared" si="15"/>
        <v>0</v>
      </c>
      <c r="J364" s="25" t="str">
        <f t="shared" si="16"/>
        <v>1986</v>
      </c>
      <c r="L364" s="32">
        <f t="shared" si="17"/>
        <v>0</v>
      </c>
      <c r="S364" s="11"/>
      <c r="T364" s="27" t="s">
        <v>785</v>
      </c>
      <c r="U364" s="11">
        <v>1016</v>
      </c>
    </row>
    <row r="365" spans="1:21" x14ac:dyDescent="0.2">
      <c r="A365" s="11">
        <v>104</v>
      </c>
      <c r="B365" s="27" t="s">
        <v>787</v>
      </c>
      <c r="C365" s="11" t="s">
        <v>61</v>
      </c>
      <c r="D365" s="28" t="s">
        <v>788</v>
      </c>
      <c r="E365" s="11">
        <v>23</v>
      </c>
      <c r="F365" s="11" t="s">
        <v>94</v>
      </c>
      <c r="G365" s="11">
        <v>49897975</v>
      </c>
      <c r="I365" t="b">
        <f t="shared" si="15"/>
        <v>0</v>
      </c>
      <c r="J365" s="25" t="str">
        <f t="shared" si="16"/>
        <v>1994</v>
      </c>
      <c r="L365" s="32">
        <f t="shared" si="17"/>
        <v>0</v>
      </c>
      <c r="S365" s="11"/>
      <c r="T365" s="27" t="s">
        <v>787</v>
      </c>
      <c r="U365" s="11">
        <v>104</v>
      </c>
    </row>
    <row r="366" spans="1:21" x14ac:dyDescent="0.2">
      <c r="A366" s="11">
        <v>1477</v>
      </c>
      <c r="B366" s="27" t="s">
        <v>789</v>
      </c>
      <c r="C366" s="11" t="s">
        <v>72</v>
      </c>
      <c r="D366" s="28" t="s">
        <v>790</v>
      </c>
      <c r="E366" s="11">
        <v>33</v>
      </c>
      <c r="F366" s="11" t="s">
        <v>85</v>
      </c>
      <c r="G366" s="11">
        <v>7530219</v>
      </c>
      <c r="I366" t="b">
        <f t="shared" si="15"/>
        <v>0</v>
      </c>
      <c r="J366" s="25" t="str">
        <f t="shared" si="16"/>
        <v>1985</v>
      </c>
      <c r="L366" s="32">
        <f t="shared" si="17"/>
        <v>0</v>
      </c>
      <c r="S366" s="11"/>
      <c r="T366" s="27" t="s">
        <v>789</v>
      </c>
      <c r="U366" s="11">
        <v>1477</v>
      </c>
    </row>
    <row r="367" spans="1:21" x14ac:dyDescent="0.2">
      <c r="A367" s="11">
        <v>909</v>
      </c>
      <c r="B367" s="27" t="s">
        <v>791</v>
      </c>
      <c r="C367" s="11" t="s">
        <v>61</v>
      </c>
      <c r="D367" s="28" t="s">
        <v>792</v>
      </c>
      <c r="E367" s="11">
        <v>25</v>
      </c>
      <c r="F367" s="11" t="s">
        <v>67</v>
      </c>
      <c r="G367" s="11">
        <v>55076181</v>
      </c>
      <c r="I367" t="b">
        <f t="shared" si="15"/>
        <v>0</v>
      </c>
      <c r="J367" s="25" t="str">
        <f t="shared" si="16"/>
        <v>1992</v>
      </c>
      <c r="L367" s="32">
        <f t="shared" si="17"/>
        <v>0</v>
      </c>
      <c r="S367" s="11"/>
      <c r="T367" s="27" t="s">
        <v>791</v>
      </c>
      <c r="U367" s="11">
        <v>909</v>
      </c>
    </row>
    <row r="368" spans="1:21" x14ac:dyDescent="0.2">
      <c r="A368" s="11">
        <v>945</v>
      </c>
      <c r="B368" s="27" t="s">
        <v>445</v>
      </c>
      <c r="C368" s="11" t="s">
        <v>65</v>
      </c>
      <c r="D368" s="28" t="s">
        <v>446</v>
      </c>
      <c r="E368" s="11">
        <v>38</v>
      </c>
      <c r="F368" s="11" t="s">
        <v>76</v>
      </c>
      <c r="G368" s="11">
        <v>41680124</v>
      </c>
      <c r="I368" t="b">
        <f t="shared" si="15"/>
        <v>0</v>
      </c>
      <c r="J368" s="25" t="str">
        <f t="shared" si="16"/>
        <v>1980</v>
      </c>
      <c r="L368" s="32">
        <f t="shared" si="17"/>
        <v>0</v>
      </c>
      <c r="S368" s="11"/>
      <c r="T368" s="27" t="s">
        <v>445</v>
      </c>
      <c r="U368" s="11">
        <v>945</v>
      </c>
    </row>
    <row r="369" spans="1:21" x14ac:dyDescent="0.2">
      <c r="A369" s="11">
        <v>1515</v>
      </c>
      <c r="B369" s="27" t="s">
        <v>793</v>
      </c>
      <c r="C369" s="11" t="s">
        <v>65</v>
      </c>
      <c r="D369" s="28" t="s">
        <v>794</v>
      </c>
      <c r="E369" s="11">
        <v>29</v>
      </c>
      <c r="F369" s="11" t="s">
        <v>76</v>
      </c>
      <c r="G369" s="11">
        <v>73308787</v>
      </c>
      <c r="I369" t="b">
        <f t="shared" si="15"/>
        <v>0</v>
      </c>
      <c r="J369" s="25" t="str">
        <f t="shared" si="16"/>
        <v>1989</v>
      </c>
      <c r="L369" s="32">
        <f t="shared" si="17"/>
        <v>0</v>
      </c>
      <c r="S369" s="11"/>
      <c r="T369" s="27" t="s">
        <v>793</v>
      </c>
      <c r="U369" s="11">
        <v>1515</v>
      </c>
    </row>
    <row r="370" spans="1:21" x14ac:dyDescent="0.2">
      <c r="A370" s="11">
        <v>124</v>
      </c>
      <c r="B370" s="27" t="s">
        <v>795</v>
      </c>
      <c r="C370" s="11" t="s">
        <v>72</v>
      </c>
      <c r="D370" s="28" t="s">
        <v>796</v>
      </c>
      <c r="E370" s="11">
        <v>25</v>
      </c>
      <c r="F370" s="11" t="s">
        <v>67</v>
      </c>
      <c r="G370" s="11">
        <v>83497673</v>
      </c>
      <c r="I370" t="b">
        <f t="shared" si="15"/>
        <v>0</v>
      </c>
      <c r="J370" s="25" t="str">
        <f t="shared" si="16"/>
        <v>1992</v>
      </c>
      <c r="L370" s="32">
        <f t="shared" si="17"/>
        <v>1</v>
      </c>
      <c r="S370" s="11"/>
      <c r="T370" s="27" t="s">
        <v>795</v>
      </c>
      <c r="U370" s="11">
        <v>124</v>
      </c>
    </row>
    <row r="371" spans="1:21" x14ac:dyDescent="0.2">
      <c r="A371" s="11">
        <v>1038</v>
      </c>
      <c r="B371" s="27" t="s">
        <v>797</v>
      </c>
      <c r="C371" s="11" t="s">
        <v>65</v>
      </c>
      <c r="D371" s="28" t="s">
        <v>798</v>
      </c>
      <c r="E371" s="11">
        <v>22</v>
      </c>
      <c r="F371" s="11" t="s">
        <v>67</v>
      </c>
      <c r="G371" s="11">
        <v>88876976</v>
      </c>
      <c r="I371" t="b">
        <f t="shared" si="15"/>
        <v>0</v>
      </c>
      <c r="J371" s="25" t="str">
        <f t="shared" si="16"/>
        <v>1996</v>
      </c>
      <c r="L371" s="32">
        <f t="shared" si="17"/>
        <v>0</v>
      </c>
      <c r="S371" s="11"/>
      <c r="T371" s="27" t="s">
        <v>797</v>
      </c>
      <c r="U371" s="11">
        <v>1038</v>
      </c>
    </row>
    <row r="372" spans="1:21" x14ac:dyDescent="0.2">
      <c r="A372" s="11">
        <v>665</v>
      </c>
      <c r="B372" s="27" t="s">
        <v>799</v>
      </c>
      <c r="C372" s="11" t="s">
        <v>61</v>
      </c>
      <c r="D372" s="28" t="s">
        <v>800</v>
      </c>
      <c r="E372" s="11">
        <v>23</v>
      </c>
      <c r="F372" s="11" t="s">
        <v>67</v>
      </c>
      <c r="G372" s="11">
        <v>3606764</v>
      </c>
      <c r="I372" t="b">
        <f t="shared" si="15"/>
        <v>0</v>
      </c>
      <c r="J372" s="25" t="str">
        <f t="shared" si="16"/>
        <v>1994</v>
      </c>
      <c r="L372" s="32">
        <f t="shared" si="17"/>
        <v>0</v>
      </c>
      <c r="S372" s="11"/>
      <c r="T372" s="27" t="s">
        <v>799</v>
      </c>
      <c r="U372" s="11">
        <v>665</v>
      </c>
    </row>
    <row r="373" spans="1:21" x14ac:dyDescent="0.2">
      <c r="A373" s="11">
        <v>1098</v>
      </c>
      <c r="B373" s="27" t="s">
        <v>801</v>
      </c>
      <c r="C373" s="11" t="s">
        <v>61</v>
      </c>
      <c r="D373" s="28" t="s">
        <v>802</v>
      </c>
      <c r="E373" s="11">
        <v>44</v>
      </c>
      <c r="F373" s="11" t="s">
        <v>119</v>
      </c>
      <c r="G373" s="11">
        <v>25803696</v>
      </c>
      <c r="I373" t="b">
        <f t="shared" si="15"/>
        <v>0</v>
      </c>
      <c r="J373" s="25" t="str">
        <f t="shared" si="16"/>
        <v>1973</v>
      </c>
      <c r="L373" s="32">
        <f t="shared" si="17"/>
        <v>0</v>
      </c>
      <c r="S373" s="11"/>
      <c r="T373" s="27" t="s">
        <v>801</v>
      </c>
      <c r="U373" s="11">
        <v>1098</v>
      </c>
    </row>
    <row r="374" spans="1:21" x14ac:dyDescent="0.2">
      <c r="A374" s="11">
        <v>570</v>
      </c>
      <c r="B374" s="27" t="s">
        <v>803</v>
      </c>
      <c r="C374" s="11" t="s">
        <v>72</v>
      </c>
      <c r="D374" s="28" t="s">
        <v>804</v>
      </c>
      <c r="E374" s="11">
        <v>26</v>
      </c>
      <c r="F374" s="11" t="s">
        <v>67</v>
      </c>
      <c r="G374" s="11">
        <v>14051667</v>
      </c>
      <c r="I374" t="b">
        <f t="shared" si="15"/>
        <v>0</v>
      </c>
      <c r="J374" s="25" t="str">
        <f t="shared" si="16"/>
        <v>1991</v>
      </c>
      <c r="L374" s="32">
        <f t="shared" si="17"/>
        <v>0</v>
      </c>
      <c r="S374" s="11"/>
      <c r="T374" s="27" t="s">
        <v>803</v>
      </c>
      <c r="U374" s="11">
        <v>570</v>
      </c>
    </row>
    <row r="375" spans="1:21" x14ac:dyDescent="0.2">
      <c r="A375" s="11">
        <v>890</v>
      </c>
      <c r="B375" s="27" t="s">
        <v>805</v>
      </c>
      <c r="C375" s="11" t="s">
        <v>72</v>
      </c>
      <c r="D375" s="28" t="s">
        <v>806</v>
      </c>
      <c r="E375" s="11">
        <v>33</v>
      </c>
      <c r="F375" s="11" t="s">
        <v>67</v>
      </c>
      <c r="G375" s="11">
        <v>76854948</v>
      </c>
      <c r="I375" t="b">
        <f t="shared" si="15"/>
        <v>0</v>
      </c>
      <c r="J375" s="25" t="str">
        <f t="shared" si="16"/>
        <v>1985</v>
      </c>
      <c r="L375" s="32">
        <f t="shared" si="17"/>
        <v>0</v>
      </c>
      <c r="S375" s="11"/>
      <c r="T375" s="27" t="s">
        <v>805</v>
      </c>
      <c r="U375" s="11">
        <v>890</v>
      </c>
    </row>
    <row r="376" spans="1:21" x14ac:dyDescent="0.2">
      <c r="A376" s="11">
        <v>1678</v>
      </c>
      <c r="B376" s="27" t="s">
        <v>807</v>
      </c>
      <c r="C376" s="11" t="s">
        <v>61</v>
      </c>
      <c r="D376" s="28" t="s">
        <v>808</v>
      </c>
      <c r="E376" s="11">
        <v>29</v>
      </c>
      <c r="F376" s="11" t="s">
        <v>67</v>
      </c>
      <c r="G376" s="11">
        <v>53453720</v>
      </c>
      <c r="I376" t="b">
        <f t="shared" si="15"/>
        <v>0</v>
      </c>
      <c r="J376" s="25" t="str">
        <f t="shared" si="16"/>
        <v>1988</v>
      </c>
      <c r="L376" s="32">
        <f t="shared" si="17"/>
        <v>0</v>
      </c>
      <c r="S376" s="11"/>
      <c r="T376" s="27" t="s">
        <v>807</v>
      </c>
      <c r="U376" s="11">
        <v>1678</v>
      </c>
    </row>
    <row r="377" spans="1:21" x14ac:dyDescent="0.2">
      <c r="A377" s="11">
        <v>574</v>
      </c>
      <c r="B377" s="27" t="s">
        <v>809</v>
      </c>
      <c r="C377" s="11" t="s">
        <v>61</v>
      </c>
      <c r="D377" s="28" t="s">
        <v>810</v>
      </c>
      <c r="E377" s="11">
        <v>25</v>
      </c>
      <c r="F377" s="11" t="s">
        <v>155</v>
      </c>
      <c r="G377" s="11">
        <v>37404690</v>
      </c>
      <c r="I377" t="b">
        <f t="shared" si="15"/>
        <v>0</v>
      </c>
      <c r="J377" s="25" t="str">
        <f t="shared" si="16"/>
        <v>1992</v>
      </c>
      <c r="L377" s="32">
        <f t="shared" si="17"/>
        <v>0</v>
      </c>
      <c r="S377" s="11"/>
      <c r="T377" s="27" t="s">
        <v>809</v>
      </c>
      <c r="U377" s="11">
        <v>574</v>
      </c>
    </row>
    <row r="378" spans="1:21" x14ac:dyDescent="0.2">
      <c r="A378" s="11">
        <v>629</v>
      </c>
      <c r="B378" s="27" t="s">
        <v>811</v>
      </c>
      <c r="C378" s="11" t="s">
        <v>72</v>
      </c>
      <c r="D378" s="28" t="s">
        <v>812</v>
      </c>
      <c r="E378" s="11">
        <v>28</v>
      </c>
      <c r="F378" s="11" t="s">
        <v>813</v>
      </c>
      <c r="G378" s="11">
        <v>32201341</v>
      </c>
      <c r="I378" t="b">
        <f t="shared" si="15"/>
        <v>0</v>
      </c>
      <c r="J378" s="25" t="str">
        <f t="shared" si="16"/>
        <v>1989</v>
      </c>
      <c r="L378" s="32">
        <f t="shared" si="17"/>
        <v>0</v>
      </c>
      <c r="S378" s="11"/>
      <c r="T378" s="27" t="s">
        <v>811</v>
      </c>
      <c r="U378" s="11">
        <v>629</v>
      </c>
    </row>
    <row r="379" spans="1:21" x14ac:dyDescent="0.2">
      <c r="A379" s="11">
        <v>1059</v>
      </c>
      <c r="B379" s="27" t="s">
        <v>814</v>
      </c>
      <c r="C379" s="11" t="s">
        <v>61</v>
      </c>
      <c r="D379" s="28" t="s">
        <v>815</v>
      </c>
      <c r="E379" s="11">
        <v>21</v>
      </c>
      <c r="F379" s="11" t="s">
        <v>67</v>
      </c>
      <c r="G379" s="11">
        <v>94029801</v>
      </c>
      <c r="I379" t="b">
        <f t="shared" si="15"/>
        <v>0</v>
      </c>
      <c r="J379" s="25" t="str">
        <f t="shared" si="16"/>
        <v>1996</v>
      </c>
      <c r="L379" s="32">
        <f t="shared" si="17"/>
        <v>0</v>
      </c>
      <c r="S379" s="11"/>
      <c r="T379" s="27" t="s">
        <v>814</v>
      </c>
      <c r="U379" s="11">
        <v>1059</v>
      </c>
    </row>
    <row r="380" spans="1:21" x14ac:dyDescent="0.2">
      <c r="A380" s="11">
        <v>1380</v>
      </c>
      <c r="B380" s="27" t="s">
        <v>816</v>
      </c>
      <c r="C380" s="11" t="s">
        <v>72</v>
      </c>
      <c r="D380" s="28" t="s">
        <v>373</v>
      </c>
      <c r="E380" s="11">
        <v>28</v>
      </c>
      <c r="F380" s="11" t="s">
        <v>67</v>
      </c>
      <c r="G380" s="11">
        <v>78771535</v>
      </c>
      <c r="I380" t="b">
        <f t="shared" si="15"/>
        <v>0</v>
      </c>
      <c r="J380" s="25" t="str">
        <f t="shared" si="16"/>
        <v>1989</v>
      </c>
      <c r="L380" s="32">
        <f t="shared" si="17"/>
        <v>0</v>
      </c>
      <c r="S380" s="11"/>
      <c r="T380" s="27" t="s">
        <v>816</v>
      </c>
      <c r="U380" s="11">
        <v>1380</v>
      </c>
    </row>
    <row r="381" spans="1:21" x14ac:dyDescent="0.2">
      <c r="A381" s="11">
        <v>182</v>
      </c>
      <c r="B381" s="27" t="s">
        <v>817</v>
      </c>
      <c r="C381" s="11" t="s">
        <v>72</v>
      </c>
      <c r="D381" s="28" t="s">
        <v>818</v>
      </c>
      <c r="E381" s="11">
        <v>31</v>
      </c>
      <c r="F381" s="11" t="s">
        <v>819</v>
      </c>
      <c r="G381" s="11">
        <v>16898139</v>
      </c>
      <c r="I381" t="b">
        <f t="shared" si="15"/>
        <v>0</v>
      </c>
      <c r="J381" s="25" t="str">
        <f t="shared" si="16"/>
        <v>1986</v>
      </c>
      <c r="L381" s="32">
        <f t="shared" si="17"/>
        <v>0</v>
      </c>
      <c r="S381" s="11"/>
      <c r="T381" s="27" t="s">
        <v>817</v>
      </c>
      <c r="U381" s="11">
        <v>182</v>
      </c>
    </row>
    <row r="382" spans="1:21" x14ac:dyDescent="0.2">
      <c r="A382" s="11">
        <v>297</v>
      </c>
      <c r="B382" s="27" t="s">
        <v>820</v>
      </c>
      <c r="C382" s="11" t="s">
        <v>61</v>
      </c>
      <c r="D382" s="28" t="s">
        <v>821</v>
      </c>
      <c r="E382" s="11">
        <v>19</v>
      </c>
      <c r="F382" s="11" t="s">
        <v>94</v>
      </c>
      <c r="G382" s="11">
        <v>10852117</v>
      </c>
      <c r="I382" t="b">
        <f t="shared" si="15"/>
        <v>0</v>
      </c>
      <c r="J382" s="25" t="str">
        <f t="shared" si="16"/>
        <v>1998</v>
      </c>
      <c r="L382" s="32">
        <f t="shared" si="17"/>
        <v>0</v>
      </c>
      <c r="S382" s="11"/>
      <c r="T382" s="27" t="s">
        <v>820</v>
      </c>
      <c r="U382" s="11">
        <v>297</v>
      </c>
    </row>
    <row r="383" spans="1:21" x14ac:dyDescent="0.2">
      <c r="A383" s="11">
        <v>628</v>
      </c>
      <c r="B383" s="27" t="s">
        <v>822</v>
      </c>
      <c r="C383" s="11" t="s">
        <v>61</v>
      </c>
      <c r="D383" s="28" t="s">
        <v>823</v>
      </c>
      <c r="E383" s="11">
        <v>22</v>
      </c>
      <c r="F383" s="11" t="s">
        <v>122</v>
      </c>
      <c r="G383" s="11">
        <v>98156316</v>
      </c>
      <c r="I383" t="b">
        <f t="shared" si="15"/>
        <v>0</v>
      </c>
      <c r="J383" s="25" t="str">
        <f t="shared" si="16"/>
        <v>1995</v>
      </c>
      <c r="L383" s="32">
        <f t="shared" si="17"/>
        <v>0</v>
      </c>
      <c r="S383" s="11"/>
      <c r="T383" s="27" t="s">
        <v>822</v>
      </c>
      <c r="U383" s="11">
        <v>628</v>
      </c>
    </row>
    <row r="384" spans="1:21" x14ac:dyDescent="0.2">
      <c r="A384" s="11">
        <v>294</v>
      </c>
      <c r="B384" s="27" t="s">
        <v>824</v>
      </c>
      <c r="C384" s="11" t="s">
        <v>72</v>
      </c>
      <c r="D384" s="28" t="s">
        <v>825</v>
      </c>
      <c r="E384" s="11">
        <v>23</v>
      </c>
      <c r="F384" s="11" t="s">
        <v>67</v>
      </c>
      <c r="G384" s="11">
        <v>61067035</v>
      </c>
      <c r="I384" t="b">
        <f t="shared" si="15"/>
        <v>0</v>
      </c>
      <c r="J384" s="25" t="str">
        <f t="shared" si="16"/>
        <v>1995</v>
      </c>
      <c r="L384" s="32">
        <f t="shared" si="17"/>
        <v>0</v>
      </c>
      <c r="S384" s="11"/>
      <c r="T384" s="27" t="s">
        <v>824</v>
      </c>
      <c r="U384" s="11">
        <v>294</v>
      </c>
    </row>
    <row r="385" spans="1:21" x14ac:dyDescent="0.2">
      <c r="A385" s="11">
        <v>734</v>
      </c>
      <c r="B385" s="27" t="s">
        <v>826</v>
      </c>
      <c r="C385" s="11" t="s">
        <v>72</v>
      </c>
      <c r="D385" s="28" t="s">
        <v>827</v>
      </c>
      <c r="E385" s="11">
        <v>29</v>
      </c>
      <c r="F385" s="11" t="s">
        <v>274</v>
      </c>
      <c r="G385" s="11">
        <v>14439238</v>
      </c>
      <c r="I385" t="b">
        <f t="shared" si="15"/>
        <v>0</v>
      </c>
      <c r="J385" s="25" t="str">
        <f t="shared" si="16"/>
        <v>1988</v>
      </c>
      <c r="L385" s="32">
        <f t="shared" si="17"/>
        <v>0</v>
      </c>
      <c r="S385" s="11"/>
      <c r="T385" s="27" t="s">
        <v>826</v>
      </c>
      <c r="U385" s="11">
        <v>734</v>
      </c>
    </row>
    <row r="386" spans="1:21" x14ac:dyDescent="0.2">
      <c r="A386" s="11">
        <v>598</v>
      </c>
      <c r="B386" s="27" t="s">
        <v>828</v>
      </c>
      <c r="C386" s="11" t="s">
        <v>61</v>
      </c>
      <c r="D386" s="28" t="s">
        <v>829</v>
      </c>
      <c r="E386" s="11">
        <v>43</v>
      </c>
      <c r="F386" s="11" t="s">
        <v>67</v>
      </c>
      <c r="G386" s="11">
        <v>96219489</v>
      </c>
      <c r="I386" t="b">
        <f t="shared" si="15"/>
        <v>0</v>
      </c>
      <c r="J386" s="25" t="str">
        <f t="shared" si="16"/>
        <v>1974</v>
      </c>
      <c r="L386" s="32">
        <f t="shared" si="17"/>
        <v>0</v>
      </c>
      <c r="S386" s="11"/>
      <c r="T386" s="27" t="s">
        <v>828</v>
      </c>
      <c r="U386" s="11">
        <v>598</v>
      </c>
    </row>
    <row r="387" spans="1:21" x14ac:dyDescent="0.2">
      <c r="A387" s="11">
        <v>1499</v>
      </c>
      <c r="B387" s="27" t="s">
        <v>830</v>
      </c>
      <c r="C387" s="11" t="s">
        <v>72</v>
      </c>
      <c r="D387" s="28" t="s">
        <v>831</v>
      </c>
      <c r="E387" s="11">
        <v>30</v>
      </c>
      <c r="F387" s="11" t="s">
        <v>94</v>
      </c>
      <c r="G387" s="11">
        <v>27990101</v>
      </c>
      <c r="I387" t="b">
        <f t="shared" si="15"/>
        <v>0</v>
      </c>
      <c r="J387" s="25" t="str">
        <f t="shared" si="16"/>
        <v>1987</v>
      </c>
      <c r="L387" s="32">
        <f t="shared" si="17"/>
        <v>0</v>
      </c>
      <c r="S387" s="11"/>
      <c r="T387" s="27" t="s">
        <v>830</v>
      </c>
      <c r="U387" s="11">
        <v>1499</v>
      </c>
    </row>
    <row r="388" spans="1:21" x14ac:dyDescent="0.2">
      <c r="A388" s="11">
        <v>418</v>
      </c>
      <c r="B388" s="27" t="s">
        <v>832</v>
      </c>
      <c r="C388" s="11" t="s">
        <v>72</v>
      </c>
      <c r="D388" s="28" t="s">
        <v>833</v>
      </c>
      <c r="E388" s="11">
        <v>20</v>
      </c>
      <c r="F388" s="11" t="s">
        <v>67</v>
      </c>
      <c r="G388" s="11">
        <v>66703073</v>
      </c>
      <c r="I388" t="b">
        <f t="shared" si="15"/>
        <v>0</v>
      </c>
      <c r="J388" s="25" t="str">
        <f t="shared" si="16"/>
        <v>1997</v>
      </c>
      <c r="L388" s="32">
        <f t="shared" si="17"/>
        <v>0</v>
      </c>
      <c r="S388" s="11"/>
      <c r="T388" s="27" t="s">
        <v>832</v>
      </c>
      <c r="U388" s="11">
        <v>418</v>
      </c>
    </row>
    <row r="389" spans="1:21" x14ac:dyDescent="0.2">
      <c r="A389" s="11">
        <v>718</v>
      </c>
      <c r="B389" s="27" t="s">
        <v>834</v>
      </c>
      <c r="C389" s="11" t="s">
        <v>61</v>
      </c>
      <c r="D389" s="28" t="s">
        <v>835</v>
      </c>
      <c r="E389" s="11">
        <v>31</v>
      </c>
      <c r="F389" s="11" t="s">
        <v>67</v>
      </c>
      <c r="G389" s="11">
        <v>47151898</v>
      </c>
      <c r="I389" t="b">
        <f t="shared" si="15"/>
        <v>0</v>
      </c>
      <c r="J389" s="25" t="str">
        <f t="shared" si="16"/>
        <v>1986</v>
      </c>
      <c r="L389" s="32">
        <f t="shared" si="17"/>
        <v>0</v>
      </c>
      <c r="S389" s="11"/>
      <c r="T389" s="27" t="s">
        <v>834</v>
      </c>
      <c r="U389" s="11">
        <v>718</v>
      </c>
    </row>
    <row r="390" spans="1:21" x14ac:dyDescent="0.2">
      <c r="A390" s="11">
        <v>868</v>
      </c>
      <c r="B390" s="27" t="s">
        <v>836</v>
      </c>
      <c r="C390" s="11" t="s">
        <v>65</v>
      </c>
      <c r="D390" s="28" t="s">
        <v>837</v>
      </c>
      <c r="E390" s="11">
        <v>53</v>
      </c>
      <c r="F390" s="11" t="s">
        <v>67</v>
      </c>
      <c r="G390" s="11">
        <v>50458553</v>
      </c>
      <c r="I390" t="b">
        <f t="shared" si="15"/>
        <v>0</v>
      </c>
      <c r="J390" s="25" t="str">
        <f t="shared" si="16"/>
        <v>1964</v>
      </c>
      <c r="L390" s="32">
        <f t="shared" si="17"/>
        <v>0</v>
      </c>
      <c r="S390" s="11"/>
      <c r="T390" s="27" t="s">
        <v>836</v>
      </c>
      <c r="U390" s="11">
        <v>868</v>
      </c>
    </row>
    <row r="391" spans="1:21" x14ac:dyDescent="0.2">
      <c r="A391" s="11">
        <v>115</v>
      </c>
      <c r="B391" s="27" t="s">
        <v>838</v>
      </c>
      <c r="C391" s="11" t="s">
        <v>61</v>
      </c>
      <c r="D391" s="28" t="s">
        <v>839</v>
      </c>
      <c r="E391" s="11">
        <v>33</v>
      </c>
      <c r="F391" s="11" t="s">
        <v>67</v>
      </c>
      <c r="G391" s="11">
        <v>52109505</v>
      </c>
      <c r="I391" t="b">
        <f t="shared" ref="I391:I454" si="18">IF(AND(IF(F391=$I$5,TRUE,FALSE),IF(MID(B391,1,1)="П",TRUE,FALSE)),TRUE,FALSE)</f>
        <v>0</v>
      </c>
      <c r="J391" s="25" t="str">
        <f t="shared" ref="J391:J454" si="19">RIGHT(D391,4)</f>
        <v>1984</v>
      </c>
      <c r="L391" s="32">
        <f t="shared" ref="L391:L454" si="20">IF(LEFT(B391)="П",1,0)</f>
        <v>0</v>
      </c>
      <c r="S391" s="11"/>
      <c r="T391" s="27" t="s">
        <v>838</v>
      </c>
      <c r="U391" s="11">
        <v>115</v>
      </c>
    </row>
    <row r="392" spans="1:21" x14ac:dyDescent="0.2">
      <c r="A392" s="11">
        <v>174</v>
      </c>
      <c r="B392" s="27" t="s">
        <v>840</v>
      </c>
      <c r="C392" s="11" t="s">
        <v>61</v>
      </c>
      <c r="D392" s="28" t="s">
        <v>841</v>
      </c>
      <c r="E392" s="11">
        <v>34</v>
      </c>
      <c r="F392" s="11" t="s">
        <v>76</v>
      </c>
      <c r="G392" s="11">
        <v>81910066</v>
      </c>
      <c r="I392" t="b">
        <f t="shared" si="18"/>
        <v>0</v>
      </c>
      <c r="J392" s="25" t="str">
        <f t="shared" si="19"/>
        <v>1983</v>
      </c>
      <c r="L392" s="32">
        <f t="shared" si="20"/>
        <v>0</v>
      </c>
      <c r="S392" s="11"/>
      <c r="T392" s="27" t="s">
        <v>840</v>
      </c>
      <c r="U392" s="11">
        <v>174</v>
      </c>
    </row>
    <row r="393" spans="1:21" x14ac:dyDescent="0.2">
      <c r="A393" s="11">
        <v>1083</v>
      </c>
      <c r="B393" s="27" t="s">
        <v>842</v>
      </c>
      <c r="C393" s="11" t="s">
        <v>65</v>
      </c>
      <c r="D393" s="28" t="s">
        <v>843</v>
      </c>
      <c r="E393" s="11">
        <v>35</v>
      </c>
      <c r="F393" s="11" t="s">
        <v>119</v>
      </c>
      <c r="G393" s="11">
        <v>24003481</v>
      </c>
      <c r="I393" t="b">
        <f t="shared" si="18"/>
        <v>0</v>
      </c>
      <c r="J393" s="25" t="str">
        <f t="shared" si="19"/>
        <v>1982</v>
      </c>
      <c r="L393" s="32">
        <f t="shared" si="20"/>
        <v>0</v>
      </c>
      <c r="S393" s="11"/>
      <c r="T393" s="27" t="s">
        <v>842</v>
      </c>
      <c r="U393" s="11">
        <v>1083</v>
      </c>
    </row>
    <row r="394" spans="1:21" x14ac:dyDescent="0.2">
      <c r="A394" s="11">
        <v>1081</v>
      </c>
      <c r="B394" s="27" t="s">
        <v>844</v>
      </c>
      <c r="C394" s="11" t="s">
        <v>72</v>
      </c>
      <c r="D394" s="28" t="s">
        <v>845</v>
      </c>
      <c r="E394" s="11">
        <v>32</v>
      </c>
      <c r="F394" s="11" t="s">
        <v>67</v>
      </c>
      <c r="G394" s="11">
        <v>7502456</v>
      </c>
      <c r="I394" t="b">
        <f t="shared" si="18"/>
        <v>0</v>
      </c>
      <c r="J394" s="25" t="str">
        <f t="shared" si="19"/>
        <v>1985</v>
      </c>
      <c r="L394" s="32">
        <f t="shared" si="20"/>
        <v>0</v>
      </c>
      <c r="S394" s="11"/>
      <c r="T394" s="27" t="s">
        <v>844</v>
      </c>
      <c r="U394" s="11">
        <v>1081</v>
      </c>
    </row>
    <row r="395" spans="1:21" x14ac:dyDescent="0.2">
      <c r="A395" s="11">
        <v>328</v>
      </c>
      <c r="B395" s="27" t="s">
        <v>846</v>
      </c>
      <c r="C395" s="11" t="s">
        <v>72</v>
      </c>
      <c r="D395" s="28" t="s">
        <v>847</v>
      </c>
      <c r="E395" s="11">
        <v>22</v>
      </c>
      <c r="F395" s="11" t="s">
        <v>67</v>
      </c>
      <c r="G395" s="11">
        <v>62453078</v>
      </c>
      <c r="I395" t="b">
        <f t="shared" si="18"/>
        <v>0</v>
      </c>
      <c r="J395" s="25" t="str">
        <f t="shared" si="19"/>
        <v>1995</v>
      </c>
      <c r="L395" s="32">
        <f t="shared" si="20"/>
        <v>0</v>
      </c>
      <c r="S395" s="11"/>
      <c r="T395" s="27" t="s">
        <v>846</v>
      </c>
      <c r="U395" s="11">
        <v>328</v>
      </c>
    </row>
    <row r="396" spans="1:21" x14ac:dyDescent="0.2">
      <c r="A396" s="11">
        <v>1071</v>
      </c>
      <c r="B396" s="27" t="s">
        <v>848</v>
      </c>
      <c r="C396" s="11" t="s">
        <v>72</v>
      </c>
      <c r="D396" s="28" t="s">
        <v>849</v>
      </c>
      <c r="E396" s="11">
        <v>29</v>
      </c>
      <c r="F396" s="11" t="s">
        <v>76</v>
      </c>
      <c r="G396" s="11">
        <v>61601664</v>
      </c>
      <c r="I396" t="b">
        <f t="shared" si="18"/>
        <v>0</v>
      </c>
      <c r="J396" s="25" t="str">
        <f t="shared" si="19"/>
        <v>1988</v>
      </c>
      <c r="L396" s="32">
        <f t="shared" si="20"/>
        <v>0</v>
      </c>
      <c r="S396" s="11"/>
      <c r="T396" s="27" t="s">
        <v>848</v>
      </c>
      <c r="U396" s="11">
        <v>1071</v>
      </c>
    </row>
    <row r="397" spans="1:21" x14ac:dyDescent="0.2">
      <c r="A397" s="11">
        <v>817</v>
      </c>
      <c r="B397" s="27" t="s">
        <v>850</v>
      </c>
      <c r="C397" s="11" t="s">
        <v>61</v>
      </c>
      <c r="D397" s="28" t="s">
        <v>851</v>
      </c>
      <c r="E397" s="11">
        <v>39</v>
      </c>
      <c r="F397" s="11" t="s">
        <v>67</v>
      </c>
      <c r="G397" s="11">
        <v>7054235</v>
      </c>
      <c r="I397" t="b">
        <f t="shared" si="18"/>
        <v>0</v>
      </c>
      <c r="J397" s="25" t="str">
        <f t="shared" si="19"/>
        <v>1978</v>
      </c>
      <c r="L397" s="32">
        <f t="shared" si="20"/>
        <v>0</v>
      </c>
      <c r="S397" s="11"/>
      <c r="T397" s="27" t="s">
        <v>850</v>
      </c>
      <c r="U397" s="11">
        <v>817</v>
      </c>
    </row>
    <row r="398" spans="1:21" x14ac:dyDescent="0.2">
      <c r="A398" s="11">
        <v>549</v>
      </c>
      <c r="B398" s="27" t="s">
        <v>852</v>
      </c>
      <c r="C398" s="11" t="s">
        <v>72</v>
      </c>
      <c r="D398" s="28" t="s">
        <v>853</v>
      </c>
      <c r="E398" s="11">
        <v>29</v>
      </c>
      <c r="F398" s="11" t="s">
        <v>67</v>
      </c>
      <c r="G398" s="11">
        <v>90918477</v>
      </c>
      <c r="I398" t="b">
        <f t="shared" si="18"/>
        <v>0</v>
      </c>
      <c r="J398" s="25" t="str">
        <f t="shared" si="19"/>
        <v>1988</v>
      </c>
      <c r="L398" s="32">
        <f t="shared" si="20"/>
        <v>0</v>
      </c>
      <c r="S398" s="11"/>
      <c r="T398" s="27" t="s">
        <v>852</v>
      </c>
      <c r="U398" s="11">
        <v>549</v>
      </c>
    </row>
    <row r="399" spans="1:21" x14ac:dyDescent="0.2">
      <c r="A399" s="11">
        <v>791</v>
      </c>
      <c r="B399" s="27" t="s">
        <v>854</v>
      </c>
      <c r="C399" s="11" t="s">
        <v>61</v>
      </c>
      <c r="D399" s="28" t="s">
        <v>855</v>
      </c>
      <c r="E399" s="11">
        <v>21</v>
      </c>
      <c r="F399" s="11" t="s">
        <v>67</v>
      </c>
      <c r="G399" s="11">
        <v>48112317</v>
      </c>
      <c r="I399" t="b">
        <f t="shared" si="18"/>
        <v>0</v>
      </c>
      <c r="J399" s="25" t="str">
        <f t="shared" si="19"/>
        <v>1996</v>
      </c>
      <c r="L399" s="32">
        <f t="shared" si="20"/>
        <v>0</v>
      </c>
      <c r="S399" s="11"/>
      <c r="T399" s="27" t="s">
        <v>854</v>
      </c>
      <c r="U399" s="11">
        <v>791</v>
      </c>
    </row>
    <row r="400" spans="1:21" x14ac:dyDescent="0.2">
      <c r="A400" s="11">
        <v>1455</v>
      </c>
      <c r="B400" s="27" t="s">
        <v>856</v>
      </c>
      <c r="C400" s="11" t="s">
        <v>61</v>
      </c>
      <c r="D400" s="28" t="s">
        <v>857</v>
      </c>
      <c r="E400" s="11">
        <v>27</v>
      </c>
      <c r="F400" s="11" t="s">
        <v>67</v>
      </c>
      <c r="G400" s="11">
        <v>76753542</v>
      </c>
      <c r="I400" t="b">
        <f t="shared" si="18"/>
        <v>0</v>
      </c>
      <c r="J400" s="25" t="str">
        <f t="shared" si="19"/>
        <v>1990</v>
      </c>
      <c r="L400" s="32">
        <f t="shared" si="20"/>
        <v>0</v>
      </c>
      <c r="S400" s="11"/>
      <c r="T400" s="27" t="s">
        <v>856</v>
      </c>
      <c r="U400" s="11">
        <v>1455</v>
      </c>
    </row>
    <row r="401" spans="1:21" x14ac:dyDescent="0.2">
      <c r="A401" s="11">
        <v>1106</v>
      </c>
      <c r="B401" s="27" t="s">
        <v>858</v>
      </c>
      <c r="C401" s="11" t="s">
        <v>72</v>
      </c>
      <c r="D401" s="28" t="s">
        <v>859</v>
      </c>
      <c r="E401" s="11">
        <v>42</v>
      </c>
      <c r="F401" s="11" t="s">
        <v>63</v>
      </c>
      <c r="G401" s="11">
        <v>35909649</v>
      </c>
      <c r="I401" t="b">
        <f t="shared" si="18"/>
        <v>0</v>
      </c>
      <c r="J401" s="25" t="str">
        <f t="shared" si="19"/>
        <v>1975</v>
      </c>
      <c r="L401" s="32">
        <f t="shared" si="20"/>
        <v>0</v>
      </c>
      <c r="S401" s="11"/>
      <c r="T401" s="27" t="s">
        <v>858</v>
      </c>
      <c r="U401" s="11">
        <v>1106</v>
      </c>
    </row>
    <row r="402" spans="1:21" x14ac:dyDescent="0.2">
      <c r="A402" s="11">
        <v>515</v>
      </c>
      <c r="B402" s="27" t="s">
        <v>860</v>
      </c>
      <c r="C402" s="11" t="s">
        <v>72</v>
      </c>
      <c r="D402" s="28" t="s">
        <v>861</v>
      </c>
      <c r="E402" s="11">
        <v>22</v>
      </c>
      <c r="F402" s="11" t="s">
        <v>67</v>
      </c>
      <c r="G402" s="11">
        <v>92368990</v>
      </c>
      <c r="I402" t="b">
        <f t="shared" si="18"/>
        <v>0</v>
      </c>
      <c r="J402" s="25" t="str">
        <f t="shared" si="19"/>
        <v>1995</v>
      </c>
      <c r="L402" s="32">
        <f t="shared" si="20"/>
        <v>0</v>
      </c>
      <c r="S402" s="11"/>
      <c r="T402" s="27" t="s">
        <v>860</v>
      </c>
      <c r="U402" s="11">
        <v>515</v>
      </c>
    </row>
    <row r="403" spans="1:21" x14ac:dyDescent="0.2">
      <c r="A403" s="11">
        <v>1068</v>
      </c>
      <c r="B403" s="27" t="s">
        <v>862</v>
      </c>
      <c r="C403" s="11" t="s">
        <v>61</v>
      </c>
      <c r="D403" s="28" t="s">
        <v>863</v>
      </c>
      <c r="E403" s="11">
        <v>26</v>
      </c>
      <c r="F403" s="11" t="s">
        <v>70</v>
      </c>
      <c r="G403" s="11">
        <v>30948620</v>
      </c>
      <c r="I403" t="b">
        <f t="shared" si="18"/>
        <v>0</v>
      </c>
      <c r="J403" s="25" t="str">
        <f t="shared" si="19"/>
        <v>1991</v>
      </c>
      <c r="L403" s="32">
        <f t="shared" si="20"/>
        <v>0</v>
      </c>
      <c r="S403" s="11"/>
      <c r="T403" s="27" t="s">
        <v>862</v>
      </c>
      <c r="U403" s="11">
        <v>1068</v>
      </c>
    </row>
    <row r="404" spans="1:21" x14ac:dyDescent="0.2">
      <c r="A404" s="11">
        <v>198</v>
      </c>
      <c r="B404" s="27" t="s">
        <v>864</v>
      </c>
      <c r="C404" s="11" t="s">
        <v>61</v>
      </c>
      <c r="D404" s="28" t="s">
        <v>865</v>
      </c>
      <c r="E404" s="11">
        <v>26</v>
      </c>
      <c r="F404" s="11" t="s">
        <v>85</v>
      </c>
      <c r="G404" s="11">
        <v>74304756</v>
      </c>
      <c r="I404" t="b">
        <f t="shared" si="18"/>
        <v>0</v>
      </c>
      <c r="J404" s="25" t="str">
        <f t="shared" si="19"/>
        <v>1991</v>
      </c>
      <c r="L404" s="32">
        <f t="shared" si="20"/>
        <v>0</v>
      </c>
      <c r="S404" s="11"/>
      <c r="T404" s="27" t="s">
        <v>864</v>
      </c>
      <c r="U404" s="11">
        <v>198</v>
      </c>
    </row>
    <row r="405" spans="1:21" x14ac:dyDescent="0.2">
      <c r="A405" s="11">
        <v>993</v>
      </c>
      <c r="B405" s="27" t="s">
        <v>866</v>
      </c>
      <c r="C405" s="11" t="s">
        <v>65</v>
      </c>
      <c r="D405" s="28" t="s">
        <v>867</v>
      </c>
      <c r="E405" s="11">
        <v>31</v>
      </c>
      <c r="F405" s="11" t="s">
        <v>67</v>
      </c>
      <c r="G405" s="11">
        <v>12792753</v>
      </c>
      <c r="I405" t="b">
        <f t="shared" si="18"/>
        <v>0</v>
      </c>
      <c r="J405" s="25" t="str">
        <f t="shared" si="19"/>
        <v>1986</v>
      </c>
      <c r="L405" s="32">
        <f t="shared" si="20"/>
        <v>0</v>
      </c>
      <c r="S405" s="11"/>
      <c r="T405" s="27" t="s">
        <v>866</v>
      </c>
      <c r="U405" s="11">
        <v>993</v>
      </c>
    </row>
    <row r="406" spans="1:21" x14ac:dyDescent="0.2">
      <c r="A406" s="11">
        <v>654</v>
      </c>
      <c r="B406" s="27" t="s">
        <v>868</v>
      </c>
      <c r="C406" s="11" t="s">
        <v>72</v>
      </c>
      <c r="D406" s="28" t="s">
        <v>869</v>
      </c>
      <c r="E406" s="11">
        <v>26</v>
      </c>
      <c r="F406" s="11" t="s">
        <v>67</v>
      </c>
      <c r="G406" s="11">
        <v>41680274</v>
      </c>
      <c r="I406" t="b">
        <f t="shared" si="18"/>
        <v>0</v>
      </c>
      <c r="J406" s="25" t="str">
        <f t="shared" si="19"/>
        <v>1991</v>
      </c>
      <c r="L406" s="32">
        <f t="shared" si="20"/>
        <v>0</v>
      </c>
      <c r="S406" s="11"/>
      <c r="T406" s="27" t="s">
        <v>868</v>
      </c>
      <c r="U406" s="11">
        <v>654</v>
      </c>
    </row>
    <row r="407" spans="1:21" x14ac:dyDescent="0.2">
      <c r="A407" s="11">
        <v>1737</v>
      </c>
      <c r="B407" s="27" t="s">
        <v>870</v>
      </c>
      <c r="C407" s="11" t="s">
        <v>61</v>
      </c>
      <c r="D407" s="28" t="s">
        <v>871</v>
      </c>
      <c r="E407" s="11">
        <v>21</v>
      </c>
      <c r="F407" s="11" t="s">
        <v>67</v>
      </c>
      <c r="G407" s="11">
        <v>90652205</v>
      </c>
      <c r="I407" t="b">
        <f t="shared" si="18"/>
        <v>0</v>
      </c>
      <c r="J407" s="25" t="str">
        <f t="shared" si="19"/>
        <v>1996</v>
      </c>
      <c r="L407" s="32">
        <f t="shared" si="20"/>
        <v>0</v>
      </c>
      <c r="S407" s="11"/>
      <c r="T407" s="27" t="s">
        <v>870</v>
      </c>
      <c r="U407" s="11">
        <v>1737</v>
      </c>
    </row>
    <row r="408" spans="1:21" x14ac:dyDescent="0.2">
      <c r="A408" s="11">
        <v>638</v>
      </c>
      <c r="B408" s="27" t="s">
        <v>872</v>
      </c>
      <c r="C408" s="11" t="s">
        <v>61</v>
      </c>
      <c r="D408" s="28" t="s">
        <v>873</v>
      </c>
      <c r="E408" s="11">
        <v>20</v>
      </c>
      <c r="F408" s="11" t="s">
        <v>67</v>
      </c>
      <c r="G408" s="11">
        <v>48968599</v>
      </c>
      <c r="I408" t="b">
        <f t="shared" si="18"/>
        <v>0</v>
      </c>
      <c r="J408" s="25" t="str">
        <f t="shared" si="19"/>
        <v>1997</v>
      </c>
      <c r="L408" s="32">
        <f t="shared" si="20"/>
        <v>0</v>
      </c>
      <c r="S408" s="11"/>
      <c r="T408" s="27" t="s">
        <v>872</v>
      </c>
      <c r="U408" s="11">
        <v>638</v>
      </c>
    </row>
    <row r="409" spans="1:21" x14ac:dyDescent="0.2">
      <c r="A409" s="11">
        <v>255</v>
      </c>
      <c r="B409" s="27" t="s">
        <v>874</v>
      </c>
      <c r="C409" s="11" t="s">
        <v>72</v>
      </c>
      <c r="D409" s="28" t="s">
        <v>875</v>
      </c>
      <c r="E409" s="11">
        <v>29</v>
      </c>
      <c r="F409" s="11" t="s">
        <v>274</v>
      </c>
      <c r="G409" s="11">
        <v>74234479</v>
      </c>
      <c r="I409" t="b">
        <f t="shared" si="18"/>
        <v>0</v>
      </c>
      <c r="J409" s="25" t="str">
        <f t="shared" si="19"/>
        <v>1988</v>
      </c>
      <c r="L409" s="32">
        <f t="shared" si="20"/>
        <v>0</v>
      </c>
      <c r="S409" s="11"/>
      <c r="T409" s="27" t="s">
        <v>874</v>
      </c>
      <c r="U409" s="11">
        <v>255</v>
      </c>
    </row>
    <row r="410" spans="1:21" x14ac:dyDescent="0.2">
      <c r="A410" s="11">
        <v>1687</v>
      </c>
      <c r="B410" s="27" t="s">
        <v>876</v>
      </c>
      <c r="C410" s="11" t="s">
        <v>61</v>
      </c>
      <c r="D410" s="28" t="s">
        <v>877</v>
      </c>
      <c r="E410" s="11">
        <v>42</v>
      </c>
      <c r="F410" s="11" t="s">
        <v>106</v>
      </c>
      <c r="G410" s="11">
        <v>27745010</v>
      </c>
      <c r="I410" t="b">
        <f t="shared" si="18"/>
        <v>0</v>
      </c>
      <c r="J410" s="25" t="str">
        <f t="shared" si="19"/>
        <v>1976</v>
      </c>
      <c r="L410" s="32">
        <f t="shared" si="20"/>
        <v>0</v>
      </c>
      <c r="S410" s="11"/>
      <c r="T410" s="27" t="s">
        <v>876</v>
      </c>
      <c r="U410" s="11">
        <v>1687</v>
      </c>
    </row>
    <row r="411" spans="1:21" x14ac:dyDescent="0.2">
      <c r="A411" s="11">
        <v>1773</v>
      </c>
      <c r="B411" s="27" t="s">
        <v>878</v>
      </c>
      <c r="C411" s="11" t="s">
        <v>72</v>
      </c>
      <c r="D411" s="28" t="s">
        <v>879</v>
      </c>
      <c r="E411" s="11">
        <v>26</v>
      </c>
      <c r="F411" s="11" t="s">
        <v>67</v>
      </c>
      <c r="G411" s="11">
        <v>19944924</v>
      </c>
      <c r="I411" t="b">
        <f t="shared" si="18"/>
        <v>0</v>
      </c>
      <c r="J411" s="25" t="str">
        <f t="shared" si="19"/>
        <v>1991</v>
      </c>
      <c r="L411" s="32">
        <f t="shared" si="20"/>
        <v>1</v>
      </c>
      <c r="S411" s="11"/>
      <c r="T411" s="27" t="s">
        <v>878</v>
      </c>
      <c r="U411" s="11">
        <v>1773</v>
      </c>
    </row>
    <row r="412" spans="1:21" x14ac:dyDescent="0.2">
      <c r="A412" s="11">
        <v>694</v>
      </c>
      <c r="B412" s="27" t="s">
        <v>880</v>
      </c>
      <c r="C412" s="11" t="s">
        <v>65</v>
      </c>
      <c r="D412" s="28" t="s">
        <v>881</v>
      </c>
      <c r="E412" s="11">
        <v>22</v>
      </c>
      <c r="F412" s="11" t="s">
        <v>67</v>
      </c>
      <c r="G412" s="11">
        <v>95849364</v>
      </c>
      <c r="I412" t="b">
        <f t="shared" si="18"/>
        <v>0</v>
      </c>
      <c r="J412" s="25" t="str">
        <f t="shared" si="19"/>
        <v>1995</v>
      </c>
      <c r="L412" s="32">
        <f t="shared" si="20"/>
        <v>0</v>
      </c>
      <c r="S412" s="11"/>
      <c r="T412" s="27" t="s">
        <v>880</v>
      </c>
      <c r="U412" s="11">
        <v>694</v>
      </c>
    </row>
    <row r="413" spans="1:21" x14ac:dyDescent="0.2">
      <c r="A413" s="11">
        <v>422</v>
      </c>
      <c r="B413" s="27" t="s">
        <v>882</v>
      </c>
      <c r="C413" s="11" t="s">
        <v>72</v>
      </c>
      <c r="D413" s="28" t="s">
        <v>883</v>
      </c>
      <c r="E413" s="11">
        <v>25</v>
      </c>
      <c r="F413" s="11" t="s">
        <v>67</v>
      </c>
      <c r="G413" s="11">
        <v>22382881</v>
      </c>
      <c r="I413" t="b">
        <f t="shared" si="18"/>
        <v>0</v>
      </c>
      <c r="J413" s="25" t="str">
        <f t="shared" si="19"/>
        <v>1992</v>
      </c>
      <c r="L413" s="32">
        <f t="shared" si="20"/>
        <v>0</v>
      </c>
      <c r="S413" s="11"/>
      <c r="T413" s="27" t="s">
        <v>882</v>
      </c>
      <c r="U413" s="11">
        <v>422</v>
      </c>
    </row>
    <row r="414" spans="1:21" x14ac:dyDescent="0.2">
      <c r="A414" s="11">
        <v>232</v>
      </c>
      <c r="B414" s="27" t="s">
        <v>884</v>
      </c>
      <c r="C414" s="11" t="s">
        <v>72</v>
      </c>
      <c r="D414" s="28" t="s">
        <v>885</v>
      </c>
      <c r="E414" s="11">
        <v>32</v>
      </c>
      <c r="F414" s="11" t="s">
        <v>67</v>
      </c>
      <c r="G414" s="11">
        <v>76539626</v>
      </c>
      <c r="I414" t="b">
        <f t="shared" si="18"/>
        <v>0</v>
      </c>
      <c r="J414" s="25" t="str">
        <f t="shared" si="19"/>
        <v>1985</v>
      </c>
      <c r="L414" s="32">
        <f t="shared" si="20"/>
        <v>0</v>
      </c>
      <c r="S414" s="11"/>
      <c r="T414" s="27" t="s">
        <v>884</v>
      </c>
      <c r="U414" s="11">
        <v>232</v>
      </c>
    </row>
    <row r="415" spans="1:21" x14ac:dyDescent="0.2">
      <c r="A415" s="11">
        <v>126</v>
      </c>
      <c r="B415" s="27" t="s">
        <v>886</v>
      </c>
      <c r="C415" s="11" t="s">
        <v>61</v>
      </c>
      <c r="D415" s="28" t="s">
        <v>887</v>
      </c>
      <c r="E415" s="11">
        <v>39</v>
      </c>
      <c r="F415" s="11" t="s">
        <v>106</v>
      </c>
      <c r="G415" s="11">
        <v>28913906</v>
      </c>
      <c r="I415" t="b">
        <f t="shared" si="18"/>
        <v>0</v>
      </c>
      <c r="J415" s="25" t="str">
        <f t="shared" si="19"/>
        <v>1978</v>
      </c>
      <c r="L415" s="32">
        <f t="shared" si="20"/>
        <v>1</v>
      </c>
      <c r="S415" s="11"/>
      <c r="T415" s="27" t="s">
        <v>886</v>
      </c>
      <c r="U415" s="11">
        <v>126</v>
      </c>
    </row>
    <row r="416" spans="1:21" x14ac:dyDescent="0.2">
      <c r="A416" s="11">
        <v>164</v>
      </c>
      <c r="B416" s="27" t="s">
        <v>888</v>
      </c>
      <c r="C416" s="11" t="s">
        <v>72</v>
      </c>
      <c r="D416" s="28" t="s">
        <v>889</v>
      </c>
      <c r="E416" s="11">
        <v>27</v>
      </c>
      <c r="F416" s="11" t="s">
        <v>76</v>
      </c>
      <c r="G416" s="11">
        <v>32856338</v>
      </c>
      <c r="I416" t="b">
        <f t="shared" si="18"/>
        <v>0</v>
      </c>
      <c r="J416" s="25" t="str">
        <f t="shared" si="19"/>
        <v>1990</v>
      </c>
      <c r="L416" s="32">
        <f t="shared" si="20"/>
        <v>0</v>
      </c>
      <c r="S416" s="11"/>
      <c r="T416" s="27" t="s">
        <v>888</v>
      </c>
      <c r="U416" s="11">
        <v>164</v>
      </c>
    </row>
    <row r="417" spans="1:21" x14ac:dyDescent="0.2">
      <c r="A417" s="11">
        <v>54</v>
      </c>
      <c r="B417" s="27" t="s">
        <v>890</v>
      </c>
      <c r="C417" s="11" t="s">
        <v>61</v>
      </c>
      <c r="D417" s="28" t="s">
        <v>891</v>
      </c>
      <c r="E417" s="11">
        <v>29</v>
      </c>
      <c r="F417" s="11" t="s">
        <v>119</v>
      </c>
      <c r="G417" s="11">
        <v>52800545</v>
      </c>
      <c r="I417" t="b">
        <f t="shared" si="18"/>
        <v>0</v>
      </c>
      <c r="J417" s="25" t="str">
        <f t="shared" si="19"/>
        <v>1988</v>
      </c>
      <c r="L417" s="32">
        <f t="shared" si="20"/>
        <v>0</v>
      </c>
      <c r="S417" s="11"/>
      <c r="T417" s="27" t="s">
        <v>890</v>
      </c>
      <c r="U417" s="11">
        <v>54</v>
      </c>
    </row>
    <row r="418" spans="1:21" x14ac:dyDescent="0.2">
      <c r="A418" s="11">
        <v>1077</v>
      </c>
      <c r="B418" s="27" t="s">
        <v>892</v>
      </c>
      <c r="C418" s="11" t="s">
        <v>72</v>
      </c>
      <c r="D418" s="28" t="s">
        <v>893</v>
      </c>
      <c r="E418" s="11">
        <v>35</v>
      </c>
      <c r="F418" s="11" t="s">
        <v>85</v>
      </c>
      <c r="G418" s="11">
        <v>7707042</v>
      </c>
      <c r="I418" t="b">
        <f t="shared" si="18"/>
        <v>0</v>
      </c>
      <c r="J418" s="25" t="str">
        <f t="shared" si="19"/>
        <v>1982</v>
      </c>
      <c r="L418" s="32">
        <f t="shared" si="20"/>
        <v>0</v>
      </c>
      <c r="S418" s="11"/>
      <c r="T418" s="27" t="s">
        <v>892</v>
      </c>
      <c r="U418" s="11">
        <v>1077</v>
      </c>
    </row>
    <row r="419" spans="1:21" x14ac:dyDescent="0.2">
      <c r="A419" s="11">
        <v>808</v>
      </c>
      <c r="B419" s="27" t="s">
        <v>894</v>
      </c>
      <c r="C419" s="11" t="s">
        <v>61</v>
      </c>
      <c r="D419" s="28" t="s">
        <v>895</v>
      </c>
      <c r="E419" s="11">
        <v>26</v>
      </c>
      <c r="F419" s="11" t="s">
        <v>67</v>
      </c>
      <c r="G419" s="11">
        <v>63643293</v>
      </c>
      <c r="I419" t="b">
        <f t="shared" si="18"/>
        <v>0</v>
      </c>
      <c r="J419" s="25" t="str">
        <f t="shared" si="19"/>
        <v>1991</v>
      </c>
      <c r="L419" s="32">
        <f t="shared" si="20"/>
        <v>0</v>
      </c>
      <c r="S419" s="11"/>
      <c r="T419" s="27" t="s">
        <v>894</v>
      </c>
      <c r="U419" s="11">
        <v>808</v>
      </c>
    </row>
    <row r="420" spans="1:21" x14ac:dyDescent="0.2">
      <c r="A420" s="11">
        <v>215</v>
      </c>
      <c r="B420" s="27" t="s">
        <v>896</v>
      </c>
      <c r="C420" s="11" t="s">
        <v>72</v>
      </c>
      <c r="D420" s="28" t="s">
        <v>897</v>
      </c>
      <c r="E420" s="11">
        <v>27</v>
      </c>
      <c r="F420" s="11" t="s">
        <v>67</v>
      </c>
      <c r="G420" s="11">
        <v>14641251</v>
      </c>
      <c r="I420" t="b">
        <f t="shared" si="18"/>
        <v>0</v>
      </c>
      <c r="J420" s="25" t="str">
        <f t="shared" si="19"/>
        <v>1990</v>
      </c>
      <c r="L420" s="32">
        <f t="shared" si="20"/>
        <v>0</v>
      </c>
      <c r="S420" s="11"/>
      <c r="T420" s="27" t="s">
        <v>896</v>
      </c>
      <c r="U420" s="11">
        <v>215</v>
      </c>
    </row>
    <row r="421" spans="1:21" x14ac:dyDescent="0.2">
      <c r="A421" s="11">
        <v>1612</v>
      </c>
      <c r="B421" s="27" t="s">
        <v>898</v>
      </c>
      <c r="C421" s="11" t="s">
        <v>65</v>
      </c>
      <c r="D421" s="28" t="s">
        <v>899</v>
      </c>
      <c r="E421" s="11">
        <v>45</v>
      </c>
      <c r="F421" s="11" t="s">
        <v>67</v>
      </c>
      <c r="G421" s="11">
        <v>47252294</v>
      </c>
      <c r="I421" t="b">
        <f t="shared" si="18"/>
        <v>0</v>
      </c>
      <c r="J421" s="25" t="str">
        <f t="shared" si="19"/>
        <v>1972</v>
      </c>
      <c r="L421" s="32">
        <f t="shared" si="20"/>
        <v>0</v>
      </c>
      <c r="S421" s="11"/>
      <c r="T421" s="27" t="s">
        <v>898</v>
      </c>
      <c r="U421" s="11">
        <v>1612</v>
      </c>
    </row>
    <row r="422" spans="1:21" x14ac:dyDescent="0.2">
      <c r="A422" s="11">
        <v>820</v>
      </c>
      <c r="B422" s="27" t="s">
        <v>900</v>
      </c>
      <c r="C422" s="11" t="s">
        <v>61</v>
      </c>
      <c r="D422" s="28" t="s">
        <v>901</v>
      </c>
      <c r="E422" s="11">
        <v>20</v>
      </c>
      <c r="F422" s="11" t="s">
        <v>63</v>
      </c>
      <c r="G422" s="11">
        <v>86825560</v>
      </c>
      <c r="I422" t="b">
        <f t="shared" si="18"/>
        <v>0</v>
      </c>
      <c r="J422" s="25" t="str">
        <f t="shared" si="19"/>
        <v>1997</v>
      </c>
      <c r="L422" s="32">
        <f t="shared" si="20"/>
        <v>0</v>
      </c>
      <c r="S422" s="11"/>
      <c r="T422" s="27" t="s">
        <v>900</v>
      </c>
      <c r="U422" s="11">
        <v>820</v>
      </c>
    </row>
    <row r="423" spans="1:21" x14ac:dyDescent="0.2">
      <c r="A423" s="11">
        <v>1258</v>
      </c>
      <c r="B423" s="27" t="s">
        <v>902</v>
      </c>
      <c r="C423" s="11" t="s">
        <v>72</v>
      </c>
      <c r="D423" s="28" t="s">
        <v>903</v>
      </c>
      <c r="E423" s="11">
        <v>31</v>
      </c>
      <c r="F423" s="11" t="s">
        <v>67</v>
      </c>
      <c r="G423" s="11">
        <v>20226003</v>
      </c>
      <c r="I423" t="b">
        <f t="shared" si="18"/>
        <v>0</v>
      </c>
      <c r="J423" s="25" t="str">
        <f t="shared" si="19"/>
        <v>1986</v>
      </c>
      <c r="L423" s="32">
        <f t="shared" si="20"/>
        <v>0</v>
      </c>
      <c r="S423" s="11"/>
      <c r="T423" s="27" t="s">
        <v>902</v>
      </c>
      <c r="U423" s="11">
        <v>1258</v>
      </c>
    </row>
    <row r="424" spans="1:21" x14ac:dyDescent="0.2">
      <c r="A424" s="11">
        <v>444</v>
      </c>
      <c r="B424" s="27" t="s">
        <v>904</v>
      </c>
      <c r="C424" s="11" t="s">
        <v>61</v>
      </c>
      <c r="D424" s="28" t="s">
        <v>905</v>
      </c>
      <c r="E424" s="11">
        <v>23</v>
      </c>
      <c r="F424" s="11" t="s">
        <v>67</v>
      </c>
      <c r="G424" s="11">
        <v>45765209</v>
      </c>
      <c r="I424" t="b">
        <f t="shared" si="18"/>
        <v>0</v>
      </c>
      <c r="J424" s="25" t="str">
        <f t="shared" si="19"/>
        <v>1994</v>
      </c>
      <c r="L424" s="32">
        <f t="shared" si="20"/>
        <v>0</v>
      </c>
      <c r="S424" s="11"/>
      <c r="T424" s="27" t="s">
        <v>904</v>
      </c>
      <c r="U424" s="11">
        <v>444</v>
      </c>
    </row>
    <row r="425" spans="1:21" x14ac:dyDescent="0.2">
      <c r="A425" s="11">
        <v>599</v>
      </c>
      <c r="B425" s="27" t="s">
        <v>906</v>
      </c>
      <c r="C425" s="11" t="s">
        <v>72</v>
      </c>
      <c r="D425" s="28" t="s">
        <v>907</v>
      </c>
      <c r="E425" s="11">
        <v>19</v>
      </c>
      <c r="F425" s="11" t="s">
        <v>67</v>
      </c>
      <c r="G425" s="11">
        <v>85876536</v>
      </c>
      <c r="I425" t="b">
        <f t="shared" si="18"/>
        <v>0</v>
      </c>
      <c r="J425" s="25" t="str">
        <f t="shared" si="19"/>
        <v>1998</v>
      </c>
      <c r="L425" s="32">
        <f t="shared" si="20"/>
        <v>0</v>
      </c>
      <c r="S425" s="11"/>
      <c r="T425" s="27" t="s">
        <v>906</v>
      </c>
      <c r="U425" s="11">
        <v>599</v>
      </c>
    </row>
    <row r="426" spans="1:21" x14ac:dyDescent="0.2">
      <c r="A426" s="11">
        <v>887</v>
      </c>
      <c r="B426" s="27" t="s">
        <v>908</v>
      </c>
      <c r="C426" s="11" t="s">
        <v>72</v>
      </c>
      <c r="D426" s="28" t="s">
        <v>909</v>
      </c>
      <c r="E426" s="11">
        <v>36</v>
      </c>
      <c r="F426" s="11" t="s">
        <v>585</v>
      </c>
      <c r="G426" s="11">
        <v>93314660</v>
      </c>
      <c r="I426" t="b">
        <f t="shared" si="18"/>
        <v>0</v>
      </c>
      <c r="J426" s="25" t="str">
        <f t="shared" si="19"/>
        <v>1981</v>
      </c>
      <c r="L426" s="32">
        <f t="shared" si="20"/>
        <v>0</v>
      </c>
      <c r="S426" s="11"/>
      <c r="T426" s="27" t="s">
        <v>908</v>
      </c>
      <c r="U426" s="11">
        <v>887</v>
      </c>
    </row>
    <row r="427" spans="1:21" x14ac:dyDescent="0.2">
      <c r="A427" s="11">
        <v>71</v>
      </c>
      <c r="B427" s="27" t="s">
        <v>910</v>
      </c>
      <c r="C427" s="11" t="s">
        <v>72</v>
      </c>
      <c r="D427" s="28" t="s">
        <v>911</v>
      </c>
      <c r="E427" s="11">
        <v>25</v>
      </c>
      <c r="F427" s="11" t="s">
        <v>67</v>
      </c>
      <c r="G427" s="11">
        <v>42772792</v>
      </c>
      <c r="I427" t="b">
        <f t="shared" si="18"/>
        <v>0</v>
      </c>
      <c r="J427" s="25" t="str">
        <f t="shared" si="19"/>
        <v>1992</v>
      </c>
      <c r="L427" s="32">
        <f t="shared" si="20"/>
        <v>1</v>
      </c>
      <c r="S427" s="11"/>
      <c r="T427" s="27" t="s">
        <v>910</v>
      </c>
      <c r="U427" s="11">
        <v>71</v>
      </c>
    </row>
    <row r="428" spans="1:21" x14ac:dyDescent="0.2">
      <c r="A428" s="11">
        <v>84</v>
      </c>
      <c r="B428" s="27" t="s">
        <v>912</v>
      </c>
      <c r="C428" s="11" t="s">
        <v>65</v>
      </c>
      <c r="D428" s="28" t="s">
        <v>913</v>
      </c>
      <c r="E428" s="11">
        <v>22</v>
      </c>
      <c r="F428" s="11" t="s">
        <v>67</v>
      </c>
      <c r="G428" s="11">
        <v>94154731</v>
      </c>
      <c r="I428" t="b">
        <f t="shared" si="18"/>
        <v>0</v>
      </c>
      <c r="J428" s="25" t="str">
        <f t="shared" si="19"/>
        <v>1995</v>
      </c>
      <c r="L428" s="32">
        <f t="shared" si="20"/>
        <v>1</v>
      </c>
      <c r="S428" s="11"/>
      <c r="T428" s="27" t="s">
        <v>912</v>
      </c>
      <c r="U428" s="11">
        <v>84</v>
      </c>
    </row>
    <row r="429" spans="1:21" x14ac:dyDescent="0.2">
      <c r="A429" s="11">
        <v>1366</v>
      </c>
      <c r="B429" s="27" t="s">
        <v>914</v>
      </c>
      <c r="C429" s="11" t="s">
        <v>72</v>
      </c>
      <c r="D429" s="28" t="s">
        <v>915</v>
      </c>
      <c r="E429" s="11">
        <v>27</v>
      </c>
      <c r="F429" s="11" t="s">
        <v>67</v>
      </c>
      <c r="G429" s="11">
        <v>3635569</v>
      </c>
      <c r="I429" t="b">
        <f t="shared" si="18"/>
        <v>0</v>
      </c>
      <c r="J429" s="25" t="str">
        <f t="shared" si="19"/>
        <v>1990</v>
      </c>
      <c r="L429" s="32">
        <f t="shared" si="20"/>
        <v>0</v>
      </c>
      <c r="S429" s="11"/>
      <c r="T429" s="27" t="s">
        <v>914</v>
      </c>
      <c r="U429" s="11">
        <v>1366</v>
      </c>
    </row>
    <row r="430" spans="1:21" x14ac:dyDescent="0.2">
      <c r="A430" s="11">
        <v>226</v>
      </c>
      <c r="B430" s="27" t="s">
        <v>916</v>
      </c>
      <c r="C430" s="11" t="s">
        <v>72</v>
      </c>
      <c r="D430" s="28" t="s">
        <v>917</v>
      </c>
      <c r="E430" s="11">
        <v>18</v>
      </c>
      <c r="F430" s="11" t="s">
        <v>67</v>
      </c>
      <c r="G430" s="11">
        <v>72484420</v>
      </c>
      <c r="I430" t="b">
        <f t="shared" si="18"/>
        <v>0</v>
      </c>
      <c r="J430" s="25" t="str">
        <f t="shared" si="19"/>
        <v>1999</v>
      </c>
      <c r="L430" s="32">
        <f t="shared" si="20"/>
        <v>0</v>
      </c>
      <c r="S430" s="11"/>
      <c r="T430" s="27" t="s">
        <v>916</v>
      </c>
      <c r="U430" s="11">
        <v>226</v>
      </c>
    </row>
    <row r="431" spans="1:21" x14ac:dyDescent="0.2">
      <c r="A431" s="11">
        <v>109</v>
      </c>
      <c r="B431" s="27" t="s">
        <v>918</v>
      </c>
      <c r="C431" s="11" t="s">
        <v>61</v>
      </c>
      <c r="D431" s="28" t="s">
        <v>919</v>
      </c>
      <c r="E431" s="11">
        <v>29</v>
      </c>
      <c r="F431" s="11" t="s">
        <v>155</v>
      </c>
      <c r="G431" s="11">
        <v>11780930</v>
      </c>
      <c r="I431" t="b">
        <f t="shared" si="18"/>
        <v>0</v>
      </c>
      <c r="J431" s="25" t="str">
        <f t="shared" si="19"/>
        <v>1988</v>
      </c>
      <c r="L431" s="32">
        <f t="shared" si="20"/>
        <v>0</v>
      </c>
      <c r="S431" s="11"/>
      <c r="T431" s="27" t="s">
        <v>918</v>
      </c>
      <c r="U431" s="11">
        <v>109</v>
      </c>
    </row>
    <row r="432" spans="1:21" x14ac:dyDescent="0.2">
      <c r="A432" s="11">
        <v>1266</v>
      </c>
      <c r="B432" s="27" t="s">
        <v>920</v>
      </c>
      <c r="C432" s="11" t="s">
        <v>72</v>
      </c>
      <c r="D432" s="28" t="s">
        <v>921</v>
      </c>
      <c r="E432" s="11">
        <v>23</v>
      </c>
      <c r="F432" s="11" t="s">
        <v>67</v>
      </c>
      <c r="G432" s="11">
        <v>89704221</v>
      </c>
      <c r="I432" t="b">
        <f t="shared" si="18"/>
        <v>0</v>
      </c>
      <c r="J432" s="25" t="str">
        <f t="shared" si="19"/>
        <v>1994</v>
      </c>
      <c r="L432" s="32">
        <f t="shared" si="20"/>
        <v>0</v>
      </c>
      <c r="S432" s="11"/>
      <c r="T432" s="27" t="s">
        <v>920</v>
      </c>
      <c r="U432" s="11">
        <v>1266</v>
      </c>
    </row>
    <row r="433" spans="1:21" x14ac:dyDescent="0.2">
      <c r="A433" s="11">
        <v>242</v>
      </c>
      <c r="B433" s="27" t="s">
        <v>922</v>
      </c>
      <c r="C433" s="11" t="s">
        <v>65</v>
      </c>
      <c r="D433" s="28" t="s">
        <v>923</v>
      </c>
      <c r="E433" s="11">
        <v>30</v>
      </c>
      <c r="F433" s="11" t="s">
        <v>85</v>
      </c>
      <c r="G433" s="11">
        <v>11726183</v>
      </c>
      <c r="I433" t="b">
        <f t="shared" si="18"/>
        <v>0</v>
      </c>
      <c r="J433" s="25" t="str">
        <f t="shared" si="19"/>
        <v>1987</v>
      </c>
      <c r="L433" s="32">
        <f t="shared" si="20"/>
        <v>0</v>
      </c>
      <c r="S433" s="11"/>
      <c r="T433" s="27" t="s">
        <v>922</v>
      </c>
      <c r="U433" s="11">
        <v>242</v>
      </c>
    </row>
    <row r="434" spans="1:21" x14ac:dyDescent="0.2">
      <c r="A434" s="11">
        <v>136</v>
      </c>
      <c r="B434" s="27" t="s">
        <v>924</v>
      </c>
      <c r="C434" s="11" t="s">
        <v>72</v>
      </c>
      <c r="D434" s="28" t="s">
        <v>925</v>
      </c>
      <c r="E434" s="11">
        <v>23</v>
      </c>
      <c r="F434" s="11" t="s">
        <v>67</v>
      </c>
      <c r="G434" s="11">
        <v>17871741</v>
      </c>
      <c r="I434" t="b">
        <f t="shared" si="18"/>
        <v>0</v>
      </c>
      <c r="J434" s="25" t="str">
        <f t="shared" si="19"/>
        <v>1994</v>
      </c>
      <c r="L434" s="32">
        <f t="shared" si="20"/>
        <v>0</v>
      </c>
      <c r="S434" s="11"/>
      <c r="T434" s="27" t="s">
        <v>924</v>
      </c>
      <c r="U434" s="11">
        <v>136</v>
      </c>
    </row>
    <row r="435" spans="1:21" x14ac:dyDescent="0.2">
      <c r="A435" s="11">
        <v>111</v>
      </c>
      <c r="B435" s="27" t="s">
        <v>926</v>
      </c>
      <c r="C435" s="11" t="s">
        <v>65</v>
      </c>
      <c r="D435" s="28" t="s">
        <v>927</v>
      </c>
      <c r="E435" s="11">
        <v>36</v>
      </c>
      <c r="F435" s="11" t="s">
        <v>85</v>
      </c>
      <c r="G435" s="11">
        <v>66536847</v>
      </c>
      <c r="I435" t="b">
        <f t="shared" si="18"/>
        <v>0</v>
      </c>
      <c r="J435" s="25" t="str">
        <f t="shared" si="19"/>
        <v>1981</v>
      </c>
      <c r="L435" s="32">
        <f t="shared" si="20"/>
        <v>0</v>
      </c>
      <c r="S435" s="11"/>
      <c r="T435" s="27" t="s">
        <v>926</v>
      </c>
      <c r="U435" s="11">
        <v>111</v>
      </c>
    </row>
    <row r="436" spans="1:21" x14ac:dyDescent="0.2">
      <c r="A436" s="11">
        <v>1698</v>
      </c>
      <c r="B436" s="27" t="s">
        <v>928</v>
      </c>
      <c r="C436" s="11" t="s">
        <v>72</v>
      </c>
      <c r="D436" s="28" t="s">
        <v>929</v>
      </c>
      <c r="E436" s="11">
        <v>42</v>
      </c>
      <c r="F436" s="11" t="s">
        <v>119</v>
      </c>
      <c r="G436" s="11">
        <v>11382772</v>
      </c>
      <c r="I436" t="b">
        <f t="shared" si="18"/>
        <v>0</v>
      </c>
      <c r="J436" s="25" t="str">
        <f t="shared" si="19"/>
        <v>1976</v>
      </c>
      <c r="L436" s="32">
        <f t="shared" si="20"/>
        <v>0</v>
      </c>
      <c r="S436" s="11"/>
      <c r="T436" s="27" t="s">
        <v>928</v>
      </c>
      <c r="U436" s="11">
        <v>1698</v>
      </c>
    </row>
    <row r="437" spans="1:21" x14ac:dyDescent="0.2">
      <c r="A437" s="11">
        <v>421</v>
      </c>
      <c r="B437" s="27" t="s">
        <v>930</v>
      </c>
      <c r="C437" s="11" t="s">
        <v>65</v>
      </c>
      <c r="D437" s="28" t="s">
        <v>931</v>
      </c>
      <c r="E437" s="11">
        <v>28</v>
      </c>
      <c r="F437" s="11" t="s">
        <v>67</v>
      </c>
      <c r="G437" s="11">
        <v>5871667</v>
      </c>
      <c r="I437" t="b">
        <f t="shared" si="18"/>
        <v>0</v>
      </c>
      <c r="J437" s="25" t="str">
        <f t="shared" si="19"/>
        <v>1989</v>
      </c>
      <c r="L437" s="32">
        <f t="shared" si="20"/>
        <v>0</v>
      </c>
      <c r="S437" s="11"/>
      <c r="T437" s="27" t="s">
        <v>930</v>
      </c>
      <c r="U437" s="11">
        <v>421</v>
      </c>
    </row>
    <row r="438" spans="1:21" x14ac:dyDescent="0.2">
      <c r="A438" s="11">
        <v>1233</v>
      </c>
      <c r="B438" s="27" t="s">
        <v>932</v>
      </c>
      <c r="C438" s="11" t="s">
        <v>72</v>
      </c>
      <c r="D438" s="28" t="s">
        <v>933</v>
      </c>
      <c r="E438" s="11">
        <v>25</v>
      </c>
      <c r="F438" s="11" t="s">
        <v>67</v>
      </c>
      <c r="G438" s="11">
        <v>45935788</v>
      </c>
      <c r="I438" t="b">
        <f t="shared" si="18"/>
        <v>0</v>
      </c>
      <c r="J438" s="25" t="str">
        <f t="shared" si="19"/>
        <v>1992</v>
      </c>
      <c r="L438" s="32">
        <f t="shared" si="20"/>
        <v>0</v>
      </c>
      <c r="S438" s="11"/>
      <c r="T438" s="27" t="s">
        <v>932</v>
      </c>
      <c r="U438" s="11">
        <v>1233</v>
      </c>
    </row>
    <row r="439" spans="1:21" x14ac:dyDescent="0.2">
      <c r="A439" s="11">
        <v>752</v>
      </c>
      <c r="B439" s="27" t="s">
        <v>934</v>
      </c>
      <c r="C439" s="11" t="s">
        <v>72</v>
      </c>
      <c r="D439" s="28" t="s">
        <v>146</v>
      </c>
      <c r="E439" s="11">
        <v>29</v>
      </c>
      <c r="F439" s="11" t="s">
        <v>76</v>
      </c>
      <c r="G439" s="11">
        <v>64994328</v>
      </c>
      <c r="I439" t="b">
        <f t="shared" si="18"/>
        <v>0</v>
      </c>
      <c r="J439" s="25" t="str">
        <f t="shared" si="19"/>
        <v>1988</v>
      </c>
      <c r="L439" s="32">
        <f t="shared" si="20"/>
        <v>0</v>
      </c>
      <c r="S439" s="11"/>
      <c r="T439" s="27" t="s">
        <v>934</v>
      </c>
      <c r="U439" s="11">
        <v>752</v>
      </c>
    </row>
    <row r="440" spans="1:21" x14ac:dyDescent="0.2">
      <c r="A440" s="11">
        <v>427</v>
      </c>
      <c r="B440" s="27" t="s">
        <v>935</v>
      </c>
      <c r="C440" s="11" t="s">
        <v>72</v>
      </c>
      <c r="D440" s="28" t="s">
        <v>936</v>
      </c>
      <c r="E440" s="11">
        <v>28</v>
      </c>
      <c r="F440" s="11" t="s">
        <v>63</v>
      </c>
      <c r="G440" s="11">
        <v>80686839</v>
      </c>
      <c r="I440" t="b">
        <f t="shared" si="18"/>
        <v>0</v>
      </c>
      <c r="J440" s="25" t="str">
        <f t="shared" si="19"/>
        <v>1989</v>
      </c>
      <c r="L440" s="32">
        <f t="shared" si="20"/>
        <v>0</v>
      </c>
      <c r="S440" s="11"/>
      <c r="T440" s="27" t="s">
        <v>935</v>
      </c>
      <c r="U440" s="11">
        <v>427</v>
      </c>
    </row>
    <row r="441" spans="1:21" x14ac:dyDescent="0.2">
      <c r="A441" s="11">
        <v>875</v>
      </c>
      <c r="B441" s="27" t="s">
        <v>937</v>
      </c>
      <c r="C441" s="11" t="s">
        <v>72</v>
      </c>
      <c r="D441" s="28" t="s">
        <v>938</v>
      </c>
      <c r="E441" s="11">
        <v>22</v>
      </c>
      <c r="F441" s="11" t="s">
        <v>67</v>
      </c>
      <c r="G441" s="11">
        <v>4675141</v>
      </c>
      <c r="I441" t="b">
        <f t="shared" si="18"/>
        <v>0</v>
      </c>
      <c r="J441" s="25" t="str">
        <f t="shared" si="19"/>
        <v>1995</v>
      </c>
      <c r="L441" s="32">
        <f t="shared" si="20"/>
        <v>0</v>
      </c>
      <c r="S441" s="11"/>
      <c r="T441" s="27" t="s">
        <v>937</v>
      </c>
      <c r="U441" s="11">
        <v>875</v>
      </c>
    </row>
    <row r="442" spans="1:21" x14ac:dyDescent="0.2">
      <c r="A442" s="11">
        <v>1650</v>
      </c>
      <c r="B442" s="27" t="s">
        <v>939</v>
      </c>
      <c r="C442" s="11" t="s">
        <v>72</v>
      </c>
      <c r="D442" s="28" t="s">
        <v>940</v>
      </c>
      <c r="E442" s="11">
        <v>26</v>
      </c>
      <c r="F442" s="11" t="s">
        <v>63</v>
      </c>
      <c r="G442" s="11">
        <v>63966887</v>
      </c>
      <c r="I442" t="b">
        <f t="shared" si="18"/>
        <v>0</v>
      </c>
      <c r="J442" s="25" t="str">
        <f t="shared" si="19"/>
        <v>1991</v>
      </c>
      <c r="L442" s="32">
        <f t="shared" si="20"/>
        <v>0</v>
      </c>
      <c r="S442" s="11"/>
      <c r="T442" s="27" t="s">
        <v>939</v>
      </c>
      <c r="U442" s="11">
        <v>1650</v>
      </c>
    </row>
    <row r="443" spans="1:21" x14ac:dyDescent="0.2">
      <c r="A443" s="11">
        <v>617</v>
      </c>
      <c r="B443" s="27" t="s">
        <v>941</v>
      </c>
      <c r="C443" s="11" t="s">
        <v>72</v>
      </c>
      <c r="D443" s="28" t="s">
        <v>942</v>
      </c>
      <c r="E443" s="11">
        <v>27</v>
      </c>
      <c r="F443" s="11" t="s">
        <v>67</v>
      </c>
      <c r="G443" s="11">
        <v>31451063</v>
      </c>
      <c r="I443" t="b">
        <f t="shared" si="18"/>
        <v>0</v>
      </c>
      <c r="J443" s="25" t="str">
        <f t="shared" si="19"/>
        <v>1990</v>
      </c>
      <c r="L443" s="32">
        <f t="shared" si="20"/>
        <v>0</v>
      </c>
      <c r="S443" s="11"/>
      <c r="T443" s="27" t="s">
        <v>941</v>
      </c>
      <c r="U443" s="11">
        <v>617</v>
      </c>
    </row>
    <row r="444" spans="1:21" x14ac:dyDescent="0.2">
      <c r="A444" s="11">
        <v>372</v>
      </c>
      <c r="B444" s="27" t="s">
        <v>943</v>
      </c>
      <c r="C444" s="11" t="s">
        <v>72</v>
      </c>
      <c r="D444" s="28" t="s">
        <v>944</v>
      </c>
      <c r="E444" s="11">
        <v>22</v>
      </c>
      <c r="F444" s="11" t="s">
        <v>70</v>
      </c>
      <c r="G444" s="11">
        <v>88308515</v>
      </c>
      <c r="I444" t="b">
        <f t="shared" si="18"/>
        <v>0</v>
      </c>
      <c r="J444" s="25" t="str">
        <f t="shared" si="19"/>
        <v>1995</v>
      </c>
      <c r="L444" s="32">
        <f t="shared" si="20"/>
        <v>0</v>
      </c>
      <c r="S444" s="11"/>
      <c r="T444" s="27" t="s">
        <v>943</v>
      </c>
      <c r="U444" s="11">
        <v>372</v>
      </c>
    </row>
    <row r="445" spans="1:21" x14ac:dyDescent="0.2">
      <c r="A445" s="11">
        <v>191</v>
      </c>
      <c r="B445" s="27" t="s">
        <v>945</v>
      </c>
      <c r="C445" s="11" t="s">
        <v>61</v>
      </c>
      <c r="D445" s="28" t="s">
        <v>946</v>
      </c>
      <c r="E445" s="11">
        <v>28</v>
      </c>
      <c r="F445" s="11" t="s">
        <v>67</v>
      </c>
      <c r="G445" s="11">
        <v>88756378</v>
      </c>
      <c r="I445" t="b">
        <f t="shared" si="18"/>
        <v>0</v>
      </c>
      <c r="J445" s="25" t="str">
        <f t="shared" si="19"/>
        <v>1989</v>
      </c>
      <c r="L445" s="32">
        <f t="shared" si="20"/>
        <v>0</v>
      </c>
      <c r="S445" s="11"/>
      <c r="T445" s="27" t="s">
        <v>945</v>
      </c>
      <c r="U445" s="11">
        <v>191</v>
      </c>
    </row>
    <row r="446" spans="1:21" x14ac:dyDescent="0.2">
      <c r="A446" s="11">
        <v>766</v>
      </c>
      <c r="B446" s="27" t="s">
        <v>947</v>
      </c>
      <c r="C446" s="11" t="s">
        <v>72</v>
      </c>
      <c r="D446" s="28" t="s">
        <v>948</v>
      </c>
      <c r="E446" s="11">
        <v>22</v>
      </c>
      <c r="F446" s="11" t="s">
        <v>67</v>
      </c>
      <c r="G446" s="11">
        <v>83382236</v>
      </c>
      <c r="I446" t="b">
        <f t="shared" si="18"/>
        <v>0</v>
      </c>
      <c r="J446" s="25" t="str">
        <f t="shared" si="19"/>
        <v>1995</v>
      </c>
      <c r="L446" s="32">
        <f t="shared" si="20"/>
        <v>0</v>
      </c>
      <c r="S446" s="11"/>
      <c r="T446" s="27" t="s">
        <v>947</v>
      </c>
      <c r="U446" s="11">
        <v>766</v>
      </c>
    </row>
    <row r="447" spans="1:21" x14ac:dyDescent="0.2">
      <c r="A447" s="11">
        <v>440</v>
      </c>
      <c r="B447" s="27" t="s">
        <v>949</v>
      </c>
      <c r="C447" s="11" t="s">
        <v>72</v>
      </c>
      <c r="D447" s="28" t="s">
        <v>950</v>
      </c>
      <c r="E447" s="11">
        <v>26</v>
      </c>
      <c r="F447" s="11" t="s">
        <v>67</v>
      </c>
      <c r="G447" s="11">
        <v>95720993</v>
      </c>
      <c r="I447" t="b">
        <f t="shared" si="18"/>
        <v>0</v>
      </c>
      <c r="J447" s="25" t="str">
        <f t="shared" si="19"/>
        <v>1991</v>
      </c>
      <c r="L447" s="32">
        <f t="shared" si="20"/>
        <v>0</v>
      </c>
      <c r="S447" s="11"/>
      <c r="T447" s="27" t="s">
        <v>949</v>
      </c>
      <c r="U447" s="11">
        <v>440</v>
      </c>
    </row>
    <row r="448" spans="1:21" x14ac:dyDescent="0.2">
      <c r="A448" s="11">
        <v>290</v>
      </c>
      <c r="B448" s="27" t="s">
        <v>951</v>
      </c>
      <c r="C448" s="11" t="s">
        <v>72</v>
      </c>
      <c r="D448" s="28" t="s">
        <v>952</v>
      </c>
      <c r="E448" s="11">
        <v>23</v>
      </c>
      <c r="F448" s="11" t="s">
        <v>94</v>
      </c>
      <c r="G448" s="11">
        <v>11826031</v>
      </c>
      <c r="I448" t="b">
        <f t="shared" si="18"/>
        <v>0</v>
      </c>
      <c r="J448" s="25" t="str">
        <f t="shared" si="19"/>
        <v>1994</v>
      </c>
      <c r="L448" s="32">
        <f t="shared" si="20"/>
        <v>0</v>
      </c>
      <c r="S448" s="11"/>
      <c r="T448" s="27" t="s">
        <v>951</v>
      </c>
      <c r="U448" s="11">
        <v>290</v>
      </c>
    </row>
    <row r="449" spans="1:21" x14ac:dyDescent="0.2">
      <c r="A449" s="11">
        <v>194</v>
      </c>
      <c r="B449" s="27" t="s">
        <v>953</v>
      </c>
      <c r="C449" s="11" t="s">
        <v>72</v>
      </c>
      <c r="D449" s="28" t="s">
        <v>954</v>
      </c>
      <c r="E449" s="11">
        <v>35</v>
      </c>
      <c r="F449" s="11" t="s">
        <v>85</v>
      </c>
      <c r="G449" s="11">
        <v>63095755</v>
      </c>
      <c r="I449" t="b">
        <f t="shared" si="18"/>
        <v>0</v>
      </c>
      <c r="J449" s="25" t="str">
        <f t="shared" si="19"/>
        <v>1982</v>
      </c>
      <c r="L449" s="32">
        <f t="shared" si="20"/>
        <v>0</v>
      </c>
      <c r="S449" s="11"/>
      <c r="T449" s="27" t="s">
        <v>953</v>
      </c>
      <c r="U449" s="11">
        <v>194</v>
      </c>
    </row>
    <row r="450" spans="1:21" x14ac:dyDescent="0.2">
      <c r="A450" s="11">
        <v>705</v>
      </c>
      <c r="B450" s="27" t="s">
        <v>955</v>
      </c>
      <c r="C450" s="11" t="s">
        <v>65</v>
      </c>
      <c r="D450" s="28" t="s">
        <v>956</v>
      </c>
      <c r="E450" s="11">
        <v>36</v>
      </c>
      <c r="F450" s="11" t="s">
        <v>63</v>
      </c>
      <c r="G450" s="11">
        <v>41045563</v>
      </c>
      <c r="I450" t="b">
        <f t="shared" si="18"/>
        <v>0</v>
      </c>
      <c r="J450" s="25" t="str">
        <f t="shared" si="19"/>
        <v>1981</v>
      </c>
      <c r="L450" s="32">
        <f t="shared" si="20"/>
        <v>0</v>
      </c>
      <c r="S450" s="11"/>
      <c r="T450" s="27" t="s">
        <v>955</v>
      </c>
      <c r="U450" s="11">
        <v>705</v>
      </c>
    </row>
    <row r="451" spans="1:21" x14ac:dyDescent="0.2">
      <c r="A451" s="11">
        <v>421</v>
      </c>
      <c r="B451" s="27" t="s">
        <v>957</v>
      </c>
      <c r="C451" s="11" t="s">
        <v>65</v>
      </c>
      <c r="D451" s="28" t="s">
        <v>958</v>
      </c>
      <c r="E451" s="11">
        <v>28</v>
      </c>
      <c r="F451" s="11" t="s">
        <v>67</v>
      </c>
      <c r="G451" s="11">
        <v>66272068</v>
      </c>
      <c r="I451" t="b">
        <f t="shared" si="18"/>
        <v>0</v>
      </c>
      <c r="J451" s="25" t="str">
        <f t="shared" si="19"/>
        <v>1989</v>
      </c>
      <c r="L451" s="32">
        <f t="shared" si="20"/>
        <v>0</v>
      </c>
      <c r="S451" s="11"/>
      <c r="T451" s="27" t="s">
        <v>957</v>
      </c>
      <c r="U451" s="11">
        <v>421</v>
      </c>
    </row>
    <row r="452" spans="1:21" x14ac:dyDescent="0.2">
      <c r="A452" s="11">
        <v>951</v>
      </c>
      <c r="B452" s="27" t="s">
        <v>959</v>
      </c>
      <c r="C452" s="11" t="s">
        <v>72</v>
      </c>
      <c r="D452" s="28" t="s">
        <v>960</v>
      </c>
      <c r="E452" s="11">
        <v>38</v>
      </c>
      <c r="F452" s="11" t="s">
        <v>67</v>
      </c>
      <c r="G452" s="11">
        <v>34485452</v>
      </c>
      <c r="I452" t="b">
        <f t="shared" si="18"/>
        <v>0</v>
      </c>
      <c r="J452" s="25" t="str">
        <f t="shared" si="19"/>
        <v>1979</v>
      </c>
      <c r="L452" s="32">
        <f t="shared" si="20"/>
        <v>0</v>
      </c>
      <c r="S452" s="11"/>
      <c r="T452" s="27" t="s">
        <v>959</v>
      </c>
      <c r="U452" s="11">
        <v>951</v>
      </c>
    </row>
    <row r="453" spans="1:21" x14ac:dyDescent="0.2">
      <c r="A453" s="11">
        <v>673</v>
      </c>
      <c r="B453" s="27" t="s">
        <v>961</v>
      </c>
      <c r="C453" s="11" t="s">
        <v>72</v>
      </c>
      <c r="D453" s="28" t="s">
        <v>962</v>
      </c>
      <c r="E453" s="11">
        <v>33</v>
      </c>
      <c r="F453" s="11" t="s">
        <v>106</v>
      </c>
      <c r="G453" s="11">
        <v>42980749</v>
      </c>
      <c r="I453" t="b">
        <f t="shared" si="18"/>
        <v>0</v>
      </c>
      <c r="J453" s="25" t="str">
        <f t="shared" si="19"/>
        <v>1984</v>
      </c>
      <c r="L453" s="32">
        <f t="shared" si="20"/>
        <v>0</v>
      </c>
      <c r="S453" s="11"/>
      <c r="T453" s="27" t="s">
        <v>961</v>
      </c>
      <c r="U453" s="11">
        <v>673</v>
      </c>
    </row>
    <row r="454" spans="1:21" x14ac:dyDescent="0.2">
      <c r="A454" s="11">
        <v>771</v>
      </c>
      <c r="B454" s="27" t="s">
        <v>963</v>
      </c>
      <c r="C454" s="11" t="s">
        <v>72</v>
      </c>
      <c r="D454" s="28" t="s">
        <v>964</v>
      </c>
      <c r="E454" s="11">
        <v>30</v>
      </c>
      <c r="F454" s="11" t="s">
        <v>119</v>
      </c>
      <c r="G454" s="11">
        <v>78371509</v>
      </c>
      <c r="I454" t="b">
        <f t="shared" si="18"/>
        <v>0</v>
      </c>
      <c r="J454" s="25" t="str">
        <f t="shared" si="19"/>
        <v>1987</v>
      </c>
      <c r="L454" s="32">
        <f t="shared" si="20"/>
        <v>0</v>
      </c>
      <c r="S454" s="11"/>
      <c r="T454" s="27" t="s">
        <v>963</v>
      </c>
      <c r="U454" s="11">
        <v>771</v>
      </c>
    </row>
    <row r="455" spans="1:21" x14ac:dyDescent="0.2">
      <c r="A455" s="11">
        <v>236</v>
      </c>
      <c r="B455" s="27" t="s">
        <v>965</v>
      </c>
      <c r="C455" s="11" t="s">
        <v>61</v>
      </c>
      <c r="D455" s="28" t="s">
        <v>966</v>
      </c>
      <c r="E455" s="11">
        <v>28</v>
      </c>
      <c r="F455" s="11" t="s">
        <v>67</v>
      </c>
      <c r="G455" s="11">
        <v>74212165</v>
      </c>
      <c r="I455" t="b">
        <f t="shared" ref="I455:I518" si="21">IF(AND(IF(F455=$I$5,TRUE,FALSE),IF(MID(B455,1,1)="П",TRUE,FALSE)),TRUE,FALSE)</f>
        <v>0</v>
      </c>
      <c r="J455" s="25" t="str">
        <f t="shared" ref="J455:J518" si="22">RIGHT(D455,4)</f>
        <v>1989</v>
      </c>
      <c r="L455" s="32">
        <f t="shared" ref="L455:L518" si="23">IF(LEFT(B455)="П",1,0)</f>
        <v>0</v>
      </c>
      <c r="S455" s="11"/>
      <c r="T455" s="27" t="s">
        <v>965</v>
      </c>
      <c r="U455" s="11">
        <v>236</v>
      </c>
    </row>
    <row r="456" spans="1:21" x14ac:dyDescent="0.2">
      <c r="A456" s="11">
        <v>167</v>
      </c>
      <c r="B456" s="27" t="s">
        <v>967</v>
      </c>
      <c r="C456" s="11" t="s">
        <v>72</v>
      </c>
      <c r="D456" s="28" t="s">
        <v>968</v>
      </c>
      <c r="E456" s="11">
        <v>20</v>
      </c>
      <c r="F456" s="11" t="s">
        <v>67</v>
      </c>
      <c r="G456" s="11">
        <v>60978507</v>
      </c>
      <c r="I456" t="b">
        <f t="shared" si="21"/>
        <v>0</v>
      </c>
      <c r="J456" s="25" t="str">
        <f t="shared" si="22"/>
        <v>1997</v>
      </c>
      <c r="L456" s="32">
        <f t="shared" si="23"/>
        <v>0</v>
      </c>
      <c r="S456" s="11"/>
      <c r="T456" s="27" t="s">
        <v>967</v>
      </c>
      <c r="U456" s="11">
        <v>167</v>
      </c>
    </row>
    <row r="457" spans="1:21" x14ac:dyDescent="0.2">
      <c r="A457" s="11">
        <v>972</v>
      </c>
      <c r="B457" s="27" t="s">
        <v>969</v>
      </c>
      <c r="C457" s="11" t="s">
        <v>72</v>
      </c>
      <c r="D457" s="28" t="s">
        <v>970</v>
      </c>
      <c r="E457" s="11">
        <v>36</v>
      </c>
      <c r="F457" s="11" t="s">
        <v>76</v>
      </c>
      <c r="G457" s="11">
        <v>40484195</v>
      </c>
      <c r="I457" t="b">
        <f t="shared" si="21"/>
        <v>0</v>
      </c>
      <c r="J457" s="25" t="str">
        <f t="shared" si="22"/>
        <v>1981</v>
      </c>
      <c r="L457" s="32">
        <f t="shared" si="23"/>
        <v>0</v>
      </c>
      <c r="S457" s="11"/>
      <c r="T457" s="27" t="s">
        <v>969</v>
      </c>
      <c r="U457" s="11">
        <v>972</v>
      </c>
    </row>
    <row r="458" spans="1:21" x14ac:dyDescent="0.2">
      <c r="A458" s="11">
        <v>692</v>
      </c>
      <c r="B458" s="27" t="s">
        <v>971</v>
      </c>
      <c r="C458" s="11" t="s">
        <v>72</v>
      </c>
      <c r="D458" s="28" t="s">
        <v>972</v>
      </c>
      <c r="E458" s="11">
        <v>30</v>
      </c>
      <c r="F458" s="11" t="s">
        <v>76</v>
      </c>
      <c r="G458" s="11">
        <v>54287802</v>
      </c>
      <c r="I458" t="b">
        <f t="shared" si="21"/>
        <v>0</v>
      </c>
      <c r="J458" s="25" t="str">
        <f t="shared" si="22"/>
        <v>1988</v>
      </c>
      <c r="L458" s="32">
        <f t="shared" si="23"/>
        <v>0</v>
      </c>
      <c r="S458" s="11"/>
      <c r="T458" s="27" t="s">
        <v>971</v>
      </c>
      <c r="U458" s="11">
        <v>692</v>
      </c>
    </row>
    <row r="459" spans="1:21" x14ac:dyDescent="0.2">
      <c r="A459" s="11">
        <v>728</v>
      </c>
      <c r="B459" s="27" t="s">
        <v>973</v>
      </c>
      <c r="C459" s="11" t="s">
        <v>72</v>
      </c>
      <c r="D459" s="28" t="s">
        <v>974</v>
      </c>
      <c r="E459" s="11">
        <v>24</v>
      </c>
      <c r="F459" s="11" t="s">
        <v>155</v>
      </c>
      <c r="G459" s="11">
        <v>54004059</v>
      </c>
      <c r="I459" t="b">
        <f t="shared" si="21"/>
        <v>0</v>
      </c>
      <c r="J459" s="25" t="str">
        <f t="shared" si="22"/>
        <v>1993</v>
      </c>
      <c r="L459" s="32">
        <f t="shared" si="23"/>
        <v>0</v>
      </c>
      <c r="S459" s="11"/>
      <c r="T459" s="27" t="s">
        <v>973</v>
      </c>
      <c r="U459" s="11">
        <v>728</v>
      </c>
    </row>
    <row r="460" spans="1:21" x14ac:dyDescent="0.2">
      <c r="A460" s="11">
        <v>794</v>
      </c>
      <c r="B460" s="27" t="s">
        <v>975</v>
      </c>
      <c r="C460" s="11" t="s">
        <v>61</v>
      </c>
      <c r="D460" s="28" t="s">
        <v>976</v>
      </c>
      <c r="E460" s="11">
        <v>26</v>
      </c>
      <c r="F460" s="11" t="s">
        <v>67</v>
      </c>
      <c r="G460" s="11">
        <v>53492126</v>
      </c>
      <c r="I460" t="b">
        <f t="shared" si="21"/>
        <v>0</v>
      </c>
      <c r="J460" s="25" t="str">
        <f t="shared" si="22"/>
        <v>1991</v>
      </c>
      <c r="L460" s="32">
        <f t="shared" si="23"/>
        <v>0</v>
      </c>
      <c r="S460" s="11"/>
      <c r="T460" s="27" t="s">
        <v>975</v>
      </c>
      <c r="U460" s="11">
        <v>794</v>
      </c>
    </row>
    <row r="461" spans="1:21" x14ac:dyDescent="0.2">
      <c r="A461" s="11">
        <v>1297</v>
      </c>
      <c r="B461" s="27" t="s">
        <v>977</v>
      </c>
      <c r="C461" s="11" t="s">
        <v>61</v>
      </c>
      <c r="D461" s="28" t="s">
        <v>978</v>
      </c>
      <c r="E461" s="11">
        <v>33</v>
      </c>
      <c r="F461" s="11" t="s">
        <v>106</v>
      </c>
      <c r="G461" s="11">
        <v>19272090</v>
      </c>
      <c r="I461" t="b">
        <f t="shared" si="21"/>
        <v>0</v>
      </c>
      <c r="J461" s="25" t="str">
        <f t="shared" si="22"/>
        <v>1984</v>
      </c>
      <c r="L461" s="32">
        <f t="shared" si="23"/>
        <v>0</v>
      </c>
      <c r="S461" s="11"/>
      <c r="T461" s="27" t="s">
        <v>977</v>
      </c>
      <c r="U461" s="11">
        <v>1297</v>
      </c>
    </row>
    <row r="462" spans="1:21" x14ac:dyDescent="0.2">
      <c r="A462" s="11">
        <v>310</v>
      </c>
      <c r="B462" s="27" t="s">
        <v>979</v>
      </c>
      <c r="C462" s="11" t="s">
        <v>61</v>
      </c>
      <c r="D462" s="28" t="s">
        <v>980</v>
      </c>
      <c r="E462" s="11">
        <v>40</v>
      </c>
      <c r="F462" s="11" t="s">
        <v>119</v>
      </c>
      <c r="G462" s="11">
        <v>95288678</v>
      </c>
      <c r="I462" t="b">
        <f t="shared" si="21"/>
        <v>0</v>
      </c>
      <c r="J462" s="25" t="str">
        <f t="shared" si="22"/>
        <v>1978</v>
      </c>
      <c r="L462" s="32">
        <f t="shared" si="23"/>
        <v>0</v>
      </c>
      <c r="S462" s="11"/>
      <c r="T462" s="27" t="s">
        <v>979</v>
      </c>
      <c r="U462" s="11">
        <v>310</v>
      </c>
    </row>
    <row r="463" spans="1:21" x14ac:dyDescent="0.2">
      <c r="A463" s="11">
        <v>253</v>
      </c>
      <c r="B463" s="27" t="s">
        <v>981</v>
      </c>
      <c r="C463" s="11" t="s">
        <v>72</v>
      </c>
      <c r="D463" s="28" t="s">
        <v>982</v>
      </c>
      <c r="E463" s="11">
        <v>32</v>
      </c>
      <c r="F463" s="11" t="s">
        <v>85</v>
      </c>
      <c r="G463" s="11">
        <v>91149711</v>
      </c>
      <c r="I463" t="b">
        <f t="shared" si="21"/>
        <v>0</v>
      </c>
      <c r="J463" s="25" t="str">
        <f t="shared" si="22"/>
        <v>1985</v>
      </c>
      <c r="L463" s="32">
        <f t="shared" si="23"/>
        <v>0</v>
      </c>
      <c r="S463" s="11"/>
      <c r="T463" s="27" t="s">
        <v>981</v>
      </c>
      <c r="U463" s="11">
        <v>253</v>
      </c>
    </row>
    <row r="464" spans="1:21" x14ac:dyDescent="0.2">
      <c r="A464" s="11">
        <v>797</v>
      </c>
      <c r="B464" s="27" t="s">
        <v>983</v>
      </c>
      <c r="C464" s="11" t="s">
        <v>65</v>
      </c>
      <c r="D464" s="28" t="s">
        <v>984</v>
      </c>
      <c r="E464" s="11">
        <v>26</v>
      </c>
      <c r="F464" s="11" t="s">
        <v>94</v>
      </c>
      <c r="G464" s="11">
        <v>16236159</v>
      </c>
      <c r="I464" t="b">
        <f t="shared" si="21"/>
        <v>0</v>
      </c>
      <c r="J464" s="25" t="str">
        <f t="shared" si="22"/>
        <v>1991</v>
      </c>
      <c r="L464" s="32">
        <f t="shared" si="23"/>
        <v>0</v>
      </c>
      <c r="S464" s="11"/>
      <c r="T464" s="27" t="s">
        <v>983</v>
      </c>
      <c r="U464" s="11">
        <v>797</v>
      </c>
    </row>
    <row r="465" spans="1:21" x14ac:dyDescent="0.2">
      <c r="A465" s="11">
        <v>171</v>
      </c>
      <c r="B465" s="27" t="s">
        <v>985</v>
      </c>
      <c r="C465" s="11" t="s">
        <v>61</v>
      </c>
      <c r="D465" s="28" t="s">
        <v>986</v>
      </c>
      <c r="E465" s="11">
        <v>24</v>
      </c>
      <c r="F465" s="11" t="s">
        <v>67</v>
      </c>
      <c r="G465" s="11">
        <v>23893577</v>
      </c>
      <c r="I465" t="b">
        <f t="shared" si="21"/>
        <v>0</v>
      </c>
      <c r="J465" s="25" t="str">
        <f t="shared" si="22"/>
        <v>1993</v>
      </c>
      <c r="L465" s="32">
        <f t="shared" si="23"/>
        <v>0</v>
      </c>
      <c r="S465" s="11"/>
      <c r="T465" s="27" t="s">
        <v>985</v>
      </c>
      <c r="U465" s="11">
        <v>171</v>
      </c>
    </row>
    <row r="466" spans="1:21" x14ac:dyDescent="0.2">
      <c r="A466" s="11">
        <v>689</v>
      </c>
      <c r="B466" s="27" t="s">
        <v>987</v>
      </c>
      <c r="C466" s="11" t="s">
        <v>72</v>
      </c>
      <c r="D466" s="28" t="s">
        <v>988</v>
      </c>
      <c r="E466" s="11">
        <v>35</v>
      </c>
      <c r="F466" s="11" t="s">
        <v>585</v>
      </c>
      <c r="G466" s="11">
        <v>92627540</v>
      </c>
      <c r="I466" t="b">
        <f t="shared" si="21"/>
        <v>0</v>
      </c>
      <c r="J466" s="25" t="str">
        <f t="shared" si="22"/>
        <v>1982</v>
      </c>
      <c r="L466" s="32">
        <f t="shared" si="23"/>
        <v>0</v>
      </c>
      <c r="S466" s="11"/>
      <c r="T466" s="27" t="s">
        <v>987</v>
      </c>
      <c r="U466" s="11">
        <v>689</v>
      </c>
    </row>
    <row r="467" spans="1:21" x14ac:dyDescent="0.2">
      <c r="A467" s="11">
        <v>826</v>
      </c>
      <c r="B467" s="27" t="s">
        <v>989</v>
      </c>
      <c r="C467" s="11" t="s">
        <v>72</v>
      </c>
      <c r="D467" s="28" t="s">
        <v>990</v>
      </c>
      <c r="E467" s="11">
        <v>31</v>
      </c>
      <c r="F467" s="11" t="s">
        <v>76</v>
      </c>
      <c r="G467" s="11">
        <v>46945144</v>
      </c>
      <c r="I467" t="b">
        <f t="shared" si="21"/>
        <v>0</v>
      </c>
      <c r="J467" s="25" t="str">
        <f t="shared" si="22"/>
        <v>1986</v>
      </c>
      <c r="L467" s="32">
        <f t="shared" si="23"/>
        <v>0</v>
      </c>
      <c r="S467" s="11"/>
      <c r="T467" s="27" t="s">
        <v>989</v>
      </c>
      <c r="U467" s="11">
        <v>826</v>
      </c>
    </row>
    <row r="468" spans="1:21" x14ac:dyDescent="0.2">
      <c r="A468" s="11">
        <v>788</v>
      </c>
      <c r="B468" s="27" t="s">
        <v>991</v>
      </c>
      <c r="C468" s="11" t="s">
        <v>72</v>
      </c>
      <c r="D468" s="28" t="s">
        <v>992</v>
      </c>
      <c r="E468" s="11">
        <v>37</v>
      </c>
      <c r="F468" s="11" t="s">
        <v>94</v>
      </c>
      <c r="G468" s="11">
        <v>30822570</v>
      </c>
      <c r="I468" t="b">
        <f t="shared" si="21"/>
        <v>0</v>
      </c>
      <c r="J468" s="25" t="str">
        <f t="shared" si="22"/>
        <v>1980</v>
      </c>
      <c r="L468" s="32">
        <f t="shared" si="23"/>
        <v>0</v>
      </c>
      <c r="S468" s="11"/>
      <c r="T468" s="27" t="s">
        <v>991</v>
      </c>
      <c r="U468" s="11">
        <v>788</v>
      </c>
    </row>
    <row r="469" spans="1:21" x14ac:dyDescent="0.2">
      <c r="A469" s="11">
        <v>931</v>
      </c>
      <c r="B469" s="27" t="s">
        <v>993</v>
      </c>
      <c r="C469" s="11" t="s">
        <v>61</v>
      </c>
      <c r="D469" s="28" t="s">
        <v>994</v>
      </c>
      <c r="E469" s="11">
        <v>27</v>
      </c>
      <c r="F469" s="11" t="s">
        <v>122</v>
      </c>
      <c r="G469" s="11">
        <v>68948264</v>
      </c>
      <c r="I469" t="b">
        <f t="shared" si="21"/>
        <v>0</v>
      </c>
      <c r="J469" s="25" t="str">
        <f t="shared" si="22"/>
        <v>1990</v>
      </c>
      <c r="L469" s="32">
        <f t="shared" si="23"/>
        <v>0</v>
      </c>
      <c r="S469" s="11"/>
      <c r="T469" s="27" t="s">
        <v>993</v>
      </c>
      <c r="U469" s="11">
        <v>931</v>
      </c>
    </row>
    <row r="470" spans="1:21" x14ac:dyDescent="0.2">
      <c r="A470" s="11">
        <v>1638</v>
      </c>
      <c r="B470" s="27" t="s">
        <v>995</v>
      </c>
      <c r="C470" s="11" t="s">
        <v>61</v>
      </c>
      <c r="D470" s="28" t="s">
        <v>996</v>
      </c>
      <c r="E470" s="11">
        <v>21</v>
      </c>
      <c r="F470" s="11" t="s">
        <v>67</v>
      </c>
      <c r="G470" s="11">
        <v>68403561</v>
      </c>
      <c r="I470" t="b">
        <f t="shared" si="21"/>
        <v>0</v>
      </c>
      <c r="J470" s="25" t="str">
        <f t="shared" si="22"/>
        <v>1996</v>
      </c>
      <c r="L470" s="32">
        <f t="shared" si="23"/>
        <v>0</v>
      </c>
      <c r="S470" s="11"/>
      <c r="T470" s="27" t="s">
        <v>995</v>
      </c>
      <c r="U470" s="11">
        <v>1638</v>
      </c>
    </row>
    <row r="471" spans="1:21" x14ac:dyDescent="0.2">
      <c r="A471" s="11">
        <v>404</v>
      </c>
      <c r="B471" s="27" t="s">
        <v>997</v>
      </c>
      <c r="C471" s="11" t="s">
        <v>61</v>
      </c>
      <c r="D471" s="28" t="s">
        <v>998</v>
      </c>
      <c r="E471" s="11">
        <v>33</v>
      </c>
      <c r="F471" s="11" t="s">
        <v>76</v>
      </c>
      <c r="G471" s="11">
        <v>18440874</v>
      </c>
      <c r="I471" t="b">
        <f t="shared" si="21"/>
        <v>0</v>
      </c>
      <c r="J471" s="25" t="str">
        <f t="shared" si="22"/>
        <v>1984</v>
      </c>
      <c r="L471" s="32">
        <f t="shared" si="23"/>
        <v>0</v>
      </c>
      <c r="S471" s="11"/>
      <c r="T471" s="27" t="s">
        <v>997</v>
      </c>
      <c r="U471" s="11">
        <v>404</v>
      </c>
    </row>
    <row r="472" spans="1:21" x14ac:dyDescent="0.2">
      <c r="A472" s="11">
        <v>30</v>
      </c>
      <c r="B472" s="27" t="s">
        <v>999</v>
      </c>
      <c r="C472" s="11" t="s">
        <v>72</v>
      </c>
      <c r="D472" s="28" t="s">
        <v>1000</v>
      </c>
      <c r="E472" s="11">
        <v>22</v>
      </c>
      <c r="F472" s="11" t="s">
        <v>67</v>
      </c>
      <c r="G472" s="11">
        <v>27272412</v>
      </c>
      <c r="I472" t="b">
        <f t="shared" si="21"/>
        <v>0</v>
      </c>
      <c r="J472" s="25" t="str">
        <f t="shared" si="22"/>
        <v>1995</v>
      </c>
      <c r="L472" s="32">
        <f t="shared" si="23"/>
        <v>0</v>
      </c>
      <c r="S472" s="11"/>
      <c r="T472" s="27" t="s">
        <v>999</v>
      </c>
      <c r="U472" s="11">
        <v>30</v>
      </c>
    </row>
    <row r="473" spans="1:21" x14ac:dyDescent="0.2">
      <c r="A473" s="11">
        <v>219</v>
      </c>
      <c r="B473" s="27" t="s">
        <v>1001</v>
      </c>
      <c r="C473" s="11" t="s">
        <v>61</v>
      </c>
      <c r="D473" s="28" t="s">
        <v>1002</v>
      </c>
      <c r="E473" s="11">
        <v>33</v>
      </c>
      <c r="F473" s="11" t="s">
        <v>67</v>
      </c>
      <c r="G473" s="11">
        <v>67153468</v>
      </c>
      <c r="I473" t="b">
        <f t="shared" si="21"/>
        <v>0</v>
      </c>
      <c r="J473" s="25" t="str">
        <f t="shared" si="22"/>
        <v>1985</v>
      </c>
      <c r="L473" s="32">
        <f t="shared" si="23"/>
        <v>0</v>
      </c>
      <c r="S473" s="11"/>
      <c r="T473" s="27" t="s">
        <v>1001</v>
      </c>
      <c r="U473" s="11">
        <v>219</v>
      </c>
    </row>
    <row r="474" spans="1:21" x14ac:dyDescent="0.2">
      <c r="A474" s="11">
        <v>944</v>
      </c>
      <c r="B474" s="27" t="s">
        <v>1003</v>
      </c>
      <c r="C474" s="11" t="s">
        <v>72</v>
      </c>
      <c r="D474" s="28" t="s">
        <v>1004</v>
      </c>
      <c r="E474" s="11">
        <v>39</v>
      </c>
      <c r="F474" s="11" t="s">
        <v>106</v>
      </c>
      <c r="G474" s="11">
        <v>43493189</v>
      </c>
      <c r="I474" t="b">
        <f t="shared" si="21"/>
        <v>0</v>
      </c>
      <c r="J474" s="25" t="str">
        <f t="shared" si="22"/>
        <v>1978</v>
      </c>
      <c r="L474" s="32">
        <f t="shared" si="23"/>
        <v>0</v>
      </c>
      <c r="S474" s="11"/>
      <c r="T474" s="27" t="s">
        <v>1003</v>
      </c>
      <c r="U474" s="11">
        <v>944</v>
      </c>
    </row>
    <row r="475" spans="1:21" x14ac:dyDescent="0.2">
      <c r="A475" s="11">
        <v>977</v>
      </c>
      <c r="B475" s="27" t="s">
        <v>1005</v>
      </c>
      <c r="C475" s="11" t="s">
        <v>72</v>
      </c>
      <c r="D475" s="28" t="s">
        <v>1006</v>
      </c>
      <c r="E475" s="11">
        <v>20</v>
      </c>
      <c r="F475" s="11" t="s">
        <v>67</v>
      </c>
      <c r="G475" s="11">
        <v>94308594</v>
      </c>
      <c r="I475" t="b">
        <f t="shared" si="21"/>
        <v>0</v>
      </c>
      <c r="J475" s="25" t="str">
        <f t="shared" si="22"/>
        <v>1997</v>
      </c>
      <c r="L475" s="32">
        <f t="shared" si="23"/>
        <v>0</v>
      </c>
      <c r="S475" s="11"/>
      <c r="T475" s="27" t="s">
        <v>1005</v>
      </c>
      <c r="U475" s="11">
        <v>977</v>
      </c>
    </row>
    <row r="476" spans="1:21" x14ac:dyDescent="0.2">
      <c r="A476" s="11">
        <v>267</v>
      </c>
      <c r="B476" s="27" t="s">
        <v>1007</v>
      </c>
      <c r="C476" s="11" t="s">
        <v>72</v>
      </c>
      <c r="D476" s="28" t="s">
        <v>1008</v>
      </c>
      <c r="E476" s="11">
        <v>20</v>
      </c>
      <c r="F476" s="11" t="s">
        <v>67</v>
      </c>
      <c r="G476" s="11">
        <v>41272969</v>
      </c>
      <c r="I476" t="b">
        <f t="shared" si="21"/>
        <v>0</v>
      </c>
      <c r="J476" s="25" t="str">
        <f t="shared" si="22"/>
        <v>1997</v>
      </c>
      <c r="L476" s="32">
        <f t="shared" si="23"/>
        <v>0</v>
      </c>
      <c r="S476" s="11"/>
      <c r="T476" s="27" t="s">
        <v>1007</v>
      </c>
      <c r="U476" s="11">
        <v>267</v>
      </c>
    </row>
    <row r="477" spans="1:21" x14ac:dyDescent="0.2">
      <c r="A477" s="11">
        <v>425</v>
      </c>
      <c r="B477" s="27" t="s">
        <v>1009</v>
      </c>
      <c r="C477" s="11" t="s">
        <v>72</v>
      </c>
      <c r="D477" s="28" t="s">
        <v>1010</v>
      </c>
      <c r="E477" s="11">
        <v>27</v>
      </c>
      <c r="F477" s="11" t="s">
        <v>122</v>
      </c>
      <c r="G477" s="11">
        <v>15526053</v>
      </c>
      <c r="I477" t="b">
        <f t="shared" si="21"/>
        <v>0</v>
      </c>
      <c r="J477" s="25" t="str">
        <f t="shared" si="22"/>
        <v>1990</v>
      </c>
      <c r="L477" s="32">
        <f t="shared" si="23"/>
        <v>0</v>
      </c>
      <c r="S477" s="11"/>
      <c r="T477" s="27" t="s">
        <v>1009</v>
      </c>
      <c r="U477" s="11">
        <v>425</v>
      </c>
    </row>
    <row r="478" spans="1:21" x14ac:dyDescent="0.2">
      <c r="A478" s="11">
        <v>455</v>
      </c>
      <c r="B478" s="27" t="s">
        <v>1011</v>
      </c>
      <c r="C478" s="11" t="s">
        <v>61</v>
      </c>
      <c r="D478" s="28" t="s">
        <v>1012</v>
      </c>
      <c r="E478" s="11">
        <v>41</v>
      </c>
      <c r="F478" s="11" t="s">
        <v>85</v>
      </c>
      <c r="G478" s="11">
        <v>61865823</v>
      </c>
      <c r="I478" t="b">
        <f t="shared" si="21"/>
        <v>0</v>
      </c>
      <c r="J478" s="25" t="str">
        <f t="shared" si="22"/>
        <v>1976</v>
      </c>
      <c r="L478" s="32">
        <f t="shared" si="23"/>
        <v>0</v>
      </c>
      <c r="S478" s="11"/>
      <c r="T478" s="27" t="s">
        <v>1011</v>
      </c>
      <c r="U478" s="11">
        <v>455</v>
      </c>
    </row>
    <row r="479" spans="1:21" x14ac:dyDescent="0.2">
      <c r="A479" s="11">
        <v>331</v>
      </c>
      <c r="B479" s="27" t="s">
        <v>1013</v>
      </c>
      <c r="C479" s="11" t="s">
        <v>61</v>
      </c>
      <c r="D479" s="28" t="s">
        <v>1014</v>
      </c>
      <c r="E479" s="11">
        <v>44</v>
      </c>
      <c r="F479" s="11" t="s">
        <v>67</v>
      </c>
      <c r="G479" s="11">
        <v>57827125</v>
      </c>
      <c r="I479" t="b">
        <f t="shared" si="21"/>
        <v>0</v>
      </c>
      <c r="J479" s="25" t="str">
        <f t="shared" si="22"/>
        <v>1973</v>
      </c>
      <c r="L479" s="32">
        <f t="shared" si="23"/>
        <v>0</v>
      </c>
      <c r="S479" s="11"/>
      <c r="T479" s="27" t="s">
        <v>1013</v>
      </c>
      <c r="U479" s="11">
        <v>331</v>
      </c>
    </row>
    <row r="480" spans="1:21" x14ac:dyDescent="0.2">
      <c r="A480" s="11">
        <v>738</v>
      </c>
      <c r="B480" s="27" t="s">
        <v>1015</v>
      </c>
      <c r="C480" s="11" t="s">
        <v>61</v>
      </c>
      <c r="D480" s="28" t="s">
        <v>1016</v>
      </c>
      <c r="E480" s="11">
        <v>32</v>
      </c>
      <c r="F480" s="11" t="s">
        <v>67</v>
      </c>
      <c r="G480" s="11">
        <v>59151132</v>
      </c>
      <c r="I480" t="b">
        <f t="shared" si="21"/>
        <v>0</v>
      </c>
      <c r="J480" s="25" t="str">
        <f t="shared" si="22"/>
        <v>1985</v>
      </c>
      <c r="L480" s="32">
        <f t="shared" si="23"/>
        <v>0</v>
      </c>
      <c r="S480" s="11"/>
      <c r="T480" s="27" t="s">
        <v>1015</v>
      </c>
      <c r="U480" s="11">
        <v>738</v>
      </c>
    </row>
    <row r="481" spans="1:21" x14ac:dyDescent="0.2">
      <c r="A481" s="11">
        <v>1274</v>
      </c>
      <c r="B481" s="27" t="s">
        <v>1017</v>
      </c>
      <c r="C481" s="11" t="s">
        <v>61</v>
      </c>
      <c r="D481" s="28" t="s">
        <v>1018</v>
      </c>
      <c r="E481" s="11">
        <v>37</v>
      </c>
      <c r="F481" s="11" t="s">
        <v>63</v>
      </c>
      <c r="G481" s="11">
        <v>7892165</v>
      </c>
      <c r="I481" t="b">
        <f t="shared" si="21"/>
        <v>0</v>
      </c>
      <c r="J481" s="25" t="str">
        <f t="shared" si="22"/>
        <v>1980</v>
      </c>
      <c r="L481" s="32">
        <f t="shared" si="23"/>
        <v>0</v>
      </c>
      <c r="S481" s="11"/>
      <c r="T481" s="27" t="s">
        <v>1017</v>
      </c>
      <c r="U481" s="11">
        <v>1274</v>
      </c>
    </row>
    <row r="482" spans="1:21" x14ac:dyDescent="0.2">
      <c r="A482" s="11">
        <v>784</v>
      </c>
      <c r="B482" s="27" t="s">
        <v>1019</v>
      </c>
      <c r="C482" s="11" t="s">
        <v>65</v>
      </c>
      <c r="D482" s="28" t="s">
        <v>1020</v>
      </c>
      <c r="E482" s="11">
        <v>24</v>
      </c>
      <c r="F482" s="11" t="s">
        <v>94</v>
      </c>
      <c r="G482" s="11">
        <v>71617261</v>
      </c>
      <c r="I482" t="b">
        <f t="shared" si="21"/>
        <v>0</v>
      </c>
      <c r="J482" s="25" t="str">
        <f t="shared" si="22"/>
        <v>1993</v>
      </c>
      <c r="L482" s="32">
        <f t="shared" si="23"/>
        <v>0</v>
      </c>
      <c r="S482" s="11"/>
      <c r="T482" s="27" t="s">
        <v>1019</v>
      </c>
      <c r="U482" s="11">
        <v>784</v>
      </c>
    </row>
    <row r="483" spans="1:21" x14ac:dyDescent="0.2">
      <c r="A483" s="11">
        <v>10</v>
      </c>
      <c r="B483" s="27" t="s">
        <v>1021</v>
      </c>
      <c r="C483" s="11" t="s">
        <v>65</v>
      </c>
      <c r="D483" s="28" t="s">
        <v>895</v>
      </c>
      <c r="E483" s="11">
        <v>26</v>
      </c>
      <c r="F483" s="11" t="s">
        <v>67</v>
      </c>
      <c r="G483" s="11">
        <v>86947947</v>
      </c>
      <c r="I483" t="b">
        <f t="shared" si="21"/>
        <v>0</v>
      </c>
      <c r="J483" s="25" t="str">
        <f t="shared" si="22"/>
        <v>1991</v>
      </c>
      <c r="L483" s="32">
        <f t="shared" si="23"/>
        <v>1</v>
      </c>
      <c r="S483" s="11"/>
      <c r="T483" s="27" t="s">
        <v>1021</v>
      </c>
      <c r="U483" s="11">
        <v>10</v>
      </c>
    </row>
    <row r="484" spans="1:21" x14ac:dyDescent="0.2">
      <c r="A484" s="11">
        <v>1636</v>
      </c>
      <c r="B484" s="27" t="s">
        <v>1022</v>
      </c>
      <c r="C484" s="11" t="s">
        <v>61</v>
      </c>
      <c r="D484" s="28" t="s">
        <v>1023</v>
      </c>
      <c r="E484" s="11">
        <v>24</v>
      </c>
      <c r="F484" s="11" t="s">
        <v>67</v>
      </c>
      <c r="G484" s="11">
        <v>90603168</v>
      </c>
      <c r="I484" t="b">
        <f t="shared" si="21"/>
        <v>0</v>
      </c>
      <c r="J484" s="25" t="str">
        <f t="shared" si="22"/>
        <v>1993</v>
      </c>
      <c r="L484" s="32">
        <f t="shared" si="23"/>
        <v>0</v>
      </c>
      <c r="S484" s="11"/>
      <c r="T484" s="27" t="s">
        <v>1022</v>
      </c>
      <c r="U484" s="11">
        <v>1636</v>
      </c>
    </row>
    <row r="485" spans="1:21" x14ac:dyDescent="0.2">
      <c r="A485" s="11">
        <v>845</v>
      </c>
      <c r="B485" s="27" t="s">
        <v>1024</v>
      </c>
      <c r="C485" s="11" t="s">
        <v>72</v>
      </c>
      <c r="D485" s="28" t="s">
        <v>1025</v>
      </c>
      <c r="E485" s="11">
        <v>25</v>
      </c>
      <c r="F485" s="11" t="s">
        <v>67</v>
      </c>
      <c r="G485" s="11">
        <v>76754366</v>
      </c>
      <c r="I485" t="b">
        <f t="shared" si="21"/>
        <v>0</v>
      </c>
      <c r="J485" s="25" t="str">
        <f t="shared" si="22"/>
        <v>1992</v>
      </c>
      <c r="L485" s="32">
        <f t="shared" si="23"/>
        <v>0</v>
      </c>
      <c r="S485" s="11"/>
      <c r="T485" s="27" t="s">
        <v>1024</v>
      </c>
      <c r="U485" s="11">
        <v>845</v>
      </c>
    </row>
    <row r="486" spans="1:21" x14ac:dyDescent="0.2">
      <c r="A486" s="11">
        <v>737</v>
      </c>
      <c r="B486" s="27" t="s">
        <v>1026</v>
      </c>
      <c r="C486" s="11" t="s">
        <v>72</v>
      </c>
      <c r="D486" s="28" t="s">
        <v>1027</v>
      </c>
      <c r="E486" s="11">
        <v>43</v>
      </c>
      <c r="F486" s="11" t="s">
        <v>85</v>
      </c>
      <c r="G486" s="11">
        <v>92129241</v>
      </c>
      <c r="I486" t="b">
        <f t="shared" si="21"/>
        <v>0</v>
      </c>
      <c r="J486" s="25" t="str">
        <f t="shared" si="22"/>
        <v>1974</v>
      </c>
      <c r="L486" s="32">
        <f t="shared" si="23"/>
        <v>0</v>
      </c>
      <c r="S486" s="11"/>
      <c r="T486" s="27" t="s">
        <v>1026</v>
      </c>
      <c r="U486" s="11">
        <v>737</v>
      </c>
    </row>
    <row r="487" spans="1:21" x14ac:dyDescent="0.2">
      <c r="A487" s="11">
        <v>237</v>
      </c>
      <c r="B487" s="27" t="s">
        <v>1028</v>
      </c>
      <c r="C487" s="11" t="s">
        <v>61</v>
      </c>
      <c r="D487" s="28" t="s">
        <v>1029</v>
      </c>
      <c r="E487" s="11">
        <v>20</v>
      </c>
      <c r="F487" s="11" t="s">
        <v>67</v>
      </c>
      <c r="G487" s="11">
        <v>21108174</v>
      </c>
      <c r="I487" t="b">
        <f t="shared" si="21"/>
        <v>0</v>
      </c>
      <c r="J487" s="25" t="str">
        <f t="shared" si="22"/>
        <v>1997</v>
      </c>
      <c r="L487" s="32">
        <f t="shared" si="23"/>
        <v>0</v>
      </c>
      <c r="S487" s="11"/>
      <c r="T487" s="27" t="s">
        <v>1028</v>
      </c>
      <c r="U487" s="11">
        <v>237</v>
      </c>
    </row>
    <row r="488" spans="1:21" x14ac:dyDescent="0.2">
      <c r="A488" s="11">
        <v>201</v>
      </c>
      <c r="B488" s="27" t="s">
        <v>1030</v>
      </c>
      <c r="C488" s="11" t="s">
        <v>72</v>
      </c>
      <c r="D488" s="28" t="s">
        <v>1031</v>
      </c>
      <c r="E488" s="11">
        <v>47</v>
      </c>
      <c r="F488" s="11" t="s">
        <v>67</v>
      </c>
      <c r="G488" s="11">
        <v>30499190</v>
      </c>
      <c r="I488" t="b">
        <f t="shared" si="21"/>
        <v>0</v>
      </c>
      <c r="J488" s="25" t="str">
        <f t="shared" si="22"/>
        <v>1971</v>
      </c>
      <c r="L488" s="32">
        <f t="shared" si="23"/>
        <v>0</v>
      </c>
      <c r="S488" s="11"/>
      <c r="T488" s="27" t="s">
        <v>1030</v>
      </c>
      <c r="U488" s="11">
        <v>201</v>
      </c>
    </row>
    <row r="489" spans="1:21" x14ac:dyDescent="0.2">
      <c r="A489" s="11">
        <v>1625</v>
      </c>
      <c r="B489" s="27" t="s">
        <v>1032</v>
      </c>
      <c r="C489" s="11" t="s">
        <v>61</v>
      </c>
      <c r="D489" s="28" t="s">
        <v>1033</v>
      </c>
      <c r="E489" s="11">
        <v>20</v>
      </c>
      <c r="F489" s="11" t="s">
        <v>67</v>
      </c>
      <c r="G489" s="11">
        <v>53904693</v>
      </c>
      <c r="I489" t="b">
        <f t="shared" si="21"/>
        <v>0</v>
      </c>
      <c r="J489" s="25" t="str">
        <f t="shared" si="22"/>
        <v>1997</v>
      </c>
      <c r="L489" s="32">
        <f t="shared" si="23"/>
        <v>0</v>
      </c>
      <c r="S489" s="11"/>
      <c r="T489" s="27" t="s">
        <v>1032</v>
      </c>
      <c r="U489" s="11">
        <v>1625</v>
      </c>
    </row>
    <row r="490" spans="1:21" x14ac:dyDescent="0.2">
      <c r="A490" s="11">
        <v>753</v>
      </c>
      <c r="B490" s="27" t="s">
        <v>1034</v>
      </c>
      <c r="C490" s="11" t="s">
        <v>65</v>
      </c>
      <c r="D490" s="28" t="s">
        <v>1035</v>
      </c>
      <c r="E490" s="11">
        <v>32</v>
      </c>
      <c r="F490" s="11" t="s">
        <v>106</v>
      </c>
      <c r="G490" s="11">
        <v>48062632</v>
      </c>
      <c r="I490" t="b">
        <f t="shared" si="21"/>
        <v>0</v>
      </c>
      <c r="J490" s="25" t="str">
        <f t="shared" si="22"/>
        <v>1985</v>
      </c>
      <c r="L490" s="32">
        <f t="shared" si="23"/>
        <v>0</v>
      </c>
      <c r="S490" s="11"/>
      <c r="T490" s="27" t="s">
        <v>1034</v>
      </c>
      <c r="U490" s="11">
        <v>753</v>
      </c>
    </row>
    <row r="491" spans="1:21" x14ac:dyDescent="0.2">
      <c r="A491" s="11">
        <v>1659</v>
      </c>
      <c r="B491" s="27" t="s">
        <v>1036</v>
      </c>
      <c r="C491" s="11" t="s">
        <v>72</v>
      </c>
      <c r="D491" s="28" t="s">
        <v>1037</v>
      </c>
      <c r="E491" s="11">
        <v>39</v>
      </c>
      <c r="F491" s="11" t="s">
        <v>67</v>
      </c>
      <c r="G491" s="11">
        <v>32222092</v>
      </c>
      <c r="I491" t="b">
        <f t="shared" si="21"/>
        <v>0</v>
      </c>
      <c r="J491" s="25" t="str">
        <f t="shared" si="22"/>
        <v>1979</v>
      </c>
      <c r="L491" s="32">
        <f t="shared" si="23"/>
        <v>0</v>
      </c>
      <c r="S491" s="11"/>
      <c r="T491" s="27" t="s">
        <v>1036</v>
      </c>
      <c r="U491" s="11">
        <v>1659</v>
      </c>
    </row>
    <row r="492" spans="1:21" x14ac:dyDescent="0.2">
      <c r="A492" s="11">
        <v>318</v>
      </c>
      <c r="B492" s="27" t="s">
        <v>1038</v>
      </c>
      <c r="C492" s="11" t="s">
        <v>61</v>
      </c>
      <c r="D492" s="28" t="s">
        <v>1039</v>
      </c>
      <c r="E492" s="11">
        <v>30</v>
      </c>
      <c r="F492" s="11" t="s">
        <v>67</v>
      </c>
      <c r="G492" s="11">
        <v>11711452</v>
      </c>
      <c r="I492" t="b">
        <f t="shared" si="21"/>
        <v>0</v>
      </c>
      <c r="J492" s="25" t="str">
        <f t="shared" si="22"/>
        <v>1987</v>
      </c>
      <c r="L492" s="32">
        <f t="shared" si="23"/>
        <v>0</v>
      </c>
      <c r="S492" s="11"/>
      <c r="T492" s="27" t="s">
        <v>1038</v>
      </c>
      <c r="U492" s="11">
        <v>318</v>
      </c>
    </row>
    <row r="493" spans="1:21" x14ac:dyDescent="0.2">
      <c r="A493" s="11">
        <v>602</v>
      </c>
      <c r="B493" s="27" t="s">
        <v>1040</v>
      </c>
      <c r="C493" s="11" t="s">
        <v>72</v>
      </c>
      <c r="D493" s="28" t="s">
        <v>1041</v>
      </c>
      <c r="E493" s="11">
        <v>37</v>
      </c>
      <c r="F493" s="11" t="s">
        <v>67</v>
      </c>
      <c r="G493" s="11">
        <v>40166887</v>
      </c>
      <c r="I493" t="b">
        <f t="shared" si="21"/>
        <v>0</v>
      </c>
      <c r="J493" s="25" t="str">
        <f t="shared" si="22"/>
        <v>1980</v>
      </c>
      <c r="L493" s="32">
        <f t="shared" si="23"/>
        <v>0</v>
      </c>
      <c r="S493" s="11"/>
      <c r="T493" s="27" t="s">
        <v>1040</v>
      </c>
      <c r="U493" s="11">
        <v>602</v>
      </c>
    </row>
    <row r="494" spans="1:21" x14ac:dyDescent="0.2">
      <c r="A494" s="11">
        <v>1460</v>
      </c>
      <c r="B494" s="27" t="s">
        <v>1042</v>
      </c>
      <c r="C494" s="11" t="s">
        <v>61</v>
      </c>
      <c r="D494" s="28" t="s">
        <v>1043</v>
      </c>
      <c r="E494" s="11">
        <v>28</v>
      </c>
      <c r="F494" s="11" t="s">
        <v>67</v>
      </c>
      <c r="G494" s="11">
        <v>4453934</v>
      </c>
      <c r="I494" t="b">
        <f t="shared" si="21"/>
        <v>0</v>
      </c>
      <c r="J494" s="25" t="str">
        <f t="shared" si="22"/>
        <v>1989</v>
      </c>
      <c r="L494" s="32">
        <f t="shared" si="23"/>
        <v>0</v>
      </c>
      <c r="S494" s="11"/>
      <c r="T494" s="27" t="s">
        <v>1042</v>
      </c>
      <c r="U494" s="11">
        <v>1460</v>
      </c>
    </row>
    <row r="495" spans="1:21" x14ac:dyDescent="0.2">
      <c r="A495" s="11">
        <v>754</v>
      </c>
      <c r="B495" s="27" t="s">
        <v>1044</v>
      </c>
      <c r="C495" s="11" t="s">
        <v>72</v>
      </c>
      <c r="D495" s="28" t="s">
        <v>1045</v>
      </c>
      <c r="E495" s="11">
        <v>41</v>
      </c>
      <c r="F495" s="11" t="s">
        <v>67</v>
      </c>
      <c r="G495" s="11">
        <v>61753732</v>
      </c>
      <c r="I495" t="b">
        <f t="shared" si="21"/>
        <v>0</v>
      </c>
      <c r="J495" s="25" t="str">
        <f t="shared" si="22"/>
        <v>1976</v>
      </c>
      <c r="L495" s="32">
        <f t="shared" si="23"/>
        <v>0</v>
      </c>
      <c r="S495" s="11"/>
      <c r="T495" s="27" t="s">
        <v>1044</v>
      </c>
      <c r="U495" s="11">
        <v>754</v>
      </c>
    </row>
    <row r="496" spans="1:21" x14ac:dyDescent="0.2">
      <c r="A496" s="11">
        <v>436</v>
      </c>
      <c r="B496" s="27" t="s">
        <v>1046</v>
      </c>
      <c r="C496" s="11" t="s">
        <v>61</v>
      </c>
      <c r="D496" s="28" t="s">
        <v>1047</v>
      </c>
      <c r="E496" s="11">
        <v>21</v>
      </c>
      <c r="F496" s="11" t="s">
        <v>67</v>
      </c>
      <c r="G496" s="11">
        <v>47081137</v>
      </c>
      <c r="I496" t="b">
        <f t="shared" si="21"/>
        <v>0</v>
      </c>
      <c r="J496" s="25" t="str">
        <f t="shared" si="22"/>
        <v>1996</v>
      </c>
      <c r="L496" s="32">
        <f t="shared" si="23"/>
        <v>0</v>
      </c>
      <c r="S496" s="11"/>
      <c r="T496" s="27" t="s">
        <v>1046</v>
      </c>
      <c r="U496" s="11">
        <v>436</v>
      </c>
    </row>
    <row r="497" spans="1:21" x14ac:dyDescent="0.2">
      <c r="A497" s="11">
        <v>1128</v>
      </c>
      <c r="B497" s="27" t="s">
        <v>1048</v>
      </c>
      <c r="C497" s="11" t="s">
        <v>72</v>
      </c>
      <c r="D497" s="28" t="s">
        <v>1049</v>
      </c>
      <c r="E497" s="11">
        <v>26</v>
      </c>
      <c r="F497" s="11" t="s">
        <v>269</v>
      </c>
      <c r="G497" s="11">
        <v>40225539</v>
      </c>
      <c r="I497" t="b">
        <f t="shared" si="21"/>
        <v>0</v>
      </c>
      <c r="J497" s="25" t="str">
        <f t="shared" si="22"/>
        <v>1992</v>
      </c>
      <c r="L497" s="32">
        <f t="shared" si="23"/>
        <v>0</v>
      </c>
      <c r="S497" s="11"/>
      <c r="T497" s="27" t="s">
        <v>1048</v>
      </c>
      <c r="U497" s="11">
        <v>1128</v>
      </c>
    </row>
    <row r="498" spans="1:21" x14ac:dyDescent="0.2">
      <c r="A498" s="11">
        <v>946</v>
      </c>
      <c r="B498" s="27" t="s">
        <v>1050</v>
      </c>
      <c r="C498" s="11" t="s">
        <v>61</v>
      </c>
      <c r="D498" s="28" t="s">
        <v>1051</v>
      </c>
      <c r="E498" s="11">
        <v>21</v>
      </c>
      <c r="F498" s="11" t="s">
        <v>67</v>
      </c>
      <c r="G498" s="11">
        <v>79023627</v>
      </c>
      <c r="I498" t="b">
        <f t="shared" si="21"/>
        <v>0</v>
      </c>
      <c r="J498" s="25" t="str">
        <f t="shared" si="22"/>
        <v>1997</v>
      </c>
      <c r="L498" s="32">
        <f t="shared" si="23"/>
        <v>0</v>
      </c>
      <c r="S498" s="11"/>
      <c r="T498" s="27" t="s">
        <v>1050</v>
      </c>
      <c r="U498" s="11">
        <v>946</v>
      </c>
    </row>
    <row r="499" spans="1:21" x14ac:dyDescent="0.2">
      <c r="A499" s="11">
        <v>735</v>
      </c>
      <c r="B499" s="27" t="s">
        <v>1052</v>
      </c>
      <c r="C499" s="11" t="s">
        <v>65</v>
      </c>
      <c r="D499" s="28" t="s">
        <v>1053</v>
      </c>
      <c r="E499" s="11">
        <v>41</v>
      </c>
      <c r="F499" s="11" t="s">
        <v>67</v>
      </c>
      <c r="G499" s="11">
        <v>63600102</v>
      </c>
      <c r="I499" t="b">
        <f t="shared" si="21"/>
        <v>0</v>
      </c>
      <c r="J499" s="25" t="str">
        <f t="shared" si="22"/>
        <v>1976</v>
      </c>
      <c r="L499" s="32">
        <f t="shared" si="23"/>
        <v>0</v>
      </c>
      <c r="S499" s="11"/>
      <c r="T499" s="27" t="s">
        <v>1052</v>
      </c>
      <c r="U499" s="11">
        <v>735</v>
      </c>
    </row>
    <row r="500" spans="1:21" x14ac:dyDescent="0.2">
      <c r="A500" s="11">
        <v>947</v>
      </c>
      <c r="B500" s="27" t="s">
        <v>1054</v>
      </c>
      <c r="C500" s="11" t="s">
        <v>72</v>
      </c>
      <c r="D500" s="28" t="s">
        <v>1055</v>
      </c>
      <c r="E500" s="11">
        <v>23</v>
      </c>
      <c r="F500" s="11" t="s">
        <v>67</v>
      </c>
      <c r="G500" s="11">
        <v>64494381</v>
      </c>
      <c r="I500" t="b">
        <f t="shared" si="21"/>
        <v>0</v>
      </c>
      <c r="J500" s="25" t="str">
        <f t="shared" si="22"/>
        <v>1994</v>
      </c>
      <c r="L500" s="32">
        <f t="shared" si="23"/>
        <v>0</v>
      </c>
      <c r="S500" s="11"/>
      <c r="T500" s="27" t="s">
        <v>1054</v>
      </c>
      <c r="U500" s="11">
        <v>947</v>
      </c>
    </row>
    <row r="501" spans="1:21" x14ac:dyDescent="0.2">
      <c r="A501" s="11">
        <v>597</v>
      </c>
      <c r="B501" s="27" t="s">
        <v>1056</v>
      </c>
      <c r="C501" s="11" t="s">
        <v>72</v>
      </c>
      <c r="D501" s="28" t="s">
        <v>1057</v>
      </c>
      <c r="E501" s="11">
        <v>30</v>
      </c>
      <c r="F501" s="11" t="s">
        <v>119</v>
      </c>
      <c r="G501" s="11">
        <v>81065842</v>
      </c>
      <c r="I501" t="b">
        <f t="shared" si="21"/>
        <v>0</v>
      </c>
      <c r="J501" s="25" t="str">
        <f t="shared" si="22"/>
        <v>1987</v>
      </c>
      <c r="L501" s="32">
        <f t="shared" si="23"/>
        <v>0</v>
      </c>
      <c r="S501" s="11"/>
      <c r="T501" s="27" t="s">
        <v>1056</v>
      </c>
      <c r="U501" s="11">
        <v>597</v>
      </c>
    </row>
    <row r="502" spans="1:21" x14ac:dyDescent="0.2">
      <c r="A502" s="11">
        <v>978</v>
      </c>
      <c r="B502" s="27" t="s">
        <v>1058</v>
      </c>
      <c r="C502" s="11" t="s">
        <v>65</v>
      </c>
      <c r="D502" s="28" t="s">
        <v>1059</v>
      </c>
      <c r="E502" s="11">
        <v>23</v>
      </c>
      <c r="F502" s="11" t="s">
        <v>122</v>
      </c>
      <c r="G502" s="11">
        <v>18347805</v>
      </c>
      <c r="I502" t="b">
        <f t="shared" si="21"/>
        <v>0</v>
      </c>
      <c r="J502" s="25" t="str">
        <f t="shared" si="22"/>
        <v>1994</v>
      </c>
      <c r="L502" s="32">
        <f t="shared" si="23"/>
        <v>0</v>
      </c>
      <c r="S502" s="11"/>
      <c r="T502" s="27" t="s">
        <v>1058</v>
      </c>
      <c r="U502" s="11">
        <v>978</v>
      </c>
    </row>
    <row r="503" spans="1:21" x14ac:dyDescent="0.2">
      <c r="A503" s="11">
        <v>747</v>
      </c>
      <c r="B503" s="27" t="s">
        <v>1060</v>
      </c>
      <c r="C503" s="11" t="s">
        <v>61</v>
      </c>
      <c r="D503" s="28" t="s">
        <v>1061</v>
      </c>
      <c r="E503" s="11">
        <v>31</v>
      </c>
      <c r="F503" s="11" t="s">
        <v>67</v>
      </c>
      <c r="G503" s="11">
        <v>25774329</v>
      </c>
      <c r="I503" t="b">
        <f t="shared" si="21"/>
        <v>0</v>
      </c>
      <c r="J503" s="25" t="str">
        <f t="shared" si="22"/>
        <v>1986</v>
      </c>
      <c r="L503" s="32">
        <f t="shared" si="23"/>
        <v>0</v>
      </c>
      <c r="S503" s="11"/>
      <c r="T503" s="27" t="s">
        <v>1060</v>
      </c>
      <c r="U503" s="11">
        <v>747</v>
      </c>
    </row>
    <row r="504" spans="1:21" x14ac:dyDescent="0.2">
      <c r="A504" s="11">
        <v>1363</v>
      </c>
      <c r="B504" s="27" t="s">
        <v>1062</v>
      </c>
      <c r="C504" s="11" t="s">
        <v>72</v>
      </c>
      <c r="D504" s="28" t="s">
        <v>642</v>
      </c>
      <c r="E504" s="11">
        <v>33</v>
      </c>
      <c r="F504" s="11" t="s">
        <v>67</v>
      </c>
      <c r="G504" s="11">
        <v>96751908</v>
      </c>
      <c r="I504" t="b">
        <f t="shared" si="21"/>
        <v>0</v>
      </c>
      <c r="J504" s="25" t="str">
        <f t="shared" si="22"/>
        <v>1985</v>
      </c>
      <c r="L504" s="32">
        <f t="shared" si="23"/>
        <v>0</v>
      </c>
      <c r="S504" s="11"/>
      <c r="T504" s="27" t="s">
        <v>1062</v>
      </c>
      <c r="U504" s="11">
        <v>1363</v>
      </c>
    </row>
    <row r="505" spans="1:21" x14ac:dyDescent="0.2">
      <c r="A505" s="11">
        <v>804</v>
      </c>
      <c r="B505" s="27" t="s">
        <v>1063</v>
      </c>
      <c r="C505" s="11" t="s">
        <v>72</v>
      </c>
      <c r="D505" s="28" t="s">
        <v>1064</v>
      </c>
      <c r="E505" s="11">
        <v>20</v>
      </c>
      <c r="F505" s="11" t="s">
        <v>67</v>
      </c>
      <c r="G505" s="11">
        <v>83610723</v>
      </c>
      <c r="I505" t="b">
        <f t="shared" si="21"/>
        <v>0</v>
      </c>
      <c r="J505" s="25" t="str">
        <f t="shared" si="22"/>
        <v>1997</v>
      </c>
      <c r="L505" s="32">
        <f t="shared" si="23"/>
        <v>0</v>
      </c>
      <c r="S505" s="11"/>
      <c r="T505" s="27" t="s">
        <v>1063</v>
      </c>
      <c r="U505" s="11">
        <v>804</v>
      </c>
    </row>
    <row r="506" spans="1:21" x14ac:dyDescent="0.2">
      <c r="A506" s="11">
        <v>728</v>
      </c>
      <c r="B506" s="27" t="s">
        <v>1065</v>
      </c>
      <c r="C506" s="11" t="s">
        <v>72</v>
      </c>
      <c r="D506" s="28" t="s">
        <v>1066</v>
      </c>
      <c r="E506" s="11">
        <v>33</v>
      </c>
      <c r="F506" s="11" t="s">
        <v>76</v>
      </c>
      <c r="G506" s="11">
        <v>15966869</v>
      </c>
      <c r="I506" t="b">
        <f t="shared" si="21"/>
        <v>0</v>
      </c>
      <c r="J506" s="25" t="str">
        <f t="shared" si="22"/>
        <v>1984</v>
      </c>
      <c r="L506" s="32">
        <f t="shared" si="23"/>
        <v>0</v>
      </c>
      <c r="S506" s="11"/>
      <c r="T506" s="27" t="s">
        <v>1065</v>
      </c>
      <c r="U506" s="11">
        <v>728</v>
      </c>
    </row>
    <row r="507" spans="1:21" x14ac:dyDescent="0.2">
      <c r="A507" s="11">
        <v>616</v>
      </c>
      <c r="B507" s="27" t="s">
        <v>1067</v>
      </c>
      <c r="C507" s="11" t="s">
        <v>72</v>
      </c>
      <c r="D507" s="28" t="s">
        <v>1068</v>
      </c>
      <c r="E507" s="11">
        <v>21</v>
      </c>
      <c r="F507" s="11" t="s">
        <v>67</v>
      </c>
      <c r="G507" s="11">
        <v>25849224</v>
      </c>
      <c r="I507" t="b">
        <f t="shared" si="21"/>
        <v>0</v>
      </c>
      <c r="J507" s="25" t="str">
        <f t="shared" si="22"/>
        <v>1996</v>
      </c>
      <c r="L507" s="32">
        <f t="shared" si="23"/>
        <v>0</v>
      </c>
      <c r="S507" s="11"/>
      <c r="T507" s="27" t="s">
        <v>1067</v>
      </c>
      <c r="U507" s="11">
        <v>616</v>
      </c>
    </row>
    <row r="508" spans="1:21" x14ac:dyDescent="0.2">
      <c r="A508" s="11">
        <v>971</v>
      </c>
      <c r="B508" s="27" t="s">
        <v>1069</v>
      </c>
      <c r="C508" s="11" t="s">
        <v>61</v>
      </c>
      <c r="D508" s="28" t="s">
        <v>1070</v>
      </c>
      <c r="E508" s="11">
        <v>28</v>
      </c>
      <c r="F508" s="11" t="s">
        <v>122</v>
      </c>
      <c r="G508" s="11">
        <v>29201629</v>
      </c>
      <c r="I508" t="b">
        <f t="shared" si="21"/>
        <v>0</v>
      </c>
      <c r="J508" s="25" t="str">
        <f t="shared" si="22"/>
        <v>1989</v>
      </c>
      <c r="L508" s="32">
        <f t="shared" si="23"/>
        <v>0</v>
      </c>
      <c r="S508" s="11"/>
      <c r="T508" s="27" t="s">
        <v>1069</v>
      </c>
      <c r="U508" s="11">
        <v>971</v>
      </c>
    </row>
    <row r="509" spans="1:21" x14ac:dyDescent="0.2">
      <c r="A509" s="11">
        <v>62</v>
      </c>
      <c r="B509" s="27" t="s">
        <v>1071</v>
      </c>
      <c r="C509" s="11" t="s">
        <v>72</v>
      </c>
      <c r="D509" s="28" t="s">
        <v>1072</v>
      </c>
      <c r="E509" s="11">
        <v>40</v>
      </c>
      <c r="F509" s="11" t="s">
        <v>85</v>
      </c>
      <c r="G509" s="11">
        <v>44703233</v>
      </c>
      <c r="I509" t="b">
        <f t="shared" si="21"/>
        <v>0</v>
      </c>
      <c r="J509" s="25" t="str">
        <f t="shared" si="22"/>
        <v>1977</v>
      </c>
      <c r="L509" s="32">
        <f t="shared" si="23"/>
        <v>1</v>
      </c>
      <c r="S509" s="11"/>
      <c r="T509" s="27" t="s">
        <v>1071</v>
      </c>
      <c r="U509" s="11">
        <v>62</v>
      </c>
    </row>
    <row r="510" spans="1:21" x14ac:dyDescent="0.2">
      <c r="A510" s="11">
        <v>1634</v>
      </c>
      <c r="B510" s="27" t="s">
        <v>1073</v>
      </c>
      <c r="C510" s="11" t="s">
        <v>65</v>
      </c>
      <c r="D510" s="28" t="s">
        <v>1074</v>
      </c>
      <c r="E510" s="11">
        <v>20</v>
      </c>
      <c r="F510" s="11" t="s">
        <v>67</v>
      </c>
      <c r="G510" s="11">
        <v>94713714</v>
      </c>
      <c r="I510" t="b">
        <f t="shared" si="21"/>
        <v>0</v>
      </c>
      <c r="J510" s="25" t="str">
        <f t="shared" si="22"/>
        <v>1997</v>
      </c>
      <c r="L510" s="32">
        <f t="shared" si="23"/>
        <v>0</v>
      </c>
      <c r="S510" s="11"/>
      <c r="T510" s="27" t="s">
        <v>1073</v>
      </c>
      <c r="U510" s="11">
        <v>1634</v>
      </c>
    </row>
    <row r="511" spans="1:21" x14ac:dyDescent="0.2">
      <c r="A511" s="11">
        <v>1623</v>
      </c>
      <c r="B511" s="27" t="s">
        <v>1075</v>
      </c>
      <c r="C511" s="11" t="s">
        <v>65</v>
      </c>
      <c r="D511" s="28" t="s">
        <v>1076</v>
      </c>
      <c r="E511" s="11">
        <v>18</v>
      </c>
      <c r="F511" s="11" t="s">
        <v>85</v>
      </c>
      <c r="G511" s="11">
        <v>81927449</v>
      </c>
      <c r="I511" t="b">
        <f t="shared" si="21"/>
        <v>0</v>
      </c>
      <c r="J511" s="25" t="str">
        <f t="shared" si="22"/>
        <v>1999</v>
      </c>
      <c r="L511" s="32">
        <f t="shared" si="23"/>
        <v>0</v>
      </c>
      <c r="S511" s="11"/>
      <c r="T511" s="27" t="s">
        <v>1075</v>
      </c>
      <c r="U511" s="11">
        <v>1623</v>
      </c>
    </row>
    <row r="512" spans="1:21" x14ac:dyDescent="0.2">
      <c r="A512" s="11">
        <v>1790</v>
      </c>
      <c r="B512" s="27" t="s">
        <v>1077</v>
      </c>
      <c r="C512" s="11" t="s">
        <v>61</v>
      </c>
      <c r="D512" s="28" t="s">
        <v>1078</v>
      </c>
      <c r="E512" s="11">
        <v>27</v>
      </c>
      <c r="F512" s="11" t="s">
        <v>85</v>
      </c>
      <c r="G512" s="11">
        <v>19720790</v>
      </c>
      <c r="I512" t="b">
        <f t="shared" si="21"/>
        <v>0</v>
      </c>
      <c r="J512" s="25" t="str">
        <f t="shared" si="22"/>
        <v>1990</v>
      </c>
      <c r="L512" s="32">
        <f t="shared" si="23"/>
        <v>1</v>
      </c>
      <c r="S512" s="11"/>
      <c r="T512" s="27" t="s">
        <v>1077</v>
      </c>
      <c r="U512" s="11">
        <v>1790</v>
      </c>
    </row>
    <row r="513" spans="1:21" x14ac:dyDescent="0.2">
      <c r="A513" s="11">
        <v>381</v>
      </c>
      <c r="B513" s="27" t="s">
        <v>1079</v>
      </c>
      <c r="C513" s="11" t="s">
        <v>72</v>
      </c>
      <c r="D513" s="28" t="s">
        <v>1080</v>
      </c>
      <c r="E513" s="11">
        <v>29</v>
      </c>
      <c r="F513" s="11" t="s">
        <v>70</v>
      </c>
      <c r="G513" s="11">
        <v>41279165</v>
      </c>
      <c r="I513" t="b">
        <f t="shared" si="21"/>
        <v>0</v>
      </c>
      <c r="J513" s="25" t="str">
        <f t="shared" si="22"/>
        <v>1988</v>
      </c>
      <c r="L513" s="32">
        <f t="shared" si="23"/>
        <v>0</v>
      </c>
      <c r="S513" s="11"/>
      <c r="T513" s="27" t="s">
        <v>1079</v>
      </c>
      <c r="U513" s="11">
        <v>381</v>
      </c>
    </row>
    <row r="514" spans="1:21" x14ac:dyDescent="0.2">
      <c r="A514" s="11">
        <v>873</v>
      </c>
      <c r="B514" s="27" t="s">
        <v>1081</v>
      </c>
      <c r="C514" s="11" t="s">
        <v>72</v>
      </c>
      <c r="D514" s="28" t="s">
        <v>1082</v>
      </c>
      <c r="E514" s="11">
        <v>22</v>
      </c>
      <c r="F514" s="11" t="s">
        <v>67</v>
      </c>
      <c r="G514" s="11">
        <v>88788721</v>
      </c>
      <c r="I514" t="b">
        <f t="shared" si="21"/>
        <v>0</v>
      </c>
      <c r="J514" s="25" t="str">
        <f t="shared" si="22"/>
        <v>1995</v>
      </c>
      <c r="L514" s="32">
        <f t="shared" si="23"/>
        <v>0</v>
      </c>
      <c r="S514" s="11"/>
      <c r="T514" s="27" t="s">
        <v>1081</v>
      </c>
      <c r="U514" s="11">
        <v>873</v>
      </c>
    </row>
    <row r="515" spans="1:21" x14ac:dyDescent="0.2">
      <c r="A515" s="11">
        <v>939</v>
      </c>
      <c r="B515" s="27" t="s">
        <v>1083</v>
      </c>
      <c r="C515" s="11" t="s">
        <v>72</v>
      </c>
      <c r="D515" s="28" t="s">
        <v>1084</v>
      </c>
      <c r="E515" s="11">
        <v>22</v>
      </c>
      <c r="F515" s="11" t="s">
        <v>67</v>
      </c>
      <c r="G515" s="11">
        <v>59937608</v>
      </c>
      <c r="I515" t="b">
        <f t="shared" si="21"/>
        <v>0</v>
      </c>
      <c r="J515" s="25" t="str">
        <f t="shared" si="22"/>
        <v>1995</v>
      </c>
      <c r="L515" s="32">
        <f t="shared" si="23"/>
        <v>0</v>
      </c>
      <c r="S515" s="11"/>
      <c r="T515" s="27" t="s">
        <v>1083</v>
      </c>
      <c r="U515" s="11">
        <v>939</v>
      </c>
    </row>
    <row r="516" spans="1:21" x14ac:dyDescent="0.2">
      <c r="A516" s="11">
        <v>1044</v>
      </c>
      <c r="B516" s="27" t="s">
        <v>1085</v>
      </c>
      <c r="C516" s="11" t="s">
        <v>61</v>
      </c>
      <c r="D516" s="28" t="s">
        <v>1086</v>
      </c>
      <c r="E516" s="11">
        <v>37</v>
      </c>
      <c r="F516" s="11" t="s">
        <v>63</v>
      </c>
      <c r="G516" s="11">
        <v>77871434</v>
      </c>
      <c r="I516" t="b">
        <f t="shared" si="21"/>
        <v>0</v>
      </c>
      <c r="J516" s="25" t="str">
        <f t="shared" si="22"/>
        <v>1980</v>
      </c>
      <c r="L516" s="32">
        <f t="shared" si="23"/>
        <v>0</v>
      </c>
      <c r="S516" s="11"/>
      <c r="T516" s="27" t="s">
        <v>1085</v>
      </c>
      <c r="U516" s="11">
        <v>1044</v>
      </c>
    </row>
    <row r="517" spans="1:21" x14ac:dyDescent="0.2">
      <c r="A517" s="11">
        <v>656</v>
      </c>
      <c r="B517" s="27" t="s">
        <v>1087</v>
      </c>
      <c r="C517" s="11" t="s">
        <v>65</v>
      </c>
      <c r="D517" s="28" t="s">
        <v>1088</v>
      </c>
      <c r="E517" s="11">
        <v>31</v>
      </c>
      <c r="F517" s="11" t="s">
        <v>67</v>
      </c>
      <c r="G517" s="11">
        <v>35406135</v>
      </c>
      <c r="I517" t="b">
        <f t="shared" si="21"/>
        <v>0</v>
      </c>
      <c r="J517" s="25" t="str">
        <f t="shared" si="22"/>
        <v>1986</v>
      </c>
      <c r="L517" s="32">
        <f t="shared" si="23"/>
        <v>0</v>
      </c>
      <c r="S517" s="11"/>
      <c r="T517" s="27" t="s">
        <v>1087</v>
      </c>
      <c r="U517" s="11">
        <v>656</v>
      </c>
    </row>
    <row r="518" spans="1:21" x14ac:dyDescent="0.2">
      <c r="A518" s="11">
        <v>708</v>
      </c>
      <c r="B518" s="27" t="s">
        <v>1089</v>
      </c>
      <c r="C518" s="11" t="s">
        <v>61</v>
      </c>
      <c r="D518" s="28" t="s">
        <v>1090</v>
      </c>
      <c r="E518" s="11">
        <v>19</v>
      </c>
      <c r="F518" s="11" t="s">
        <v>67</v>
      </c>
      <c r="G518" s="11">
        <v>61269641</v>
      </c>
      <c r="I518" t="b">
        <f t="shared" si="21"/>
        <v>0</v>
      </c>
      <c r="J518" s="25" t="str">
        <f t="shared" si="22"/>
        <v>1998</v>
      </c>
      <c r="L518" s="32">
        <f t="shared" si="23"/>
        <v>0</v>
      </c>
      <c r="S518" s="11"/>
      <c r="T518" s="27" t="s">
        <v>1089</v>
      </c>
      <c r="U518" s="11">
        <v>708</v>
      </c>
    </row>
    <row r="519" spans="1:21" x14ac:dyDescent="0.2">
      <c r="A519" s="11">
        <v>515</v>
      </c>
      <c r="B519" s="27" t="s">
        <v>533</v>
      </c>
      <c r="C519" s="11" t="s">
        <v>72</v>
      </c>
      <c r="D519" s="28" t="s">
        <v>1091</v>
      </c>
      <c r="E519" s="11">
        <v>38</v>
      </c>
      <c r="F519" s="11" t="s">
        <v>67</v>
      </c>
      <c r="G519" s="11">
        <v>87440423</v>
      </c>
      <c r="I519" t="b">
        <f t="shared" ref="I519:I582" si="24">IF(AND(IF(F519=$I$5,TRUE,FALSE),IF(MID(B519,1,1)="П",TRUE,FALSE)),TRUE,FALSE)</f>
        <v>0</v>
      </c>
      <c r="J519" s="25" t="str">
        <f t="shared" ref="J519:J582" si="25">RIGHT(D519,4)</f>
        <v>1979</v>
      </c>
      <c r="L519" s="32">
        <f t="shared" ref="L519:L582" si="26">IF(LEFT(B519)="П",1,0)</f>
        <v>0</v>
      </c>
      <c r="S519" s="11"/>
      <c r="T519" s="27" t="s">
        <v>533</v>
      </c>
      <c r="U519" s="11">
        <v>515</v>
      </c>
    </row>
    <row r="520" spans="1:21" x14ac:dyDescent="0.2">
      <c r="A520" s="11">
        <v>1620</v>
      </c>
      <c r="B520" s="27" t="s">
        <v>1092</v>
      </c>
      <c r="C520" s="11" t="s">
        <v>72</v>
      </c>
      <c r="D520" s="28" t="s">
        <v>1093</v>
      </c>
      <c r="E520" s="11">
        <v>34</v>
      </c>
      <c r="F520" s="11" t="s">
        <v>85</v>
      </c>
      <c r="G520" s="11">
        <v>4035312</v>
      </c>
      <c r="I520" t="b">
        <f t="shared" si="24"/>
        <v>0</v>
      </c>
      <c r="J520" s="25" t="str">
        <f t="shared" si="25"/>
        <v>1983</v>
      </c>
      <c r="L520" s="32">
        <f t="shared" si="26"/>
        <v>0</v>
      </c>
      <c r="S520" s="11"/>
      <c r="T520" s="27" t="s">
        <v>1092</v>
      </c>
      <c r="U520" s="11">
        <v>1620</v>
      </c>
    </row>
    <row r="521" spans="1:21" x14ac:dyDescent="0.2">
      <c r="A521" s="11">
        <v>424</v>
      </c>
      <c r="B521" s="27" t="s">
        <v>1094</v>
      </c>
      <c r="C521" s="11" t="s">
        <v>72</v>
      </c>
      <c r="D521" s="28" t="s">
        <v>1095</v>
      </c>
      <c r="E521" s="11">
        <v>35</v>
      </c>
      <c r="F521" s="11" t="s">
        <v>63</v>
      </c>
      <c r="G521" s="11">
        <v>84536713</v>
      </c>
      <c r="I521" t="b">
        <f t="shared" si="24"/>
        <v>0</v>
      </c>
      <c r="J521" s="25" t="str">
        <f t="shared" si="25"/>
        <v>1982</v>
      </c>
      <c r="L521" s="32">
        <f t="shared" si="26"/>
        <v>0</v>
      </c>
      <c r="S521" s="11"/>
      <c r="T521" s="27" t="s">
        <v>1094</v>
      </c>
      <c r="U521" s="11">
        <v>424</v>
      </c>
    </row>
    <row r="522" spans="1:21" x14ac:dyDescent="0.2">
      <c r="A522" s="11">
        <v>1680</v>
      </c>
      <c r="B522" s="27" t="s">
        <v>1096</v>
      </c>
      <c r="C522" s="11" t="s">
        <v>61</v>
      </c>
      <c r="D522" s="28" t="s">
        <v>1097</v>
      </c>
      <c r="E522" s="11">
        <v>39</v>
      </c>
      <c r="F522" s="11" t="s">
        <v>67</v>
      </c>
      <c r="G522" s="11">
        <v>63455187</v>
      </c>
      <c r="I522" t="b">
        <f t="shared" si="24"/>
        <v>0</v>
      </c>
      <c r="J522" s="25" t="str">
        <f t="shared" si="25"/>
        <v>1978</v>
      </c>
      <c r="L522" s="32">
        <f t="shared" si="26"/>
        <v>0</v>
      </c>
      <c r="S522" s="11"/>
      <c r="T522" s="27" t="s">
        <v>1096</v>
      </c>
      <c r="U522" s="11">
        <v>1680</v>
      </c>
    </row>
    <row r="523" spans="1:21" x14ac:dyDescent="0.2">
      <c r="A523" s="11">
        <v>667</v>
      </c>
      <c r="B523" s="27" t="s">
        <v>1098</v>
      </c>
      <c r="C523" s="11" t="s">
        <v>61</v>
      </c>
      <c r="D523" s="28" t="s">
        <v>1099</v>
      </c>
      <c r="E523" s="11">
        <v>29</v>
      </c>
      <c r="F523" s="11" t="s">
        <v>67</v>
      </c>
      <c r="G523" s="11">
        <v>73671046</v>
      </c>
      <c r="I523" t="b">
        <f t="shared" si="24"/>
        <v>0</v>
      </c>
      <c r="J523" s="25" t="str">
        <f t="shared" si="25"/>
        <v>1988</v>
      </c>
      <c r="L523" s="32">
        <f t="shared" si="26"/>
        <v>0</v>
      </c>
      <c r="S523" s="11"/>
      <c r="T523" s="27" t="s">
        <v>1098</v>
      </c>
      <c r="U523" s="11">
        <v>667</v>
      </c>
    </row>
    <row r="524" spans="1:21" x14ac:dyDescent="0.2">
      <c r="A524" s="11">
        <v>286</v>
      </c>
      <c r="B524" s="27" t="s">
        <v>1100</v>
      </c>
      <c r="C524" s="11" t="s">
        <v>61</v>
      </c>
      <c r="D524" s="28" t="s">
        <v>1101</v>
      </c>
      <c r="E524" s="11">
        <v>39</v>
      </c>
      <c r="F524" s="11" t="s">
        <v>67</v>
      </c>
      <c r="G524" s="11">
        <v>51933291</v>
      </c>
      <c r="I524" t="b">
        <f t="shared" si="24"/>
        <v>0</v>
      </c>
      <c r="J524" s="25" t="str">
        <f t="shared" si="25"/>
        <v>1978</v>
      </c>
      <c r="L524" s="32">
        <f t="shared" si="26"/>
        <v>0</v>
      </c>
      <c r="S524" s="11"/>
      <c r="T524" s="27" t="s">
        <v>1100</v>
      </c>
      <c r="U524" s="11">
        <v>286</v>
      </c>
    </row>
    <row r="525" spans="1:21" x14ac:dyDescent="0.2">
      <c r="A525" s="11">
        <v>622</v>
      </c>
      <c r="B525" s="27" t="s">
        <v>1102</v>
      </c>
      <c r="C525" s="11" t="s">
        <v>72</v>
      </c>
      <c r="D525" s="28" t="s">
        <v>1103</v>
      </c>
      <c r="E525" s="11">
        <v>20</v>
      </c>
      <c r="F525" s="11" t="s">
        <v>67</v>
      </c>
      <c r="G525" s="11">
        <v>19050439</v>
      </c>
      <c r="I525" t="b">
        <f t="shared" si="24"/>
        <v>0</v>
      </c>
      <c r="J525" s="25" t="str">
        <f t="shared" si="25"/>
        <v>1997</v>
      </c>
      <c r="L525" s="32">
        <f t="shared" si="26"/>
        <v>0</v>
      </c>
      <c r="S525" s="11"/>
      <c r="T525" s="27" t="s">
        <v>1102</v>
      </c>
      <c r="U525" s="11">
        <v>622</v>
      </c>
    </row>
    <row r="526" spans="1:21" x14ac:dyDescent="0.2">
      <c r="A526" s="11">
        <v>14</v>
      </c>
      <c r="B526" s="27" t="s">
        <v>1104</v>
      </c>
      <c r="C526" s="11" t="s">
        <v>61</v>
      </c>
      <c r="D526" s="28" t="s">
        <v>1105</v>
      </c>
      <c r="E526" s="11">
        <v>31</v>
      </c>
      <c r="F526" s="11" t="s">
        <v>76</v>
      </c>
      <c r="G526" s="11">
        <v>9878226</v>
      </c>
      <c r="I526" t="b">
        <f t="shared" si="24"/>
        <v>0</v>
      </c>
      <c r="J526" s="25" t="str">
        <f t="shared" si="25"/>
        <v>1986</v>
      </c>
      <c r="L526" s="32">
        <f t="shared" si="26"/>
        <v>1</v>
      </c>
      <c r="S526" s="11"/>
      <c r="T526" s="27" t="s">
        <v>1104</v>
      </c>
      <c r="U526" s="11">
        <v>14</v>
      </c>
    </row>
    <row r="527" spans="1:21" x14ac:dyDescent="0.2">
      <c r="A527" s="11">
        <v>699</v>
      </c>
      <c r="B527" s="27" t="s">
        <v>1106</v>
      </c>
      <c r="C527" s="11" t="s">
        <v>72</v>
      </c>
      <c r="D527" s="28" t="s">
        <v>1107</v>
      </c>
      <c r="E527" s="11">
        <v>38</v>
      </c>
      <c r="F527" s="11" t="s">
        <v>85</v>
      </c>
      <c r="G527" s="11">
        <v>75309702</v>
      </c>
      <c r="I527" t="b">
        <f t="shared" si="24"/>
        <v>0</v>
      </c>
      <c r="J527" s="25" t="str">
        <f t="shared" si="25"/>
        <v>1979</v>
      </c>
      <c r="L527" s="32">
        <f t="shared" si="26"/>
        <v>0</v>
      </c>
      <c r="S527" s="11"/>
      <c r="T527" s="27" t="s">
        <v>1106</v>
      </c>
      <c r="U527" s="11">
        <v>699</v>
      </c>
    </row>
    <row r="528" spans="1:21" x14ac:dyDescent="0.2">
      <c r="A528" s="11">
        <v>390</v>
      </c>
      <c r="B528" s="27" t="s">
        <v>1108</v>
      </c>
      <c r="C528" s="11" t="s">
        <v>72</v>
      </c>
      <c r="D528" s="28" t="s">
        <v>1109</v>
      </c>
      <c r="E528" s="11">
        <v>42</v>
      </c>
      <c r="F528" s="11" t="s">
        <v>67</v>
      </c>
      <c r="G528" s="11">
        <v>40869896</v>
      </c>
      <c r="I528" t="b">
        <f t="shared" si="24"/>
        <v>0</v>
      </c>
      <c r="J528" s="25" t="str">
        <f t="shared" si="25"/>
        <v>1975</v>
      </c>
      <c r="L528" s="32">
        <f t="shared" si="26"/>
        <v>0</v>
      </c>
      <c r="S528" s="11"/>
      <c r="T528" s="27" t="s">
        <v>1108</v>
      </c>
      <c r="U528" s="11">
        <v>390</v>
      </c>
    </row>
    <row r="529" spans="1:21" x14ac:dyDescent="0.2">
      <c r="A529" s="11">
        <v>1061</v>
      </c>
      <c r="B529" s="27" t="s">
        <v>1110</v>
      </c>
      <c r="C529" s="11" t="s">
        <v>61</v>
      </c>
      <c r="D529" s="28" t="s">
        <v>1111</v>
      </c>
      <c r="E529" s="11">
        <v>23</v>
      </c>
      <c r="F529" s="11" t="s">
        <v>106</v>
      </c>
      <c r="G529" s="11">
        <v>39392275</v>
      </c>
      <c r="I529" t="b">
        <f t="shared" si="24"/>
        <v>0</v>
      </c>
      <c r="J529" s="25" t="str">
        <f t="shared" si="25"/>
        <v>1994</v>
      </c>
      <c r="L529" s="32">
        <f t="shared" si="26"/>
        <v>0</v>
      </c>
      <c r="S529" s="11"/>
      <c r="T529" s="27" t="s">
        <v>1110</v>
      </c>
      <c r="U529" s="11">
        <v>1061</v>
      </c>
    </row>
    <row r="530" spans="1:21" x14ac:dyDescent="0.2">
      <c r="A530" s="11">
        <v>141</v>
      </c>
      <c r="B530" s="27" t="s">
        <v>1112</v>
      </c>
      <c r="C530" s="11" t="s">
        <v>61</v>
      </c>
      <c r="D530" s="28" t="s">
        <v>1113</v>
      </c>
      <c r="E530" s="11">
        <v>33</v>
      </c>
      <c r="F530" s="11" t="s">
        <v>63</v>
      </c>
      <c r="G530" s="11">
        <v>36368605</v>
      </c>
      <c r="I530" t="b">
        <f t="shared" si="24"/>
        <v>0</v>
      </c>
      <c r="J530" s="25" t="str">
        <f t="shared" si="25"/>
        <v>1984</v>
      </c>
      <c r="L530" s="32">
        <f t="shared" si="26"/>
        <v>0</v>
      </c>
      <c r="S530" s="11"/>
      <c r="T530" s="27" t="s">
        <v>1112</v>
      </c>
      <c r="U530" s="11">
        <v>141</v>
      </c>
    </row>
    <row r="531" spans="1:21" x14ac:dyDescent="0.2">
      <c r="A531" s="11">
        <v>1573</v>
      </c>
      <c r="B531" s="27" t="s">
        <v>1114</v>
      </c>
      <c r="C531" s="11" t="s">
        <v>72</v>
      </c>
      <c r="D531" s="28" t="s">
        <v>1115</v>
      </c>
      <c r="E531" s="11">
        <v>22</v>
      </c>
      <c r="F531" s="11" t="s">
        <v>67</v>
      </c>
      <c r="G531" s="11">
        <v>72142959</v>
      </c>
      <c r="I531" t="b">
        <f t="shared" si="24"/>
        <v>0</v>
      </c>
      <c r="J531" s="25" t="str">
        <f t="shared" si="25"/>
        <v>1995</v>
      </c>
      <c r="L531" s="32">
        <f t="shared" si="26"/>
        <v>0</v>
      </c>
      <c r="S531" s="11"/>
      <c r="T531" s="27" t="s">
        <v>1114</v>
      </c>
      <c r="U531" s="11">
        <v>1573</v>
      </c>
    </row>
    <row r="532" spans="1:21" x14ac:dyDescent="0.2">
      <c r="A532" s="11">
        <v>856</v>
      </c>
      <c r="B532" s="27" t="s">
        <v>1116</v>
      </c>
      <c r="C532" s="11" t="s">
        <v>72</v>
      </c>
      <c r="D532" s="28" t="s">
        <v>972</v>
      </c>
      <c r="E532" s="11">
        <v>30</v>
      </c>
      <c r="F532" s="11" t="s">
        <v>63</v>
      </c>
      <c r="G532" s="11">
        <v>59616857</v>
      </c>
      <c r="I532" t="b">
        <f t="shared" si="24"/>
        <v>0</v>
      </c>
      <c r="J532" s="25" t="str">
        <f t="shared" si="25"/>
        <v>1988</v>
      </c>
      <c r="L532" s="32">
        <f t="shared" si="26"/>
        <v>0</v>
      </c>
      <c r="S532" s="11"/>
      <c r="T532" s="27" t="s">
        <v>1116</v>
      </c>
      <c r="U532" s="11">
        <v>856</v>
      </c>
    </row>
    <row r="533" spans="1:21" x14ac:dyDescent="0.2">
      <c r="A533" s="11">
        <v>398</v>
      </c>
      <c r="B533" s="27" t="s">
        <v>1117</v>
      </c>
      <c r="C533" s="11" t="s">
        <v>61</v>
      </c>
      <c r="D533" s="28" t="s">
        <v>1118</v>
      </c>
      <c r="E533" s="11">
        <v>29</v>
      </c>
      <c r="F533" s="11" t="s">
        <v>67</v>
      </c>
      <c r="G533" s="11">
        <v>9264484</v>
      </c>
      <c r="I533" t="b">
        <f t="shared" si="24"/>
        <v>0</v>
      </c>
      <c r="J533" s="25" t="str">
        <f t="shared" si="25"/>
        <v>1988</v>
      </c>
      <c r="L533" s="32">
        <f t="shared" si="26"/>
        <v>0</v>
      </c>
      <c r="S533" s="11"/>
      <c r="T533" s="27" t="s">
        <v>1117</v>
      </c>
      <c r="U533" s="11">
        <v>398</v>
      </c>
    </row>
    <row r="534" spans="1:21" x14ac:dyDescent="0.2">
      <c r="A534" s="11">
        <v>651</v>
      </c>
      <c r="B534" s="27" t="s">
        <v>1119</v>
      </c>
      <c r="C534" s="11" t="s">
        <v>72</v>
      </c>
      <c r="D534" s="28" t="s">
        <v>1120</v>
      </c>
      <c r="E534" s="11">
        <v>37</v>
      </c>
      <c r="F534" s="11" t="s">
        <v>67</v>
      </c>
      <c r="G534" s="11">
        <v>82867525</v>
      </c>
      <c r="I534" t="b">
        <f t="shared" si="24"/>
        <v>0</v>
      </c>
      <c r="J534" s="25" t="str">
        <f t="shared" si="25"/>
        <v>1980</v>
      </c>
      <c r="L534" s="32">
        <f t="shared" si="26"/>
        <v>0</v>
      </c>
      <c r="S534" s="11"/>
      <c r="T534" s="27" t="s">
        <v>1119</v>
      </c>
      <c r="U534" s="11">
        <v>651</v>
      </c>
    </row>
    <row r="535" spans="1:21" x14ac:dyDescent="0.2">
      <c r="A535" s="11">
        <v>743</v>
      </c>
      <c r="B535" s="27" t="s">
        <v>1121</v>
      </c>
      <c r="C535" s="11" t="s">
        <v>72</v>
      </c>
      <c r="D535" s="28" t="s">
        <v>1122</v>
      </c>
      <c r="E535" s="11">
        <v>26</v>
      </c>
      <c r="F535" s="11" t="s">
        <v>76</v>
      </c>
      <c r="G535" s="11">
        <v>85257203</v>
      </c>
      <c r="I535" t="b">
        <f t="shared" si="24"/>
        <v>0</v>
      </c>
      <c r="J535" s="25" t="str">
        <f t="shared" si="25"/>
        <v>1991</v>
      </c>
      <c r="L535" s="32">
        <f t="shared" si="26"/>
        <v>0</v>
      </c>
      <c r="S535" s="11"/>
      <c r="T535" s="27" t="s">
        <v>1121</v>
      </c>
      <c r="U535" s="11">
        <v>743</v>
      </c>
    </row>
    <row r="536" spans="1:21" x14ac:dyDescent="0.2">
      <c r="A536" s="11">
        <v>1670</v>
      </c>
      <c r="B536" s="27" t="s">
        <v>1123</v>
      </c>
      <c r="C536" s="11" t="s">
        <v>61</v>
      </c>
      <c r="D536" s="28" t="s">
        <v>1124</v>
      </c>
      <c r="E536" s="11">
        <v>35</v>
      </c>
      <c r="F536" s="11" t="s">
        <v>67</v>
      </c>
      <c r="G536" s="11">
        <v>23363767</v>
      </c>
      <c r="I536" t="b">
        <f t="shared" si="24"/>
        <v>0</v>
      </c>
      <c r="J536" s="25" t="str">
        <f t="shared" si="25"/>
        <v>1982</v>
      </c>
      <c r="L536" s="32">
        <f t="shared" si="26"/>
        <v>0</v>
      </c>
      <c r="S536" s="11"/>
      <c r="T536" s="27" t="s">
        <v>1123</v>
      </c>
      <c r="U536" s="11">
        <v>1670</v>
      </c>
    </row>
    <row r="537" spans="1:21" x14ac:dyDescent="0.2">
      <c r="A537" s="11">
        <v>591</v>
      </c>
      <c r="B537" s="27" t="s">
        <v>1125</v>
      </c>
      <c r="C537" s="11" t="s">
        <v>61</v>
      </c>
      <c r="D537" s="28" t="s">
        <v>1126</v>
      </c>
      <c r="E537" s="11">
        <v>35</v>
      </c>
      <c r="F537" s="11" t="s">
        <v>67</v>
      </c>
      <c r="G537" s="11">
        <v>29037956</v>
      </c>
      <c r="I537" t="b">
        <f t="shared" si="24"/>
        <v>0</v>
      </c>
      <c r="J537" s="25" t="str">
        <f t="shared" si="25"/>
        <v>1982</v>
      </c>
      <c r="L537" s="32">
        <f t="shared" si="26"/>
        <v>0</v>
      </c>
      <c r="S537" s="11"/>
      <c r="T537" s="27" t="s">
        <v>1125</v>
      </c>
      <c r="U537" s="11">
        <v>591</v>
      </c>
    </row>
    <row r="538" spans="1:21" x14ac:dyDescent="0.2">
      <c r="A538" s="11">
        <v>876</v>
      </c>
      <c r="B538" s="27" t="s">
        <v>937</v>
      </c>
      <c r="C538" s="11" t="s">
        <v>72</v>
      </c>
      <c r="D538" s="28" t="s">
        <v>938</v>
      </c>
      <c r="E538" s="11">
        <v>22</v>
      </c>
      <c r="F538" s="11" t="s">
        <v>67</v>
      </c>
      <c r="G538" s="11">
        <v>23126753</v>
      </c>
      <c r="I538" t="b">
        <f t="shared" si="24"/>
        <v>0</v>
      </c>
      <c r="J538" s="25" t="str">
        <f t="shared" si="25"/>
        <v>1995</v>
      </c>
      <c r="L538" s="32">
        <f t="shared" si="26"/>
        <v>0</v>
      </c>
      <c r="S538" s="11"/>
      <c r="T538" s="27" t="s">
        <v>937</v>
      </c>
      <c r="U538" s="11">
        <v>876</v>
      </c>
    </row>
    <row r="539" spans="1:21" x14ac:dyDescent="0.2">
      <c r="A539" s="11">
        <v>415</v>
      </c>
      <c r="B539" s="27" t="s">
        <v>1127</v>
      </c>
      <c r="C539" s="11" t="s">
        <v>72</v>
      </c>
      <c r="D539" s="28" t="s">
        <v>1128</v>
      </c>
      <c r="E539" s="11">
        <v>34</v>
      </c>
      <c r="F539" s="11" t="s">
        <v>67</v>
      </c>
      <c r="G539" s="11">
        <v>722322</v>
      </c>
      <c r="I539" t="b">
        <f t="shared" si="24"/>
        <v>0</v>
      </c>
      <c r="J539" s="25" t="str">
        <f t="shared" si="25"/>
        <v>1983</v>
      </c>
      <c r="L539" s="32">
        <f t="shared" si="26"/>
        <v>0</v>
      </c>
      <c r="S539" s="11"/>
      <c r="T539" s="27" t="s">
        <v>1127</v>
      </c>
      <c r="U539" s="11">
        <v>415</v>
      </c>
    </row>
    <row r="540" spans="1:21" x14ac:dyDescent="0.2">
      <c r="A540" s="11">
        <v>1341</v>
      </c>
      <c r="B540" s="27" t="s">
        <v>1129</v>
      </c>
      <c r="C540" s="11" t="s">
        <v>72</v>
      </c>
      <c r="D540" s="28" t="s">
        <v>1130</v>
      </c>
      <c r="E540" s="11">
        <v>43</v>
      </c>
      <c r="F540" s="11" t="s">
        <v>76</v>
      </c>
      <c r="G540" s="11">
        <v>35953506</v>
      </c>
      <c r="I540" t="b">
        <f t="shared" si="24"/>
        <v>0</v>
      </c>
      <c r="J540" s="25" t="str">
        <f t="shared" si="25"/>
        <v>1975</v>
      </c>
      <c r="L540" s="32">
        <f t="shared" si="26"/>
        <v>0</v>
      </c>
      <c r="S540" s="11"/>
      <c r="T540" s="27" t="s">
        <v>1129</v>
      </c>
      <c r="U540" s="11">
        <v>1341</v>
      </c>
    </row>
    <row r="541" spans="1:21" x14ac:dyDescent="0.2">
      <c r="A541" s="11">
        <v>261</v>
      </c>
      <c r="B541" s="27" t="s">
        <v>1131</v>
      </c>
      <c r="C541" s="11" t="s">
        <v>72</v>
      </c>
      <c r="D541" s="28" t="s">
        <v>1132</v>
      </c>
      <c r="E541" s="11">
        <v>22</v>
      </c>
      <c r="F541" s="11" t="s">
        <v>155</v>
      </c>
      <c r="G541" s="11">
        <v>28159358</v>
      </c>
      <c r="I541" t="b">
        <f t="shared" si="24"/>
        <v>0</v>
      </c>
      <c r="J541" s="25" t="str">
        <f t="shared" si="25"/>
        <v>1995</v>
      </c>
      <c r="L541" s="32">
        <f t="shared" si="26"/>
        <v>0</v>
      </c>
      <c r="S541" s="11"/>
      <c r="T541" s="27" t="s">
        <v>1131</v>
      </c>
      <c r="U541" s="11">
        <v>261</v>
      </c>
    </row>
    <row r="542" spans="1:21" x14ac:dyDescent="0.2">
      <c r="A542" s="11">
        <v>865</v>
      </c>
      <c r="B542" s="27" t="s">
        <v>1133</v>
      </c>
      <c r="C542" s="11" t="s">
        <v>61</v>
      </c>
      <c r="D542" s="28" t="s">
        <v>1134</v>
      </c>
      <c r="E542" s="11">
        <v>28</v>
      </c>
      <c r="F542" s="11" t="s">
        <v>67</v>
      </c>
      <c r="G542" s="11">
        <v>49039313</v>
      </c>
      <c r="I542" t="b">
        <f t="shared" si="24"/>
        <v>0</v>
      </c>
      <c r="J542" s="25" t="str">
        <f t="shared" si="25"/>
        <v>1989</v>
      </c>
      <c r="L542" s="32">
        <f t="shared" si="26"/>
        <v>0</v>
      </c>
      <c r="S542" s="11"/>
      <c r="T542" s="27" t="s">
        <v>1133</v>
      </c>
      <c r="U542" s="11">
        <v>865</v>
      </c>
    </row>
    <row r="543" spans="1:21" x14ac:dyDescent="0.2">
      <c r="A543" s="11">
        <v>1718</v>
      </c>
      <c r="B543" s="27" t="s">
        <v>1135</v>
      </c>
      <c r="C543" s="11" t="s">
        <v>61</v>
      </c>
      <c r="D543" s="28" t="s">
        <v>1136</v>
      </c>
      <c r="E543" s="11">
        <v>26</v>
      </c>
      <c r="F543" s="11" t="s">
        <v>76</v>
      </c>
      <c r="G543" s="11">
        <v>80137752</v>
      </c>
      <c r="I543" t="b">
        <f t="shared" si="24"/>
        <v>0</v>
      </c>
      <c r="J543" s="25" t="str">
        <f t="shared" si="25"/>
        <v>1992</v>
      </c>
      <c r="L543" s="32">
        <f t="shared" si="26"/>
        <v>0</v>
      </c>
      <c r="S543" s="11"/>
      <c r="T543" s="27" t="s">
        <v>1135</v>
      </c>
      <c r="U543" s="11">
        <v>1718</v>
      </c>
    </row>
    <row r="544" spans="1:21" x14ac:dyDescent="0.2">
      <c r="A544" s="11">
        <v>184</v>
      </c>
      <c r="B544" s="27" t="s">
        <v>1137</v>
      </c>
      <c r="C544" s="11" t="s">
        <v>61</v>
      </c>
      <c r="D544" s="28" t="s">
        <v>1138</v>
      </c>
      <c r="E544" s="11">
        <v>25</v>
      </c>
      <c r="F544" s="11" t="s">
        <v>67</v>
      </c>
      <c r="G544" s="11">
        <v>28448613</v>
      </c>
      <c r="I544" t="b">
        <f t="shared" si="24"/>
        <v>0</v>
      </c>
      <c r="J544" s="25" t="str">
        <f t="shared" si="25"/>
        <v>1992</v>
      </c>
      <c r="L544" s="32">
        <f t="shared" si="26"/>
        <v>0</v>
      </c>
      <c r="S544" s="11"/>
      <c r="T544" s="27" t="s">
        <v>1137</v>
      </c>
      <c r="U544" s="11">
        <v>184</v>
      </c>
    </row>
    <row r="545" spans="1:21" x14ac:dyDescent="0.2">
      <c r="A545" s="11">
        <v>29</v>
      </c>
      <c r="B545" s="27" t="s">
        <v>1139</v>
      </c>
      <c r="C545" s="11" t="s">
        <v>61</v>
      </c>
      <c r="D545" s="28" t="s">
        <v>1140</v>
      </c>
      <c r="E545" s="11">
        <v>20</v>
      </c>
      <c r="F545" s="11" t="s">
        <v>67</v>
      </c>
      <c r="G545" s="11">
        <v>67253045</v>
      </c>
      <c r="I545" t="b">
        <f t="shared" si="24"/>
        <v>0</v>
      </c>
      <c r="J545" s="25" t="str">
        <f t="shared" si="25"/>
        <v>1997</v>
      </c>
      <c r="L545" s="32">
        <f t="shared" si="26"/>
        <v>1</v>
      </c>
      <c r="S545" s="11"/>
      <c r="T545" s="27" t="s">
        <v>1139</v>
      </c>
      <c r="U545" s="11">
        <v>29</v>
      </c>
    </row>
    <row r="546" spans="1:21" x14ac:dyDescent="0.2">
      <c r="A546" s="11">
        <v>1165</v>
      </c>
      <c r="B546" s="27" t="s">
        <v>1141</v>
      </c>
      <c r="C546" s="11" t="s">
        <v>72</v>
      </c>
      <c r="D546" s="28" t="s">
        <v>1142</v>
      </c>
      <c r="E546" s="11">
        <v>37</v>
      </c>
      <c r="F546" s="11" t="s">
        <v>269</v>
      </c>
      <c r="G546" s="11">
        <v>12803461</v>
      </c>
      <c r="I546" t="b">
        <f t="shared" si="24"/>
        <v>0</v>
      </c>
      <c r="J546" s="25" t="str">
        <f t="shared" si="25"/>
        <v>1980</v>
      </c>
      <c r="L546" s="32">
        <f t="shared" si="26"/>
        <v>0</v>
      </c>
      <c r="S546" s="11"/>
      <c r="T546" s="27" t="s">
        <v>1141</v>
      </c>
      <c r="U546" s="11">
        <v>1165</v>
      </c>
    </row>
    <row r="547" spans="1:21" x14ac:dyDescent="0.2">
      <c r="A547" s="11">
        <v>910</v>
      </c>
      <c r="B547" s="27" t="s">
        <v>1143</v>
      </c>
      <c r="C547" s="11" t="s">
        <v>72</v>
      </c>
      <c r="D547" s="28" t="s">
        <v>1144</v>
      </c>
      <c r="E547" s="11">
        <v>22</v>
      </c>
      <c r="F547" s="11" t="s">
        <v>67</v>
      </c>
      <c r="G547" s="11">
        <v>10180944</v>
      </c>
      <c r="I547" t="b">
        <f t="shared" si="24"/>
        <v>0</v>
      </c>
      <c r="J547" s="25" t="str">
        <f t="shared" si="25"/>
        <v>1995</v>
      </c>
      <c r="L547" s="32">
        <f t="shared" si="26"/>
        <v>0</v>
      </c>
      <c r="S547" s="11"/>
      <c r="T547" s="27" t="s">
        <v>1143</v>
      </c>
      <c r="U547" s="11">
        <v>910</v>
      </c>
    </row>
    <row r="548" spans="1:21" x14ac:dyDescent="0.2">
      <c r="A548" s="11">
        <v>518</v>
      </c>
      <c r="B548" s="27" t="s">
        <v>1145</v>
      </c>
      <c r="C548" s="11" t="s">
        <v>72</v>
      </c>
      <c r="D548" s="28" t="s">
        <v>1146</v>
      </c>
      <c r="E548" s="11">
        <v>32</v>
      </c>
      <c r="F548" s="11" t="s">
        <v>67</v>
      </c>
      <c r="G548" s="11">
        <v>80848804</v>
      </c>
      <c r="I548" t="b">
        <f t="shared" si="24"/>
        <v>0</v>
      </c>
      <c r="J548" s="25" t="str">
        <f t="shared" si="25"/>
        <v>1985</v>
      </c>
      <c r="L548" s="32">
        <f t="shared" si="26"/>
        <v>0</v>
      </c>
      <c r="S548" s="11"/>
      <c r="T548" s="27" t="s">
        <v>1145</v>
      </c>
      <c r="U548" s="11">
        <v>518</v>
      </c>
    </row>
    <row r="549" spans="1:21" x14ac:dyDescent="0.2">
      <c r="A549" s="11">
        <v>851</v>
      </c>
      <c r="B549" s="27" t="s">
        <v>1147</v>
      </c>
      <c r="C549" s="11" t="s">
        <v>72</v>
      </c>
      <c r="D549" s="28" t="s">
        <v>1148</v>
      </c>
      <c r="E549" s="11">
        <v>18</v>
      </c>
      <c r="F549" s="11" t="s">
        <v>67</v>
      </c>
      <c r="G549" s="11">
        <v>56557226</v>
      </c>
      <c r="I549" t="b">
        <f t="shared" si="24"/>
        <v>0</v>
      </c>
      <c r="J549" s="25" t="str">
        <f t="shared" si="25"/>
        <v>1999</v>
      </c>
      <c r="L549" s="32">
        <f t="shared" si="26"/>
        <v>0</v>
      </c>
      <c r="S549" s="11"/>
      <c r="T549" s="27" t="s">
        <v>1147</v>
      </c>
      <c r="U549" s="11">
        <v>851</v>
      </c>
    </row>
    <row r="550" spans="1:21" x14ac:dyDescent="0.2">
      <c r="A550" s="11">
        <v>227</v>
      </c>
      <c r="B550" s="27" t="s">
        <v>1149</v>
      </c>
      <c r="C550" s="11" t="s">
        <v>72</v>
      </c>
      <c r="D550" s="28" t="s">
        <v>1150</v>
      </c>
      <c r="E550" s="11">
        <v>26</v>
      </c>
      <c r="F550" s="11" t="s">
        <v>94</v>
      </c>
      <c r="G550" s="11">
        <v>7475807</v>
      </c>
      <c r="I550" t="b">
        <f t="shared" si="24"/>
        <v>0</v>
      </c>
      <c r="J550" s="25" t="str">
        <f t="shared" si="25"/>
        <v>1991</v>
      </c>
      <c r="L550" s="32">
        <f t="shared" si="26"/>
        <v>0</v>
      </c>
      <c r="S550" s="11"/>
      <c r="T550" s="27" t="s">
        <v>1149</v>
      </c>
      <c r="U550" s="11">
        <v>227</v>
      </c>
    </row>
    <row r="551" spans="1:21" x14ac:dyDescent="0.2">
      <c r="A551" s="11">
        <v>341</v>
      </c>
      <c r="B551" s="27" t="s">
        <v>1151</v>
      </c>
      <c r="C551" s="11" t="s">
        <v>65</v>
      </c>
      <c r="D551" s="28" t="s">
        <v>1152</v>
      </c>
      <c r="E551" s="11">
        <v>22</v>
      </c>
      <c r="F551" s="11" t="s">
        <v>67</v>
      </c>
      <c r="G551" s="11">
        <v>74930100</v>
      </c>
      <c r="I551" t="b">
        <f t="shared" si="24"/>
        <v>0</v>
      </c>
      <c r="J551" s="25" t="str">
        <f t="shared" si="25"/>
        <v>1995</v>
      </c>
      <c r="L551" s="32">
        <f t="shared" si="26"/>
        <v>0</v>
      </c>
      <c r="S551" s="11"/>
      <c r="T551" s="27" t="s">
        <v>1151</v>
      </c>
      <c r="U551" s="11">
        <v>341</v>
      </c>
    </row>
    <row r="552" spans="1:21" x14ac:dyDescent="0.2">
      <c r="A552" s="11">
        <v>103</v>
      </c>
      <c r="B552" s="27" t="s">
        <v>1153</v>
      </c>
      <c r="C552" s="11" t="s">
        <v>72</v>
      </c>
      <c r="D552" s="28" t="s">
        <v>1154</v>
      </c>
      <c r="E552" s="11">
        <v>37</v>
      </c>
      <c r="F552" s="11" t="s">
        <v>67</v>
      </c>
      <c r="G552" s="11">
        <v>75609106</v>
      </c>
      <c r="I552" t="b">
        <f t="shared" si="24"/>
        <v>0</v>
      </c>
      <c r="J552" s="25" t="str">
        <f t="shared" si="25"/>
        <v>1980</v>
      </c>
      <c r="L552" s="32">
        <f t="shared" si="26"/>
        <v>1</v>
      </c>
      <c r="S552" s="11"/>
      <c r="T552" s="27" t="s">
        <v>1153</v>
      </c>
      <c r="U552" s="11">
        <v>103</v>
      </c>
    </row>
    <row r="553" spans="1:21" x14ac:dyDescent="0.2">
      <c r="A553" s="11">
        <v>729</v>
      </c>
      <c r="B553" s="27" t="s">
        <v>1155</v>
      </c>
      <c r="C553" s="11" t="s">
        <v>61</v>
      </c>
      <c r="D553" s="28" t="s">
        <v>1156</v>
      </c>
      <c r="E553" s="11">
        <v>27</v>
      </c>
      <c r="F553" s="11" t="s">
        <v>119</v>
      </c>
      <c r="G553" s="11">
        <v>39429644</v>
      </c>
      <c r="I553" t="b">
        <f t="shared" si="24"/>
        <v>0</v>
      </c>
      <c r="J553" s="25" t="str">
        <f t="shared" si="25"/>
        <v>1990</v>
      </c>
      <c r="L553" s="32">
        <f t="shared" si="26"/>
        <v>0</v>
      </c>
      <c r="S553" s="11"/>
      <c r="T553" s="27" t="s">
        <v>1155</v>
      </c>
      <c r="U553" s="11">
        <v>729</v>
      </c>
    </row>
    <row r="554" spans="1:21" x14ac:dyDescent="0.2">
      <c r="A554" s="11">
        <v>1700</v>
      </c>
      <c r="B554" s="27" t="s">
        <v>1157</v>
      </c>
      <c r="C554" s="11" t="s">
        <v>72</v>
      </c>
      <c r="D554" s="28" t="s">
        <v>1158</v>
      </c>
      <c r="E554" s="11">
        <v>20</v>
      </c>
      <c r="F554" s="11" t="s">
        <v>67</v>
      </c>
      <c r="G554" s="11">
        <v>54317886</v>
      </c>
      <c r="I554" t="b">
        <f t="shared" si="24"/>
        <v>0</v>
      </c>
      <c r="J554" s="25" t="str">
        <f t="shared" si="25"/>
        <v>1997</v>
      </c>
      <c r="L554" s="32">
        <f t="shared" si="26"/>
        <v>0</v>
      </c>
      <c r="S554" s="11"/>
      <c r="T554" s="27" t="s">
        <v>1157</v>
      </c>
      <c r="U554" s="11">
        <v>1700</v>
      </c>
    </row>
    <row r="555" spans="1:21" x14ac:dyDescent="0.2">
      <c r="A555" s="11">
        <v>936</v>
      </c>
      <c r="B555" s="27" t="s">
        <v>549</v>
      </c>
      <c r="C555" s="11" t="s">
        <v>61</v>
      </c>
      <c r="D555" s="28" t="s">
        <v>550</v>
      </c>
      <c r="E555" s="11">
        <v>39</v>
      </c>
      <c r="F555" s="11" t="s">
        <v>67</v>
      </c>
      <c r="G555" s="11">
        <v>49805664</v>
      </c>
      <c r="I555" t="b">
        <f t="shared" si="24"/>
        <v>0</v>
      </c>
      <c r="J555" s="25" t="str">
        <f t="shared" si="25"/>
        <v>1978</v>
      </c>
      <c r="L555" s="32">
        <f t="shared" si="26"/>
        <v>0</v>
      </c>
      <c r="S555" s="11"/>
      <c r="T555" s="27" t="s">
        <v>549</v>
      </c>
      <c r="U555" s="11">
        <v>936</v>
      </c>
    </row>
    <row r="556" spans="1:21" x14ac:dyDescent="0.2">
      <c r="A556" s="11">
        <v>36</v>
      </c>
      <c r="B556" s="27" t="s">
        <v>1159</v>
      </c>
      <c r="C556" s="11" t="s">
        <v>65</v>
      </c>
      <c r="D556" s="28" t="s">
        <v>1160</v>
      </c>
      <c r="E556" s="11">
        <v>24</v>
      </c>
      <c r="F556" s="11" t="s">
        <v>67</v>
      </c>
      <c r="G556" s="11">
        <v>49234279</v>
      </c>
      <c r="I556" t="b">
        <f t="shared" si="24"/>
        <v>0</v>
      </c>
      <c r="J556" s="25" t="str">
        <f t="shared" si="25"/>
        <v>1993</v>
      </c>
      <c r="L556" s="32">
        <f t="shared" si="26"/>
        <v>1</v>
      </c>
      <c r="S556" s="11"/>
      <c r="T556" s="27" t="s">
        <v>1159</v>
      </c>
      <c r="U556" s="11">
        <v>36</v>
      </c>
    </row>
    <row r="557" spans="1:21" x14ac:dyDescent="0.2">
      <c r="A557" s="11">
        <v>920</v>
      </c>
      <c r="B557" s="27" t="s">
        <v>1161</v>
      </c>
      <c r="C557" s="11" t="s">
        <v>61</v>
      </c>
      <c r="D557" s="28" t="s">
        <v>1162</v>
      </c>
      <c r="E557" s="11">
        <v>27</v>
      </c>
      <c r="F557" s="11" t="s">
        <v>63</v>
      </c>
      <c r="G557" s="11">
        <v>45411463</v>
      </c>
      <c r="I557" t="b">
        <f t="shared" si="24"/>
        <v>0</v>
      </c>
      <c r="J557" s="25" t="str">
        <f t="shared" si="25"/>
        <v>1990</v>
      </c>
      <c r="L557" s="32">
        <f t="shared" si="26"/>
        <v>0</v>
      </c>
      <c r="S557" s="11"/>
      <c r="T557" s="27" t="s">
        <v>1161</v>
      </c>
      <c r="U557" s="11">
        <v>920</v>
      </c>
    </row>
    <row r="558" spans="1:21" x14ac:dyDescent="0.2">
      <c r="A558" s="11">
        <v>380</v>
      </c>
      <c r="B558" s="27" t="s">
        <v>1163</v>
      </c>
      <c r="C558" s="11" t="s">
        <v>72</v>
      </c>
      <c r="D558" s="28" t="s">
        <v>282</v>
      </c>
      <c r="E558" s="11">
        <v>35</v>
      </c>
      <c r="F558" s="11" t="s">
        <v>106</v>
      </c>
      <c r="G558" s="11">
        <v>83763227</v>
      </c>
      <c r="I558" t="b">
        <f t="shared" si="24"/>
        <v>0</v>
      </c>
      <c r="J558" s="25" t="str">
        <f t="shared" si="25"/>
        <v>1982</v>
      </c>
      <c r="L558" s="32">
        <f t="shared" si="26"/>
        <v>0</v>
      </c>
      <c r="S558" s="11"/>
      <c r="T558" s="27" t="s">
        <v>1163</v>
      </c>
      <c r="U558" s="11">
        <v>380</v>
      </c>
    </row>
    <row r="559" spans="1:21" x14ac:dyDescent="0.2">
      <c r="A559" s="11">
        <v>1201</v>
      </c>
      <c r="B559" s="27" t="s">
        <v>1164</v>
      </c>
      <c r="C559" s="11" t="s">
        <v>72</v>
      </c>
      <c r="D559" s="28" t="s">
        <v>1165</v>
      </c>
      <c r="E559" s="11">
        <v>27</v>
      </c>
      <c r="F559" s="11" t="s">
        <v>106</v>
      </c>
      <c r="G559" s="11">
        <v>92151211</v>
      </c>
      <c r="I559" t="b">
        <f t="shared" si="24"/>
        <v>0</v>
      </c>
      <c r="J559" s="25" t="str">
        <f t="shared" si="25"/>
        <v>1990</v>
      </c>
      <c r="L559" s="32">
        <f t="shared" si="26"/>
        <v>0</v>
      </c>
      <c r="S559" s="11"/>
      <c r="T559" s="27" t="s">
        <v>1164</v>
      </c>
      <c r="U559" s="11">
        <v>1201</v>
      </c>
    </row>
    <row r="560" spans="1:21" x14ac:dyDescent="0.2">
      <c r="A560" s="11">
        <v>608</v>
      </c>
      <c r="B560" s="27" t="s">
        <v>1166</v>
      </c>
      <c r="C560" s="11" t="s">
        <v>72</v>
      </c>
      <c r="D560" s="28" t="s">
        <v>1167</v>
      </c>
      <c r="E560" s="11">
        <v>21</v>
      </c>
      <c r="F560" s="11" t="s">
        <v>67</v>
      </c>
      <c r="G560" s="11">
        <v>89315931</v>
      </c>
      <c r="I560" t="b">
        <f t="shared" si="24"/>
        <v>0</v>
      </c>
      <c r="J560" s="25" t="str">
        <f t="shared" si="25"/>
        <v>1996</v>
      </c>
      <c r="L560" s="32">
        <f t="shared" si="26"/>
        <v>0</v>
      </c>
      <c r="S560" s="11"/>
      <c r="T560" s="27" t="s">
        <v>1166</v>
      </c>
      <c r="U560" s="11">
        <v>608</v>
      </c>
    </row>
    <row r="561" spans="1:21" x14ac:dyDescent="0.2">
      <c r="A561" s="11">
        <v>1355</v>
      </c>
      <c r="B561" s="27" t="s">
        <v>1168</v>
      </c>
      <c r="C561" s="11" t="s">
        <v>61</v>
      </c>
      <c r="D561" s="28" t="s">
        <v>1086</v>
      </c>
      <c r="E561" s="11">
        <v>37</v>
      </c>
      <c r="F561" s="11" t="s">
        <v>67</v>
      </c>
      <c r="G561" s="11">
        <v>62578153</v>
      </c>
      <c r="I561" t="b">
        <f t="shared" si="24"/>
        <v>0</v>
      </c>
      <c r="J561" s="25" t="str">
        <f t="shared" si="25"/>
        <v>1980</v>
      </c>
      <c r="L561" s="32">
        <f t="shared" si="26"/>
        <v>0</v>
      </c>
      <c r="S561" s="11"/>
      <c r="T561" s="27" t="s">
        <v>1168</v>
      </c>
      <c r="U561" s="11">
        <v>1355</v>
      </c>
    </row>
    <row r="562" spans="1:21" x14ac:dyDescent="0.2">
      <c r="A562" s="11">
        <v>1391</v>
      </c>
      <c r="B562" s="27" t="s">
        <v>1169</v>
      </c>
      <c r="C562" s="11" t="s">
        <v>72</v>
      </c>
      <c r="D562" s="28" t="s">
        <v>1170</v>
      </c>
      <c r="E562" s="11">
        <v>41</v>
      </c>
      <c r="F562" s="11" t="s">
        <v>67</v>
      </c>
      <c r="G562" s="11">
        <v>84874504</v>
      </c>
      <c r="I562" t="b">
        <f t="shared" si="24"/>
        <v>0</v>
      </c>
      <c r="J562" s="25" t="str">
        <f t="shared" si="25"/>
        <v>1976</v>
      </c>
      <c r="L562" s="32">
        <f t="shared" si="26"/>
        <v>0</v>
      </c>
      <c r="S562" s="11"/>
      <c r="T562" s="27" t="s">
        <v>1169</v>
      </c>
      <c r="U562" s="11">
        <v>1391</v>
      </c>
    </row>
    <row r="563" spans="1:21" x14ac:dyDescent="0.2">
      <c r="A563" s="11">
        <v>276</v>
      </c>
      <c r="B563" s="27" t="s">
        <v>1171</v>
      </c>
      <c r="C563" s="11" t="s">
        <v>72</v>
      </c>
      <c r="D563" s="28" t="s">
        <v>1172</v>
      </c>
      <c r="E563" s="11">
        <v>35</v>
      </c>
      <c r="F563" s="11" t="s">
        <v>155</v>
      </c>
      <c r="G563" s="11">
        <v>25021430</v>
      </c>
      <c r="I563" t="b">
        <f t="shared" si="24"/>
        <v>0</v>
      </c>
      <c r="J563" s="25" t="str">
        <f t="shared" si="25"/>
        <v>1982</v>
      </c>
      <c r="L563" s="32">
        <f t="shared" si="26"/>
        <v>0</v>
      </c>
      <c r="S563" s="11"/>
      <c r="T563" s="27" t="s">
        <v>1171</v>
      </c>
      <c r="U563" s="11">
        <v>276</v>
      </c>
    </row>
    <row r="564" spans="1:21" x14ac:dyDescent="0.2">
      <c r="A564" s="11">
        <v>282</v>
      </c>
      <c r="B564" s="27" t="s">
        <v>1173</v>
      </c>
      <c r="C564" s="11" t="s">
        <v>65</v>
      </c>
      <c r="D564" s="28" t="s">
        <v>1174</v>
      </c>
      <c r="E564" s="11">
        <v>25</v>
      </c>
      <c r="F564" s="11" t="s">
        <v>67</v>
      </c>
      <c r="G564" s="11">
        <v>32821583</v>
      </c>
      <c r="I564" t="b">
        <f t="shared" si="24"/>
        <v>0</v>
      </c>
      <c r="J564" s="25" t="str">
        <f t="shared" si="25"/>
        <v>1992</v>
      </c>
      <c r="L564" s="32">
        <f t="shared" si="26"/>
        <v>0</v>
      </c>
      <c r="S564" s="11"/>
      <c r="T564" s="27" t="s">
        <v>1173</v>
      </c>
      <c r="U564" s="11">
        <v>282</v>
      </c>
    </row>
    <row r="565" spans="1:21" x14ac:dyDescent="0.2">
      <c r="A565" s="11">
        <v>530</v>
      </c>
      <c r="B565" s="27" t="s">
        <v>1175</v>
      </c>
      <c r="C565" s="11" t="s">
        <v>61</v>
      </c>
      <c r="D565" s="28" t="s">
        <v>1176</v>
      </c>
      <c r="E565" s="11">
        <v>22</v>
      </c>
      <c r="F565" s="11" t="s">
        <v>67</v>
      </c>
      <c r="G565" s="11">
        <v>80896532</v>
      </c>
      <c r="I565" t="b">
        <f t="shared" si="24"/>
        <v>0</v>
      </c>
      <c r="J565" s="25" t="str">
        <f t="shared" si="25"/>
        <v>1995</v>
      </c>
      <c r="L565" s="32">
        <f t="shared" si="26"/>
        <v>0</v>
      </c>
      <c r="S565" s="11"/>
      <c r="T565" s="27" t="s">
        <v>1175</v>
      </c>
      <c r="U565" s="11">
        <v>530</v>
      </c>
    </row>
    <row r="566" spans="1:21" x14ac:dyDescent="0.2">
      <c r="A566" s="11">
        <v>211</v>
      </c>
      <c r="B566" s="27" t="s">
        <v>1177</v>
      </c>
      <c r="C566" s="11" t="s">
        <v>61</v>
      </c>
      <c r="D566" s="28" t="s">
        <v>1178</v>
      </c>
      <c r="E566" s="11">
        <v>35</v>
      </c>
      <c r="F566" s="11" t="s">
        <v>67</v>
      </c>
      <c r="G566" s="11">
        <v>77921226</v>
      </c>
      <c r="I566" t="b">
        <f t="shared" si="24"/>
        <v>0</v>
      </c>
      <c r="J566" s="25" t="str">
        <f t="shared" si="25"/>
        <v>1982</v>
      </c>
      <c r="L566" s="32">
        <f t="shared" si="26"/>
        <v>0</v>
      </c>
      <c r="S566" s="11"/>
      <c r="T566" s="27" t="s">
        <v>1177</v>
      </c>
      <c r="U566" s="11">
        <v>211</v>
      </c>
    </row>
    <row r="567" spans="1:21" x14ac:dyDescent="0.2">
      <c r="A567" s="11">
        <v>1563</v>
      </c>
      <c r="B567" s="27" t="s">
        <v>1179</v>
      </c>
      <c r="C567" s="11" t="s">
        <v>61</v>
      </c>
      <c r="D567" s="28" t="s">
        <v>1180</v>
      </c>
      <c r="E567" s="11">
        <v>27</v>
      </c>
      <c r="F567" s="11" t="s">
        <v>67</v>
      </c>
      <c r="G567" s="11">
        <v>83579829</v>
      </c>
      <c r="I567" t="b">
        <f t="shared" si="24"/>
        <v>0</v>
      </c>
      <c r="J567" s="25" t="str">
        <f t="shared" si="25"/>
        <v>1991</v>
      </c>
      <c r="L567" s="32">
        <f t="shared" si="26"/>
        <v>0</v>
      </c>
      <c r="S567" s="11"/>
      <c r="T567" s="27" t="s">
        <v>1179</v>
      </c>
      <c r="U567" s="11">
        <v>1563</v>
      </c>
    </row>
    <row r="568" spans="1:21" x14ac:dyDescent="0.2">
      <c r="A568" s="11">
        <v>638</v>
      </c>
      <c r="B568" s="27" t="s">
        <v>1181</v>
      </c>
      <c r="C568" s="11" t="s">
        <v>72</v>
      </c>
      <c r="D568" s="28" t="s">
        <v>1182</v>
      </c>
      <c r="E568" s="11">
        <v>23</v>
      </c>
      <c r="F568" s="11" t="s">
        <v>70</v>
      </c>
      <c r="G568" s="11">
        <v>7893422</v>
      </c>
      <c r="I568" t="b">
        <f t="shared" si="24"/>
        <v>0</v>
      </c>
      <c r="J568" s="25" t="str">
        <f t="shared" si="25"/>
        <v>1994</v>
      </c>
      <c r="L568" s="32">
        <f t="shared" si="26"/>
        <v>0</v>
      </c>
      <c r="S568" s="11"/>
      <c r="T568" s="27" t="s">
        <v>1181</v>
      </c>
      <c r="U568" s="11">
        <v>638</v>
      </c>
    </row>
    <row r="569" spans="1:21" x14ac:dyDescent="0.2">
      <c r="A569" s="11">
        <v>584</v>
      </c>
      <c r="B569" s="27" t="s">
        <v>1183</v>
      </c>
      <c r="C569" s="11" t="s">
        <v>72</v>
      </c>
      <c r="D569" s="28" t="s">
        <v>1184</v>
      </c>
      <c r="E569" s="11">
        <v>23</v>
      </c>
      <c r="F569" s="11" t="s">
        <v>67</v>
      </c>
      <c r="G569" s="11">
        <v>1808884</v>
      </c>
      <c r="I569" t="b">
        <f t="shared" si="24"/>
        <v>0</v>
      </c>
      <c r="J569" s="25" t="str">
        <f t="shared" si="25"/>
        <v>1994</v>
      </c>
      <c r="L569" s="32">
        <f t="shared" si="26"/>
        <v>0</v>
      </c>
      <c r="S569" s="11"/>
      <c r="T569" s="27" t="s">
        <v>1183</v>
      </c>
      <c r="U569" s="11">
        <v>584</v>
      </c>
    </row>
    <row r="570" spans="1:21" x14ac:dyDescent="0.2">
      <c r="A570" s="11">
        <v>874</v>
      </c>
      <c r="B570" s="27" t="s">
        <v>1081</v>
      </c>
      <c r="C570" s="11" t="s">
        <v>72</v>
      </c>
      <c r="D570" s="28" t="s">
        <v>1082</v>
      </c>
      <c r="E570" s="11">
        <v>22</v>
      </c>
      <c r="F570" s="11" t="s">
        <v>67</v>
      </c>
      <c r="G570" s="11">
        <v>8283530</v>
      </c>
      <c r="I570" t="b">
        <f t="shared" si="24"/>
        <v>0</v>
      </c>
      <c r="J570" s="25" t="str">
        <f t="shared" si="25"/>
        <v>1995</v>
      </c>
      <c r="L570" s="32">
        <f t="shared" si="26"/>
        <v>0</v>
      </c>
      <c r="S570" s="11"/>
      <c r="T570" s="27" t="s">
        <v>1081</v>
      </c>
      <c r="U570" s="11">
        <v>874</v>
      </c>
    </row>
    <row r="571" spans="1:21" x14ac:dyDescent="0.2">
      <c r="A571" s="11">
        <v>493</v>
      </c>
      <c r="B571" s="27" t="s">
        <v>1185</v>
      </c>
      <c r="C571" s="11" t="s">
        <v>61</v>
      </c>
      <c r="D571" s="28" t="s">
        <v>1186</v>
      </c>
      <c r="E571" s="11">
        <v>23</v>
      </c>
      <c r="F571" s="11" t="s">
        <v>67</v>
      </c>
      <c r="G571" s="11">
        <v>31643329</v>
      </c>
      <c r="I571" t="b">
        <f t="shared" si="24"/>
        <v>0</v>
      </c>
      <c r="J571" s="25" t="str">
        <f t="shared" si="25"/>
        <v>1994</v>
      </c>
      <c r="L571" s="32">
        <f t="shared" si="26"/>
        <v>0</v>
      </c>
      <c r="S571" s="11"/>
      <c r="T571" s="27" t="s">
        <v>1185</v>
      </c>
      <c r="U571" s="11">
        <v>493</v>
      </c>
    </row>
    <row r="572" spans="1:21" x14ac:dyDescent="0.2">
      <c r="A572" s="11">
        <v>744</v>
      </c>
      <c r="B572" s="27" t="s">
        <v>1187</v>
      </c>
      <c r="C572" s="11" t="s">
        <v>72</v>
      </c>
      <c r="D572" s="28" t="s">
        <v>1188</v>
      </c>
      <c r="E572" s="11">
        <v>36</v>
      </c>
      <c r="F572" s="11" t="s">
        <v>67</v>
      </c>
      <c r="G572" s="11">
        <v>71302714</v>
      </c>
      <c r="I572" t="b">
        <f t="shared" si="24"/>
        <v>0</v>
      </c>
      <c r="J572" s="25" t="str">
        <f t="shared" si="25"/>
        <v>1981</v>
      </c>
      <c r="L572" s="32">
        <f t="shared" si="26"/>
        <v>0</v>
      </c>
      <c r="S572" s="11"/>
      <c r="T572" s="27" t="s">
        <v>1187</v>
      </c>
      <c r="U572" s="11">
        <v>744</v>
      </c>
    </row>
    <row r="573" spans="1:21" x14ac:dyDescent="0.2">
      <c r="A573" s="11">
        <v>126</v>
      </c>
      <c r="B573" s="27" t="s">
        <v>1189</v>
      </c>
      <c r="C573" s="11" t="s">
        <v>65</v>
      </c>
      <c r="D573" s="28" t="s">
        <v>1190</v>
      </c>
      <c r="E573" s="11">
        <v>21</v>
      </c>
      <c r="F573" s="11" t="s">
        <v>94</v>
      </c>
      <c r="G573" s="11">
        <v>65835125</v>
      </c>
      <c r="I573" t="b">
        <f t="shared" si="24"/>
        <v>0</v>
      </c>
      <c r="J573" s="25" t="str">
        <f t="shared" si="25"/>
        <v>1996</v>
      </c>
      <c r="L573" s="32">
        <f t="shared" si="26"/>
        <v>0</v>
      </c>
      <c r="S573" s="11"/>
      <c r="T573" s="27" t="s">
        <v>1189</v>
      </c>
      <c r="U573" s="11">
        <v>126</v>
      </c>
    </row>
    <row r="574" spans="1:21" x14ac:dyDescent="0.2">
      <c r="A574" s="11">
        <v>839</v>
      </c>
      <c r="B574" s="27" t="s">
        <v>1191</v>
      </c>
      <c r="C574" s="11" t="s">
        <v>72</v>
      </c>
      <c r="D574" s="28" t="s">
        <v>1192</v>
      </c>
      <c r="E574" s="11">
        <v>26</v>
      </c>
      <c r="F574" s="11" t="s">
        <v>67</v>
      </c>
      <c r="G574" s="11">
        <v>68372281</v>
      </c>
      <c r="I574" t="b">
        <f t="shared" si="24"/>
        <v>0</v>
      </c>
      <c r="J574" s="25" t="str">
        <f t="shared" si="25"/>
        <v>1991</v>
      </c>
      <c r="L574" s="32">
        <f t="shared" si="26"/>
        <v>0</v>
      </c>
      <c r="S574" s="11"/>
      <c r="T574" s="27" t="s">
        <v>1191</v>
      </c>
      <c r="U574" s="11">
        <v>839</v>
      </c>
    </row>
    <row r="575" spans="1:21" x14ac:dyDescent="0.2">
      <c r="A575" s="11">
        <v>1770</v>
      </c>
      <c r="B575" s="27" t="s">
        <v>1193</v>
      </c>
      <c r="C575" s="11" t="s">
        <v>72</v>
      </c>
      <c r="D575" s="28" t="s">
        <v>1194</v>
      </c>
      <c r="E575" s="11">
        <v>28</v>
      </c>
      <c r="F575" s="11" t="s">
        <v>106</v>
      </c>
      <c r="G575" s="11">
        <v>97701831</v>
      </c>
      <c r="I575" t="b">
        <f t="shared" si="24"/>
        <v>0</v>
      </c>
      <c r="J575" s="25" t="str">
        <f t="shared" si="25"/>
        <v>1989</v>
      </c>
      <c r="L575" s="32">
        <f t="shared" si="26"/>
        <v>1</v>
      </c>
      <c r="S575" s="11"/>
      <c r="T575" s="27" t="s">
        <v>1193</v>
      </c>
      <c r="U575" s="11">
        <v>1770</v>
      </c>
    </row>
    <row r="576" spans="1:21" x14ac:dyDescent="0.2">
      <c r="A576" s="11">
        <v>1457</v>
      </c>
      <c r="B576" s="27" t="s">
        <v>1195</v>
      </c>
      <c r="C576" s="11" t="s">
        <v>72</v>
      </c>
      <c r="D576" s="28" t="s">
        <v>1196</v>
      </c>
      <c r="E576" s="11">
        <v>26</v>
      </c>
      <c r="F576" s="11" t="s">
        <v>85</v>
      </c>
      <c r="G576" s="11">
        <v>1119998</v>
      </c>
      <c r="I576" t="b">
        <f t="shared" si="24"/>
        <v>0</v>
      </c>
      <c r="J576" s="25" t="str">
        <f t="shared" si="25"/>
        <v>1991</v>
      </c>
      <c r="L576" s="32">
        <f t="shared" si="26"/>
        <v>0</v>
      </c>
      <c r="S576" s="11"/>
      <c r="T576" s="27" t="s">
        <v>1195</v>
      </c>
      <c r="U576" s="11">
        <v>1457</v>
      </c>
    </row>
    <row r="577" spans="1:21" x14ac:dyDescent="0.2">
      <c r="A577" s="11">
        <v>1410</v>
      </c>
      <c r="B577" s="27" t="s">
        <v>1197</v>
      </c>
      <c r="C577" s="11" t="s">
        <v>65</v>
      </c>
      <c r="D577" s="28" t="s">
        <v>1198</v>
      </c>
      <c r="E577" s="11">
        <v>26</v>
      </c>
      <c r="F577" s="11" t="s">
        <v>63</v>
      </c>
      <c r="G577" s="11">
        <v>83641350</v>
      </c>
      <c r="I577" t="b">
        <f t="shared" si="24"/>
        <v>0</v>
      </c>
      <c r="J577" s="25" t="str">
        <f t="shared" si="25"/>
        <v>1991</v>
      </c>
      <c r="L577" s="32">
        <f t="shared" si="26"/>
        <v>0</v>
      </c>
      <c r="S577" s="11"/>
      <c r="T577" s="27" t="s">
        <v>1197</v>
      </c>
      <c r="U577" s="11">
        <v>1410</v>
      </c>
    </row>
    <row r="578" spans="1:21" x14ac:dyDescent="0.2">
      <c r="A578" s="11">
        <v>259</v>
      </c>
      <c r="B578" s="27" t="s">
        <v>1199</v>
      </c>
      <c r="C578" s="11" t="s">
        <v>61</v>
      </c>
      <c r="D578" s="28" t="s">
        <v>1200</v>
      </c>
      <c r="E578" s="11">
        <v>30</v>
      </c>
      <c r="F578" s="11" t="s">
        <v>67</v>
      </c>
      <c r="G578" s="11">
        <v>69644231</v>
      </c>
      <c r="I578" t="b">
        <f t="shared" si="24"/>
        <v>0</v>
      </c>
      <c r="J578" s="25" t="str">
        <f t="shared" si="25"/>
        <v>1988</v>
      </c>
      <c r="L578" s="32">
        <f t="shared" si="26"/>
        <v>0</v>
      </c>
      <c r="S578" s="11"/>
      <c r="T578" s="27" t="s">
        <v>1199</v>
      </c>
      <c r="U578" s="11">
        <v>259</v>
      </c>
    </row>
    <row r="579" spans="1:21" x14ac:dyDescent="0.2">
      <c r="A579" s="11">
        <v>159</v>
      </c>
      <c r="B579" s="27" t="s">
        <v>1201</v>
      </c>
      <c r="C579" s="11" t="s">
        <v>72</v>
      </c>
      <c r="D579" s="28" t="s">
        <v>1202</v>
      </c>
      <c r="E579" s="11">
        <v>47</v>
      </c>
      <c r="F579" s="11" t="s">
        <v>67</v>
      </c>
      <c r="G579" s="11">
        <v>58835655</v>
      </c>
      <c r="I579" t="b">
        <f t="shared" si="24"/>
        <v>0</v>
      </c>
      <c r="J579" s="25" t="str">
        <f t="shared" si="25"/>
        <v>1970</v>
      </c>
      <c r="L579" s="32">
        <f t="shared" si="26"/>
        <v>0</v>
      </c>
      <c r="S579" s="11"/>
      <c r="T579" s="27" t="s">
        <v>1201</v>
      </c>
      <c r="U579" s="11">
        <v>159</v>
      </c>
    </row>
    <row r="580" spans="1:21" x14ac:dyDescent="0.2">
      <c r="A580" s="11">
        <v>678</v>
      </c>
      <c r="B580" s="27" t="s">
        <v>1203</v>
      </c>
      <c r="C580" s="11" t="s">
        <v>61</v>
      </c>
      <c r="D580" s="28" t="s">
        <v>1204</v>
      </c>
      <c r="E580" s="11">
        <v>24</v>
      </c>
      <c r="F580" s="11" t="s">
        <v>67</v>
      </c>
      <c r="G580" s="11">
        <v>5943715</v>
      </c>
      <c r="I580" t="b">
        <f t="shared" si="24"/>
        <v>0</v>
      </c>
      <c r="J580" s="25" t="str">
        <f t="shared" si="25"/>
        <v>1993</v>
      </c>
      <c r="L580" s="32">
        <f t="shared" si="26"/>
        <v>0</v>
      </c>
      <c r="S580" s="11"/>
      <c r="T580" s="27" t="s">
        <v>1203</v>
      </c>
      <c r="U580" s="11">
        <v>678</v>
      </c>
    </row>
    <row r="581" spans="1:21" x14ac:dyDescent="0.2">
      <c r="A581" s="11">
        <v>167</v>
      </c>
      <c r="B581" s="27" t="s">
        <v>1205</v>
      </c>
      <c r="C581" s="11" t="s">
        <v>72</v>
      </c>
      <c r="D581" s="28" t="s">
        <v>1206</v>
      </c>
      <c r="E581" s="11">
        <v>19</v>
      </c>
      <c r="F581" s="11" t="s">
        <v>67</v>
      </c>
      <c r="G581" s="11">
        <v>91206324</v>
      </c>
      <c r="I581" t="b">
        <f t="shared" si="24"/>
        <v>0</v>
      </c>
      <c r="J581" s="25" t="str">
        <f t="shared" si="25"/>
        <v>1998</v>
      </c>
      <c r="L581" s="32">
        <f t="shared" si="26"/>
        <v>0</v>
      </c>
      <c r="S581" s="11"/>
      <c r="T581" s="27" t="s">
        <v>1205</v>
      </c>
      <c r="U581" s="11">
        <v>167</v>
      </c>
    </row>
    <row r="582" spans="1:21" x14ac:dyDescent="0.2">
      <c r="A582" s="11">
        <v>635</v>
      </c>
      <c r="B582" s="27" t="s">
        <v>1207</v>
      </c>
      <c r="C582" s="11" t="s">
        <v>72</v>
      </c>
      <c r="D582" s="28" t="s">
        <v>1208</v>
      </c>
      <c r="E582" s="11">
        <v>30</v>
      </c>
      <c r="F582" s="11" t="s">
        <v>106</v>
      </c>
      <c r="G582" s="11">
        <v>82049831</v>
      </c>
      <c r="I582" t="b">
        <f t="shared" si="24"/>
        <v>0</v>
      </c>
      <c r="J582" s="25" t="str">
        <f t="shared" si="25"/>
        <v>1987</v>
      </c>
      <c r="L582" s="32">
        <f t="shared" si="26"/>
        <v>0</v>
      </c>
      <c r="S582" s="11"/>
      <c r="T582" s="27" t="s">
        <v>1207</v>
      </c>
      <c r="U582" s="11">
        <v>635</v>
      </c>
    </row>
    <row r="583" spans="1:21" x14ac:dyDescent="0.2">
      <c r="A583" s="11">
        <v>492</v>
      </c>
      <c r="B583" s="27" t="s">
        <v>1209</v>
      </c>
      <c r="C583" s="11" t="s">
        <v>65</v>
      </c>
      <c r="D583" s="28" t="s">
        <v>1210</v>
      </c>
      <c r="E583" s="11">
        <v>24</v>
      </c>
      <c r="F583" s="11" t="s">
        <v>67</v>
      </c>
      <c r="G583" s="11">
        <v>17176432</v>
      </c>
      <c r="I583" t="b">
        <f t="shared" ref="I583:I646" si="27">IF(AND(IF(F583=$I$5,TRUE,FALSE),IF(MID(B583,1,1)="П",TRUE,FALSE)),TRUE,FALSE)</f>
        <v>0</v>
      </c>
      <c r="J583" s="25" t="str">
        <f t="shared" ref="J583:J646" si="28">RIGHT(D583,4)</f>
        <v>1993</v>
      </c>
      <c r="L583" s="32">
        <f t="shared" ref="L583:L646" si="29">IF(LEFT(B583)="П",1,0)</f>
        <v>0</v>
      </c>
      <c r="S583" s="11"/>
      <c r="T583" s="27" t="s">
        <v>1209</v>
      </c>
      <c r="U583" s="11">
        <v>492</v>
      </c>
    </row>
    <row r="584" spans="1:21" x14ac:dyDescent="0.2">
      <c r="A584" s="11">
        <v>846</v>
      </c>
      <c r="B584" s="27" t="s">
        <v>1211</v>
      </c>
      <c r="C584" s="11" t="s">
        <v>72</v>
      </c>
      <c r="D584" s="28" t="s">
        <v>288</v>
      </c>
      <c r="E584" s="11">
        <v>26</v>
      </c>
      <c r="F584" s="11" t="s">
        <v>67</v>
      </c>
      <c r="G584" s="11">
        <v>3267899</v>
      </c>
      <c r="I584" t="b">
        <f t="shared" si="27"/>
        <v>0</v>
      </c>
      <c r="J584" s="25" t="str">
        <f t="shared" si="28"/>
        <v>1991</v>
      </c>
      <c r="L584" s="32">
        <f t="shared" si="29"/>
        <v>0</v>
      </c>
      <c r="S584" s="11"/>
      <c r="T584" s="27" t="s">
        <v>1211</v>
      </c>
      <c r="U584" s="11">
        <v>846</v>
      </c>
    </row>
    <row r="585" spans="1:21" x14ac:dyDescent="0.2">
      <c r="A585" s="11">
        <v>781</v>
      </c>
      <c r="B585" s="27" t="s">
        <v>1212</v>
      </c>
      <c r="C585" s="11" t="s">
        <v>61</v>
      </c>
      <c r="D585" s="28" t="s">
        <v>1213</v>
      </c>
      <c r="E585" s="11">
        <v>24</v>
      </c>
      <c r="F585" s="11" t="s">
        <v>67</v>
      </c>
      <c r="G585" s="11">
        <v>93214427</v>
      </c>
      <c r="I585" t="b">
        <f t="shared" si="27"/>
        <v>0</v>
      </c>
      <c r="J585" s="25" t="str">
        <f t="shared" si="28"/>
        <v>1993</v>
      </c>
      <c r="L585" s="32">
        <f t="shared" si="29"/>
        <v>0</v>
      </c>
      <c r="S585" s="11"/>
      <c r="T585" s="27" t="s">
        <v>1212</v>
      </c>
      <c r="U585" s="11">
        <v>781</v>
      </c>
    </row>
    <row r="586" spans="1:21" x14ac:dyDescent="0.2">
      <c r="A586" s="11">
        <v>1208</v>
      </c>
      <c r="B586" s="27" t="s">
        <v>1214</v>
      </c>
      <c r="C586" s="11" t="s">
        <v>72</v>
      </c>
      <c r="D586" s="28" t="s">
        <v>1215</v>
      </c>
      <c r="E586" s="11">
        <v>21</v>
      </c>
      <c r="F586" s="11" t="s">
        <v>67</v>
      </c>
      <c r="G586" s="11">
        <v>17191163</v>
      </c>
      <c r="I586" t="b">
        <f t="shared" si="27"/>
        <v>0</v>
      </c>
      <c r="J586" s="25" t="str">
        <f t="shared" si="28"/>
        <v>1997</v>
      </c>
      <c r="L586" s="32">
        <f t="shared" si="29"/>
        <v>0</v>
      </c>
      <c r="S586" s="11"/>
      <c r="T586" s="27" t="s">
        <v>1214</v>
      </c>
      <c r="U586" s="11">
        <v>1208</v>
      </c>
    </row>
    <row r="587" spans="1:21" x14ac:dyDescent="0.2">
      <c r="A587" s="11">
        <v>673</v>
      </c>
      <c r="B587" s="27" t="s">
        <v>1216</v>
      </c>
      <c r="C587" s="11" t="s">
        <v>72</v>
      </c>
      <c r="D587" s="28" t="s">
        <v>1217</v>
      </c>
      <c r="E587" s="11">
        <v>36</v>
      </c>
      <c r="F587" s="11" t="s">
        <v>85</v>
      </c>
      <c r="G587" s="11">
        <v>98124698</v>
      </c>
      <c r="I587" t="b">
        <f t="shared" si="27"/>
        <v>0</v>
      </c>
      <c r="J587" s="25" t="str">
        <f t="shared" si="28"/>
        <v>1981</v>
      </c>
      <c r="L587" s="32">
        <f t="shared" si="29"/>
        <v>0</v>
      </c>
      <c r="S587" s="11"/>
      <c r="T587" s="27" t="s">
        <v>1216</v>
      </c>
      <c r="U587" s="11">
        <v>673</v>
      </c>
    </row>
    <row r="588" spans="1:21" x14ac:dyDescent="0.2">
      <c r="A588" s="11">
        <v>80</v>
      </c>
      <c r="B588" s="27" t="s">
        <v>1218</v>
      </c>
      <c r="C588" s="11" t="s">
        <v>65</v>
      </c>
      <c r="D588" s="28" t="s">
        <v>1219</v>
      </c>
      <c r="E588" s="11">
        <v>41</v>
      </c>
      <c r="F588" s="11" t="s">
        <v>67</v>
      </c>
      <c r="G588" s="11">
        <v>34684421</v>
      </c>
      <c r="I588" t="b">
        <f t="shared" si="27"/>
        <v>0</v>
      </c>
      <c r="J588" s="25" t="str">
        <f t="shared" si="28"/>
        <v>1976</v>
      </c>
      <c r="L588" s="32">
        <f t="shared" si="29"/>
        <v>1</v>
      </c>
      <c r="S588" s="11"/>
      <c r="T588" s="27" t="s">
        <v>1218</v>
      </c>
      <c r="U588" s="11">
        <v>80</v>
      </c>
    </row>
    <row r="589" spans="1:21" x14ac:dyDescent="0.2">
      <c r="A589" s="11">
        <v>1088</v>
      </c>
      <c r="B589" s="27" t="s">
        <v>1220</v>
      </c>
      <c r="C589" s="11" t="s">
        <v>61</v>
      </c>
      <c r="D589" s="28" t="s">
        <v>1221</v>
      </c>
      <c r="E589" s="11">
        <v>41</v>
      </c>
      <c r="F589" s="11" t="s">
        <v>67</v>
      </c>
      <c r="G589" s="11">
        <v>97974421</v>
      </c>
      <c r="I589" t="b">
        <f t="shared" si="27"/>
        <v>0</v>
      </c>
      <c r="J589" s="25" t="str">
        <f t="shared" si="28"/>
        <v>1976</v>
      </c>
      <c r="L589" s="32">
        <f t="shared" si="29"/>
        <v>0</v>
      </c>
      <c r="S589" s="11"/>
      <c r="T589" s="27" t="s">
        <v>1220</v>
      </c>
      <c r="U589" s="11">
        <v>1088</v>
      </c>
    </row>
    <row r="590" spans="1:21" x14ac:dyDescent="0.2">
      <c r="A590" s="11">
        <v>883</v>
      </c>
      <c r="B590" s="27" t="s">
        <v>1222</v>
      </c>
      <c r="C590" s="11" t="s">
        <v>72</v>
      </c>
      <c r="D590" s="28" t="s">
        <v>1223</v>
      </c>
      <c r="E590" s="11">
        <v>43</v>
      </c>
      <c r="F590" s="11" t="s">
        <v>70</v>
      </c>
      <c r="G590" s="11">
        <v>44985332</v>
      </c>
      <c r="I590" t="b">
        <f t="shared" si="27"/>
        <v>0</v>
      </c>
      <c r="J590" s="25" t="str">
        <f t="shared" si="28"/>
        <v>1974</v>
      </c>
      <c r="L590" s="32">
        <f t="shared" si="29"/>
        <v>0</v>
      </c>
      <c r="S590" s="11"/>
      <c r="T590" s="27" t="s">
        <v>1222</v>
      </c>
      <c r="U590" s="11">
        <v>883</v>
      </c>
    </row>
    <row r="591" spans="1:21" x14ac:dyDescent="0.2">
      <c r="A591" s="11">
        <v>814</v>
      </c>
      <c r="B591" s="27" t="s">
        <v>1224</v>
      </c>
      <c r="C591" s="11" t="s">
        <v>72</v>
      </c>
      <c r="D591" s="28" t="s">
        <v>1225</v>
      </c>
      <c r="E591" s="11">
        <v>41</v>
      </c>
      <c r="F591" s="11" t="s">
        <v>122</v>
      </c>
      <c r="G591" s="11">
        <v>94070106</v>
      </c>
      <c r="I591" t="b">
        <f t="shared" si="27"/>
        <v>0</v>
      </c>
      <c r="J591" s="25" t="str">
        <f t="shared" si="28"/>
        <v>1976</v>
      </c>
      <c r="L591" s="32">
        <f t="shared" si="29"/>
        <v>0</v>
      </c>
      <c r="S591" s="11"/>
      <c r="T591" s="27" t="s">
        <v>1224</v>
      </c>
      <c r="U591" s="11">
        <v>814</v>
      </c>
    </row>
    <row r="592" spans="1:21" x14ac:dyDescent="0.2">
      <c r="A592" s="11">
        <v>748</v>
      </c>
      <c r="B592" s="27" t="s">
        <v>1226</v>
      </c>
      <c r="C592" s="11" t="s">
        <v>61</v>
      </c>
      <c r="D592" s="28" t="s">
        <v>686</v>
      </c>
      <c r="E592" s="11">
        <v>24</v>
      </c>
      <c r="F592" s="11" t="s">
        <v>67</v>
      </c>
      <c r="G592" s="11">
        <v>51910515</v>
      </c>
      <c r="I592" t="b">
        <f t="shared" si="27"/>
        <v>0</v>
      </c>
      <c r="J592" s="25" t="str">
        <f t="shared" si="28"/>
        <v>1993</v>
      </c>
      <c r="L592" s="32">
        <f t="shared" si="29"/>
        <v>0</v>
      </c>
      <c r="S592" s="11"/>
      <c r="T592" s="27" t="s">
        <v>1226</v>
      </c>
      <c r="U592" s="11">
        <v>748</v>
      </c>
    </row>
    <row r="593" spans="1:21" x14ac:dyDescent="0.2">
      <c r="A593" s="11">
        <v>717</v>
      </c>
      <c r="B593" s="27" t="s">
        <v>1227</v>
      </c>
      <c r="C593" s="11" t="s">
        <v>61</v>
      </c>
      <c r="D593" s="28" t="s">
        <v>1228</v>
      </c>
      <c r="E593" s="11">
        <v>24</v>
      </c>
      <c r="F593" s="11" t="s">
        <v>67</v>
      </c>
      <c r="G593" s="11">
        <v>2213989</v>
      </c>
      <c r="I593" t="b">
        <f t="shared" si="27"/>
        <v>0</v>
      </c>
      <c r="J593" s="25" t="str">
        <f t="shared" si="28"/>
        <v>1993</v>
      </c>
      <c r="L593" s="32">
        <f t="shared" si="29"/>
        <v>0</v>
      </c>
      <c r="S593" s="11"/>
      <c r="T593" s="27" t="s">
        <v>1227</v>
      </c>
      <c r="U593" s="11">
        <v>717</v>
      </c>
    </row>
    <row r="594" spans="1:21" x14ac:dyDescent="0.2">
      <c r="A594" s="11">
        <v>681</v>
      </c>
      <c r="B594" s="27" t="s">
        <v>1229</v>
      </c>
      <c r="C594" s="11" t="s">
        <v>65</v>
      </c>
      <c r="D594" s="28" t="s">
        <v>1230</v>
      </c>
      <c r="E594" s="11">
        <v>38</v>
      </c>
      <c r="F594" s="11" t="s">
        <v>67</v>
      </c>
      <c r="G594" s="11">
        <v>38773815</v>
      </c>
      <c r="I594" t="b">
        <f t="shared" si="27"/>
        <v>0</v>
      </c>
      <c r="J594" s="25" t="str">
        <f t="shared" si="28"/>
        <v>1979</v>
      </c>
      <c r="L594" s="32">
        <f t="shared" si="29"/>
        <v>0</v>
      </c>
      <c r="S594" s="11"/>
      <c r="T594" s="27" t="s">
        <v>1229</v>
      </c>
      <c r="U594" s="11">
        <v>681</v>
      </c>
    </row>
    <row r="595" spans="1:21" x14ac:dyDescent="0.2">
      <c r="A595" s="11">
        <v>1722</v>
      </c>
      <c r="B595" s="27" t="s">
        <v>1231</v>
      </c>
      <c r="C595" s="11" t="s">
        <v>72</v>
      </c>
      <c r="D595" s="28" t="s">
        <v>1232</v>
      </c>
      <c r="E595" s="11">
        <v>32</v>
      </c>
      <c r="F595" s="11" t="s">
        <v>70</v>
      </c>
      <c r="G595" s="11">
        <v>15649374</v>
      </c>
      <c r="I595" t="b">
        <f t="shared" si="27"/>
        <v>0</v>
      </c>
      <c r="J595" s="25" t="str">
        <f t="shared" si="28"/>
        <v>1985</v>
      </c>
      <c r="L595" s="32">
        <f t="shared" si="29"/>
        <v>0</v>
      </c>
      <c r="S595" s="11"/>
      <c r="T595" s="27" t="s">
        <v>1231</v>
      </c>
      <c r="U595" s="11">
        <v>1722</v>
      </c>
    </row>
    <row r="596" spans="1:21" x14ac:dyDescent="0.2">
      <c r="A596" s="11">
        <v>967</v>
      </c>
      <c r="B596" s="27" t="s">
        <v>1233</v>
      </c>
      <c r="C596" s="11" t="s">
        <v>61</v>
      </c>
      <c r="D596" s="28" t="s">
        <v>1234</v>
      </c>
      <c r="E596" s="11">
        <v>34</v>
      </c>
      <c r="F596" s="11" t="s">
        <v>67</v>
      </c>
      <c r="G596" s="11">
        <v>46956338</v>
      </c>
      <c r="I596" t="b">
        <f t="shared" si="27"/>
        <v>0</v>
      </c>
      <c r="J596" s="25" t="str">
        <f t="shared" si="28"/>
        <v>1984</v>
      </c>
      <c r="L596" s="32">
        <f t="shared" si="29"/>
        <v>0</v>
      </c>
      <c r="S596" s="11"/>
      <c r="T596" s="27" t="s">
        <v>1233</v>
      </c>
      <c r="U596" s="11">
        <v>967</v>
      </c>
    </row>
    <row r="597" spans="1:21" x14ac:dyDescent="0.2">
      <c r="A597" s="11">
        <v>714</v>
      </c>
      <c r="B597" s="27" t="s">
        <v>1235</v>
      </c>
      <c r="C597" s="11" t="s">
        <v>72</v>
      </c>
      <c r="D597" s="28" t="s">
        <v>1236</v>
      </c>
      <c r="E597" s="11">
        <v>30</v>
      </c>
      <c r="F597" s="11" t="s">
        <v>94</v>
      </c>
      <c r="G597" s="11">
        <v>98693010</v>
      </c>
      <c r="I597" t="b">
        <f t="shared" si="27"/>
        <v>0</v>
      </c>
      <c r="J597" s="25" t="str">
        <f t="shared" si="28"/>
        <v>1987</v>
      </c>
      <c r="L597" s="32">
        <f t="shared" si="29"/>
        <v>0</v>
      </c>
      <c r="S597" s="11"/>
      <c r="T597" s="27" t="s">
        <v>1235</v>
      </c>
      <c r="U597" s="11">
        <v>714</v>
      </c>
    </row>
    <row r="598" spans="1:21" x14ac:dyDescent="0.2">
      <c r="A598" s="11">
        <v>1107</v>
      </c>
      <c r="B598" s="27" t="s">
        <v>1237</v>
      </c>
      <c r="C598" s="11" t="s">
        <v>72</v>
      </c>
      <c r="D598" s="28" t="s">
        <v>1238</v>
      </c>
      <c r="E598" s="11">
        <v>21</v>
      </c>
      <c r="F598" s="11" t="s">
        <v>67</v>
      </c>
      <c r="G598" s="11">
        <v>8216744</v>
      </c>
      <c r="I598" t="b">
        <f t="shared" si="27"/>
        <v>0</v>
      </c>
      <c r="J598" s="25" t="str">
        <f>RIGHT(D598,4)</f>
        <v>1996</v>
      </c>
      <c r="L598" s="32">
        <f t="shared" si="29"/>
        <v>0</v>
      </c>
      <c r="S598" s="11"/>
      <c r="T598" s="27" t="s">
        <v>1237</v>
      </c>
      <c r="U598" s="11">
        <v>1107</v>
      </c>
    </row>
    <row r="599" spans="1:21" x14ac:dyDescent="0.2">
      <c r="A599" s="11">
        <v>521</v>
      </c>
      <c r="B599" s="27" t="s">
        <v>1239</v>
      </c>
      <c r="C599" s="11" t="s">
        <v>61</v>
      </c>
      <c r="D599" s="28" t="s">
        <v>1240</v>
      </c>
      <c r="E599" s="11">
        <v>25</v>
      </c>
      <c r="F599" s="11" t="s">
        <v>67</v>
      </c>
      <c r="G599" s="11">
        <v>29627882</v>
      </c>
      <c r="I599" t="b">
        <f t="shared" si="27"/>
        <v>0</v>
      </c>
      <c r="J599" s="25" t="str">
        <f t="shared" si="28"/>
        <v>1992</v>
      </c>
      <c r="L599" s="32">
        <f t="shared" si="29"/>
        <v>0</v>
      </c>
      <c r="S599" s="11"/>
      <c r="T599" s="27" t="s">
        <v>1239</v>
      </c>
      <c r="U599" s="11">
        <v>521</v>
      </c>
    </row>
    <row r="600" spans="1:21" x14ac:dyDescent="0.2">
      <c r="A600" s="11">
        <v>1075</v>
      </c>
      <c r="B600" s="27" t="s">
        <v>1241</v>
      </c>
      <c r="C600" s="11" t="s">
        <v>72</v>
      </c>
      <c r="D600" s="28" t="s">
        <v>1242</v>
      </c>
      <c r="E600" s="11">
        <v>42</v>
      </c>
      <c r="F600" s="11" t="s">
        <v>67</v>
      </c>
      <c r="G600" s="11">
        <v>97993746</v>
      </c>
      <c r="I600" t="b">
        <f t="shared" si="27"/>
        <v>0</v>
      </c>
      <c r="J600" s="25" t="str">
        <f t="shared" si="28"/>
        <v>1975</v>
      </c>
      <c r="L600" s="32">
        <f t="shared" si="29"/>
        <v>0</v>
      </c>
      <c r="S600" s="11"/>
      <c r="T600" s="27" t="s">
        <v>1241</v>
      </c>
      <c r="U600" s="11">
        <v>1075</v>
      </c>
    </row>
    <row r="601" spans="1:21" x14ac:dyDescent="0.2">
      <c r="A601" s="11">
        <v>1706</v>
      </c>
      <c r="B601" s="27" t="s">
        <v>1243</v>
      </c>
      <c r="C601" s="11" t="s">
        <v>65</v>
      </c>
      <c r="D601" s="28" t="s">
        <v>1244</v>
      </c>
      <c r="E601" s="11">
        <v>28</v>
      </c>
      <c r="F601" s="11" t="s">
        <v>119</v>
      </c>
      <c r="G601" s="11">
        <v>43687212</v>
      </c>
      <c r="I601" t="b">
        <f t="shared" si="27"/>
        <v>0</v>
      </c>
      <c r="J601" s="25" t="str">
        <f t="shared" si="28"/>
        <v>1989</v>
      </c>
      <c r="L601" s="32">
        <f t="shared" si="29"/>
        <v>0</v>
      </c>
      <c r="S601" s="11"/>
      <c r="T601" s="27" t="s">
        <v>1243</v>
      </c>
      <c r="U601" s="11">
        <v>1706</v>
      </c>
    </row>
    <row r="602" spans="1:21" x14ac:dyDescent="0.2">
      <c r="A602" s="11">
        <v>1008</v>
      </c>
      <c r="B602" s="27" t="s">
        <v>1245</v>
      </c>
      <c r="C602" s="11" t="s">
        <v>72</v>
      </c>
      <c r="D602" s="28" t="s">
        <v>1246</v>
      </c>
      <c r="E602" s="11">
        <v>27</v>
      </c>
      <c r="F602" s="11" t="s">
        <v>67</v>
      </c>
      <c r="G602" s="11">
        <v>92649639</v>
      </c>
      <c r="I602" t="b">
        <f t="shared" si="27"/>
        <v>0</v>
      </c>
      <c r="J602" s="25" t="str">
        <f t="shared" si="28"/>
        <v>1990</v>
      </c>
      <c r="L602" s="32">
        <f t="shared" si="29"/>
        <v>0</v>
      </c>
      <c r="S602" s="11"/>
      <c r="T602" s="27" t="s">
        <v>1245</v>
      </c>
      <c r="U602" s="11">
        <v>1008</v>
      </c>
    </row>
    <row r="603" spans="1:21" x14ac:dyDescent="0.2">
      <c r="A603" s="11">
        <v>1479</v>
      </c>
      <c r="B603" s="27" t="s">
        <v>1247</v>
      </c>
      <c r="C603" s="11" t="s">
        <v>65</v>
      </c>
      <c r="D603" s="28" t="s">
        <v>1248</v>
      </c>
      <c r="E603" s="11">
        <v>26</v>
      </c>
      <c r="F603" s="11" t="s">
        <v>67</v>
      </c>
      <c r="G603" s="11">
        <v>79773139</v>
      </c>
      <c r="I603" t="b">
        <f t="shared" si="27"/>
        <v>0</v>
      </c>
      <c r="J603" s="25" t="str">
        <f t="shared" si="28"/>
        <v>1991</v>
      </c>
      <c r="L603" s="32">
        <f t="shared" si="29"/>
        <v>0</v>
      </c>
      <c r="S603" s="11"/>
      <c r="T603" s="27" t="s">
        <v>1247</v>
      </c>
      <c r="U603" s="11">
        <v>1479</v>
      </c>
    </row>
    <row r="604" spans="1:21" x14ac:dyDescent="0.2">
      <c r="A604" s="11">
        <v>985</v>
      </c>
      <c r="B604" s="27" t="s">
        <v>1249</v>
      </c>
      <c r="C604" s="11" t="s">
        <v>61</v>
      </c>
      <c r="D604" s="28" t="s">
        <v>1250</v>
      </c>
      <c r="E604" s="11">
        <v>26</v>
      </c>
      <c r="F604" s="11" t="s">
        <v>67</v>
      </c>
      <c r="G604" s="11">
        <v>44129368</v>
      </c>
      <c r="I604" t="b">
        <f t="shared" si="27"/>
        <v>0</v>
      </c>
      <c r="J604" s="25" t="str">
        <f t="shared" si="28"/>
        <v>1991</v>
      </c>
      <c r="L604" s="32">
        <f t="shared" si="29"/>
        <v>0</v>
      </c>
      <c r="S604" s="11"/>
      <c r="T604" s="27" t="s">
        <v>1249</v>
      </c>
      <c r="U604" s="11">
        <v>985</v>
      </c>
    </row>
    <row r="605" spans="1:21" x14ac:dyDescent="0.2">
      <c r="A605" s="11">
        <v>537</v>
      </c>
      <c r="B605" s="27" t="s">
        <v>1251</v>
      </c>
      <c r="C605" s="11" t="s">
        <v>72</v>
      </c>
      <c r="D605" s="28" t="s">
        <v>1252</v>
      </c>
      <c r="E605" s="11">
        <v>40</v>
      </c>
      <c r="F605" s="11" t="s">
        <v>67</v>
      </c>
      <c r="G605" s="11">
        <v>58788596</v>
      </c>
      <c r="I605" t="b">
        <f t="shared" si="27"/>
        <v>0</v>
      </c>
      <c r="J605" s="25" t="str">
        <f t="shared" si="28"/>
        <v>1977</v>
      </c>
      <c r="L605" s="32">
        <f t="shared" si="29"/>
        <v>0</v>
      </c>
      <c r="S605" s="11"/>
      <c r="T605" s="27" t="s">
        <v>1251</v>
      </c>
      <c r="U605" s="11">
        <v>537</v>
      </c>
    </row>
    <row r="606" spans="1:21" x14ac:dyDescent="0.2">
      <c r="A606" s="11">
        <v>1103</v>
      </c>
      <c r="B606" s="27" t="s">
        <v>1253</v>
      </c>
      <c r="C606" s="11" t="s">
        <v>72</v>
      </c>
      <c r="D606" s="28" t="s">
        <v>1254</v>
      </c>
      <c r="E606" s="11">
        <v>30</v>
      </c>
      <c r="F606" s="11" t="s">
        <v>67</v>
      </c>
      <c r="G606" s="11">
        <v>71108186</v>
      </c>
      <c r="I606" t="b">
        <f t="shared" si="27"/>
        <v>0</v>
      </c>
      <c r="J606" s="25" t="str">
        <f t="shared" si="28"/>
        <v>1987</v>
      </c>
      <c r="L606" s="32">
        <f t="shared" si="29"/>
        <v>0</v>
      </c>
      <c r="S606" s="11"/>
      <c r="T606" s="27" t="s">
        <v>1253</v>
      </c>
      <c r="U606" s="11">
        <v>1103</v>
      </c>
    </row>
    <row r="607" spans="1:21" x14ac:dyDescent="0.2">
      <c r="A607" s="11">
        <v>313</v>
      </c>
      <c r="B607" s="27" t="s">
        <v>1255</v>
      </c>
      <c r="C607" s="11" t="s">
        <v>65</v>
      </c>
      <c r="D607" s="28" t="s">
        <v>1256</v>
      </c>
      <c r="E607" s="11">
        <v>27</v>
      </c>
      <c r="F607" s="11" t="s">
        <v>63</v>
      </c>
      <c r="G607" s="11">
        <v>56699971</v>
      </c>
      <c r="I607" t="b">
        <f t="shared" si="27"/>
        <v>0</v>
      </c>
      <c r="J607" s="25" t="str">
        <f t="shared" si="28"/>
        <v>1990</v>
      </c>
      <c r="L607" s="32">
        <f t="shared" si="29"/>
        <v>0</v>
      </c>
      <c r="S607" s="11"/>
      <c r="T607" s="27" t="s">
        <v>1255</v>
      </c>
      <c r="U607" s="11">
        <v>313</v>
      </c>
    </row>
    <row r="608" spans="1:21" x14ac:dyDescent="0.2">
      <c r="A608" s="11">
        <v>778</v>
      </c>
      <c r="B608" s="27" t="s">
        <v>1257</v>
      </c>
      <c r="C608" s="11" t="s">
        <v>72</v>
      </c>
      <c r="D608" s="28" t="s">
        <v>1258</v>
      </c>
      <c r="E608" s="11">
        <v>28</v>
      </c>
      <c r="F608" s="11" t="s">
        <v>67</v>
      </c>
      <c r="G608" s="11">
        <v>18301474</v>
      </c>
      <c r="I608" t="b">
        <f t="shared" si="27"/>
        <v>0</v>
      </c>
      <c r="J608" s="25" t="str">
        <f t="shared" si="28"/>
        <v>1989</v>
      </c>
      <c r="L608" s="32">
        <f t="shared" si="29"/>
        <v>0</v>
      </c>
      <c r="S608" s="11"/>
      <c r="T608" s="27" t="s">
        <v>1257</v>
      </c>
      <c r="U608" s="11">
        <v>778</v>
      </c>
    </row>
    <row r="609" spans="1:21" x14ac:dyDescent="0.2">
      <c r="A609" s="11">
        <v>168</v>
      </c>
      <c r="B609" s="27" t="s">
        <v>1259</v>
      </c>
      <c r="C609" s="11" t="s">
        <v>72</v>
      </c>
      <c r="D609" s="28" t="s">
        <v>1260</v>
      </c>
      <c r="E609" s="11">
        <v>25</v>
      </c>
      <c r="F609" s="11" t="s">
        <v>67</v>
      </c>
      <c r="G609" s="11">
        <v>22201361</v>
      </c>
      <c r="I609" t="b">
        <f t="shared" si="27"/>
        <v>0</v>
      </c>
      <c r="J609" s="25" t="str">
        <f t="shared" si="28"/>
        <v>1992</v>
      </c>
      <c r="L609" s="32">
        <f t="shared" si="29"/>
        <v>0</v>
      </c>
      <c r="S609" s="11"/>
      <c r="T609" s="27" t="s">
        <v>1259</v>
      </c>
      <c r="U609" s="11">
        <v>168</v>
      </c>
    </row>
    <row r="610" spans="1:21" x14ac:dyDescent="0.2">
      <c r="A610" s="11">
        <v>353</v>
      </c>
      <c r="B610" s="27" t="s">
        <v>1261</v>
      </c>
      <c r="C610" s="11" t="s">
        <v>61</v>
      </c>
      <c r="D610" s="28" t="s">
        <v>1262</v>
      </c>
      <c r="E610" s="11">
        <v>22</v>
      </c>
      <c r="F610" s="11" t="s">
        <v>67</v>
      </c>
      <c r="G610" s="11">
        <v>18888661</v>
      </c>
      <c r="I610" t="b">
        <f t="shared" si="27"/>
        <v>0</v>
      </c>
      <c r="J610" s="25" t="str">
        <f t="shared" si="28"/>
        <v>1995</v>
      </c>
      <c r="L610" s="32">
        <f t="shared" si="29"/>
        <v>0</v>
      </c>
      <c r="S610" s="11"/>
      <c r="T610" s="27" t="s">
        <v>1261</v>
      </c>
      <c r="U610" s="11">
        <v>353</v>
      </c>
    </row>
    <row r="611" spans="1:21" x14ac:dyDescent="0.2">
      <c r="A611" s="11">
        <v>1513</v>
      </c>
      <c r="B611" s="27" t="s">
        <v>1263</v>
      </c>
      <c r="C611" s="11" t="s">
        <v>72</v>
      </c>
      <c r="D611" s="28" t="s">
        <v>1264</v>
      </c>
      <c r="E611" s="11">
        <v>31</v>
      </c>
      <c r="F611" s="11" t="s">
        <v>63</v>
      </c>
      <c r="G611" s="11">
        <v>56774144</v>
      </c>
      <c r="I611" t="b">
        <f t="shared" si="27"/>
        <v>0</v>
      </c>
      <c r="J611" s="25" t="str">
        <f t="shared" si="28"/>
        <v>1986</v>
      </c>
      <c r="L611" s="32">
        <f t="shared" si="29"/>
        <v>0</v>
      </c>
      <c r="S611" s="11"/>
      <c r="T611" s="27" t="s">
        <v>1263</v>
      </c>
      <c r="U611" s="11">
        <v>1513</v>
      </c>
    </row>
    <row r="612" spans="1:21" x14ac:dyDescent="0.2">
      <c r="A612" s="11">
        <v>436</v>
      </c>
      <c r="B612" s="27" t="s">
        <v>1265</v>
      </c>
      <c r="C612" s="11" t="s">
        <v>72</v>
      </c>
      <c r="D612" s="28" t="s">
        <v>1266</v>
      </c>
      <c r="E612" s="11">
        <v>34</v>
      </c>
      <c r="F612" s="11" t="s">
        <v>76</v>
      </c>
      <c r="G612" s="11">
        <v>56865743</v>
      </c>
      <c r="I612" t="b">
        <f t="shared" si="27"/>
        <v>0</v>
      </c>
      <c r="J612" s="25" t="str">
        <f t="shared" si="28"/>
        <v>1983</v>
      </c>
      <c r="L612" s="32">
        <f t="shared" si="29"/>
        <v>0</v>
      </c>
      <c r="S612" s="11"/>
      <c r="T612" s="27" t="s">
        <v>1265</v>
      </c>
      <c r="U612" s="11">
        <v>436</v>
      </c>
    </row>
    <row r="613" spans="1:21" x14ac:dyDescent="0.2">
      <c r="A613" s="11">
        <v>781</v>
      </c>
      <c r="B613" s="27" t="s">
        <v>1267</v>
      </c>
      <c r="C613" s="11" t="s">
        <v>72</v>
      </c>
      <c r="D613" s="28" t="s">
        <v>1268</v>
      </c>
      <c r="E613" s="11">
        <v>26</v>
      </c>
      <c r="F613" s="11" t="s">
        <v>67</v>
      </c>
      <c r="G613" s="11">
        <v>28841235</v>
      </c>
      <c r="I613" t="b">
        <f t="shared" si="27"/>
        <v>0</v>
      </c>
      <c r="J613" s="25" t="str">
        <f t="shared" si="28"/>
        <v>1991</v>
      </c>
      <c r="L613" s="32">
        <f t="shared" si="29"/>
        <v>0</v>
      </c>
      <c r="S613" s="11"/>
      <c r="T613" s="27" t="s">
        <v>1267</v>
      </c>
      <c r="U613" s="11">
        <v>781</v>
      </c>
    </row>
    <row r="614" spans="1:21" x14ac:dyDescent="0.2">
      <c r="A614" s="11">
        <v>325</v>
      </c>
      <c r="B614" s="27" t="s">
        <v>1269</v>
      </c>
      <c r="C614" s="11" t="s">
        <v>61</v>
      </c>
      <c r="D614" s="28" t="s">
        <v>1270</v>
      </c>
      <c r="E614" s="11">
        <v>20</v>
      </c>
      <c r="F614" s="11" t="s">
        <v>67</v>
      </c>
      <c r="G614" s="11">
        <v>4317932</v>
      </c>
      <c r="I614" t="b">
        <f t="shared" si="27"/>
        <v>0</v>
      </c>
      <c r="J614" s="25" t="str">
        <f t="shared" si="28"/>
        <v>1997</v>
      </c>
      <c r="L614" s="32">
        <f t="shared" si="29"/>
        <v>0</v>
      </c>
      <c r="S614" s="11"/>
      <c r="T614" s="27" t="s">
        <v>1269</v>
      </c>
      <c r="U614" s="11">
        <v>325</v>
      </c>
    </row>
    <row r="615" spans="1:21" x14ac:dyDescent="0.2">
      <c r="A615" s="11">
        <v>89</v>
      </c>
      <c r="B615" s="27" t="s">
        <v>1271</v>
      </c>
      <c r="C615" s="11" t="s">
        <v>61</v>
      </c>
      <c r="D615" s="28" t="s">
        <v>1272</v>
      </c>
      <c r="E615" s="11">
        <v>26</v>
      </c>
      <c r="F615" s="11" t="s">
        <v>63</v>
      </c>
      <c r="G615" s="11">
        <v>77778938</v>
      </c>
      <c r="I615" t="b">
        <f t="shared" si="27"/>
        <v>0</v>
      </c>
      <c r="J615" s="25" t="str">
        <f t="shared" si="28"/>
        <v>1991</v>
      </c>
      <c r="L615" s="32">
        <f t="shared" si="29"/>
        <v>1</v>
      </c>
      <c r="S615" s="11"/>
      <c r="T615" s="27" t="s">
        <v>1271</v>
      </c>
      <c r="U615" s="11">
        <v>89</v>
      </c>
    </row>
    <row r="616" spans="1:21" x14ac:dyDescent="0.2">
      <c r="A616" s="11">
        <v>517</v>
      </c>
      <c r="B616" s="27" t="s">
        <v>1273</v>
      </c>
      <c r="C616" s="11" t="s">
        <v>61</v>
      </c>
      <c r="D616" s="28" t="s">
        <v>1274</v>
      </c>
      <c r="E616" s="11">
        <v>23</v>
      </c>
      <c r="F616" s="11" t="s">
        <v>67</v>
      </c>
      <c r="G616" s="11">
        <v>87062263</v>
      </c>
      <c r="I616" t="b">
        <f t="shared" si="27"/>
        <v>0</v>
      </c>
      <c r="J616" s="25" t="str">
        <f t="shared" si="28"/>
        <v>1994</v>
      </c>
      <c r="L616" s="32">
        <f t="shared" si="29"/>
        <v>0</v>
      </c>
      <c r="S616" s="11"/>
      <c r="T616" s="27" t="s">
        <v>1273</v>
      </c>
      <c r="U616" s="11">
        <v>517</v>
      </c>
    </row>
    <row r="617" spans="1:21" x14ac:dyDescent="0.2">
      <c r="A617" s="11">
        <v>1627</v>
      </c>
      <c r="B617" s="27" t="s">
        <v>1275</v>
      </c>
      <c r="C617" s="11" t="s">
        <v>72</v>
      </c>
      <c r="D617" s="28" t="s">
        <v>1276</v>
      </c>
      <c r="E617" s="11">
        <v>38</v>
      </c>
      <c r="F617" s="11" t="s">
        <v>70</v>
      </c>
      <c r="G617" s="11">
        <v>58307653</v>
      </c>
      <c r="I617" t="b">
        <f t="shared" si="27"/>
        <v>0</v>
      </c>
      <c r="J617" s="25" t="str">
        <f t="shared" si="28"/>
        <v>1979</v>
      </c>
      <c r="L617" s="32">
        <f t="shared" si="29"/>
        <v>0</v>
      </c>
      <c r="S617" s="11"/>
      <c r="T617" s="27" t="s">
        <v>1275</v>
      </c>
      <c r="U617" s="11">
        <v>1627</v>
      </c>
    </row>
    <row r="618" spans="1:21" x14ac:dyDescent="0.2">
      <c r="A618" s="11">
        <v>47</v>
      </c>
      <c r="B618" s="27" t="s">
        <v>1277</v>
      </c>
      <c r="C618" s="11" t="s">
        <v>72</v>
      </c>
      <c r="D618" s="28" t="s">
        <v>748</v>
      </c>
      <c r="E618" s="11">
        <v>26</v>
      </c>
      <c r="F618" s="11" t="s">
        <v>67</v>
      </c>
      <c r="G618" s="11">
        <v>5952127</v>
      </c>
      <c r="I618" t="b">
        <f t="shared" si="27"/>
        <v>0</v>
      </c>
      <c r="J618" s="25" t="str">
        <f t="shared" si="28"/>
        <v>1991</v>
      </c>
      <c r="L618" s="32">
        <f t="shared" si="29"/>
        <v>0</v>
      </c>
      <c r="S618" s="11"/>
      <c r="T618" s="27" t="s">
        <v>1277</v>
      </c>
      <c r="U618" s="11">
        <v>47</v>
      </c>
    </row>
    <row r="619" spans="1:21" x14ac:dyDescent="0.2">
      <c r="A619" s="11">
        <v>146</v>
      </c>
      <c r="B619" s="27" t="s">
        <v>1278</v>
      </c>
      <c r="C619" s="11" t="s">
        <v>72</v>
      </c>
      <c r="D619" s="28" t="s">
        <v>1279</v>
      </c>
      <c r="E619" s="11">
        <v>23</v>
      </c>
      <c r="F619" s="11" t="s">
        <v>67</v>
      </c>
      <c r="G619" s="11">
        <v>72317178</v>
      </c>
      <c r="I619" t="b">
        <f t="shared" si="27"/>
        <v>0</v>
      </c>
      <c r="J619" s="25" t="str">
        <f t="shared" si="28"/>
        <v>1994</v>
      </c>
      <c r="L619" s="32">
        <f t="shared" si="29"/>
        <v>1</v>
      </c>
      <c r="S619" s="11"/>
      <c r="T619" s="27" t="s">
        <v>1278</v>
      </c>
      <c r="U619" s="11">
        <v>146</v>
      </c>
    </row>
    <row r="620" spans="1:21" x14ac:dyDescent="0.2">
      <c r="A620" s="11">
        <v>1229</v>
      </c>
      <c r="B620" s="27" t="s">
        <v>1280</v>
      </c>
      <c r="C620" s="11" t="s">
        <v>72</v>
      </c>
      <c r="D620" s="28" t="s">
        <v>1281</v>
      </c>
      <c r="E620" s="11">
        <v>20</v>
      </c>
      <c r="F620" s="11" t="s">
        <v>67</v>
      </c>
      <c r="G620" s="11">
        <v>88292003</v>
      </c>
      <c r="I620" t="b">
        <f t="shared" si="27"/>
        <v>0</v>
      </c>
      <c r="J620" s="25" t="str">
        <f t="shared" si="28"/>
        <v>1997</v>
      </c>
      <c r="L620" s="32">
        <f t="shared" si="29"/>
        <v>0</v>
      </c>
      <c r="S620" s="11"/>
      <c r="T620" s="27" t="s">
        <v>1280</v>
      </c>
      <c r="U620" s="11">
        <v>1229</v>
      </c>
    </row>
    <row r="621" spans="1:21" x14ac:dyDescent="0.2">
      <c r="A621" s="11">
        <v>38</v>
      </c>
      <c r="B621" s="27" t="s">
        <v>1282</v>
      </c>
      <c r="C621" s="11" t="s">
        <v>72</v>
      </c>
      <c r="D621" s="28" t="s">
        <v>1283</v>
      </c>
      <c r="E621" s="11">
        <v>44</v>
      </c>
      <c r="F621" s="11" t="s">
        <v>70</v>
      </c>
      <c r="G621" s="11">
        <v>77714354</v>
      </c>
      <c r="I621" t="b">
        <f t="shared" si="27"/>
        <v>0</v>
      </c>
      <c r="J621" s="25" t="str">
        <f t="shared" si="28"/>
        <v>1973</v>
      </c>
      <c r="L621" s="32">
        <f t="shared" si="29"/>
        <v>1</v>
      </c>
      <c r="S621" s="11"/>
      <c r="T621" s="27" t="s">
        <v>1282</v>
      </c>
      <c r="U621" s="11">
        <v>38</v>
      </c>
    </row>
    <row r="622" spans="1:21" x14ac:dyDescent="0.2">
      <c r="A622" s="11">
        <v>1436</v>
      </c>
      <c r="B622" s="27" t="s">
        <v>1284</v>
      </c>
      <c r="C622" s="11" t="s">
        <v>61</v>
      </c>
      <c r="D622" s="28" t="s">
        <v>1285</v>
      </c>
      <c r="E622" s="11">
        <v>32</v>
      </c>
      <c r="F622" s="11" t="s">
        <v>67</v>
      </c>
      <c r="G622" s="11">
        <v>49074973</v>
      </c>
      <c r="I622" t="b">
        <f t="shared" si="27"/>
        <v>0</v>
      </c>
      <c r="J622" s="25" t="str">
        <f t="shared" si="28"/>
        <v>1985</v>
      </c>
      <c r="L622" s="32">
        <f t="shared" si="29"/>
        <v>0</v>
      </c>
      <c r="S622" s="11"/>
      <c r="T622" s="27" t="s">
        <v>1284</v>
      </c>
      <c r="U622" s="11">
        <v>1436</v>
      </c>
    </row>
    <row r="623" spans="1:21" x14ac:dyDescent="0.2">
      <c r="A623" s="11">
        <v>67</v>
      </c>
      <c r="B623" s="27" t="s">
        <v>1286</v>
      </c>
      <c r="C623" s="11" t="s">
        <v>61</v>
      </c>
      <c r="D623" s="28" t="s">
        <v>1287</v>
      </c>
      <c r="E623" s="11">
        <v>34</v>
      </c>
      <c r="F623" s="11" t="s">
        <v>63</v>
      </c>
      <c r="G623" s="11">
        <v>96418353</v>
      </c>
      <c r="I623" t="b">
        <f t="shared" si="27"/>
        <v>0</v>
      </c>
      <c r="J623" s="25" t="str">
        <f t="shared" si="28"/>
        <v>1983</v>
      </c>
      <c r="L623" s="32">
        <f t="shared" si="29"/>
        <v>1</v>
      </c>
      <c r="S623" s="11"/>
      <c r="T623" s="27" t="s">
        <v>1286</v>
      </c>
      <c r="U623" s="11">
        <v>67</v>
      </c>
    </row>
    <row r="624" spans="1:21" x14ac:dyDescent="0.2">
      <c r="A624" s="11">
        <v>1337</v>
      </c>
      <c r="B624" s="27" t="s">
        <v>1288</v>
      </c>
      <c r="C624" s="11" t="s">
        <v>61</v>
      </c>
      <c r="D624" s="28" t="s">
        <v>614</v>
      </c>
      <c r="E624" s="11">
        <v>37</v>
      </c>
      <c r="F624" s="11" t="s">
        <v>76</v>
      </c>
      <c r="G624" s="11">
        <v>12736021</v>
      </c>
      <c r="I624" t="b">
        <f t="shared" si="27"/>
        <v>0</v>
      </c>
      <c r="J624" s="25" t="str">
        <f t="shared" si="28"/>
        <v>1980</v>
      </c>
      <c r="L624" s="32">
        <f t="shared" si="29"/>
        <v>0</v>
      </c>
      <c r="S624" s="11"/>
      <c r="T624" s="27" t="s">
        <v>1288</v>
      </c>
      <c r="U624" s="11">
        <v>1337</v>
      </c>
    </row>
    <row r="625" spans="1:21" x14ac:dyDescent="0.2">
      <c r="A625" s="11">
        <v>756</v>
      </c>
      <c r="B625" s="27" t="s">
        <v>1289</v>
      </c>
      <c r="C625" s="11" t="s">
        <v>65</v>
      </c>
      <c r="D625" s="28" t="s">
        <v>1290</v>
      </c>
      <c r="E625" s="11">
        <v>23</v>
      </c>
      <c r="F625" s="11" t="s">
        <v>67</v>
      </c>
      <c r="G625" s="11">
        <v>29879625</v>
      </c>
      <c r="I625" t="b">
        <f t="shared" si="27"/>
        <v>0</v>
      </c>
      <c r="J625" s="25" t="str">
        <f t="shared" si="28"/>
        <v>1994</v>
      </c>
      <c r="L625" s="32">
        <f t="shared" si="29"/>
        <v>0</v>
      </c>
      <c r="S625" s="11"/>
      <c r="T625" s="27" t="s">
        <v>1289</v>
      </c>
      <c r="U625" s="11">
        <v>756</v>
      </c>
    </row>
    <row r="626" spans="1:21" x14ac:dyDescent="0.2">
      <c r="A626" s="11">
        <v>648</v>
      </c>
      <c r="B626" s="27" t="s">
        <v>1291</v>
      </c>
      <c r="C626" s="11" t="s">
        <v>72</v>
      </c>
      <c r="D626" s="28" t="s">
        <v>1292</v>
      </c>
      <c r="E626" s="11">
        <v>29</v>
      </c>
      <c r="F626" s="11" t="s">
        <v>67</v>
      </c>
      <c r="G626" s="11">
        <v>98506665</v>
      </c>
      <c r="I626" t="b">
        <f t="shared" si="27"/>
        <v>0</v>
      </c>
      <c r="J626" s="25" t="str">
        <f t="shared" si="28"/>
        <v>1988</v>
      </c>
      <c r="L626" s="32">
        <f t="shared" si="29"/>
        <v>0</v>
      </c>
      <c r="S626" s="11"/>
      <c r="T626" s="27" t="s">
        <v>1291</v>
      </c>
      <c r="U626" s="11">
        <v>648</v>
      </c>
    </row>
    <row r="627" spans="1:21" x14ac:dyDescent="0.2">
      <c r="A627" s="11">
        <v>1009</v>
      </c>
      <c r="B627" s="27" t="s">
        <v>1293</v>
      </c>
      <c r="C627" s="11" t="s">
        <v>72</v>
      </c>
      <c r="D627" s="28" t="s">
        <v>1294</v>
      </c>
      <c r="E627" s="11">
        <v>31</v>
      </c>
      <c r="F627" s="11" t="s">
        <v>106</v>
      </c>
      <c r="G627" s="11">
        <v>4655884</v>
      </c>
      <c r="I627" t="b">
        <f t="shared" si="27"/>
        <v>0</v>
      </c>
      <c r="J627" s="25" t="str">
        <f t="shared" si="28"/>
        <v>1986</v>
      </c>
      <c r="L627" s="32">
        <f t="shared" si="29"/>
        <v>0</v>
      </c>
      <c r="S627" s="11"/>
      <c r="T627" s="27" t="s">
        <v>1293</v>
      </c>
      <c r="U627" s="11">
        <v>1009</v>
      </c>
    </row>
    <row r="628" spans="1:21" x14ac:dyDescent="0.2">
      <c r="A628" s="11">
        <v>394</v>
      </c>
      <c r="B628" s="27" t="s">
        <v>1295</v>
      </c>
      <c r="C628" s="11" t="s">
        <v>72</v>
      </c>
      <c r="D628" s="28" t="s">
        <v>1296</v>
      </c>
      <c r="E628" s="11">
        <v>20</v>
      </c>
      <c r="F628" s="11" t="s">
        <v>70</v>
      </c>
      <c r="G628" s="11">
        <v>48557622</v>
      </c>
      <c r="I628" t="b">
        <f t="shared" si="27"/>
        <v>0</v>
      </c>
      <c r="J628" s="25" t="str">
        <f t="shared" si="28"/>
        <v>1997</v>
      </c>
      <c r="L628" s="32">
        <f t="shared" si="29"/>
        <v>0</v>
      </c>
      <c r="S628" s="11"/>
      <c r="T628" s="27" t="s">
        <v>1295</v>
      </c>
      <c r="U628" s="11">
        <v>394</v>
      </c>
    </row>
    <row r="629" spans="1:21" x14ac:dyDescent="0.2">
      <c r="A629" s="11">
        <v>539</v>
      </c>
      <c r="B629" s="27" t="s">
        <v>1297</v>
      </c>
      <c r="C629" s="11" t="s">
        <v>61</v>
      </c>
      <c r="D629" s="28" t="s">
        <v>1210</v>
      </c>
      <c r="E629" s="11">
        <v>24</v>
      </c>
      <c r="F629" s="11" t="s">
        <v>67</v>
      </c>
      <c r="G629" s="11">
        <v>43978763</v>
      </c>
      <c r="I629" t="b">
        <f t="shared" si="27"/>
        <v>0</v>
      </c>
      <c r="J629" s="25" t="str">
        <f t="shared" si="28"/>
        <v>1993</v>
      </c>
      <c r="L629" s="32">
        <f t="shared" si="29"/>
        <v>0</v>
      </c>
      <c r="S629" s="11"/>
      <c r="T629" s="27" t="s">
        <v>1297</v>
      </c>
      <c r="U629" s="11">
        <v>539</v>
      </c>
    </row>
    <row r="630" spans="1:21" x14ac:dyDescent="0.2">
      <c r="A630" s="11">
        <v>810</v>
      </c>
      <c r="B630" s="27" t="s">
        <v>1298</v>
      </c>
      <c r="C630" s="11" t="s">
        <v>65</v>
      </c>
      <c r="D630" s="28" t="s">
        <v>1299</v>
      </c>
      <c r="E630" s="11">
        <v>21</v>
      </c>
      <c r="F630" s="11" t="s">
        <v>67</v>
      </c>
      <c r="G630" s="11">
        <v>39199408</v>
      </c>
      <c r="I630" t="b">
        <f t="shared" si="27"/>
        <v>0</v>
      </c>
      <c r="J630" s="25" t="str">
        <f t="shared" si="28"/>
        <v>1996</v>
      </c>
      <c r="L630" s="32">
        <f t="shared" si="29"/>
        <v>0</v>
      </c>
      <c r="S630" s="11"/>
      <c r="T630" s="27" t="s">
        <v>1298</v>
      </c>
      <c r="U630" s="11">
        <v>810</v>
      </c>
    </row>
    <row r="631" spans="1:21" x14ac:dyDescent="0.2">
      <c r="A631" s="11">
        <v>1665</v>
      </c>
      <c r="B631" s="27" t="s">
        <v>1300</v>
      </c>
      <c r="C631" s="11" t="s">
        <v>65</v>
      </c>
      <c r="D631" s="28" t="s">
        <v>1301</v>
      </c>
      <c r="E631" s="11">
        <v>18</v>
      </c>
      <c r="F631" s="11" t="s">
        <v>67</v>
      </c>
      <c r="G631" s="11">
        <v>41307216</v>
      </c>
      <c r="I631" t="b">
        <f t="shared" si="27"/>
        <v>0</v>
      </c>
      <c r="J631" s="25" t="str">
        <f t="shared" si="28"/>
        <v>1999</v>
      </c>
      <c r="L631" s="32">
        <f t="shared" si="29"/>
        <v>0</v>
      </c>
      <c r="S631" s="11"/>
      <c r="T631" s="27" t="s">
        <v>1300</v>
      </c>
      <c r="U631" s="11">
        <v>1665</v>
      </c>
    </row>
    <row r="632" spans="1:21" x14ac:dyDescent="0.2">
      <c r="A632" s="11">
        <v>1425</v>
      </c>
      <c r="B632" s="27" t="s">
        <v>1302</v>
      </c>
      <c r="C632" s="11" t="s">
        <v>65</v>
      </c>
      <c r="D632" s="28" t="s">
        <v>1303</v>
      </c>
      <c r="E632" s="11">
        <v>34</v>
      </c>
      <c r="F632" s="11" t="s">
        <v>76</v>
      </c>
      <c r="G632" s="11">
        <v>8413312</v>
      </c>
      <c r="I632" t="b">
        <f t="shared" si="27"/>
        <v>0</v>
      </c>
      <c r="J632" s="25" t="str">
        <f t="shared" si="28"/>
        <v>1983</v>
      </c>
      <c r="L632" s="32">
        <f t="shared" si="29"/>
        <v>0</v>
      </c>
      <c r="S632" s="11"/>
      <c r="T632" s="27" t="s">
        <v>1302</v>
      </c>
      <c r="U632" s="11">
        <v>1425</v>
      </c>
    </row>
    <row r="633" spans="1:21" x14ac:dyDescent="0.2">
      <c r="A633" s="11">
        <v>968</v>
      </c>
      <c r="B633" s="27" t="s">
        <v>1233</v>
      </c>
      <c r="C633" s="11" t="s">
        <v>61</v>
      </c>
      <c r="D633" s="28" t="s">
        <v>1234</v>
      </c>
      <c r="E633" s="11">
        <v>34</v>
      </c>
      <c r="F633" s="11" t="s">
        <v>67</v>
      </c>
      <c r="G633" s="11">
        <v>17199586</v>
      </c>
      <c r="I633" t="b">
        <f t="shared" si="27"/>
        <v>0</v>
      </c>
      <c r="J633" s="25" t="str">
        <f t="shared" si="28"/>
        <v>1984</v>
      </c>
      <c r="L633" s="32">
        <f t="shared" si="29"/>
        <v>0</v>
      </c>
      <c r="S633" s="11"/>
      <c r="T633" s="27" t="s">
        <v>1233</v>
      </c>
      <c r="U633" s="11">
        <v>968</v>
      </c>
    </row>
    <row r="634" spans="1:21" x14ac:dyDescent="0.2">
      <c r="A634" s="11">
        <v>176</v>
      </c>
      <c r="B634" s="27" t="s">
        <v>1304</v>
      </c>
      <c r="C634" s="11" t="s">
        <v>61</v>
      </c>
      <c r="D634" s="28" t="s">
        <v>1305</v>
      </c>
      <c r="E634" s="11">
        <v>31</v>
      </c>
      <c r="F634" s="11" t="s">
        <v>67</v>
      </c>
      <c r="G634" s="11">
        <v>38724909</v>
      </c>
      <c r="I634" t="b">
        <f t="shared" si="27"/>
        <v>0</v>
      </c>
      <c r="J634" s="25" t="str">
        <f t="shared" si="28"/>
        <v>1986</v>
      </c>
      <c r="L634" s="32">
        <f t="shared" si="29"/>
        <v>0</v>
      </c>
      <c r="S634" s="11"/>
      <c r="T634" s="27" t="s">
        <v>1304</v>
      </c>
      <c r="U634" s="11">
        <v>176</v>
      </c>
    </row>
    <row r="635" spans="1:21" x14ac:dyDescent="0.2">
      <c r="A635" s="11">
        <v>910</v>
      </c>
      <c r="B635" s="27" t="s">
        <v>791</v>
      </c>
      <c r="C635" s="11" t="s">
        <v>61</v>
      </c>
      <c r="D635" s="28" t="s">
        <v>792</v>
      </c>
      <c r="E635" s="11">
        <v>25</v>
      </c>
      <c r="F635" s="11" t="s">
        <v>67</v>
      </c>
      <c r="G635" s="11">
        <v>19205152</v>
      </c>
      <c r="I635" t="b">
        <f t="shared" si="27"/>
        <v>0</v>
      </c>
      <c r="J635" s="25" t="str">
        <f t="shared" si="28"/>
        <v>1992</v>
      </c>
      <c r="L635" s="32">
        <f t="shared" si="29"/>
        <v>0</v>
      </c>
      <c r="S635" s="11"/>
      <c r="T635" s="27" t="s">
        <v>791</v>
      </c>
      <c r="U635" s="11">
        <v>910</v>
      </c>
    </row>
    <row r="636" spans="1:21" x14ac:dyDescent="0.2">
      <c r="A636" s="11">
        <v>468</v>
      </c>
      <c r="B636" s="27" t="s">
        <v>1306</v>
      </c>
      <c r="C636" s="11" t="s">
        <v>72</v>
      </c>
      <c r="D636" s="28" t="s">
        <v>1307</v>
      </c>
      <c r="E636" s="11">
        <v>39</v>
      </c>
      <c r="F636" s="11" t="s">
        <v>63</v>
      </c>
      <c r="G636" s="11">
        <v>88482489</v>
      </c>
      <c r="I636" t="b">
        <f t="shared" si="27"/>
        <v>0</v>
      </c>
      <c r="J636" s="25" t="str">
        <f t="shared" si="28"/>
        <v>1978</v>
      </c>
      <c r="L636" s="32">
        <f t="shared" si="29"/>
        <v>0</v>
      </c>
      <c r="S636" s="11"/>
      <c r="T636" s="27" t="s">
        <v>1306</v>
      </c>
      <c r="U636" s="11">
        <v>468</v>
      </c>
    </row>
    <row r="637" spans="1:21" x14ac:dyDescent="0.2">
      <c r="A637" s="11">
        <v>1216</v>
      </c>
      <c r="B637" s="27" t="s">
        <v>1308</v>
      </c>
      <c r="C637" s="11" t="s">
        <v>72</v>
      </c>
      <c r="D637" s="28" t="s">
        <v>1309</v>
      </c>
      <c r="E637" s="11">
        <v>27</v>
      </c>
      <c r="F637" s="11" t="s">
        <v>63</v>
      </c>
      <c r="G637" s="11">
        <v>81121693</v>
      </c>
      <c r="I637" t="b">
        <f t="shared" si="27"/>
        <v>0</v>
      </c>
      <c r="J637" s="25" t="str">
        <f t="shared" si="28"/>
        <v>1990</v>
      </c>
      <c r="L637" s="32">
        <f t="shared" si="29"/>
        <v>0</v>
      </c>
      <c r="S637" s="11"/>
      <c r="T637" s="27" t="s">
        <v>1308</v>
      </c>
      <c r="U637" s="11">
        <v>1216</v>
      </c>
    </row>
    <row r="638" spans="1:21" x14ac:dyDescent="0.2">
      <c r="A638" s="11">
        <v>676</v>
      </c>
      <c r="B638" s="27" t="s">
        <v>1310</v>
      </c>
      <c r="C638" s="11" t="s">
        <v>72</v>
      </c>
      <c r="D638" s="28" t="s">
        <v>1311</v>
      </c>
      <c r="E638" s="11">
        <v>22</v>
      </c>
      <c r="F638" s="11" t="s">
        <v>67</v>
      </c>
      <c r="G638" s="11">
        <v>69633508</v>
      </c>
      <c r="I638" t="b">
        <f t="shared" si="27"/>
        <v>0</v>
      </c>
      <c r="J638" s="25" t="str">
        <f t="shared" si="28"/>
        <v>1996</v>
      </c>
      <c r="L638" s="32">
        <f t="shared" si="29"/>
        <v>0</v>
      </c>
      <c r="S638" s="11"/>
      <c r="T638" s="27" t="s">
        <v>1310</v>
      </c>
      <c r="U638" s="11">
        <v>676</v>
      </c>
    </row>
    <row r="639" spans="1:21" x14ac:dyDescent="0.2">
      <c r="A639" s="11">
        <v>1272</v>
      </c>
      <c r="B639" s="27" t="s">
        <v>1312</v>
      </c>
      <c r="C639" s="11" t="s">
        <v>72</v>
      </c>
      <c r="D639" s="28" t="s">
        <v>1313</v>
      </c>
      <c r="E639" s="11">
        <v>34</v>
      </c>
      <c r="F639" s="11" t="s">
        <v>67</v>
      </c>
      <c r="G639" s="11">
        <v>33279102</v>
      </c>
      <c r="I639" t="b">
        <f t="shared" si="27"/>
        <v>0</v>
      </c>
      <c r="J639" s="25" t="str">
        <f t="shared" si="28"/>
        <v>1983</v>
      </c>
      <c r="L639" s="32">
        <f t="shared" si="29"/>
        <v>0</v>
      </c>
      <c r="S639" s="11"/>
      <c r="T639" s="27" t="s">
        <v>1312</v>
      </c>
      <c r="U639" s="11">
        <v>1272</v>
      </c>
    </row>
    <row r="640" spans="1:21" x14ac:dyDescent="0.2">
      <c r="A640" s="11">
        <v>918</v>
      </c>
      <c r="B640" s="27" t="s">
        <v>1314</v>
      </c>
      <c r="C640" s="11" t="s">
        <v>61</v>
      </c>
      <c r="D640" s="28" t="s">
        <v>1315</v>
      </c>
      <c r="E640" s="11">
        <v>37</v>
      </c>
      <c r="F640" s="11" t="s">
        <v>85</v>
      </c>
      <c r="G640" s="11">
        <v>64464378</v>
      </c>
      <c r="I640" t="b">
        <f t="shared" si="27"/>
        <v>0</v>
      </c>
      <c r="J640" s="25" t="str">
        <f t="shared" si="28"/>
        <v>1980</v>
      </c>
      <c r="L640" s="32">
        <f t="shared" si="29"/>
        <v>0</v>
      </c>
      <c r="S640" s="11"/>
      <c r="T640" s="27" t="s">
        <v>1314</v>
      </c>
      <c r="U640" s="11">
        <v>918</v>
      </c>
    </row>
    <row r="641" spans="1:21" x14ac:dyDescent="0.2">
      <c r="A641" s="11">
        <v>268</v>
      </c>
      <c r="B641" s="27" t="s">
        <v>1316</v>
      </c>
      <c r="C641" s="11" t="s">
        <v>72</v>
      </c>
      <c r="D641" s="28" t="s">
        <v>1317</v>
      </c>
      <c r="E641" s="11">
        <v>42</v>
      </c>
      <c r="F641" s="11" t="s">
        <v>63</v>
      </c>
      <c r="G641" s="11">
        <v>23956405</v>
      </c>
      <c r="I641" t="b">
        <f t="shared" si="27"/>
        <v>0</v>
      </c>
      <c r="J641" s="25" t="str">
        <f t="shared" si="28"/>
        <v>1976</v>
      </c>
      <c r="L641" s="32">
        <f t="shared" si="29"/>
        <v>0</v>
      </c>
      <c r="S641" s="11"/>
      <c r="T641" s="27" t="s">
        <v>1316</v>
      </c>
      <c r="U641" s="11">
        <v>268</v>
      </c>
    </row>
    <row r="642" spans="1:21" x14ac:dyDescent="0.2">
      <c r="A642" s="11">
        <v>404</v>
      </c>
      <c r="B642" s="27" t="s">
        <v>1318</v>
      </c>
      <c r="C642" s="11" t="s">
        <v>72</v>
      </c>
      <c r="D642" s="28" t="s">
        <v>1319</v>
      </c>
      <c r="E642" s="11">
        <v>21</v>
      </c>
      <c r="F642" s="11" t="s">
        <v>67</v>
      </c>
      <c r="G642" s="11">
        <v>34705825</v>
      </c>
      <c r="I642" t="b">
        <f t="shared" si="27"/>
        <v>0</v>
      </c>
      <c r="J642" s="25" t="str">
        <f t="shared" si="28"/>
        <v>1996</v>
      </c>
      <c r="L642" s="32">
        <f t="shared" si="29"/>
        <v>0</v>
      </c>
      <c r="S642" s="11"/>
      <c r="T642" s="27" t="s">
        <v>1318</v>
      </c>
      <c r="U642" s="11">
        <v>404</v>
      </c>
    </row>
    <row r="643" spans="1:21" x14ac:dyDescent="0.2">
      <c r="A643" s="11">
        <v>1741</v>
      </c>
      <c r="B643" s="27" t="s">
        <v>1320</v>
      </c>
      <c r="C643" s="11" t="s">
        <v>72</v>
      </c>
      <c r="D643" s="28" t="s">
        <v>1321</v>
      </c>
      <c r="E643" s="11">
        <v>30</v>
      </c>
      <c r="F643" s="11" t="s">
        <v>85</v>
      </c>
      <c r="G643" s="11">
        <v>98355964</v>
      </c>
      <c r="I643" t="b">
        <f t="shared" si="27"/>
        <v>0</v>
      </c>
      <c r="J643" s="25" t="str">
        <f t="shared" si="28"/>
        <v>1987</v>
      </c>
      <c r="L643" s="32">
        <f t="shared" si="29"/>
        <v>0</v>
      </c>
      <c r="S643" s="11"/>
      <c r="T643" s="27" t="s">
        <v>1320</v>
      </c>
      <c r="U643" s="11">
        <v>1741</v>
      </c>
    </row>
    <row r="644" spans="1:21" x14ac:dyDescent="0.2">
      <c r="A644" s="11">
        <v>152</v>
      </c>
      <c r="B644" s="27" t="s">
        <v>1322</v>
      </c>
      <c r="C644" s="11" t="s">
        <v>72</v>
      </c>
      <c r="D644" s="28" t="s">
        <v>1323</v>
      </c>
      <c r="E644" s="11">
        <v>22</v>
      </c>
      <c r="F644" s="11" t="s">
        <v>94</v>
      </c>
      <c r="G644" s="11">
        <v>11673573</v>
      </c>
      <c r="I644" t="b">
        <f t="shared" si="27"/>
        <v>0</v>
      </c>
      <c r="J644" s="25" t="str">
        <f t="shared" si="28"/>
        <v>1995</v>
      </c>
      <c r="L644" s="32">
        <f t="shared" si="29"/>
        <v>0</v>
      </c>
      <c r="S644" s="11"/>
      <c r="T644" s="27" t="s">
        <v>1322</v>
      </c>
      <c r="U644" s="11">
        <v>152</v>
      </c>
    </row>
    <row r="645" spans="1:21" x14ac:dyDescent="0.2">
      <c r="A645" s="11">
        <v>337</v>
      </c>
      <c r="B645" s="27" t="s">
        <v>1324</v>
      </c>
      <c r="C645" s="11" t="s">
        <v>72</v>
      </c>
      <c r="D645" s="28" t="s">
        <v>1325</v>
      </c>
      <c r="E645" s="11">
        <v>37</v>
      </c>
      <c r="F645" s="11" t="s">
        <v>67</v>
      </c>
      <c r="G645" s="11">
        <v>72610548</v>
      </c>
      <c r="I645" t="b">
        <f t="shared" si="27"/>
        <v>0</v>
      </c>
      <c r="J645" s="25" t="str">
        <f t="shared" si="28"/>
        <v>1981</v>
      </c>
      <c r="L645" s="32">
        <f t="shared" si="29"/>
        <v>0</v>
      </c>
      <c r="S645" s="11"/>
      <c r="T645" s="27" t="s">
        <v>1324</v>
      </c>
      <c r="U645" s="11">
        <v>337</v>
      </c>
    </row>
    <row r="646" spans="1:21" x14ac:dyDescent="0.2">
      <c r="A646" s="11">
        <v>1041</v>
      </c>
      <c r="B646" s="27" t="s">
        <v>1326</v>
      </c>
      <c r="C646" s="11" t="s">
        <v>72</v>
      </c>
      <c r="D646" s="28" t="s">
        <v>1327</v>
      </c>
      <c r="E646" s="11">
        <v>26</v>
      </c>
      <c r="F646" s="11" t="s">
        <v>119</v>
      </c>
      <c r="G646" s="11">
        <v>57742309</v>
      </c>
      <c r="I646" t="b">
        <f t="shared" si="27"/>
        <v>0</v>
      </c>
      <c r="J646" s="25" t="str">
        <f t="shared" si="28"/>
        <v>1991</v>
      </c>
      <c r="L646" s="32">
        <f t="shared" si="29"/>
        <v>0</v>
      </c>
      <c r="S646" s="11"/>
      <c r="T646" s="27" t="s">
        <v>1326</v>
      </c>
      <c r="U646" s="11">
        <v>1041</v>
      </c>
    </row>
    <row r="647" spans="1:21" x14ac:dyDescent="0.2">
      <c r="A647" s="11">
        <v>1331</v>
      </c>
      <c r="B647" s="27" t="s">
        <v>1328</v>
      </c>
      <c r="C647" s="11" t="s">
        <v>72</v>
      </c>
      <c r="D647" s="28" t="s">
        <v>1329</v>
      </c>
      <c r="E647" s="11">
        <v>40</v>
      </c>
      <c r="F647" s="11" t="s">
        <v>76</v>
      </c>
      <c r="G647" s="11">
        <v>23561062</v>
      </c>
      <c r="I647" t="b">
        <f t="shared" ref="I647:I710" si="30">IF(AND(IF(F647=$I$5,TRUE,FALSE),IF(MID(B647,1,1)="П",TRUE,FALSE)),TRUE,FALSE)</f>
        <v>0</v>
      </c>
      <c r="J647" s="25" t="str">
        <f t="shared" ref="J647:J710" si="31">RIGHT(D647,4)</f>
        <v>1977</v>
      </c>
      <c r="L647" s="32">
        <f t="shared" ref="L647:L710" si="32">IF(LEFT(B647)="П",1,0)</f>
        <v>0</v>
      </c>
      <c r="S647" s="11"/>
      <c r="T647" s="27" t="s">
        <v>1328</v>
      </c>
      <c r="U647" s="11">
        <v>1331</v>
      </c>
    </row>
    <row r="648" spans="1:21" x14ac:dyDescent="0.2">
      <c r="A648" s="11">
        <v>1721</v>
      </c>
      <c r="B648" s="27" t="s">
        <v>1330</v>
      </c>
      <c r="C648" s="11" t="s">
        <v>72</v>
      </c>
      <c r="D648" s="28" t="s">
        <v>1331</v>
      </c>
      <c r="E648" s="11">
        <v>30</v>
      </c>
      <c r="F648" s="11" t="s">
        <v>76</v>
      </c>
      <c r="G648" s="11">
        <v>5169164</v>
      </c>
      <c r="I648" t="b">
        <f t="shared" si="30"/>
        <v>0</v>
      </c>
      <c r="J648" s="25" t="str">
        <f t="shared" si="31"/>
        <v>1988</v>
      </c>
      <c r="L648" s="32">
        <f t="shared" si="32"/>
        <v>0</v>
      </c>
      <c r="S648" s="11"/>
      <c r="T648" s="27" t="s">
        <v>1330</v>
      </c>
      <c r="U648" s="11">
        <v>1721</v>
      </c>
    </row>
    <row r="649" spans="1:21" x14ac:dyDescent="0.2">
      <c r="A649" s="11">
        <v>864</v>
      </c>
      <c r="B649" s="27" t="s">
        <v>1332</v>
      </c>
      <c r="C649" s="11" t="s">
        <v>65</v>
      </c>
      <c r="D649" s="28" t="s">
        <v>1333</v>
      </c>
      <c r="E649" s="11">
        <v>30</v>
      </c>
      <c r="F649" s="11" t="s">
        <v>67</v>
      </c>
      <c r="G649" s="11">
        <v>8331990</v>
      </c>
      <c r="I649" t="b">
        <f t="shared" si="30"/>
        <v>0</v>
      </c>
      <c r="J649" s="25" t="str">
        <f t="shared" si="31"/>
        <v>1987</v>
      </c>
      <c r="L649" s="32">
        <f t="shared" si="32"/>
        <v>0</v>
      </c>
      <c r="S649" s="11"/>
      <c r="T649" s="27" t="s">
        <v>1332</v>
      </c>
      <c r="U649" s="11">
        <v>864</v>
      </c>
    </row>
    <row r="650" spans="1:21" x14ac:dyDescent="0.2">
      <c r="A650" s="11">
        <v>83</v>
      </c>
      <c r="B650" s="27" t="s">
        <v>1334</v>
      </c>
      <c r="C650" s="11" t="s">
        <v>72</v>
      </c>
      <c r="D650" s="28" t="s">
        <v>1335</v>
      </c>
      <c r="E650" s="11">
        <v>28</v>
      </c>
      <c r="F650" s="11" t="s">
        <v>67</v>
      </c>
      <c r="G650" s="11">
        <v>10753685</v>
      </c>
      <c r="I650" t="b">
        <f t="shared" si="30"/>
        <v>0</v>
      </c>
      <c r="J650" s="25" t="str">
        <f t="shared" si="31"/>
        <v>1989</v>
      </c>
      <c r="L650" s="32">
        <f t="shared" si="32"/>
        <v>1</v>
      </c>
      <c r="S650" s="11"/>
      <c r="T650" s="27" t="s">
        <v>1334</v>
      </c>
      <c r="U650" s="11">
        <v>83</v>
      </c>
    </row>
    <row r="651" spans="1:21" x14ac:dyDescent="0.2">
      <c r="A651" s="11">
        <v>488</v>
      </c>
      <c r="B651" s="27" t="s">
        <v>1336</v>
      </c>
      <c r="C651" s="11" t="s">
        <v>65</v>
      </c>
      <c r="D651" s="28" t="s">
        <v>1337</v>
      </c>
      <c r="E651" s="11">
        <v>26</v>
      </c>
      <c r="F651" s="11" t="s">
        <v>67</v>
      </c>
      <c r="G651" s="11">
        <v>3440811</v>
      </c>
      <c r="I651" t="b">
        <f t="shared" si="30"/>
        <v>0</v>
      </c>
      <c r="J651" s="25" t="str">
        <f t="shared" si="31"/>
        <v>1991</v>
      </c>
      <c r="L651" s="32">
        <f t="shared" si="32"/>
        <v>0</v>
      </c>
      <c r="S651" s="11"/>
      <c r="T651" s="27" t="s">
        <v>1336</v>
      </c>
      <c r="U651" s="11">
        <v>488</v>
      </c>
    </row>
    <row r="652" spans="1:21" x14ac:dyDescent="0.2">
      <c r="A652" s="11">
        <v>352</v>
      </c>
      <c r="B652" s="27" t="s">
        <v>1338</v>
      </c>
      <c r="C652" s="11" t="s">
        <v>72</v>
      </c>
      <c r="D652" s="28" t="s">
        <v>1339</v>
      </c>
      <c r="E652" s="11">
        <v>38</v>
      </c>
      <c r="F652" s="11" t="s">
        <v>119</v>
      </c>
      <c r="G652" s="11">
        <v>92788489</v>
      </c>
      <c r="I652" t="b">
        <f t="shared" si="30"/>
        <v>0</v>
      </c>
      <c r="J652" s="25" t="str">
        <f t="shared" si="31"/>
        <v>1979</v>
      </c>
      <c r="L652" s="32">
        <f t="shared" si="32"/>
        <v>0</v>
      </c>
      <c r="S652" s="11"/>
      <c r="T652" s="27" t="s">
        <v>1338</v>
      </c>
      <c r="U652" s="11">
        <v>352</v>
      </c>
    </row>
    <row r="653" spans="1:21" x14ac:dyDescent="0.2">
      <c r="A653" s="11">
        <v>1459</v>
      </c>
      <c r="B653" s="27" t="s">
        <v>1340</v>
      </c>
      <c r="C653" s="11" t="s">
        <v>72</v>
      </c>
      <c r="D653" s="28" t="s">
        <v>1341</v>
      </c>
      <c r="E653" s="11">
        <v>20</v>
      </c>
      <c r="F653" s="11" t="s">
        <v>67</v>
      </c>
      <c r="G653" s="11">
        <v>80028631</v>
      </c>
      <c r="I653" t="b">
        <f t="shared" si="30"/>
        <v>0</v>
      </c>
      <c r="J653" s="25" t="str">
        <f t="shared" si="31"/>
        <v>1997</v>
      </c>
      <c r="L653" s="32">
        <f t="shared" si="32"/>
        <v>0</v>
      </c>
      <c r="S653" s="11"/>
      <c r="T653" s="27" t="s">
        <v>1340</v>
      </c>
      <c r="U653" s="11">
        <v>1459</v>
      </c>
    </row>
    <row r="654" spans="1:21" x14ac:dyDescent="0.2">
      <c r="A654" s="11">
        <v>1447</v>
      </c>
      <c r="B654" s="27" t="s">
        <v>1342</v>
      </c>
      <c r="C654" s="11" t="s">
        <v>72</v>
      </c>
      <c r="D654" s="28" t="s">
        <v>1343</v>
      </c>
      <c r="E654" s="11">
        <v>19</v>
      </c>
      <c r="F654" s="11" t="s">
        <v>67</v>
      </c>
      <c r="G654" s="11">
        <v>19496532</v>
      </c>
      <c r="I654" t="b">
        <f t="shared" si="30"/>
        <v>0</v>
      </c>
      <c r="J654" s="25" t="str">
        <f t="shared" si="31"/>
        <v>1998</v>
      </c>
      <c r="L654" s="32">
        <f t="shared" si="32"/>
        <v>0</v>
      </c>
      <c r="S654" s="11"/>
      <c r="T654" s="27" t="s">
        <v>1342</v>
      </c>
      <c r="U654" s="11">
        <v>1447</v>
      </c>
    </row>
    <row r="655" spans="1:21" x14ac:dyDescent="0.2">
      <c r="A655" s="11">
        <v>361</v>
      </c>
      <c r="B655" s="27" t="s">
        <v>1344</v>
      </c>
      <c r="C655" s="11" t="s">
        <v>65</v>
      </c>
      <c r="D655" s="28" t="s">
        <v>1345</v>
      </c>
      <c r="E655" s="11">
        <v>23</v>
      </c>
      <c r="F655" s="11" t="s">
        <v>67</v>
      </c>
      <c r="G655" s="11">
        <v>95957416</v>
      </c>
      <c r="I655" t="b">
        <f t="shared" si="30"/>
        <v>0</v>
      </c>
      <c r="J655" s="25" t="str">
        <f t="shared" si="31"/>
        <v>1994</v>
      </c>
      <c r="L655" s="32">
        <f t="shared" si="32"/>
        <v>0</v>
      </c>
      <c r="S655" s="11"/>
      <c r="T655" s="27" t="s">
        <v>1344</v>
      </c>
      <c r="U655" s="11">
        <v>361</v>
      </c>
    </row>
    <row r="656" spans="1:21" x14ac:dyDescent="0.2">
      <c r="A656" s="11">
        <v>150</v>
      </c>
      <c r="B656" s="27" t="s">
        <v>1346</v>
      </c>
      <c r="C656" s="11" t="s">
        <v>72</v>
      </c>
      <c r="D656" s="28" t="s">
        <v>1347</v>
      </c>
      <c r="E656" s="11">
        <v>24</v>
      </c>
      <c r="F656" s="11" t="s">
        <v>67</v>
      </c>
      <c r="G656" s="11">
        <v>50479754</v>
      </c>
      <c r="I656" t="b">
        <f t="shared" si="30"/>
        <v>0</v>
      </c>
      <c r="J656" s="25" t="str">
        <f t="shared" si="31"/>
        <v>1994</v>
      </c>
      <c r="L656" s="32">
        <f t="shared" si="32"/>
        <v>0</v>
      </c>
      <c r="S656" s="11"/>
      <c r="T656" s="27" t="s">
        <v>1346</v>
      </c>
      <c r="U656" s="11">
        <v>150</v>
      </c>
    </row>
    <row r="657" spans="1:21" x14ac:dyDescent="0.2">
      <c r="A657" s="11">
        <v>1240</v>
      </c>
      <c r="B657" s="27" t="s">
        <v>1348</v>
      </c>
      <c r="C657" s="11" t="s">
        <v>72</v>
      </c>
      <c r="D657" s="28" t="s">
        <v>1349</v>
      </c>
      <c r="E657" s="11">
        <v>21</v>
      </c>
      <c r="F657" s="11" t="s">
        <v>67</v>
      </c>
      <c r="G657" s="11">
        <v>3354823</v>
      </c>
      <c r="I657" t="b">
        <f t="shared" si="30"/>
        <v>0</v>
      </c>
      <c r="J657" s="25" t="str">
        <f t="shared" si="31"/>
        <v>1996</v>
      </c>
      <c r="L657" s="32">
        <f t="shared" si="32"/>
        <v>0</v>
      </c>
      <c r="S657" s="11"/>
      <c r="T657" s="27" t="s">
        <v>1348</v>
      </c>
      <c r="U657" s="11">
        <v>1240</v>
      </c>
    </row>
    <row r="658" spans="1:21" x14ac:dyDescent="0.2">
      <c r="A658" s="11">
        <v>718</v>
      </c>
      <c r="B658" s="27" t="s">
        <v>1350</v>
      </c>
      <c r="C658" s="11" t="s">
        <v>72</v>
      </c>
      <c r="D658" s="28" t="s">
        <v>1351</v>
      </c>
      <c r="E658" s="11">
        <v>32</v>
      </c>
      <c r="F658" s="11" t="s">
        <v>67</v>
      </c>
      <c r="G658" s="11">
        <v>81183305</v>
      </c>
      <c r="I658" t="b">
        <f t="shared" si="30"/>
        <v>0</v>
      </c>
      <c r="J658" s="25" t="str">
        <f t="shared" si="31"/>
        <v>1985</v>
      </c>
      <c r="L658" s="32">
        <f t="shared" si="32"/>
        <v>0</v>
      </c>
      <c r="S658" s="11"/>
      <c r="T658" s="27" t="s">
        <v>1350</v>
      </c>
      <c r="U658" s="11">
        <v>718</v>
      </c>
    </row>
    <row r="659" spans="1:21" x14ac:dyDescent="0.2">
      <c r="A659" s="11">
        <v>713</v>
      </c>
      <c r="B659" s="27" t="s">
        <v>1352</v>
      </c>
      <c r="C659" s="11" t="s">
        <v>72</v>
      </c>
      <c r="D659" s="28" t="s">
        <v>328</v>
      </c>
      <c r="E659" s="11">
        <v>27</v>
      </c>
      <c r="F659" s="11" t="s">
        <v>85</v>
      </c>
      <c r="G659" s="11">
        <v>1597484</v>
      </c>
      <c r="I659" t="b">
        <f t="shared" si="30"/>
        <v>0</v>
      </c>
      <c r="J659" s="25" t="str">
        <f t="shared" si="31"/>
        <v>1990</v>
      </c>
      <c r="L659" s="32">
        <f t="shared" si="32"/>
        <v>0</v>
      </c>
      <c r="S659" s="11"/>
      <c r="T659" s="27" t="s">
        <v>1352</v>
      </c>
      <c r="U659" s="11">
        <v>713</v>
      </c>
    </row>
    <row r="660" spans="1:21" x14ac:dyDescent="0.2">
      <c r="A660" s="11">
        <v>22</v>
      </c>
      <c r="B660" s="27" t="s">
        <v>1353</v>
      </c>
      <c r="C660" s="11" t="s">
        <v>65</v>
      </c>
      <c r="D660" s="28" t="s">
        <v>1354</v>
      </c>
      <c r="E660" s="11">
        <v>19</v>
      </c>
      <c r="F660" s="11" t="s">
        <v>1355</v>
      </c>
      <c r="G660" s="11">
        <v>98166954</v>
      </c>
      <c r="I660" t="b">
        <f t="shared" si="30"/>
        <v>0</v>
      </c>
      <c r="J660" s="25" t="str">
        <f t="shared" si="31"/>
        <v>1998</v>
      </c>
      <c r="L660" s="32">
        <f t="shared" si="32"/>
        <v>1</v>
      </c>
      <c r="S660" s="11"/>
      <c r="T660" s="27" t="s">
        <v>1353</v>
      </c>
      <c r="U660" s="11">
        <v>22</v>
      </c>
    </row>
    <row r="661" spans="1:21" x14ac:dyDescent="0.2">
      <c r="A661" s="11">
        <v>572</v>
      </c>
      <c r="B661" s="27" t="s">
        <v>1356</v>
      </c>
      <c r="C661" s="11" t="s">
        <v>72</v>
      </c>
      <c r="D661" s="28" t="s">
        <v>1357</v>
      </c>
      <c r="E661" s="11">
        <v>29</v>
      </c>
      <c r="F661" s="11" t="s">
        <v>67</v>
      </c>
      <c r="G661" s="11">
        <v>7326941</v>
      </c>
      <c r="I661" t="b">
        <f t="shared" si="30"/>
        <v>0</v>
      </c>
      <c r="J661" s="25" t="str">
        <f t="shared" si="31"/>
        <v>1988</v>
      </c>
      <c r="L661" s="32">
        <f t="shared" si="32"/>
        <v>0</v>
      </c>
      <c r="S661" s="11"/>
      <c r="T661" s="27" t="s">
        <v>1356</v>
      </c>
      <c r="U661" s="11">
        <v>572</v>
      </c>
    </row>
    <row r="662" spans="1:21" x14ac:dyDescent="0.2">
      <c r="A662" s="11">
        <v>449</v>
      </c>
      <c r="B662" s="27" t="s">
        <v>1358</v>
      </c>
      <c r="C662" s="11" t="s">
        <v>65</v>
      </c>
      <c r="D662" s="28" t="s">
        <v>1359</v>
      </c>
      <c r="E662" s="11">
        <v>21</v>
      </c>
      <c r="F662" s="11" t="s">
        <v>67</v>
      </c>
      <c r="G662" s="11">
        <v>48665586</v>
      </c>
      <c r="I662" t="b">
        <f t="shared" si="30"/>
        <v>0</v>
      </c>
      <c r="J662" s="25" t="str">
        <f t="shared" si="31"/>
        <v>1996</v>
      </c>
      <c r="L662" s="32">
        <f t="shared" si="32"/>
        <v>0</v>
      </c>
      <c r="S662" s="11"/>
      <c r="T662" s="27" t="s">
        <v>1358</v>
      </c>
      <c r="U662" s="11">
        <v>449</v>
      </c>
    </row>
    <row r="663" spans="1:21" x14ac:dyDescent="0.2">
      <c r="A663" s="11">
        <v>119</v>
      </c>
      <c r="B663" s="27" t="s">
        <v>1360</v>
      </c>
      <c r="C663" s="11" t="s">
        <v>72</v>
      </c>
      <c r="D663" s="28" t="s">
        <v>1361</v>
      </c>
      <c r="E663" s="11">
        <v>21</v>
      </c>
      <c r="F663" s="11" t="s">
        <v>67</v>
      </c>
      <c r="G663" s="11">
        <v>21777148</v>
      </c>
      <c r="I663" t="b">
        <f t="shared" si="30"/>
        <v>0</v>
      </c>
      <c r="J663" s="25" t="str">
        <f t="shared" si="31"/>
        <v>1996</v>
      </c>
      <c r="L663" s="32">
        <f t="shared" si="32"/>
        <v>1</v>
      </c>
      <c r="S663" s="11"/>
      <c r="T663" s="27" t="s">
        <v>1360</v>
      </c>
      <c r="U663" s="11">
        <v>119</v>
      </c>
    </row>
    <row r="664" spans="1:21" x14ac:dyDescent="0.2">
      <c r="A664" s="11">
        <v>1775</v>
      </c>
      <c r="B664" s="27" t="s">
        <v>1362</v>
      </c>
      <c r="C664" s="11" t="s">
        <v>72</v>
      </c>
      <c r="D664" s="28" t="s">
        <v>1363</v>
      </c>
      <c r="E664" s="11">
        <v>34</v>
      </c>
      <c r="F664" s="11" t="s">
        <v>155</v>
      </c>
      <c r="G664" s="11">
        <v>80053157</v>
      </c>
      <c r="I664" t="b">
        <f t="shared" si="30"/>
        <v>0</v>
      </c>
      <c r="J664" s="25" t="str">
        <f t="shared" si="31"/>
        <v>1983</v>
      </c>
      <c r="L664" s="32">
        <f t="shared" si="32"/>
        <v>1</v>
      </c>
      <c r="S664" s="11"/>
      <c r="T664" s="27" t="s">
        <v>1362</v>
      </c>
      <c r="U664" s="11">
        <v>1775</v>
      </c>
    </row>
    <row r="665" spans="1:21" x14ac:dyDescent="0.2">
      <c r="A665" s="11">
        <v>189</v>
      </c>
      <c r="B665" s="27" t="s">
        <v>1364</v>
      </c>
      <c r="C665" s="11" t="s">
        <v>72</v>
      </c>
      <c r="D665" s="28" t="s">
        <v>1365</v>
      </c>
      <c r="E665" s="11">
        <v>38</v>
      </c>
      <c r="F665" s="11" t="s">
        <v>67</v>
      </c>
      <c r="G665" s="11">
        <v>93300534</v>
      </c>
      <c r="I665" t="b">
        <f t="shared" si="30"/>
        <v>0</v>
      </c>
      <c r="J665" s="25" t="str">
        <f t="shared" si="31"/>
        <v>1979</v>
      </c>
      <c r="L665" s="32">
        <f t="shared" si="32"/>
        <v>0</v>
      </c>
      <c r="S665" s="11"/>
      <c r="T665" s="27" t="s">
        <v>1364</v>
      </c>
      <c r="U665" s="11">
        <v>189</v>
      </c>
    </row>
    <row r="666" spans="1:21" x14ac:dyDescent="0.2">
      <c r="A666" s="11">
        <v>395</v>
      </c>
      <c r="B666" s="27" t="s">
        <v>1366</v>
      </c>
      <c r="C666" s="11" t="s">
        <v>61</v>
      </c>
      <c r="D666" s="28" t="s">
        <v>1367</v>
      </c>
      <c r="E666" s="11">
        <v>34</v>
      </c>
      <c r="F666" s="11" t="s">
        <v>70</v>
      </c>
      <c r="G666" s="11">
        <v>70936987</v>
      </c>
      <c r="I666" t="b">
        <f t="shared" si="30"/>
        <v>0</v>
      </c>
      <c r="J666" s="25" t="str">
        <f t="shared" si="31"/>
        <v>1983</v>
      </c>
      <c r="L666" s="32">
        <f t="shared" si="32"/>
        <v>0</v>
      </c>
      <c r="S666" s="11"/>
      <c r="T666" s="27" t="s">
        <v>1366</v>
      </c>
      <c r="U666" s="11">
        <v>395</v>
      </c>
    </row>
    <row r="667" spans="1:21" x14ac:dyDescent="0.2">
      <c r="A667" s="11">
        <v>726</v>
      </c>
      <c r="B667" s="27" t="s">
        <v>1368</v>
      </c>
      <c r="C667" s="11" t="s">
        <v>61</v>
      </c>
      <c r="D667" s="28" t="s">
        <v>1369</v>
      </c>
      <c r="E667" s="11">
        <v>28</v>
      </c>
      <c r="F667" s="11" t="s">
        <v>119</v>
      </c>
      <c r="G667" s="11">
        <v>23931673</v>
      </c>
      <c r="I667" t="b">
        <f t="shared" si="30"/>
        <v>0</v>
      </c>
      <c r="J667" s="25" t="str">
        <f t="shared" si="31"/>
        <v>1989</v>
      </c>
      <c r="L667" s="32">
        <f t="shared" si="32"/>
        <v>0</v>
      </c>
      <c r="S667" s="11"/>
      <c r="T667" s="27" t="s">
        <v>1368</v>
      </c>
      <c r="U667" s="11">
        <v>726</v>
      </c>
    </row>
    <row r="668" spans="1:21" x14ac:dyDescent="0.2">
      <c r="A668" s="11">
        <v>1333</v>
      </c>
      <c r="B668" s="27" t="s">
        <v>1370</v>
      </c>
      <c r="C668" s="11" t="s">
        <v>72</v>
      </c>
      <c r="D668" s="28" t="s">
        <v>1371</v>
      </c>
      <c r="E668" s="11">
        <v>30</v>
      </c>
      <c r="F668" s="11" t="s">
        <v>85</v>
      </c>
      <c r="G668" s="11">
        <v>62405904</v>
      </c>
      <c r="I668" t="b">
        <f t="shared" si="30"/>
        <v>0</v>
      </c>
      <c r="J668" s="25" t="str">
        <f t="shared" si="31"/>
        <v>1987</v>
      </c>
      <c r="L668" s="32">
        <f t="shared" si="32"/>
        <v>0</v>
      </c>
      <c r="S668" s="11"/>
      <c r="T668" s="27" t="s">
        <v>1370</v>
      </c>
      <c r="U668" s="11">
        <v>1333</v>
      </c>
    </row>
    <row r="669" spans="1:21" x14ac:dyDescent="0.2">
      <c r="A669" s="11">
        <v>1671</v>
      </c>
      <c r="B669" s="27" t="s">
        <v>1372</v>
      </c>
      <c r="C669" s="11" t="s">
        <v>72</v>
      </c>
      <c r="D669" s="28" t="s">
        <v>1373</v>
      </c>
      <c r="E669" s="11">
        <v>39</v>
      </c>
      <c r="F669" s="11" t="s">
        <v>119</v>
      </c>
      <c r="G669" s="11">
        <v>12115035</v>
      </c>
      <c r="I669" t="b">
        <f t="shared" si="30"/>
        <v>0</v>
      </c>
      <c r="J669" s="25" t="str">
        <f t="shared" si="31"/>
        <v>1978</v>
      </c>
      <c r="L669" s="32">
        <f t="shared" si="32"/>
        <v>0</v>
      </c>
      <c r="S669" s="11"/>
      <c r="T669" s="27" t="s">
        <v>1372</v>
      </c>
      <c r="U669" s="11">
        <v>1671</v>
      </c>
    </row>
    <row r="670" spans="1:21" x14ac:dyDescent="0.2">
      <c r="A670" s="11">
        <v>1069</v>
      </c>
      <c r="B670" s="27" t="s">
        <v>1374</v>
      </c>
      <c r="C670" s="11" t="s">
        <v>65</v>
      </c>
      <c r="D670" s="28" t="s">
        <v>1375</v>
      </c>
      <c r="E670" s="11">
        <v>35</v>
      </c>
      <c r="F670" s="11" t="s">
        <v>76</v>
      </c>
      <c r="G670" s="11">
        <v>51495498</v>
      </c>
      <c r="I670" t="b">
        <f t="shared" si="30"/>
        <v>0</v>
      </c>
      <c r="J670" s="25" t="str">
        <f t="shared" si="31"/>
        <v>1982</v>
      </c>
      <c r="L670" s="32">
        <f t="shared" si="32"/>
        <v>0</v>
      </c>
      <c r="S670" s="11"/>
      <c r="T670" s="27" t="s">
        <v>1374</v>
      </c>
      <c r="U670" s="11">
        <v>1069</v>
      </c>
    </row>
    <row r="671" spans="1:21" x14ac:dyDescent="0.2">
      <c r="A671" s="11">
        <v>1382</v>
      </c>
      <c r="B671" s="27" t="s">
        <v>1376</v>
      </c>
      <c r="C671" s="11" t="s">
        <v>72</v>
      </c>
      <c r="D671" s="28" t="s">
        <v>1377</v>
      </c>
      <c r="E671" s="11">
        <v>36</v>
      </c>
      <c r="F671" s="11" t="s">
        <v>119</v>
      </c>
      <c r="G671" s="11">
        <v>64948893</v>
      </c>
      <c r="I671" t="b">
        <f t="shared" si="30"/>
        <v>0</v>
      </c>
      <c r="J671" s="25" t="str">
        <f t="shared" si="31"/>
        <v>1982</v>
      </c>
      <c r="L671" s="32">
        <f t="shared" si="32"/>
        <v>0</v>
      </c>
      <c r="S671" s="11"/>
      <c r="T671" s="27" t="s">
        <v>1376</v>
      </c>
      <c r="U671" s="11">
        <v>1382</v>
      </c>
    </row>
    <row r="672" spans="1:21" x14ac:dyDescent="0.2">
      <c r="A672" s="11">
        <v>1124</v>
      </c>
      <c r="B672" s="27" t="s">
        <v>1378</v>
      </c>
      <c r="C672" s="11" t="s">
        <v>61</v>
      </c>
      <c r="D672" s="28" t="s">
        <v>1379</v>
      </c>
      <c r="E672" s="11">
        <v>25</v>
      </c>
      <c r="F672" s="11" t="s">
        <v>63</v>
      </c>
      <c r="G672" s="11">
        <v>11929968</v>
      </c>
      <c r="I672" t="b">
        <f t="shared" si="30"/>
        <v>0</v>
      </c>
      <c r="J672" s="25" t="str">
        <f t="shared" si="31"/>
        <v>1992</v>
      </c>
      <c r="L672" s="32">
        <f t="shared" si="32"/>
        <v>0</v>
      </c>
      <c r="S672" s="11"/>
      <c r="T672" s="27" t="s">
        <v>1378</v>
      </c>
      <c r="U672" s="11">
        <v>1124</v>
      </c>
    </row>
    <row r="673" spans="1:21" x14ac:dyDescent="0.2">
      <c r="A673" s="11">
        <v>1060</v>
      </c>
      <c r="B673" s="27" t="s">
        <v>814</v>
      </c>
      <c r="C673" s="11" t="s">
        <v>61</v>
      </c>
      <c r="D673" s="28" t="s">
        <v>815</v>
      </c>
      <c r="E673" s="11">
        <v>21</v>
      </c>
      <c r="F673" s="11" t="s">
        <v>67</v>
      </c>
      <c r="G673" s="11">
        <v>85847090</v>
      </c>
      <c r="I673" t="b">
        <f t="shared" si="30"/>
        <v>0</v>
      </c>
      <c r="J673" s="25" t="str">
        <f t="shared" si="31"/>
        <v>1996</v>
      </c>
      <c r="L673" s="32">
        <f t="shared" si="32"/>
        <v>0</v>
      </c>
      <c r="S673" s="11"/>
      <c r="T673" s="27" t="s">
        <v>814</v>
      </c>
      <c r="U673" s="11">
        <v>1060</v>
      </c>
    </row>
    <row r="674" spans="1:21" x14ac:dyDescent="0.2">
      <c r="A674" s="11">
        <v>1617</v>
      </c>
      <c r="B674" s="27" t="s">
        <v>1380</v>
      </c>
      <c r="C674" s="11" t="s">
        <v>72</v>
      </c>
      <c r="D674" s="28" t="s">
        <v>1381</v>
      </c>
      <c r="E674" s="11">
        <v>36</v>
      </c>
      <c r="F674" s="11" t="s">
        <v>269</v>
      </c>
      <c r="G674" s="11">
        <v>72641051</v>
      </c>
      <c r="I674" t="b">
        <f t="shared" si="30"/>
        <v>0</v>
      </c>
      <c r="J674" s="25" t="str">
        <f t="shared" si="31"/>
        <v>1981</v>
      </c>
      <c r="L674" s="32">
        <f t="shared" si="32"/>
        <v>0</v>
      </c>
      <c r="S674" s="11"/>
      <c r="T674" s="27" t="s">
        <v>1380</v>
      </c>
      <c r="U674" s="11">
        <v>1617</v>
      </c>
    </row>
    <row r="675" spans="1:21" x14ac:dyDescent="0.2">
      <c r="A675" s="11">
        <v>431</v>
      </c>
      <c r="B675" s="27" t="s">
        <v>1382</v>
      </c>
      <c r="C675" s="11" t="s">
        <v>65</v>
      </c>
      <c r="D675" s="28" t="s">
        <v>1383</v>
      </c>
      <c r="E675" s="11">
        <v>22</v>
      </c>
      <c r="F675" s="11" t="s">
        <v>67</v>
      </c>
      <c r="G675" s="11">
        <v>26132109</v>
      </c>
      <c r="I675" t="b">
        <f t="shared" si="30"/>
        <v>0</v>
      </c>
      <c r="J675" s="25" t="str">
        <f t="shared" si="31"/>
        <v>1995</v>
      </c>
      <c r="L675" s="32">
        <f t="shared" si="32"/>
        <v>0</v>
      </c>
      <c r="S675" s="11"/>
      <c r="T675" s="27" t="s">
        <v>1382</v>
      </c>
      <c r="U675" s="11">
        <v>431</v>
      </c>
    </row>
    <row r="676" spans="1:21" x14ac:dyDescent="0.2">
      <c r="A676" s="11">
        <v>816</v>
      </c>
      <c r="B676" s="27" t="s">
        <v>1384</v>
      </c>
      <c r="C676" s="11" t="s">
        <v>72</v>
      </c>
      <c r="D676" s="28" t="s">
        <v>1385</v>
      </c>
      <c r="E676" s="11">
        <v>35</v>
      </c>
      <c r="F676" s="11" t="s">
        <v>67</v>
      </c>
      <c r="G676" s="11">
        <v>29322153</v>
      </c>
      <c r="I676" t="b">
        <f t="shared" si="30"/>
        <v>0</v>
      </c>
      <c r="J676" s="25" t="str">
        <f t="shared" si="31"/>
        <v>1982</v>
      </c>
      <c r="L676" s="32">
        <f t="shared" si="32"/>
        <v>0</v>
      </c>
      <c r="S676" s="11"/>
      <c r="T676" s="27" t="s">
        <v>1384</v>
      </c>
      <c r="U676" s="11">
        <v>816</v>
      </c>
    </row>
    <row r="677" spans="1:21" x14ac:dyDescent="0.2">
      <c r="A677" s="11">
        <v>1367</v>
      </c>
      <c r="B677" s="27" t="s">
        <v>1386</v>
      </c>
      <c r="C677" s="11" t="s">
        <v>72</v>
      </c>
      <c r="D677" s="28" t="s">
        <v>1387</v>
      </c>
      <c r="E677" s="11">
        <v>25</v>
      </c>
      <c r="F677" s="11" t="s">
        <v>436</v>
      </c>
      <c r="G677" s="11">
        <v>4804113</v>
      </c>
      <c r="I677" t="b">
        <f t="shared" si="30"/>
        <v>0</v>
      </c>
      <c r="J677" s="25" t="str">
        <f t="shared" si="31"/>
        <v>1992</v>
      </c>
      <c r="L677" s="32">
        <f t="shared" si="32"/>
        <v>0</v>
      </c>
      <c r="S677" s="11"/>
      <c r="T677" s="27" t="s">
        <v>1386</v>
      </c>
      <c r="U677" s="11">
        <v>1367</v>
      </c>
    </row>
    <row r="678" spans="1:21" x14ac:dyDescent="0.2">
      <c r="A678" s="11">
        <v>1052</v>
      </c>
      <c r="B678" s="27" t="s">
        <v>1388</v>
      </c>
      <c r="C678" s="11" t="s">
        <v>72</v>
      </c>
      <c r="D678" s="28" t="s">
        <v>1389</v>
      </c>
      <c r="E678" s="11">
        <v>20</v>
      </c>
      <c r="F678" s="11" t="s">
        <v>67</v>
      </c>
      <c r="G678" s="11">
        <v>54846598</v>
      </c>
      <c r="I678" t="b">
        <f t="shared" si="30"/>
        <v>0</v>
      </c>
      <c r="J678" s="25" t="str">
        <f t="shared" si="31"/>
        <v>1997</v>
      </c>
      <c r="L678" s="32">
        <f t="shared" si="32"/>
        <v>0</v>
      </c>
      <c r="S678" s="11"/>
      <c r="T678" s="27" t="s">
        <v>1388</v>
      </c>
      <c r="U678" s="11">
        <v>1052</v>
      </c>
    </row>
    <row r="679" spans="1:21" x14ac:dyDescent="0.2">
      <c r="A679" s="11">
        <v>336</v>
      </c>
      <c r="B679" s="27" t="s">
        <v>1390</v>
      </c>
      <c r="C679" s="11" t="s">
        <v>61</v>
      </c>
      <c r="D679" s="28" t="s">
        <v>1391</v>
      </c>
      <c r="E679" s="11">
        <v>28</v>
      </c>
      <c r="F679" s="11" t="s">
        <v>70</v>
      </c>
      <c r="G679" s="11">
        <v>51343406</v>
      </c>
      <c r="I679" t="b">
        <f t="shared" si="30"/>
        <v>0</v>
      </c>
      <c r="J679" s="25" t="str">
        <f t="shared" si="31"/>
        <v>1989</v>
      </c>
      <c r="L679" s="32">
        <f t="shared" si="32"/>
        <v>0</v>
      </c>
      <c r="S679" s="11"/>
      <c r="T679" s="27" t="s">
        <v>1390</v>
      </c>
      <c r="U679" s="11">
        <v>336</v>
      </c>
    </row>
    <row r="680" spans="1:21" x14ac:dyDescent="0.2">
      <c r="A680" s="11">
        <v>957</v>
      </c>
      <c r="B680" s="27" t="s">
        <v>1392</v>
      </c>
      <c r="C680" s="11" t="s">
        <v>61</v>
      </c>
      <c r="D680" s="28" t="s">
        <v>1393</v>
      </c>
      <c r="E680" s="11">
        <v>18</v>
      </c>
      <c r="F680" s="11" t="s">
        <v>67</v>
      </c>
      <c r="G680" s="11">
        <v>48010957</v>
      </c>
      <c r="I680" t="b">
        <f t="shared" si="30"/>
        <v>0</v>
      </c>
      <c r="J680" s="25" t="str">
        <f t="shared" si="31"/>
        <v>1999</v>
      </c>
      <c r="L680" s="32">
        <f t="shared" si="32"/>
        <v>0</v>
      </c>
      <c r="S680" s="11"/>
      <c r="T680" s="27" t="s">
        <v>1392</v>
      </c>
      <c r="U680" s="11">
        <v>957</v>
      </c>
    </row>
    <row r="681" spans="1:21" x14ac:dyDescent="0.2">
      <c r="A681" s="11">
        <v>1156</v>
      </c>
      <c r="B681" s="27" t="s">
        <v>1394</v>
      </c>
      <c r="C681" s="11" t="s">
        <v>61</v>
      </c>
      <c r="D681" s="28" t="s">
        <v>1395</v>
      </c>
      <c r="E681" s="11">
        <v>32</v>
      </c>
      <c r="F681" s="11" t="s">
        <v>67</v>
      </c>
      <c r="G681" s="11">
        <v>7932626</v>
      </c>
      <c r="I681" t="b">
        <f t="shared" si="30"/>
        <v>0</v>
      </c>
      <c r="J681" s="25" t="str">
        <f t="shared" si="31"/>
        <v>1985</v>
      </c>
      <c r="L681" s="32">
        <f t="shared" si="32"/>
        <v>0</v>
      </c>
      <c r="S681" s="11"/>
      <c r="T681" s="27" t="s">
        <v>1394</v>
      </c>
      <c r="U681" s="11">
        <v>1156</v>
      </c>
    </row>
    <row r="682" spans="1:21" x14ac:dyDescent="0.2">
      <c r="A682" s="11">
        <v>21</v>
      </c>
      <c r="B682" s="27" t="s">
        <v>1396</v>
      </c>
      <c r="C682" s="11" t="s">
        <v>72</v>
      </c>
      <c r="D682" s="28" t="s">
        <v>1397</v>
      </c>
      <c r="E682" s="11">
        <v>42</v>
      </c>
      <c r="F682" s="11" t="s">
        <v>67</v>
      </c>
      <c r="G682" s="11">
        <v>15477233</v>
      </c>
      <c r="I682" t="b">
        <f t="shared" si="30"/>
        <v>0</v>
      </c>
      <c r="J682" s="25" t="str">
        <f t="shared" si="31"/>
        <v>1976</v>
      </c>
      <c r="L682" s="32">
        <f t="shared" si="32"/>
        <v>0</v>
      </c>
      <c r="S682" s="11"/>
      <c r="T682" s="27" t="s">
        <v>1396</v>
      </c>
      <c r="U682" s="11">
        <v>21</v>
      </c>
    </row>
    <row r="683" spans="1:21" x14ac:dyDescent="0.2">
      <c r="A683" s="11">
        <v>1569</v>
      </c>
      <c r="B683" s="27" t="s">
        <v>1398</v>
      </c>
      <c r="C683" s="11" t="s">
        <v>72</v>
      </c>
      <c r="D683" s="28" t="s">
        <v>1399</v>
      </c>
      <c r="E683" s="11">
        <v>28</v>
      </c>
      <c r="F683" s="11" t="s">
        <v>106</v>
      </c>
      <c r="G683" s="11">
        <v>44444484</v>
      </c>
      <c r="I683" t="b">
        <f t="shared" si="30"/>
        <v>0</v>
      </c>
      <c r="J683" s="25" t="str">
        <f t="shared" si="31"/>
        <v>1989</v>
      </c>
      <c r="L683" s="32">
        <f t="shared" si="32"/>
        <v>0</v>
      </c>
      <c r="S683" s="11"/>
      <c r="T683" s="27" t="s">
        <v>1398</v>
      </c>
      <c r="U683" s="11">
        <v>1569</v>
      </c>
    </row>
    <row r="684" spans="1:21" x14ac:dyDescent="0.2">
      <c r="A684" s="11">
        <v>402</v>
      </c>
      <c r="B684" s="27" t="s">
        <v>1400</v>
      </c>
      <c r="C684" s="11" t="s">
        <v>72</v>
      </c>
      <c r="D684" s="28" t="s">
        <v>1401</v>
      </c>
      <c r="E684" s="11">
        <v>30</v>
      </c>
      <c r="F684" s="11" t="s">
        <v>67</v>
      </c>
      <c r="G684" s="11">
        <v>81795366</v>
      </c>
      <c r="I684" t="b">
        <f t="shared" si="30"/>
        <v>0</v>
      </c>
      <c r="J684" s="25" t="str">
        <f t="shared" si="31"/>
        <v>1987</v>
      </c>
      <c r="L684" s="32">
        <f t="shared" si="32"/>
        <v>0</v>
      </c>
      <c r="S684" s="11"/>
      <c r="T684" s="27" t="s">
        <v>1400</v>
      </c>
      <c r="U684" s="11">
        <v>402</v>
      </c>
    </row>
    <row r="685" spans="1:21" x14ac:dyDescent="0.2">
      <c r="A685" s="11">
        <v>274</v>
      </c>
      <c r="B685" s="27" t="s">
        <v>1402</v>
      </c>
      <c r="C685" s="11" t="s">
        <v>61</v>
      </c>
      <c r="D685" s="28" t="s">
        <v>1403</v>
      </c>
      <c r="E685" s="11">
        <v>33</v>
      </c>
      <c r="F685" s="11" t="s">
        <v>85</v>
      </c>
      <c r="G685" s="11">
        <v>91132002</v>
      </c>
      <c r="I685" t="b">
        <f t="shared" si="30"/>
        <v>0</v>
      </c>
      <c r="J685" s="25" t="str">
        <f t="shared" si="31"/>
        <v>1984</v>
      </c>
      <c r="L685" s="32">
        <f t="shared" si="32"/>
        <v>0</v>
      </c>
      <c r="S685" s="11"/>
      <c r="T685" s="27" t="s">
        <v>1402</v>
      </c>
      <c r="U685" s="11">
        <v>274</v>
      </c>
    </row>
    <row r="686" spans="1:21" x14ac:dyDescent="0.2">
      <c r="A686" s="11">
        <v>151</v>
      </c>
      <c r="B686" s="27" t="s">
        <v>1404</v>
      </c>
      <c r="C686" s="11" t="s">
        <v>72</v>
      </c>
      <c r="D686" s="28" t="s">
        <v>1405</v>
      </c>
      <c r="E686" s="11">
        <v>30</v>
      </c>
      <c r="F686" s="11" t="s">
        <v>106</v>
      </c>
      <c r="G686" s="11">
        <v>70013668</v>
      </c>
      <c r="I686" t="b">
        <f t="shared" si="30"/>
        <v>0</v>
      </c>
      <c r="J686" s="25" t="str">
        <f t="shared" si="31"/>
        <v>1987</v>
      </c>
      <c r="L686" s="32">
        <f t="shared" si="32"/>
        <v>0</v>
      </c>
      <c r="S686" s="11"/>
      <c r="T686" s="27" t="s">
        <v>1404</v>
      </c>
      <c r="U686" s="11">
        <v>151</v>
      </c>
    </row>
    <row r="687" spans="1:21" x14ac:dyDescent="0.2">
      <c r="A687" s="11">
        <v>1568</v>
      </c>
      <c r="B687" s="27" t="s">
        <v>1406</v>
      </c>
      <c r="C687" s="11" t="s">
        <v>72</v>
      </c>
      <c r="D687" s="28" t="s">
        <v>1407</v>
      </c>
      <c r="E687" s="11">
        <v>24</v>
      </c>
      <c r="F687" s="11" t="s">
        <v>67</v>
      </c>
      <c r="G687" s="11">
        <v>64681289</v>
      </c>
      <c r="I687" t="b">
        <f t="shared" si="30"/>
        <v>0</v>
      </c>
      <c r="J687" s="25" t="str">
        <f t="shared" si="31"/>
        <v>1993</v>
      </c>
      <c r="L687" s="32">
        <f t="shared" si="32"/>
        <v>0</v>
      </c>
      <c r="S687" s="11"/>
      <c r="T687" s="27" t="s">
        <v>1406</v>
      </c>
      <c r="U687" s="11">
        <v>1568</v>
      </c>
    </row>
    <row r="688" spans="1:21" x14ac:dyDescent="0.2">
      <c r="A688" s="11">
        <v>123</v>
      </c>
      <c r="B688" s="27" t="s">
        <v>1408</v>
      </c>
      <c r="C688" s="11" t="s">
        <v>72</v>
      </c>
      <c r="D688" s="28" t="s">
        <v>1409</v>
      </c>
      <c r="E688" s="11">
        <v>31</v>
      </c>
      <c r="F688" s="11" t="s">
        <v>63</v>
      </c>
      <c r="G688" s="11">
        <v>61643490</v>
      </c>
      <c r="I688" t="b">
        <f t="shared" si="30"/>
        <v>0</v>
      </c>
      <c r="J688" s="25" t="str">
        <f t="shared" si="31"/>
        <v>1986</v>
      </c>
      <c r="L688" s="32">
        <f t="shared" si="32"/>
        <v>0</v>
      </c>
      <c r="S688" s="11"/>
      <c r="T688" s="27" t="s">
        <v>1408</v>
      </c>
      <c r="U688" s="11">
        <v>123</v>
      </c>
    </row>
    <row r="689" spans="1:21" x14ac:dyDescent="0.2">
      <c r="A689" s="11">
        <v>102</v>
      </c>
      <c r="B689" s="27" t="s">
        <v>1410</v>
      </c>
      <c r="C689" s="11" t="s">
        <v>61</v>
      </c>
      <c r="D689" s="28" t="s">
        <v>1411</v>
      </c>
      <c r="E689" s="11">
        <v>32</v>
      </c>
      <c r="F689" s="11" t="s">
        <v>67</v>
      </c>
      <c r="G689" s="11">
        <v>91970855</v>
      </c>
      <c r="I689" t="b">
        <f t="shared" si="30"/>
        <v>0</v>
      </c>
      <c r="J689" s="25" t="str">
        <f t="shared" si="31"/>
        <v>1985</v>
      </c>
      <c r="L689" s="32">
        <f t="shared" si="32"/>
        <v>1</v>
      </c>
      <c r="S689" s="11"/>
      <c r="T689" s="27" t="s">
        <v>1410</v>
      </c>
      <c r="U689" s="11">
        <v>102</v>
      </c>
    </row>
    <row r="690" spans="1:21" x14ac:dyDescent="0.2">
      <c r="A690" s="11">
        <v>408</v>
      </c>
      <c r="B690" s="27" t="s">
        <v>1412</v>
      </c>
      <c r="C690" s="11" t="s">
        <v>72</v>
      </c>
      <c r="D690" s="28" t="s">
        <v>1413</v>
      </c>
      <c r="E690" s="11">
        <v>27</v>
      </c>
      <c r="F690" s="11" t="s">
        <v>67</v>
      </c>
      <c r="G690" s="11">
        <v>92506700</v>
      </c>
      <c r="I690" t="b">
        <f t="shared" si="30"/>
        <v>0</v>
      </c>
      <c r="J690" s="25" t="str">
        <f t="shared" si="31"/>
        <v>1990</v>
      </c>
      <c r="L690" s="32">
        <f t="shared" si="32"/>
        <v>0</v>
      </c>
      <c r="S690" s="11"/>
      <c r="T690" s="27" t="s">
        <v>1412</v>
      </c>
      <c r="U690" s="11">
        <v>408</v>
      </c>
    </row>
    <row r="691" spans="1:21" x14ac:dyDescent="0.2">
      <c r="A691" s="11">
        <v>161</v>
      </c>
      <c r="B691" s="27" t="s">
        <v>1414</v>
      </c>
      <c r="C691" s="11" t="s">
        <v>72</v>
      </c>
      <c r="D691" s="28" t="s">
        <v>1415</v>
      </c>
      <c r="E691" s="11">
        <v>22</v>
      </c>
      <c r="F691" s="11" t="s">
        <v>67</v>
      </c>
      <c r="G691" s="11">
        <v>52548181</v>
      </c>
      <c r="I691" t="b">
        <f t="shared" si="30"/>
        <v>0</v>
      </c>
      <c r="J691" s="25" t="str">
        <f t="shared" si="31"/>
        <v>1995</v>
      </c>
      <c r="L691" s="32">
        <f t="shared" si="32"/>
        <v>0</v>
      </c>
      <c r="S691" s="11"/>
      <c r="T691" s="27" t="s">
        <v>1414</v>
      </c>
      <c r="U691" s="11">
        <v>161</v>
      </c>
    </row>
    <row r="692" spans="1:21" x14ac:dyDescent="0.2">
      <c r="A692" s="11">
        <v>966</v>
      </c>
      <c r="B692" s="27" t="s">
        <v>1416</v>
      </c>
      <c r="C692" s="11" t="s">
        <v>72</v>
      </c>
      <c r="D692" s="28" t="s">
        <v>1417</v>
      </c>
      <c r="E692" s="11">
        <v>20</v>
      </c>
      <c r="F692" s="11" t="s">
        <v>67</v>
      </c>
      <c r="G692" s="11">
        <v>5728163</v>
      </c>
      <c r="I692" t="b">
        <f t="shared" si="30"/>
        <v>0</v>
      </c>
      <c r="J692" s="25" t="str">
        <f t="shared" si="31"/>
        <v>1997</v>
      </c>
      <c r="L692" s="32">
        <f t="shared" si="32"/>
        <v>0</v>
      </c>
      <c r="S692" s="11"/>
      <c r="T692" s="27" t="s">
        <v>1416</v>
      </c>
      <c r="U692" s="11">
        <v>966</v>
      </c>
    </row>
    <row r="693" spans="1:21" x14ac:dyDescent="0.2">
      <c r="A693" s="11">
        <v>1171</v>
      </c>
      <c r="B693" s="27" t="s">
        <v>1418</v>
      </c>
      <c r="C693" s="11" t="s">
        <v>61</v>
      </c>
      <c r="D693" s="28" t="s">
        <v>1419</v>
      </c>
      <c r="E693" s="11">
        <v>29</v>
      </c>
      <c r="F693" s="11" t="s">
        <v>85</v>
      </c>
      <c r="G693" s="11">
        <v>65061851</v>
      </c>
      <c r="I693" t="b">
        <f t="shared" si="30"/>
        <v>0</v>
      </c>
      <c r="J693" s="25" t="str">
        <f t="shared" si="31"/>
        <v>1988</v>
      </c>
      <c r="L693" s="32">
        <f t="shared" si="32"/>
        <v>0</v>
      </c>
      <c r="S693" s="11"/>
      <c r="T693" s="27" t="s">
        <v>1418</v>
      </c>
      <c r="U693" s="11">
        <v>1171</v>
      </c>
    </row>
    <row r="694" spans="1:21" x14ac:dyDescent="0.2">
      <c r="A694" s="11">
        <v>925</v>
      </c>
      <c r="B694" s="27" t="s">
        <v>1420</v>
      </c>
      <c r="C694" s="11" t="s">
        <v>61</v>
      </c>
      <c r="D694" s="28" t="s">
        <v>1421</v>
      </c>
      <c r="E694" s="11">
        <v>37</v>
      </c>
      <c r="F694" s="11" t="s">
        <v>67</v>
      </c>
      <c r="G694" s="11">
        <v>79586714</v>
      </c>
      <c r="I694" t="b">
        <f t="shared" si="30"/>
        <v>0</v>
      </c>
      <c r="J694" s="25" t="str">
        <f t="shared" si="31"/>
        <v>1980</v>
      </c>
      <c r="L694" s="32">
        <f t="shared" si="32"/>
        <v>0</v>
      </c>
      <c r="S694" s="11"/>
      <c r="T694" s="27" t="s">
        <v>1420</v>
      </c>
      <c r="U694" s="11">
        <v>925</v>
      </c>
    </row>
    <row r="695" spans="1:21" x14ac:dyDescent="0.2">
      <c r="A695" s="11">
        <v>277</v>
      </c>
      <c r="B695" s="27" t="s">
        <v>1422</v>
      </c>
      <c r="C695" s="11" t="s">
        <v>61</v>
      </c>
      <c r="D695" s="28" t="s">
        <v>1423</v>
      </c>
      <c r="E695" s="11">
        <v>32</v>
      </c>
      <c r="F695" s="11" t="s">
        <v>106</v>
      </c>
      <c r="G695" s="11">
        <v>99723296</v>
      </c>
      <c r="I695" t="b">
        <f t="shared" si="30"/>
        <v>0</v>
      </c>
      <c r="J695" s="25" t="str">
        <f t="shared" si="31"/>
        <v>1985</v>
      </c>
      <c r="L695" s="32">
        <f t="shared" si="32"/>
        <v>0</v>
      </c>
      <c r="S695" s="11"/>
      <c r="T695" s="27" t="s">
        <v>1422</v>
      </c>
      <c r="U695" s="11">
        <v>277</v>
      </c>
    </row>
    <row r="696" spans="1:21" x14ac:dyDescent="0.2">
      <c r="A696" s="11">
        <v>801</v>
      </c>
      <c r="B696" s="27" t="s">
        <v>1424</v>
      </c>
      <c r="C696" s="11" t="s">
        <v>72</v>
      </c>
      <c r="D696" s="28" t="s">
        <v>1425</v>
      </c>
      <c r="E696" s="11">
        <v>20</v>
      </c>
      <c r="F696" s="11" t="s">
        <v>67</v>
      </c>
      <c r="G696" s="11">
        <v>69007014</v>
      </c>
      <c r="I696" t="b">
        <f t="shared" si="30"/>
        <v>0</v>
      </c>
      <c r="J696" s="25" t="str">
        <f t="shared" si="31"/>
        <v>1997</v>
      </c>
      <c r="L696" s="32">
        <f t="shared" si="32"/>
        <v>0</v>
      </c>
      <c r="S696" s="11"/>
      <c r="T696" s="27" t="s">
        <v>1424</v>
      </c>
      <c r="U696" s="11">
        <v>801</v>
      </c>
    </row>
    <row r="697" spans="1:21" x14ac:dyDescent="0.2">
      <c r="A697" s="11">
        <v>1029</v>
      </c>
      <c r="B697" s="27" t="s">
        <v>1426</v>
      </c>
      <c r="C697" s="11" t="s">
        <v>72</v>
      </c>
      <c r="D697" s="28" t="s">
        <v>1427</v>
      </c>
      <c r="E697" s="11">
        <v>37</v>
      </c>
      <c r="F697" s="11" t="s">
        <v>76</v>
      </c>
      <c r="G697" s="11">
        <v>12530945</v>
      </c>
      <c r="I697" t="b">
        <f t="shared" si="30"/>
        <v>0</v>
      </c>
      <c r="J697" s="25" t="str">
        <f t="shared" si="31"/>
        <v>1980</v>
      </c>
      <c r="L697" s="32">
        <f t="shared" si="32"/>
        <v>0</v>
      </c>
      <c r="S697" s="11"/>
      <c r="T697" s="27" t="s">
        <v>1426</v>
      </c>
      <c r="U697" s="11">
        <v>1029</v>
      </c>
    </row>
    <row r="698" spans="1:21" x14ac:dyDescent="0.2">
      <c r="A698" s="11">
        <v>1066</v>
      </c>
      <c r="B698" s="27" t="s">
        <v>1428</v>
      </c>
      <c r="C698" s="11" t="s">
        <v>72</v>
      </c>
      <c r="D698" s="28" t="s">
        <v>1429</v>
      </c>
      <c r="E698" s="11">
        <v>34</v>
      </c>
      <c r="F698" s="11" t="s">
        <v>76</v>
      </c>
      <c r="G698" s="11">
        <v>85685318</v>
      </c>
      <c r="I698" t="b">
        <f t="shared" si="30"/>
        <v>0</v>
      </c>
      <c r="J698" s="25" t="str">
        <f t="shared" si="31"/>
        <v>1983</v>
      </c>
      <c r="L698" s="32">
        <f t="shared" si="32"/>
        <v>0</v>
      </c>
      <c r="S698" s="11"/>
      <c r="T698" s="27" t="s">
        <v>1428</v>
      </c>
      <c r="U698" s="11">
        <v>1066</v>
      </c>
    </row>
    <row r="699" spans="1:21" x14ac:dyDescent="0.2">
      <c r="A699" s="11">
        <v>1541</v>
      </c>
      <c r="B699" s="27" t="s">
        <v>1430</v>
      </c>
      <c r="C699" s="11" t="s">
        <v>61</v>
      </c>
      <c r="D699" s="28" t="s">
        <v>93</v>
      </c>
      <c r="E699" s="11">
        <v>23</v>
      </c>
      <c r="F699" s="11" t="s">
        <v>67</v>
      </c>
      <c r="G699" s="11">
        <v>22209932</v>
      </c>
      <c r="I699" t="b">
        <f t="shared" si="30"/>
        <v>0</v>
      </c>
      <c r="J699" s="25" t="str">
        <f t="shared" si="31"/>
        <v>1994</v>
      </c>
      <c r="L699" s="32">
        <f t="shared" si="32"/>
        <v>0</v>
      </c>
      <c r="S699" s="11"/>
      <c r="T699" s="27" t="s">
        <v>1430</v>
      </c>
      <c r="U699" s="11">
        <v>1541</v>
      </c>
    </row>
    <row r="700" spans="1:21" x14ac:dyDescent="0.2">
      <c r="A700" s="11">
        <v>1055</v>
      </c>
      <c r="B700" s="27" t="s">
        <v>1431</v>
      </c>
      <c r="C700" s="11" t="s">
        <v>65</v>
      </c>
      <c r="D700" s="28" t="s">
        <v>1432</v>
      </c>
      <c r="E700" s="11">
        <v>37</v>
      </c>
      <c r="F700" s="11" t="s">
        <v>67</v>
      </c>
      <c r="G700" s="11">
        <v>28846301</v>
      </c>
      <c r="I700" t="b">
        <f t="shared" si="30"/>
        <v>0</v>
      </c>
      <c r="J700" s="25" t="str">
        <f t="shared" si="31"/>
        <v>1980</v>
      </c>
      <c r="L700" s="32">
        <f t="shared" si="32"/>
        <v>0</v>
      </c>
      <c r="S700" s="11"/>
      <c r="T700" s="27" t="s">
        <v>1431</v>
      </c>
      <c r="U700" s="11">
        <v>1055</v>
      </c>
    </row>
    <row r="701" spans="1:21" x14ac:dyDescent="0.2">
      <c r="A701" s="11">
        <v>541</v>
      </c>
      <c r="B701" s="27" t="s">
        <v>1433</v>
      </c>
      <c r="C701" s="11" t="s">
        <v>61</v>
      </c>
      <c r="D701" s="28" t="s">
        <v>1434</v>
      </c>
      <c r="E701" s="11">
        <v>23</v>
      </c>
      <c r="F701" s="11" t="s">
        <v>67</v>
      </c>
      <c r="G701" s="11">
        <v>27056441</v>
      </c>
      <c r="I701" t="b">
        <f t="shared" si="30"/>
        <v>0</v>
      </c>
      <c r="J701" s="25" t="str">
        <f t="shared" si="31"/>
        <v>1994</v>
      </c>
      <c r="L701" s="32">
        <f t="shared" si="32"/>
        <v>0</v>
      </c>
      <c r="S701" s="11"/>
      <c r="T701" s="27" t="s">
        <v>1433</v>
      </c>
      <c r="U701" s="11">
        <v>541</v>
      </c>
    </row>
    <row r="702" spans="1:21" x14ac:dyDescent="0.2">
      <c r="A702" s="11">
        <v>1435</v>
      </c>
      <c r="B702" s="27" t="s">
        <v>1435</v>
      </c>
      <c r="C702" s="11" t="s">
        <v>72</v>
      </c>
      <c r="D702" s="28" t="s">
        <v>1436</v>
      </c>
      <c r="E702" s="11">
        <v>22</v>
      </c>
      <c r="F702" s="11" t="s">
        <v>67</v>
      </c>
      <c r="G702" s="11">
        <v>47336090</v>
      </c>
      <c r="I702" t="b">
        <f t="shared" si="30"/>
        <v>0</v>
      </c>
      <c r="J702" s="25" t="str">
        <f t="shared" si="31"/>
        <v>1995</v>
      </c>
      <c r="L702" s="32">
        <f t="shared" si="32"/>
        <v>0</v>
      </c>
      <c r="S702" s="11"/>
      <c r="T702" s="27" t="s">
        <v>1435</v>
      </c>
      <c r="U702" s="11">
        <v>1435</v>
      </c>
    </row>
    <row r="703" spans="1:21" x14ac:dyDescent="0.2">
      <c r="A703" s="11">
        <v>1420</v>
      </c>
      <c r="B703" s="27" t="s">
        <v>1437</v>
      </c>
      <c r="C703" s="11" t="s">
        <v>72</v>
      </c>
      <c r="D703" s="28" t="s">
        <v>1438</v>
      </c>
      <c r="E703" s="11">
        <v>30</v>
      </c>
      <c r="F703" s="11" t="s">
        <v>67</v>
      </c>
      <c r="G703" s="11">
        <v>8586817</v>
      </c>
      <c r="I703" t="b">
        <f t="shared" si="30"/>
        <v>0</v>
      </c>
      <c r="J703" s="25" t="str">
        <f t="shared" si="31"/>
        <v>1987</v>
      </c>
      <c r="L703" s="32">
        <f t="shared" si="32"/>
        <v>0</v>
      </c>
      <c r="S703" s="11"/>
      <c r="T703" s="27" t="s">
        <v>1437</v>
      </c>
      <c r="U703" s="11">
        <v>1420</v>
      </c>
    </row>
    <row r="704" spans="1:21" x14ac:dyDescent="0.2">
      <c r="A704" s="11">
        <v>299</v>
      </c>
      <c r="B704" s="27" t="s">
        <v>1439</v>
      </c>
      <c r="C704" s="11" t="s">
        <v>61</v>
      </c>
      <c r="D704" s="28" t="s">
        <v>1440</v>
      </c>
      <c r="E704" s="11">
        <v>20</v>
      </c>
      <c r="F704" s="11" t="s">
        <v>67</v>
      </c>
      <c r="G704" s="11">
        <v>76241856</v>
      </c>
      <c r="I704" t="b">
        <f t="shared" si="30"/>
        <v>0</v>
      </c>
      <c r="J704" s="25" t="str">
        <f t="shared" si="31"/>
        <v>1997</v>
      </c>
      <c r="L704" s="32">
        <f t="shared" si="32"/>
        <v>0</v>
      </c>
      <c r="S704" s="11"/>
      <c r="T704" s="27" t="s">
        <v>1439</v>
      </c>
      <c r="U704" s="11">
        <v>299</v>
      </c>
    </row>
    <row r="705" spans="1:21" x14ac:dyDescent="0.2">
      <c r="A705" s="11">
        <v>1415</v>
      </c>
      <c r="B705" s="27" t="s">
        <v>1441</v>
      </c>
      <c r="C705" s="11" t="s">
        <v>61</v>
      </c>
      <c r="D705" s="28" t="s">
        <v>1442</v>
      </c>
      <c r="E705" s="11">
        <v>28</v>
      </c>
      <c r="F705" s="11" t="s">
        <v>67</v>
      </c>
      <c r="G705" s="11">
        <v>96575424</v>
      </c>
      <c r="I705" t="b">
        <f t="shared" si="30"/>
        <v>0</v>
      </c>
      <c r="J705" s="25" t="str">
        <f t="shared" si="31"/>
        <v>1989</v>
      </c>
      <c r="L705" s="32">
        <f t="shared" si="32"/>
        <v>0</v>
      </c>
      <c r="S705" s="11"/>
      <c r="T705" s="27" t="s">
        <v>1441</v>
      </c>
      <c r="U705" s="11">
        <v>1415</v>
      </c>
    </row>
    <row r="706" spans="1:21" x14ac:dyDescent="0.2">
      <c r="A706" s="11">
        <v>319</v>
      </c>
      <c r="B706" s="27" t="s">
        <v>1443</v>
      </c>
      <c r="C706" s="11" t="s">
        <v>72</v>
      </c>
      <c r="D706" s="28" t="s">
        <v>1444</v>
      </c>
      <c r="E706" s="11">
        <v>30</v>
      </c>
      <c r="F706" s="11" t="s">
        <v>106</v>
      </c>
      <c r="G706" s="11">
        <v>92405159</v>
      </c>
      <c r="I706" t="b">
        <f t="shared" si="30"/>
        <v>0</v>
      </c>
      <c r="J706" s="25" t="str">
        <f t="shared" si="31"/>
        <v>1987</v>
      </c>
      <c r="L706" s="32">
        <f t="shared" si="32"/>
        <v>0</v>
      </c>
      <c r="S706" s="11"/>
      <c r="T706" s="27" t="s">
        <v>1443</v>
      </c>
      <c r="U706" s="11">
        <v>319</v>
      </c>
    </row>
    <row r="707" spans="1:21" x14ac:dyDescent="0.2">
      <c r="A707" s="11">
        <v>186</v>
      </c>
      <c r="B707" s="27" t="s">
        <v>1445</v>
      </c>
      <c r="C707" s="11" t="s">
        <v>72</v>
      </c>
      <c r="D707" s="28" t="s">
        <v>1446</v>
      </c>
      <c r="E707" s="11">
        <v>34</v>
      </c>
      <c r="F707" s="11" t="s">
        <v>67</v>
      </c>
      <c r="G707" s="11">
        <v>75256513</v>
      </c>
      <c r="I707" t="b">
        <f t="shared" si="30"/>
        <v>0</v>
      </c>
      <c r="J707" s="25" t="str">
        <f t="shared" si="31"/>
        <v>1983</v>
      </c>
      <c r="L707" s="32">
        <f t="shared" si="32"/>
        <v>0</v>
      </c>
      <c r="S707" s="11"/>
      <c r="T707" s="27" t="s">
        <v>1445</v>
      </c>
      <c r="U707" s="11">
        <v>186</v>
      </c>
    </row>
    <row r="708" spans="1:21" x14ac:dyDescent="0.2">
      <c r="A708" s="11">
        <v>477</v>
      </c>
      <c r="B708" s="27" t="s">
        <v>1447</v>
      </c>
      <c r="C708" s="11" t="s">
        <v>61</v>
      </c>
      <c r="D708" s="28" t="s">
        <v>1448</v>
      </c>
      <c r="E708" s="11">
        <v>38</v>
      </c>
      <c r="F708" s="11" t="s">
        <v>67</v>
      </c>
      <c r="G708" s="11">
        <v>43610987</v>
      </c>
      <c r="I708" t="b">
        <f t="shared" si="30"/>
        <v>0</v>
      </c>
      <c r="J708" s="25" t="str">
        <f t="shared" si="31"/>
        <v>1979</v>
      </c>
      <c r="L708" s="32">
        <f t="shared" si="32"/>
        <v>0</v>
      </c>
      <c r="S708" s="11"/>
      <c r="T708" s="27" t="s">
        <v>1447</v>
      </c>
      <c r="U708" s="11">
        <v>477</v>
      </c>
    </row>
    <row r="709" spans="1:21" x14ac:dyDescent="0.2">
      <c r="A709" s="11">
        <v>852</v>
      </c>
      <c r="B709" s="27" t="s">
        <v>1147</v>
      </c>
      <c r="C709" s="11" t="s">
        <v>72</v>
      </c>
      <c r="D709" s="28" t="s">
        <v>1148</v>
      </c>
      <c r="E709" s="11">
        <v>18</v>
      </c>
      <c r="F709" s="11" t="s">
        <v>67</v>
      </c>
      <c r="G709" s="11">
        <v>91005089</v>
      </c>
      <c r="I709" t="b">
        <f t="shared" si="30"/>
        <v>0</v>
      </c>
      <c r="J709" s="25" t="str">
        <f t="shared" si="31"/>
        <v>1999</v>
      </c>
      <c r="L709" s="32">
        <f t="shared" si="32"/>
        <v>0</v>
      </c>
      <c r="S709" s="11"/>
      <c r="T709" s="27" t="s">
        <v>1147</v>
      </c>
      <c r="U709" s="11">
        <v>852</v>
      </c>
    </row>
    <row r="710" spans="1:21" x14ac:dyDescent="0.2">
      <c r="A710" s="11">
        <v>1013</v>
      </c>
      <c r="B710" s="27" t="s">
        <v>1449</v>
      </c>
      <c r="C710" s="11" t="s">
        <v>61</v>
      </c>
      <c r="D710" s="28" t="s">
        <v>1450</v>
      </c>
      <c r="E710" s="11">
        <v>27</v>
      </c>
      <c r="F710" s="11" t="s">
        <v>70</v>
      </c>
      <c r="G710" s="11">
        <v>6239439</v>
      </c>
      <c r="I710" t="b">
        <f t="shared" si="30"/>
        <v>0</v>
      </c>
      <c r="J710" s="25" t="str">
        <f t="shared" si="31"/>
        <v>1990</v>
      </c>
      <c r="L710" s="32">
        <f t="shared" si="32"/>
        <v>0</v>
      </c>
      <c r="S710" s="11"/>
      <c r="T710" s="27" t="s">
        <v>1449</v>
      </c>
      <c r="U710" s="11">
        <v>1013</v>
      </c>
    </row>
    <row r="711" spans="1:21" x14ac:dyDescent="0.2">
      <c r="A711" s="11">
        <v>472</v>
      </c>
      <c r="B711" s="27" t="s">
        <v>1451</v>
      </c>
      <c r="C711" s="11" t="s">
        <v>72</v>
      </c>
      <c r="D711" s="28" t="s">
        <v>1452</v>
      </c>
      <c r="E711" s="11">
        <v>26</v>
      </c>
      <c r="F711" s="11" t="s">
        <v>67</v>
      </c>
      <c r="G711" s="11">
        <v>679476</v>
      </c>
      <c r="I711" t="b">
        <f t="shared" ref="I711:I774" si="33">IF(AND(IF(F711=$I$5,TRUE,FALSE),IF(MID(B711,1,1)="П",TRUE,FALSE)),TRUE,FALSE)</f>
        <v>0</v>
      </c>
      <c r="J711" s="25" t="str">
        <f t="shared" ref="J711:J774" si="34">RIGHT(D711,4)</f>
        <v>1992</v>
      </c>
      <c r="L711" s="32">
        <f t="shared" ref="L711:L774" si="35">IF(LEFT(B711)="П",1,0)</f>
        <v>0</v>
      </c>
      <c r="S711" s="11"/>
      <c r="T711" s="27" t="s">
        <v>1451</v>
      </c>
      <c r="U711" s="11">
        <v>472</v>
      </c>
    </row>
    <row r="712" spans="1:21" x14ac:dyDescent="0.2">
      <c r="A712" s="11">
        <v>267</v>
      </c>
      <c r="B712" s="27" t="s">
        <v>1453</v>
      </c>
      <c r="C712" s="11" t="s">
        <v>72</v>
      </c>
      <c r="D712" s="28" t="s">
        <v>363</v>
      </c>
      <c r="E712" s="11">
        <v>20</v>
      </c>
      <c r="F712" s="11" t="s">
        <v>70</v>
      </c>
      <c r="G712" s="11">
        <v>48463536</v>
      </c>
      <c r="I712" t="b">
        <f t="shared" si="33"/>
        <v>0</v>
      </c>
      <c r="J712" s="25" t="str">
        <f t="shared" si="34"/>
        <v>1997</v>
      </c>
      <c r="L712" s="32">
        <f t="shared" si="35"/>
        <v>0</v>
      </c>
      <c r="S712" s="11"/>
      <c r="T712" s="27" t="s">
        <v>1453</v>
      </c>
      <c r="U712" s="11">
        <v>267</v>
      </c>
    </row>
    <row r="713" spans="1:21" x14ac:dyDescent="0.2">
      <c r="A713" s="11">
        <v>906</v>
      </c>
      <c r="B713" s="27" t="s">
        <v>313</v>
      </c>
      <c r="C713" s="11" t="s">
        <v>72</v>
      </c>
      <c r="D713" s="28" t="s">
        <v>314</v>
      </c>
      <c r="E713" s="11">
        <v>29</v>
      </c>
      <c r="F713" s="11" t="s">
        <v>67</v>
      </c>
      <c r="G713" s="11">
        <v>76705221</v>
      </c>
      <c r="I713" t="b">
        <f t="shared" si="33"/>
        <v>0</v>
      </c>
      <c r="J713" s="25" t="str">
        <f t="shared" si="34"/>
        <v>1988</v>
      </c>
      <c r="L713" s="32">
        <f t="shared" si="35"/>
        <v>0</v>
      </c>
      <c r="S713" s="11"/>
      <c r="T713" s="27" t="s">
        <v>313</v>
      </c>
      <c r="U713" s="11">
        <v>906</v>
      </c>
    </row>
    <row r="714" spans="1:21" x14ac:dyDescent="0.2">
      <c r="A714" s="11">
        <v>397</v>
      </c>
      <c r="B714" s="27" t="s">
        <v>1454</v>
      </c>
      <c r="C714" s="11" t="s">
        <v>61</v>
      </c>
      <c r="D714" s="28" t="s">
        <v>1455</v>
      </c>
      <c r="E714" s="11">
        <v>20</v>
      </c>
      <c r="F714" s="11" t="s">
        <v>94</v>
      </c>
      <c r="G714" s="11">
        <v>95145279</v>
      </c>
      <c r="I714" t="b">
        <f t="shared" si="33"/>
        <v>0</v>
      </c>
      <c r="J714" s="25" t="str">
        <f t="shared" si="34"/>
        <v>1997</v>
      </c>
      <c r="L714" s="32">
        <f t="shared" si="35"/>
        <v>0</v>
      </c>
      <c r="S714" s="11"/>
      <c r="T714" s="27" t="s">
        <v>1454</v>
      </c>
      <c r="U714" s="11">
        <v>397</v>
      </c>
    </row>
    <row r="715" spans="1:21" x14ac:dyDescent="0.2">
      <c r="A715" s="11">
        <v>49</v>
      </c>
      <c r="B715" s="27" t="s">
        <v>1456</v>
      </c>
      <c r="C715" s="11" t="s">
        <v>65</v>
      </c>
      <c r="D715" s="28" t="s">
        <v>1457</v>
      </c>
      <c r="E715" s="11">
        <v>24</v>
      </c>
      <c r="F715" s="11" t="s">
        <v>67</v>
      </c>
      <c r="G715" s="11">
        <v>68118160</v>
      </c>
      <c r="I715" t="b">
        <f t="shared" si="33"/>
        <v>0</v>
      </c>
      <c r="J715" s="25" t="str">
        <f t="shared" si="34"/>
        <v>1993</v>
      </c>
      <c r="L715" s="32">
        <f t="shared" si="35"/>
        <v>0</v>
      </c>
      <c r="S715" s="11"/>
      <c r="T715" s="27" t="s">
        <v>1456</v>
      </c>
      <c r="U715" s="11">
        <v>49</v>
      </c>
    </row>
    <row r="716" spans="1:21" x14ac:dyDescent="0.2">
      <c r="A716" s="11">
        <v>593</v>
      </c>
      <c r="B716" s="27" t="s">
        <v>1458</v>
      </c>
      <c r="C716" s="11" t="s">
        <v>61</v>
      </c>
      <c r="D716" s="28" t="s">
        <v>1459</v>
      </c>
      <c r="E716" s="11">
        <v>27</v>
      </c>
      <c r="F716" s="11" t="s">
        <v>67</v>
      </c>
      <c r="G716" s="11">
        <v>84300389</v>
      </c>
      <c r="I716" t="b">
        <f t="shared" si="33"/>
        <v>0</v>
      </c>
      <c r="J716" s="25" t="str">
        <f t="shared" si="34"/>
        <v>1990</v>
      </c>
      <c r="L716" s="32">
        <f t="shared" si="35"/>
        <v>0</v>
      </c>
      <c r="S716" s="11"/>
      <c r="T716" s="27" t="s">
        <v>1458</v>
      </c>
      <c r="U716" s="11">
        <v>593</v>
      </c>
    </row>
    <row r="717" spans="1:21" x14ac:dyDescent="0.2">
      <c r="A717" s="11">
        <v>662</v>
      </c>
      <c r="B717" s="27" t="s">
        <v>1460</v>
      </c>
      <c r="C717" s="11" t="s">
        <v>61</v>
      </c>
      <c r="D717" s="28" t="s">
        <v>1461</v>
      </c>
      <c r="E717" s="11">
        <v>33</v>
      </c>
      <c r="F717" s="11" t="s">
        <v>122</v>
      </c>
      <c r="G717" s="11">
        <v>35303211</v>
      </c>
      <c r="I717" t="b">
        <f t="shared" si="33"/>
        <v>0</v>
      </c>
      <c r="J717" s="25" t="str">
        <f t="shared" si="34"/>
        <v>1984</v>
      </c>
      <c r="L717" s="32">
        <f t="shared" si="35"/>
        <v>0</v>
      </c>
      <c r="S717" s="11"/>
      <c r="T717" s="27" t="s">
        <v>1460</v>
      </c>
      <c r="U717" s="11">
        <v>662</v>
      </c>
    </row>
    <row r="718" spans="1:21" x14ac:dyDescent="0.2">
      <c r="A718" s="11">
        <v>337</v>
      </c>
      <c r="B718" s="27" t="s">
        <v>1462</v>
      </c>
      <c r="C718" s="11" t="s">
        <v>72</v>
      </c>
      <c r="D718" s="28" t="s">
        <v>1463</v>
      </c>
      <c r="E718" s="11">
        <v>34</v>
      </c>
      <c r="F718" s="11" t="s">
        <v>67</v>
      </c>
      <c r="G718" s="11">
        <v>50751745</v>
      </c>
      <c r="I718" t="b">
        <f t="shared" si="33"/>
        <v>0</v>
      </c>
      <c r="J718" s="25" t="str">
        <f t="shared" si="34"/>
        <v>1983</v>
      </c>
      <c r="L718" s="32">
        <f t="shared" si="35"/>
        <v>0</v>
      </c>
      <c r="S718" s="11"/>
      <c r="T718" s="27" t="s">
        <v>1462</v>
      </c>
      <c r="U718" s="11">
        <v>337</v>
      </c>
    </row>
    <row r="719" spans="1:21" x14ac:dyDescent="0.2">
      <c r="A719" s="11">
        <v>122</v>
      </c>
      <c r="B719" s="27" t="s">
        <v>1464</v>
      </c>
      <c r="C719" s="11" t="s">
        <v>72</v>
      </c>
      <c r="D719" s="28" t="s">
        <v>1465</v>
      </c>
      <c r="E719" s="11">
        <v>28</v>
      </c>
      <c r="F719" s="11" t="s">
        <v>67</v>
      </c>
      <c r="G719" s="11">
        <v>62176904</v>
      </c>
      <c r="I719" t="b">
        <f t="shared" si="33"/>
        <v>0</v>
      </c>
      <c r="J719" s="25" t="str">
        <f t="shared" si="34"/>
        <v>1989</v>
      </c>
      <c r="L719" s="32">
        <f t="shared" si="35"/>
        <v>1</v>
      </c>
      <c r="S719" s="11"/>
      <c r="T719" s="27" t="s">
        <v>1464</v>
      </c>
      <c r="U719" s="11">
        <v>122</v>
      </c>
    </row>
    <row r="720" spans="1:21" x14ac:dyDescent="0.2">
      <c r="A720" s="11">
        <v>1580</v>
      </c>
      <c r="B720" s="27" t="s">
        <v>1466</v>
      </c>
      <c r="C720" s="11" t="s">
        <v>72</v>
      </c>
      <c r="D720" s="28" t="s">
        <v>1467</v>
      </c>
      <c r="E720" s="11">
        <v>28</v>
      </c>
      <c r="F720" s="11" t="s">
        <v>67</v>
      </c>
      <c r="G720" s="11">
        <v>64408777</v>
      </c>
      <c r="I720" t="b">
        <f t="shared" si="33"/>
        <v>0</v>
      </c>
      <c r="J720" s="25" t="str">
        <f t="shared" si="34"/>
        <v>1989</v>
      </c>
      <c r="L720" s="32">
        <f t="shared" si="35"/>
        <v>0</v>
      </c>
      <c r="S720" s="11"/>
      <c r="T720" s="27" t="s">
        <v>1466</v>
      </c>
      <c r="U720" s="11">
        <v>1580</v>
      </c>
    </row>
    <row r="721" spans="1:21" x14ac:dyDescent="0.2">
      <c r="A721" s="11">
        <v>495</v>
      </c>
      <c r="B721" s="27" t="s">
        <v>1468</v>
      </c>
      <c r="C721" s="11" t="s">
        <v>72</v>
      </c>
      <c r="D721" s="28" t="s">
        <v>1469</v>
      </c>
      <c r="E721" s="11">
        <v>18</v>
      </c>
      <c r="F721" s="11" t="s">
        <v>94</v>
      </c>
      <c r="G721" s="11">
        <v>56269751</v>
      </c>
      <c r="I721" t="b">
        <f t="shared" si="33"/>
        <v>0</v>
      </c>
      <c r="J721" s="25" t="str">
        <f t="shared" si="34"/>
        <v>1999</v>
      </c>
      <c r="L721" s="32">
        <f t="shared" si="35"/>
        <v>0</v>
      </c>
      <c r="S721" s="11"/>
      <c r="T721" s="27" t="s">
        <v>1468</v>
      </c>
      <c r="U721" s="11">
        <v>495</v>
      </c>
    </row>
    <row r="722" spans="1:21" x14ac:dyDescent="0.2">
      <c r="A722" s="11">
        <v>1043</v>
      </c>
      <c r="B722" s="27" t="s">
        <v>1470</v>
      </c>
      <c r="C722" s="11" t="s">
        <v>72</v>
      </c>
      <c r="D722" s="28" t="s">
        <v>1471</v>
      </c>
      <c r="E722" s="11">
        <v>30</v>
      </c>
      <c r="F722" s="11" t="s">
        <v>1472</v>
      </c>
      <c r="G722" s="11">
        <v>44132430</v>
      </c>
      <c r="I722" t="b">
        <f t="shared" si="33"/>
        <v>0</v>
      </c>
      <c r="J722" s="25" t="str">
        <f t="shared" si="34"/>
        <v>1987</v>
      </c>
      <c r="L722" s="32">
        <f t="shared" si="35"/>
        <v>0</v>
      </c>
      <c r="S722" s="11"/>
      <c r="T722" s="27" t="s">
        <v>1470</v>
      </c>
      <c r="U722" s="11">
        <v>1043</v>
      </c>
    </row>
    <row r="723" spans="1:21" x14ac:dyDescent="0.2">
      <c r="A723" s="11">
        <v>469</v>
      </c>
      <c r="B723" s="27" t="s">
        <v>1473</v>
      </c>
      <c r="C723" s="11" t="s">
        <v>61</v>
      </c>
      <c r="D723" s="28" t="s">
        <v>1474</v>
      </c>
      <c r="E723" s="11">
        <v>43</v>
      </c>
      <c r="F723" s="11" t="s">
        <v>67</v>
      </c>
      <c r="G723" s="11">
        <v>46591823</v>
      </c>
      <c r="I723" t="b">
        <f t="shared" si="33"/>
        <v>0</v>
      </c>
      <c r="J723" s="25" t="str">
        <f t="shared" si="34"/>
        <v>1974</v>
      </c>
      <c r="L723" s="32">
        <f t="shared" si="35"/>
        <v>0</v>
      </c>
      <c r="S723" s="11"/>
      <c r="T723" s="27" t="s">
        <v>1473</v>
      </c>
      <c r="U723" s="11">
        <v>469</v>
      </c>
    </row>
    <row r="724" spans="1:21" x14ac:dyDescent="0.2">
      <c r="A724" s="11">
        <v>78</v>
      </c>
      <c r="B724" s="27" t="s">
        <v>1475</v>
      </c>
      <c r="C724" s="11" t="s">
        <v>61</v>
      </c>
      <c r="D724" s="28" t="s">
        <v>1476</v>
      </c>
      <c r="E724" s="11">
        <v>25</v>
      </c>
      <c r="F724" s="11" t="s">
        <v>67</v>
      </c>
      <c r="G724" s="11">
        <v>82836638</v>
      </c>
      <c r="I724" t="b">
        <f t="shared" si="33"/>
        <v>0</v>
      </c>
      <c r="J724" s="25" t="str">
        <f t="shared" si="34"/>
        <v>1992</v>
      </c>
      <c r="L724" s="32">
        <f t="shared" si="35"/>
        <v>0</v>
      </c>
      <c r="S724" s="11"/>
      <c r="T724" s="27" t="s">
        <v>1475</v>
      </c>
      <c r="U724" s="11">
        <v>78</v>
      </c>
    </row>
    <row r="725" spans="1:21" x14ac:dyDescent="0.2">
      <c r="A725" s="11">
        <v>416</v>
      </c>
      <c r="B725" s="27" t="s">
        <v>1477</v>
      </c>
      <c r="C725" s="11" t="s">
        <v>65</v>
      </c>
      <c r="D725" s="28" t="s">
        <v>1478</v>
      </c>
      <c r="E725" s="11">
        <v>20</v>
      </c>
      <c r="F725" s="11" t="s">
        <v>67</v>
      </c>
      <c r="G725" s="11">
        <v>12750937</v>
      </c>
      <c r="I725" t="b">
        <f t="shared" si="33"/>
        <v>0</v>
      </c>
      <c r="J725" s="25" t="str">
        <f t="shared" si="34"/>
        <v>1997</v>
      </c>
      <c r="L725" s="32">
        <f t="shared" si="35"/>
        <v>0</v>
      </c>
      <c r="S725" s="11"/>
      <c r="T725" s="27" t="s">
        <v>1477</v>
      </c>
      <c r="U725" s="11">
        <v>416</v>
      </c>
    </row>
    <row r="726" spans="1:21" x14ac:dyDescent="0.2">
      <c r="A726" s="11">
        <v>338</v>
      </c>
      <c r="B726" s="27" t="s">
        <v>1479</v>
      </c>
      <c r="C726" s="11" t="s">
        <v>72</v>
      </c>
      <c r="D726" s="28" t="s">
        <v>1480</v>
      </c>
      <c r="E726" s="11">
        <v>24</v>
      </c>
      <c r="F726" s="11" t="s">
        <v>67</v>
      </c>
      <c r="G726" s="11">
        <v>16994125</v>
      </c>
      <c r="I726" t="b">
        <f t="shared" si="33"/>
        <v>0</v>
      </c>
      <c r="J726" s="25" t="str">
        <f t="shared" si="34"/>
        <v>1994</v>
      </c>
      <c r="L726" s="32">
        <f t="shared" si="35"/>
        <v>0</v>
      </c>
      <c r="S726" s="11"/>
      <c r="T726" s="27" t="s">
        <v>1479</v>
      </c>
      <c r="U726" s="11">
        <v>338</v>
      </c>
    </row>
    <row r="727" spans="1:21" x14ac:dyDescent="0.2">
      <c r="A727" s="11">
        <v>1050</v>
      </c>
      <c r="B727" s="27" t="s">
        <v>1481</v>
      </c>
      <c r="C727" s="11" t="s">
        <v>72</v>
      </c>
      <c r="D727" s="28" t="s">
        <v>1482</v>
      </c>
      <c r="E727" s="11">
        <v>34</v>
      </c>
      <c r="F727" s="11" t="s">
        <v>67</v>
      </c>
      <c r="G727" s="11">
        <v>15063787</v>
      </c>
      <c r="I727" t="b">
        <f t="shared" si="33"/>
        <v>0</v>
      </c>
      <c r="J727" s="25" t="str">
        <f t="shared" si="34"/>
        <v>1983</v>
      </c>
      <c r="L727" s="32">
        <f t="shared" si="35"/>
        <v>0</v>
      </c>
      <c r="S727" s="11"/>
      <c r="T727" s="27" t="s">
        <v>1481</v>
      </c>
      <c r="U727" s="11">
        <v>1050</v>
      </c>
    </row>
    <row r="728" spans="1:21" x14ac:dyDescent="0.2">
      <c r="A728" s="11">
        <v>1161</v>
      </c>
      <c r="B728" s="27" t="s">
        <v>1483</v>
      </c>
      <c r="C728" s="11" t="s">
        <v>72</v>
      </c>
      <c r="D728" s="28" t="s">
        <v>1484</v>
      </c>
      <c r="E728" s="11">
        <v>18</v>
      </c>
      <c r="F728" s="11" t="s">
        <v>67</v>
      </c>
      <c r="G728" s="11">
        <v>44527341</v>
      </c>
      <c r="I728" t="b">
        <f t="shared" si="33"/>
        <v>0</v>
      </c>
      <c r="J728" s="25" t="str">
        <f t="shared" si="34"/>
        <v>1999</v>
      </c>
      <c r="L728" s="32">
        <f t="shared" si="35"/>
        <v>0</v>
      </c>
      <c r="S728" s="11"/>
      <c r="T728" s="27" t="s">
        <v>1483</v>
      </c>
      <c r="U728" s="11">
        <v>1161</v>
      </c>
    </row>
    <row r="729" spans="1:21" x14ac:dyDescent="0.2">
      <c r="A729" s="11">
        <v>1768</v>
      </c>
      <c r="B729" s="27" t="s">
        <v>1485</v>
      </c>
      <c r="C729" s="11" t="s">
        <v>61</v>
      </c>
      <c r="D729" s="28" t="s">
        <v>1486</v>
      </c>
      <c r="E729" s="11">
        <v>24</v>
      </c>
      <c r="F729" s="11" t="s">
        <v>67</v>
      </c>
      <c r="G729" s="11">
        <v>12944782</v>
      </c>
      <c r="I729" t="b">
        <f t="shared" si="33"/>
        <v>0</v>
      </c>
      <c r="J729" s="25" t="str">
        <f t="shared" si="34"/>
        <v>1993</v>
      </c>
      <c r="L729" s="32">
        <f t="shared" si="35"/>
        <v>1</v>
      </c>
      <c r="S729" s="11"/>
      <c r="T729" s="27" t="s">
        <v>1485</v>
      </c>
      <c r="U729" s="11">
        <v>1768</v>
      </c>
    </row>
    <row r="730" spans="1:21" x14ac:dyDescent="0.2">
      <c r="A730" s="11">
        <v>227</v>
      </c>
      <c r="B730" s="27" t="s">
        <v>1487</v>
      </c>
      <c r="C730" s="11" t="s">
        <v>72</v>
      </c>
      <c r="D730" s="28" t="s">
        <v>1488</v>
      </c>
      <c r="E730" s="11">
        <v>22</v>
      </c>
      <c r="F730" s="11" t="s">
        <v>67</v>
      </c>
      <c r="G730" s="11">
        <v>3441177</v>
      </c>
      <c r="I730" t="b">
        <f t="shared" si="33"/>
        <v>0</v>
      </c>
      <c r="J730" s="25" t="str">
        <f t="shared" si="34"/>
        <v>1995</v>
      </c>
      <c r="L730" s="32">
        <f t="shared" si="35"/>
        <v>0</v>
      </c>
      <c r="S730" s="11"/>
      <c r="T730" s="27" t="s">
        <v>1487</v>
      </c>
      <c r="U730" s="11">
        <v>227</v>
      </c>
    </row>
    <row r="731" spans="1:21" x14ac:dyDescent="0.2">
      <c r="A731" s="11">
        <v>606</v>
      </c>
      <c r="B731" s="27" t="s">
        <v>1489</v>
      </c>
      <c r="C731" s="11" t="s">
        <v>65</v>
      </c>
      <c r="D731" s="28" t="s">
        <v>1490</v>
      </c>
      <c r="E731" s="11">
        <v>29</v>
      </c>
      <c r="F731" s="11" t="s">
        <v>70</v>
      </c>
      <c r="G731" s="11">
        <v>81604984</v>
      </c>
      <c r="I731" t="b">
        <f t="shared" si="33"/>
        <v>0</v>
      </c>
      <c r="J731" s="25" t="str">
        <f t="shared" si="34"/>
        <v>1988</v>
      </c>
      <c r="L731" s="32">
        <f t="shared" si="35"/>
        <v>0</v>
      </c>
      <c r="S731" s="11"/>
      <c r="T731" s="27" t="s">
        <v>1489</v>
      </c>
      <c r="U731" s="11">
        <v>606</v>
      </c>
    </row>
    <row r="732" spans="1:21" x14ac:dyDescent="0.2">
      <c r="A732" s="11">
        <v>539</v>
      </c>
      <c r="B732" s="27" t="s">
        <v>1491</v>
      </c>
      <c r="C732" s="11" t="s">
        <v>72</v>
      </c>
      <c r="D732" s="28" t="s">
        <v>1492</v>
      </c>
      <c r="E732" s="11">
        <v>22</v>
      </c>
      <c r="F732" s="11" t="s">
        <v>94</v>
      </c>
      <c r="G732" s="11">
        <v>32541405</v>
      </c>
      <c r="I732" t="b">
        <f t="shared" si="33"/>
        <v>0</v>
      </c>
      <c r="J732" s="25" t="str">
        <f t="shared" si="34"/>
        <v>1995</v>
      </c>
      <c r="L732" s="32">
        <f t="shared" si="35"/>
        <v>0</v>
      </c>
      <c r="S732" s="11"/>
      <c r="T732" s="27" t="s">
        <v>1491</v>
      </c>
      <c r="U732" s="11">
        <v>539</v>
      </c>
    </row>
    <row r="733" spans="1:21" x14ac:dyDescent="0.2">
      <c r="A733" s="11">
        <v>1082</v>
      </c>
      <c r="B733" s="27" t="s">
        <v>1493</v>
      </c>
      <c r="C733" s="11" t="s">
        <v>61</v>
      </c>
      <c r="D733" s="28" t="s">
        <v>1494</v>
      </c>
      <c r="E733" s="11">
        <v>27</v>
      </c>
      <c r="F733" s="11" t="s">
        <v>85</v>
      </c>
      <c r="G733" s="11">
        <v>27042017</v>
      </c>
      <c r="I733" t="b">
        <f t="shared" si="33"/>
        <v>0</v>
      </c>
      <c r="J733" s="25" t="str">
        <f t="shared" si="34"/>
        <v>1990</v>
      </c>
      <c r="L733" s="32">
        <f t="shared" si="35"/>
        <v>0</v>
      </c>
      <c r="S733" s="11"/>
      <c r="T733" s="27" t="s">
        <v>1493</v>
      </c>
      <c r="U733" s="11">
        <v>1082</v>
      </c>
    </row>
    <row r="734" spans="1:21" x14ac:dyDescent="0.2">
      <c r="A734" s="11">
        <v>281</v>
      </c>
      <c r="B734" s="27" t="s">
        <v>1495</v>
      </c>
      <c r="C734" s="11" t="s">
        <v>72</v>
      </c>
      <c r="D734" s="28" t="s">
        <v>1496</v>
      </c>
      <c r="E734" s="11">
        <v>34</v>
      </c>
      <c r="F734" s="11" t="s">
        <v>94</v>
      </c>
      <c r="G734" s="11">
        <v>45227100</v>
      </c>
      <c r="I734" t="b">
        <f t="shared" si="33"/>
        <v>0</v>
      </c>
      <c r="J734" s="25" t="str">
        <f t="shared" si="34"/>
        <v>1983</v>
      </c>
      <c r="L734" s="32">
        <f t="shared" si="35"/>
        <v>0</v>
      </c>
      <c r="S734" s="11"/>
      <c r="T734" s="27" t="s">
        <v>1495</v>
      </c>
      <c r="U734" s="11">
        <v>281</v>
      </c>
    </row>
    <row r="735" spans="1:21" x14ac:dyDescent="0.2">
      <c r="A735" s="11">
        <v>304</v>
      </c>
      <c r="B735" s="27" t="s">
        <v>1497</v>
      </c>
      <c r="C735" s="11" t="s">
        <v>61</v>
      </c>
      <c r="D735" s="28" t="s">
        <v>1498</v>
      </c>
      <c r="E735" s="11">
        <v>32</v>
      </c>
      <c r="F735" s="11" t="s">
        <v>106</v>
      </c>
      <c r="G735" s="11">
        <v>7847328</v>
      </c>
      <c r="I735" t="b">
        <f t="shared" si="33"/>
        <v>0</v>
      </c>
      <c r="J735" s="25" t="str">
        <f t="shared" si="34"/>
        <v>1985</v>
      </c>
      <c r="L735" s="32">
        <f t="shared" si="35"/>
        <v>0</v>
      </c>
      <c r="S735" s="11"/>
      <c r="T735" s="27" t="s">
        <v>1497</v>
      </c>
      <c r="U735" s="11">
        <v>304</v>
      </c>
    </row>
    <row r="736" spans="1:21" x14ac:dyDescent="0.2">
      <c r="A736" s="11">
        <v>578</v>
      </c>
      <c r="B736" s="27" t="s">
        <v>1499</v>
      </c>
      <c r="C736" s="11" t="s">
        <v>72</v>
      </c>
      <c r="D736" s="28" t="s">
        <v>1500</v>
      </c>
      <c r="E736" s="11">
        <v>21</v>
      </c>
      <c r="F736" s="11" t="s">
        <v>155</v>
      </c>
      <c r="G736" s="11">
        <v>71959279</v>
      </c>
      <c r="I736" t="b">
        <f t="shared" si="33"/>
        <v>0</v>
      </c>
      <c r="J736" s="25" t="str">
        <f t="shared" si="34"/>
        <v>1996</v>
      </c>
      <c r="L736" s="32">
        <f t="shared" si="35"/>
        <v>0</v>
      </c>
      <c r="S736" s="11"/>
      <c r="T736" s="27" t="s">
        <v>1499</v>
      </c>
      <c r="U736" s="11">
        <v>578</v>
      </c>
    </row>
    <row r="737" spans="1:21" x14ac:dyDescent="0.2">
      <c r="A737" s="11">
        <v>1669</v>
      </c>
      <c r="B737" s="27" t="s">
        <v>1501</v>
      </c>
      <c r="C737" s="11" t="s">
        <v>72</v>
      </c>
      <c r="D737" s="28" t="s">
        <v>1502</v>
      </c>
      <c r="E737" s="11">
        <v>23</v>
      </c>
      <c r="F737" s="11" t="s">
        <v>155</v>
      </c>
      <c r="G737" s="11">
        <v>36680884</v>
      </c>
      <c r="I737" t="b">
        <f t="shared" si="33"/>
        <v>0</v>
      </c>
      <c r="J737" s="25" t="str">
        <f t="shared" si="34"/>
        <v>1994</v>
      </c>
      <c r="L737" s="32">
        <f t="shared" si="35"/>
        <v>0</v>
      </c>
      <c r="S737" s="11"/>
      <c r="T737" s="27" t="s">
        <v>1501</v>
      </c>
      <c r="U737" s="11">
        <v>1669</v>
      </c>
    </row>
    <row r="738" spans="1:21" x14ac:dyDescent="0.2">
      <c r="A738" s="11">
        <v>656</v>
      </c>
      <c r="B738" s="27" t="s">
        <v>1503</v>
      </c>
      <c r="C738" s="11" t="s">
        <v>72</v>
      </c>
      <c r="D738" s="28" t="s">
        <v>1504</v>
      </c>
      <c r="E738" s="11">
        <v>39</v>
      </c>
      <c r="F738" s="11" t="s">
        <v>585</v>
      </c>
      <c r="G738" s="11">
        <v>78940957</v>
      </c>
      <c r="I738" t="b">
        <f t="shared" si="33"/>
        <v>0</v>
      </c>
      <c r="J738" s="25" t="str">
        <f t="shared" si="34"/>
        <v>1979</v>
      </c>
      <c r="L738" s="32">
        <f t="shared" si="35"/>
        <v>0</v>
      </c>
      <c r="S738" s="11"/>
      <c r="T738" s="27" t="s">
        <v>1503</v>
      </c>
      <c r="U738" s="11">
        <v>656</v>
      </c>
    </row>
    <row r="739" spans="1:21" x14ac:dyDescent="0.2">
      <c r="A739" s="11">
        <v>937</v>
      </c>
      <c r="B739" s="27" t="s">
        <v>1505</v>
      </c>
      <c r="C739" s="11" t="s">
        <v>72</v>
      </c>
      <c r="D739" s="28" t="s">
        <v>1506</v>
      </c>
      <c r="E739" s="11">
        <v>36</v>
      </c>
      <c r="F739" s="11" t="s">
        <v>67</v>
      </c>
      <c r="G739" s="11">
        <v>8462407</v>
      </c>
      <c r="I739" t="b">
        <f t="shared" si="33"/>
        <v>0</v>
      </c>
      <c r="J739" s="25" t="str">
        <f t="shared" si="34"/>
        <v>1981</v>
      </c>
      <c r="L739" s="32">
        <f t="shared" si="35"/>
        <v>0</v>
      </c>
      <c r="S739" s="11"/>
      <c r="T739" s="27" t="s">
        <v>1505</v>
      </c>
      <c r="U739" s="11">
        <v>937</v>
      </c>
    </row>
    <row r="740" spans="1:21" x14ac:dyDescent="0.2">
      <c r="A740" s="11">
        <v>693</v>
      </c>
      <c r="B740" s="27" t="s">
        <v>1507</v>
      </c>
      <c r="C740" s="11" t="s">
        <v>61</v>
      </c>
      <c r="D740" s="28" t="s">
        <v>1508</v>
      </c>
      <c r="E740" s="11">
        <v>25</v>
      </c>
      <c r="F740" s="11" t="s">
        <v>67</v>
      </c>
      <c r="G740" s="11">
        <v>9287014</v>
      </c>
      <c r="I740" t="b">
        <f t="shared" si="33"/>
        <v>0</v>
      </c>
      <c r="J740" s="25" t="str">
        <f t="shared" si="34"/>
        <v>1992</v>
      </c>
      <c r="L740" s="32">
        <f t="shared" si="35"/>
        <v>0</v>
      </c>
      <c r="S740" s="11"/>
      <c r="T740" s="27" t="s">
        <v>1507</v>
      </c>
      <c r="U740" s="11">
        <v>693</v>
      </c>
    </row>
    <row r="741" spans="1:21" x14ac:dyDescent="0.2">
      <c r="A741" s="11">
        <v>877</v>
      </c>
      <c r="B741" s="27" t="s">
        <v>1509</v>
      </c>
      <c r="C741" s="11" t="s">
        <v>72</v>
      </c>
      <c r="D741" s="28" t="s">
        <v>1510</v>
      </c>
      <c r="E741" s="11">
        <v>27</v>
      </c>
      <c r="F741" s="11" t="s">
        <v>63</v>
      </c>
      <c r="G741" s="11">
        <v>11129073</v>
      </c>
      <c r="I741" t="b">
        <f t="shared" si="33"/>
        <v>0</v>
      </c>
      <c r="J741" s="25" t="str">
        <f t="shared" si="34"/>
        <v>1990</v>
      </c>
      <c r="L741" s="32">
        <f t="shared" si="35"/>
        <v>0</v>
      </c>
      <c r="S741" s="11"/>
      <c r="T741" s="27" t="s">
        <v>1509</v>
      </c>
      <c r="U741" s="11">
        <v>877</v>
      </c>
    </row>
    <row r="742" spans="1:21" x14ac:dyDescent="0.2">
      <c r="A742" s="11">
        <v>258</v>
      </c>
      <c r="B742" s="27" t="s">
        <v>1511</v>
      </c>
      <c r="C742" s="11" t="s">
        <v>61</v>
      </c>
      <c r="D742" s="28" t="s">
        <v>1512</v>
      </c>
      <c r="E742" s="11">
        <v>36</v>
      </c>
      <c r="F742" s="11" t="s">
        <v>94</v>
      </c>
      <c r="G742" s="11">
        <v>12083462</v>
      </c>
      <c r="I742" t="b">
        <f t="shared" si="33"/>
        <v>0</v>
      </c>
      <c r="J742" s="25" t="str">
        <f t="shared" si="34"/>
        <v>1982</v>
      </c>
      <c r="L742" s="32">
        <f t="shared" si="35"/>
        <v>0</v>
      </c>
      <c r="S742" s="11"/>
      <c r="T742" s="27" t="s">
        <v>1511</v>
      </c>
      <c r="U742" s="11">
        <v>258</v>
      </c>
    </row>
    <row r="743" spans="1:21" x14ac:dyDescent="0.2">
      <c r="A743" s="11">
        <v>560</v>
      </c>
      <c r="B743" s="27" t="s">
        <v>1513</v>
      </c>
      <c r="C743" s="11" t="s">
        <v>72</v>
      </c>
      <c r="D743" s="28" t="s">
        <v>1514</v>
      </c>
      <c r="E743" s="11">
        <v>19</v>
      </c>
      <c r="F743" s="11" t="s">
        <v>67</v>
      </c>
      <c r="G743" s="11">
        <v>31072319</v>
      </c>
      <c r="I743" t="b">
        <f t="shared" si="33"/>
        <v>0</v>
      </c>
      <c r="J743" s="25" t="str">
        <f t="shared" si="34"/>
        <v>1998</v>
      </c>
      <c r="L743" s="32">
        <f t="shared" si="35"/>
        <v>0</v>
      </c>
      <c r="S743" s="11"/>
      <c r="T743" s="27" t="s">
        <v>1513</v>
      </c>
      <c r="U743" s="11">
        <v>560</v>
      </c>
    </row>
    <row r="744" spans="1:21" x14ac:dyDescent="0.2">
      <c r="A744" s="11">
        <v>316</v>
      </c>
      <c r="B744" s="27" t="s">
        <v>1515</v>
      </c>
      <c r="C744" s="11" t="s">
        <v>61</v>
      </c>
      <c r="D744" s="28" t="s">
        <v>1516</v>
      </c>
      <c r="E744" s="11">
        <v>26</v>
      </c>
      <c r="F744" s="11" t="s">
        <v>119</v>
      </c>
      <c r="G744" s="11">
        <v>5272402</v>
      </c>
      <c r="I744" t="b">
        <f t="shared" si="33"/>
        <v>0</v>
      </c>
      <c r="J744" s="25" t="str">
        <f t="shared" si="34"/>
        <v>1991</v>
      </c>
      <c r="L744" s="32">
        <f t="shared" si="35"/>
        <v>0</v>
      </c>
      <c r="S744" s="11"/>
      <c r="T744" s="27" t="s">
        <v>1515</v>
      </c>
      <c r="U744" s="11">
        <v>316</v>
      </c>
    </row>
    <row r="745" spans="1:21" x14ac:dyDescent="0.2">
      <c r="A745" s="11">
        <v>1633</v>
      </c>
      <c r="B745" s="27" t="s">
        <v>1517</v>
      </c>
      <c r="C745" s="11" t="s">
        <v>61</v>
      </c>
      <c r="D745" s="28" t="s">
        <v>1518</v>
      </c>
      <c r="E745" s="11">
        <v>25</v>
      </c>
      <c r="F745" s="11" t="s">
        <v>67</v>
      </c>
      <c r="G745" s="11">
        <v>30506560</v>
      </c>
      <c r="I745" t="b">
        <f t="shared" si="33"/>
        <v>0</v>
      </c>
      <c r="J745" s="25" t="str">
        <f t="shared" si="34"/>
        <v>1992</v>
      </c>
      <c r="L745" s="32">
        <f t="shared" si="35"/>
        <v>0</v>
      </c>
      <c r="S745" s="11"/>
      <c r="T745" s="27" t="s">
        <v>1517</v>
      </c>
      <c r="U745" s="11">
        <v>1633</v>
      </c>
    </row>
    <row r="746" spans="1:21" x14ac:dyDescent="0.2">
      <c r="A746" s="11">
        <v>95</v>
      </c>
      <c r="B746" s="27" t="s">
        <v>1519</v>
      </c>
      <c r="C746" s="11" t="s">
        <v>72</v>
      </c>
      <c r="D746" s="28" t="s">
        <v>1520</v>
      </c>
      <c r="E746" s="11">
        <v>27</v>
      </c>
      <c r="F746" s="11" t="s">
        <v>67</v>
      </c>
      <c r="G746" s="11">
        <v>63994972</v>
      </c>
      <c r="I746" t="b">
        <f t="shared" si="33"/>
        <v>0</v>
      </c>
      <c r="J746" s="25" t="str">
        <f t="shared" si="34"/>
        <v>1991</v>
      </c>
      <c r="L746" s="32">
        <f t="shared" si="35"/>
        <v>1</v>
      </c>
      <c r="S746" s="11"/>
      <c r="T746" s="27" t="s">
        <v>1519</v>
      </c>
      <c r="U746" s="11">
        <v>95</v>
      </c>
    </row>
    <row r="747" spans="1:21" x14ac:dyDescent="0.2">
      <c r="A747" s="11">
        <v>1035</v>
      </c>
      <c r="B747" s="27" t="s">
        <v>708</v>
      </c>
      <c r="C747" s="11" t="s">
        <v>72</v>
      </c>
      <c r="D747" s="28" t="s">
        <v>709</v>
      </c>
      <c r="E747" s="11">
        <v>25</v>
      </c>
      <c r="F747" s="11" t="s">
        <v>67</v>
      </c>
      <c r="G747" s="11">
        <v>24381428</v>
      </c>
      <c r="I747" t="b">
        <f t="shared" si="33"/>
        <v>0</v>
      </c>
      <c r="J747" s="25" t="str">
        <f t="shared" si="34"/>
        <v>1992</v>
      </c>
      <c r="L747" s="32">
        <f t="shared" si="35"/>
        <v>0</v>
      </c>
      <c r="S747" s="11"/>
      <c r="T747" s="27" t="s">
        <v>708</v>
      </c>
      <c r="U747" s="11">
        <v>1035</v>
      </c>
    </row>
    <row r="748" spans="1:21" x14ac:dyDescent="0.2">
      <c r="A748" s="11">
        <v>570</v>
      </c>
      <c r="B748" s="27" t="s">
        <v>1521</v>
      </c>
      <c r="C748" s="11" t="s">
        <v>61</v>
      </c>
      <c r="D748" s="28" t="s">
        <v>1522</v>
      </c>
      <c r="E748" s="11">
        <v>34</v>
      </c>
      <c r="F748" s="11" t="s">
        <v>70</v>
      </c>
      <c r="G748" s="11">
        <v>49117381</v>
      </c>
      <c r="I748" t="b">
        <f t="shared" si="33"/>
        <v>0</v>
      </c>
      <c r="J748" s="25" t="str">
        <f t="shared" si="34"/>
        <v>1983</v>
      </c>
      <c r="L748" s="32">
        <f t="shared" si="35"/>
        <v>0</v>
      </c>
      <c r="S748" s="11"/>
      <c r="T748" s="27" t="s">
        <v>1521</v>
      </c>
      <c r="U748" s="11">
        <v>570</v>
      </c>
    </row>
    <row r="749" spans="1:21" x14ac:dyDescent="0.2">
      <c r="A749" s="11">
        <v>97</v>
      </c>
      <c r="B749" s="27" t="s">
        <v>1523</v>
      </c>
      <c r="C749" s="11" t="s">
        <v>72</v>
      </c>
      <c r="D749" s="28" t="s">
        <v>1524</v>
      </c>
      <c r="E749" s="11">
        <v>24</v>
      </c>
      <c r="F749" s="11" t="s">
        <v>67</v>
      </c>
      <c r="G749" s="11">
        <v>97255047</v>
      </c>
      <c r="I749" t="b">
        <f t="shared" si="33"/>
        <v>0</v>
      </c>
      <c r="J749" s="25" t="str">
        <f t="shared" si="34"/>
        <v>1993</v>
      </c>
      <c r="L749" s="32">
        <f t="shared" si="35"/>
        <v>1</v>
      </c>
      <c r="S749" s="11"/>
      <c r="T749" s="27" t="s">
        <v>1523</v>
      </c>
      <c r="U749" s="11">
        <v>97</v>
      </c>
    </row>
    <row r="750" spans="1:21" x14ac:dyDescent="0.2">
      <c r="A750" s="11">
        <v>1746</v>
      </c>
      <c r="B750" s="27" t="s">
        <v>1525</v>
      </c>
      <c r="C750" s="11" t="s">
        <v>61</v>
      </c>
      <c r="D750" s="28" t="s">
        <v>1526</v>
      </c>
      <c r="E750" s="11">
        <v>24</v>
      </c>
      <c r="F750" s="11" t="s">
        <v>67</v>
      </c>
      <c r="G750" s="11">
        <v>11533048</v>
      </c>
      <c r="I750" t="b">
        <f t="shared" si="33"/>
        <v>0</v>
      </c>
      <c r="J750" s="25" t="str">
        <f t="shared" si="34"/>
        <v>1993</v>
      </c>
      <c r="L750" s="32">
        <f t="shared" si="35"/>
        <v>0</v>
      </c>
      <c r="S750" s="11"/>
      <c r="T750" s="27" t="s">
        <v>1525</v>
      </c>
      <c r="U750" s="11">
        <v>1746</v>
      </c>
    </row>
    <row r="751" spans="1:21" x14ac:dyDescent="0.2">
      <c r="A751" s="11">
        <v>41</v>
      </c>
      <c r="B751" s="27" t="s">
        <v>1527</v>
      </c>
      <c r="C751" s="11" t="s">
        <v>61</v>
      </c>
      <c r="D751" s="28" t="s">
        <v>1528</v>
      </c>
      <c r="E751" s="11">
        <v>28</v>
      </c>
      <c r="F751" s="11" t="s">
        <v>585</v>
      </c>
      <c r="G751" s="11">
        <v>4023602</v>
      </c>
      <c r="I751" t="b">
        <f t="shared" si="33"/>
        <v>0</v>
      </c>
      <c r="J751" s="25" t="str">
        <f t="shared" si="34"/>
        <v>1989</v>
      </c>
      <c r="L751" s="32">
        <f t="shared" si="35"/>
        <v>1</v>
      </c>
      <c r="S751" s="11"/>
      <c r="T751" s="27" t="s">
        <v>1527</v>
      </c>
      <c r="U751" s="11">
        <v>41</v>
      </c>
    </row>
    <row r="752" spans="1:21" x14ac:dyDescent="0.2">
      <c r="A752" s="11">
        <v>490</v>
      </c>
      <c r="B752" s="27" t="s">
        <v>1529</v>
      </c>
      <c r="C752" s="11" t="s">
        <v>65</v>
      </c>
      <c r="D752" s="28" t="s">
        <v>1530</v>
      </c>
      <c r="E752" s="11">
        <v>35</v>
      </c>
      <c r="F752" s="11" t="s">
        <v>76</v>
      </c>
      <c r="G752" s="11">
        <v>92329472</v>
      </c>
      <c r="I752" t="b">
        <f t="shared" si="33"/>
        <v>0</v>
      </c>
      <c r="J752" s="25" t="str">
        <f t="shared" si="34"/>
        <v>1982</v>
      </c>
      <c r="L752" s="32">
        <f t="shared" si="35"/>
        <v>0</v>
      </c>
      <c r="S752" s="11"/>
      <c r="T752" s="27" t="s">
        <v>1529</v>
      </c>
      <c r="U752" s="11">
        <v>490</v>
      </c>
    </row>
    <row r="753" spans="1:21" x14ac:dyDescent="0.2">
      <c r="A753" s="11">
        <v>1042</v>
      </c>
      <c r="B753" s="27" t="s">
        <v>1531</v>
      </c>
      <c r="C753" s="11" t="s">
        <v>72</v>
      </c>
      <c r="D753" s="28" t="s">
        <v>1532</v>
      </c>
      <c r="E753" s="11">
        <v>18</v>
      </c>
      <c r="F753" s="11" t="s">
        <v>67</v>
      </c>
      <c r="G753" s="11">
        <v>27892034</v>
      </c>
      <c r="I753" t="b">
        <f t="shared" si="33"/>
        <v>0</v>
      </c>
      <c r="J753" s="25" t="str">
        <f t="shared" si="34"/>
        <v>1999</v>
      </c>
      <c r="L753" s="32">
        <f t="shared" si="35"/>
        <v>0</v>
      </c>
      <c r="S753" s="11"/>
      <c r="T753" s="27" t="s">
        <v>1531</v>
      </c>
      <c r="U753" s="11">
        <v>1042</v>
      </c>
    </row>
    <row r="754" spans="1:21" x14ac:dyDescent="0.2">
      <c r="A754" s="11">
        <v>612</v>
      </c>
      <c r="B754" s="27" t="s">
        <v>1533</v>
      </c>
      <c r="C754" s="11" t="s">
        <v>72</v>
      </c>
      <c r="D754" s="28" t="s">
        <v>1534</v>
      </c>
      <c r="E754" s="11">
        <v>37</v>
      </c>
      <c r="F754" s="11" t="s">
        <v>70</v>
      </c>
      <c r="G754" s="11">
        <v>53073462</v>
      </c>
      <c r="I754" t="b">
        <f t="shared" si="33"/>
        <v>0</v>
      </c>
      <c r="J754" s="25" t="str">
        <f t="shared" si="34"/>
        <v>1980</v>
      </c>
      <c r="L754" s="32">
        <f t="shared" si="35"/>
        <v>0</v>
      </c>
      <c r="S754" s="11"/>
      <c r="T754" s="27" t="s">
        <v>1533</v>
      </c>
      <c r="U754" s="11">
        <v>612</v>
      </c>
    </row>
    <row r="755" spans="1:21" x14ac:dyDescent="0.2">
      <c r="A755" s="11">
        <v>1789</v>
      </c>
      <c r="B755" s="27" t="s">
        <v>1535</v>
      </c>
      <c r="C755" s="11" t="s">
        <v>72</v>
      </c>
      <c r="D755" s="28" t="s">
        <v>1536</v>
      </c>
      <c r="E755" s="11">
        <v>34</v>
      </c>
      <c r="F755" s="11" t="s">
        <v>76</v>
      </c>
      <c r="G755" s="11">
        <v>81565189</v>
      </c>
      <c r="I755" t="b">
        <f t="shared" si="33"/>
        <v>0</v>
      </c>
      <c r="J755" s="25" t="str">
        <f t="shared" si="34"/>
        <v>1983</v>
      </c>
      <c r="L755" s="32">
        <f t="shared" si="35"/>
        <v>1</v>
      </c>
      <c r="S755" s="11"/>
      <c r="T755" s="27" t="s">
        <v>1535</v>
      </c>
      <c r="U755" s="11">
        <v>1789</v>
      </c>
    </row>
    <row r="756" spans="1:21" x14ac:dyDescent="0.2">
      <c r="A756" s="11">
        <v>1057</v>
      </c>
      <c r="B756" s="27" t="s">
        <v>579</v>
      </c>
      <c r="C756" s="11" t="s">
        <v>61</v>
      </c>
      <c r="D756" s="28" t="s">
        <v>580</v>
      </c>
      <c r="E756" s="11">
        <v>34</v>
      </c>
      <c r="F756" s="11" t="s">
        <v>67</v>
      </c>
      <c r="G756" s="11">
        <v>11265529</v>
      </c>
      <c r="I756" t="b">
        <f t="shared" si="33"/>
        <v>0</v>
      </c>
      <c r="J756" s="25" t="str">
        <f t="shared" si="34"/>
        <v>1983</v>
      </c>
      <c r="L756" s="32">
        <f t="shared" si="35"/>
        <v>0</v>
      </c>
      <c r="S756" s="11"/>
      <c r="T756" s="27" t="s">
        <v>579</v>
      </c>
      <c r="U756" s="11">
        <v>1057</v>
      </c>
    </row>
    <row r="757" spans="1:21" x14ac:dyDescent="0.2">
      <c r="A757" s="11">
        <v>42</v>
      </c>
      <c r="B757" s="27" t="s">
        <v>1537</v>
      </c>
      <c r="C757" s="11" t="s">
        <v>61</v>
      </c>
      <c r="D757" s="28" t="s">
        <v>1538</v>
      </c>
      <c r="E757" s="11">
        <v>40</v>
      </c>
      <c r="F757" s="11" t="s">
        <v>119</v>
      </c>
      <c r="G757" s="11">
        <v>68398501</v>
      </c>
      <c r="I757" t="b">
        <f t="shared" si="33"/>
        <v>0</v>
      </c>
      <c r="J757" s="25" t="str">
        <f t="shared" si="34"/>
        <v>1977</v>
      </c>
      <c r="L757" s="32">
        <f t="shared" si="35"/>
        <v>1</v>
      </c>
      <c r="S757" s="11"/>
      <c r="T757" s="27" t="s">
        <v>1537</v>
      </c>
      <c r="U757" s="11">
        <v>42</v>
      </c>
    </row>
    <row r="758" spans="1:21" x14ac:dyDescent="0.2">
      <c r="A758" s="11">
        <v>91</v>
      </c>
      <c r="B758" s="27" t="s">
        <v>1539</v>
      </c>
      <c r="C758" s="11" t="s">
        <v>72</v>
      </c>
      <c r="D758" s="28" t="s">
        <v>1540</v>
      </c>
      <c r="E758" s="11">
        <v>38</v>
      </c>
      <c r="F758" s="11" t="s">
        <v>106</v>
      </c>
      <c r="G758" s="11">
        <v>90622931</v>
      </c>
      <c r="I758" t="b">
        <f t="shared" si="33"/>
        <v>0</v>
      </c>
      <c r="J758" s="25" t="str">
        <f t="shared" si="34"/>
        <v>1979</v>
      </c>
      <c r="L758" s="32">
        <f t="shared" si="35"/>
        <v>0</v>
      </c>
      <c r="S758" s="11"/>
      <c r="T758" s="27" t="s">
        <v>1539</v>
      </c>
      <c r="U758" s="11">
        <v>91</v>
      </c>
    </row>
    <row r="759" spans="1:21" x14ac:dyDescent="0.2">
      <c r="A759" s="11">
        <v>103</v>
      </c>
      <c r="B759" s="27" t="s">
        <v>1541</v>
      </c>
      <c r="C759" s="11" t="s">
        <v>61</v>
      </c>
      <c r="D759" s="28" t="s">
        <v>1542</v>
      </c>
      <c r="E759" s="11">
        <v>38</v>
      </c>
      <c r="F759" s="11" t="s">
        <v>67</v>
      </c>
      <c r="G759" s="11">
        <v>19084955</v>
      </c>
      <c r="I759" t="b">
        <f t="shared" si="33"/>
        <v>0</v>
      </c>
      <c r="J759" s="25" t="str">
        <f t="shared" si="34"/>
        <v>1979</v>
      </c>
      <c r="L759" s="32">
        <f t="shared" si="35"/>
        <v>0</v>
      </c>
      <c r="S759" s="11"/>
      <c r="T759" s="27" t="s">
        <v>1541</v>
      </c>
      <c r="U759" s="11">
        <v>103</v>
      </c>
    </row>
    <row r="760" spans="1:21" x14ac:dyDescent="0.2">
      <c r="A760" s="11">
        <v>1209</v>
      </c>
      <c r="B760" s="27" t="s">
        <v>1543</v>
      </c>
      <c r="C760" s="11" t="s">
        <v>72</v>
      </c>
      <c r="D760" s="28" t="s">
        <v>1544</v>
      </c>
      <c r="E760" s="11">
        <v>33</v>
      </c>
      <c r="F760" s="11" t="s">
        <v>67</v>
      </c>
      <c r="G760" s="11">
        <v>90579081</v>
      </c>
      <c r="I760" t="b">
        <f t="shared" si="33"/>
        <v>0</v>
      </c>
      <c r="J760" s="25" t="str">
        <f t="shared" si="34"/>
        <v>1984</v>
      </c>
      <c r="L760" s="32">
        <f t="shared" si="35"/>
        <v>0</v>
      </c>
      <c r="S760" s="11"/>
      <c r="T760" s="27" t="s">
        <v>1543</v>
      </c>
      <c r="U760" s="11">
        <v>1209</v>
      </c>
    </row>
    <row r="761" spans="1:21" x14ac:dyDescent="0.2">
      <c r="A761" s="11">
        <v>4</v>
      </c>
      <c r="B761" s="27" t="s">
        <v>1545</v>
      </c>
      <c r="C761" s="11" t="s">
        <v>72</v>
      </c>
      <c r="D761" s="28" t="s">
        <v>1546</v>
      </c>
      <c r="E761" s="11">
        <v>31</v>
      </c>
      <c r="F761" s="11" t="s">
        <v>67</v>
      </c>
      <c r="G761" s="11">
        <v>92772425</v>
      </c>
      <c r="I761" t="b">
        <f t="shared" si="33"/>
        <v>0</v>
      </c>
      <c r="J761" s="25" t="str">
        <f t="shared" si="34"/>
        <v>1986</v>
      </c>
      <c r="L761" s="32">
        <f t="shared" si="35"/>
        <v>1</v>
      </c>
      <c r="S761" s="11"/>
      <c r="T761" s="27" t="s">
        <v>1545</v>
      </c>
      <c r="U761" s="11">
        <v>4</v>
      </c>
    </row>
    <row r="762" spans="1:21" x14ac:dyDescent="0.2">
      <c r="A762" s="11">
        <v>507</v>
      </c>
      <c r="B762" s="27" t="s">
        <v>1547</v>
      </c>
      <c r="C762" s="11" t="s">
        <v>72</v>
      </c>
      <c r="D762" s="28" t="s">
        <v>1548</v>
      </c>
      <c r="E762" s="11">
        <v>29</v>
      </c>
      <c r="F762" s="11" t="s">
        <v>85</v>
      </c>
      <c r="G762" s="11">
        <v>942054</v>
      </c>
      <c r="I762" t="b">
        <f t="shared" si="33"/>
        <v>0</v>
      </c>
      <c r="J762" s="25" t="str">
        <f t="shared" si="34"/>
        <v>1988</v>
      </c>
      <c r="L762" s="32">
        <f t="shared" si="35"/>
        <v>0</v>
      </c>
      <c r="S762" s="11"/>
      <c r="T762" s="27" t="s">
        <v>1547</v>
      </c>
      <c r="U762" s="11">
        <v>507</v>
      </c>
    </row>
    <row r="763" spans="1:21" x14ac:dyDescent="0.2">
      <c r="A763" s="11">
        <v>886</v>
      </c>
      <c r="B763" s="27" t="s">
        <v>1549</v>
      </c>
      <c r="C763" s="11" t="s">
        <v>61</v>
      </c>
      <c r="D763" s="28" t="s">
        <v>1550</v>
      </c>
      <c r="E763" s="11">
        <v>31</v>
      </c>
      <c r="F763" s="11" t="s">
        <v>106</v>
      </c>
      <c r="G763" s="11">
        <v>45709761</v>
      </c>
      <c r="I763" t="b">
        <f t="shared" si="33"/>
        <v>0</v>
      </c>
      <c r="J763" s="25" t="str">
        <f t="shared" si="34"/>
        <v>1986</v>
      </c>
      <c r="L763" s="32">
        <f t="shared" si="35"/>
        <v>0</v>
      </c>
      <c r="S763" s="11"/>
      <c r="T763" s="27" t="s">
        <v>1549</v>
      </c>
      <c r="U763" s="11">
        <v>886</v>
      </c>
    </row>
    <row r="764" spans="1:21" x14ac:dyDescent="0.2">
      <c r="A764" s="11">
        <v>370</v>
      </c>
      <c r="B764" s="27" t="s">
        <v>1551</v>
      </c>
      <c r="C764" s="11" t="s">
        <v>61</v>
      </c>
      <c r="D764" s="28" t="s">
        <v>1552</v>
      </c>
      <c r="E764" s="11">
        <v>22</v>
      </c>
      <c r="F764" s="11" t="s">
        <v>67</v>
      </c>
      <c r="G764" s="11">
        <v>63862846</v>
      </c>
      <c r="I764" t="b">
        <f t="shared" si="33"/>
        <v>0</v>
      </c>
      <c r="J764" s="25" t="str">
        <f t="shared" si="34"/>
        <v>1995</v>
      </c>
      <c r="L764" s="32">
        <f t="shared" si="35"/>
        <v>0</v>
      </c>
      <c r="S764" s="11"/>
      <c r="T764" s="27" t="s">
        <v>1551</v>
      </c>
      <c r="U764" s="11">
        <v>370</v>
      </c>
    </row>
    <row r="765" spans="1:21" x14ac:dyDescent="0.2">
      <c r="A765" s="11">
        <v>911</v>
      </c>
      <c r="B765" s="27" t="s">
        <v>1553</v>
      </c>
      <c r="C765" s="11" t="s">
        <v>72</v>
      </c>
      <c r="D765" s="28" t="s">
        <v>1554</v>
      </c>
      <c r="E765" s="11">
        <v>37</v>
      </c>
      <c r="F765" s="11" t="s">
        <v>67</v>
      </c>
      <c r="G765" s="11">
        <v>62699878</v>
      </c>
      <c r="I765" t="b">
        <f t="shared" si="33"/>
        <v>0</v>
      </c>
      <c r="J765" s="25" t="str">
        <f t="shared" si="34"/>
        <v>1980</v>
      </c>
      <c r="L765" s="32">
        <f t="shared" si="35"/>
        <v>0</v>
      </c>
      <c r="S765" s="11"/>
      <c r="T765" s="27" t="s">
        <v>1553</v>
      </c>
      <c r="U765" s="11">
        <v>911</v>
      </c>
    </row>
    <row r="766" spans="1:21" x14ac:dyDescent="0.2">
      <c r="A766" s="11">
        <v>526</v>
      </c>
      <c r="B766" s="27" t="s">
        <v>1555</v>
      </c>
      <c r="C766" s="11" t="s">
        <v>72</v>
      </c>
      <c r="D766" s="28" t="s">
        <v>1556</v>
      </c>
      <c r="E766" s="11">
        <v>24</v>
      </c>
      <c r="F766" s="11" t="s">
        <v>67</v>
      </c>
      <c r="G766" s="11">
        <v>70814142</v>
      </c>
      <c r="I766" t="b">
        <f t="shared" si="33"/>
        <v>0</v>
      </c>
      <c r="J766" s="25" t="str">
        <f t="shared" si="34"/>
        <v>1993</v>
      </c>
      <c r="L766" s="32">
        <f t="shared" si="35"/>
        <v>0</v>
      </c>
      <c r="S766" s="11"/>
      <c r="T766" s="27" t="s">
        <v>1555</v>
      </c>
      <c r="U766" s="11">
        <v>526</v>
      </c>
    </row>
    <row r="767" spans="1:21" x14ac:dyDescent="0.2">
      <c r="A767" s="11">
        <v>279</v>
      </c>
      <c r="B767" s="27" t="s">
        <v>1557</v>
      </c>
      <c r="C767" s="11" t="s">
        <v>65</v>
      </c>
      <c r="D767" s="28" t="s">
        <v>1558</v>
      </c>
      <c r="E767" s="11">
        <v>20</v>
      </c>
      <c r="F767" s="11" t="s">
        <v>67</v>
      </c>
      <c r="G767" s="11">
        <v>35366743</v>
      </c>
      <c r="I767" t="b">
        <f t="shared" si="33"/>
        <v>0</v>
      </c>
      <c r="J767" s="25" t="str">
        <f t="shared" si="34"/>
        <v>1997</v>
      </c>
      <c r="L767" s="32">
        <f t="shared" si="35"/>
        <v>0</v>
      </c>
      <c r="S767" s="11"/>
      <c r="T767" s="27" t="s">
        <v>1557</v>
      </c>
      <c r="U767" s="11">
        <v>279</v>
      </c>
    </row>
    <row r="768" spans="1:21" x14ac:dyDescent="0.2">
      <c r="A768" s="11">
        <v>1610</v>
      </c>
      <c r="B768" s="27" t="s">
        <v>1559</v>
      </c>
      <c r="C768" s="11" t="s">
        <v>65</v>
      </c>
      <c r="D768" s="28" t="s">
        <v>1560</v>
      </c>
      <c r="E768" s="11">
        <v>19</v>
      </c>
      <c r="F768" s="11" t="s">
        <v>67</v>
      </c>
      <c r="G768" s="11">
        <v>60361368</v>
      </c>
      <c r="I768" t="b">
        <f t="shared" si="33"/>
        <v>0</v>
      </c>
      <c r="J768" s="25" t="str">
        <f t="shared" si="34"/>
        <v>1998</v>
      </c>
      <c r="L768" s="32">
        <f t="shared" si="35"/>
        <v>0</v>
      </c>
      <c r="S768" s="11"/>
      <c r="T768" s="27" t="s">
        <v>1559</v>
      </c>
      <c r="U768" s="11">
        <v>1610</v>
      </c>
    </row>
    <row r="769" spans="1:21" x14ac:dyDescent="0.2">
      <c r="A769" s="11">
        <v>1112</v>
      </c>
      <c r="B769" s="27" t="s">
        <v>1561</v>
      </c>
      <c r="C769" s="11" t="s">
        <v>65</v>
      </c>
      <c r="D769" s="28" t="s">
        <v>1562</v>
      </c>
      <c r="E769" s="11">
        <v>19</v>
      </c>
      <c r="F769" s="11" t="s">
        <v>67</v>
      </c>
      <c r="G769" s="11">
        <v>10258909</v>
      </c>
      <c r="I769" t="b">
        <f t="shared" si="33"/>
        <v>0</v>
      </c>
      <c r="J769" s="25" t="str">
        <f t="shared" si="34"/>
        <v>1999</v>
      </c>
      <c r="L769" s="32">
        <f t="shared" si="35"/>
        <v>0</v>
      </c>
      <c r="S769" s="11"/>
      <c r="T769" s="27" t="s">
        <v>1561</v>
      </c>
      <c r="U769" s="11">
        <v>1112</v>
      </c>
    </row>
    <row r="770" spans="1:21" x14ac:dyDescent="0.2">
      <c r="A770" s="11">
        <v>1122</v>
      </c>
      <c r="B770" s="27" t="s">
        <v>1563</v>
      </c>
      <c r="C770" s="11" t="s">
        <v>72</v>
      </c>
      <c r="D770" s="28" t="s">
        <v>1564</v>
      </c>
      <c r="E770" s="11">
        <v>23</v>
      </c>
      <c r="F770" s="11" t="s">
        <v>67</v>
      </c>
      <c r="G770" s="11">
        <v>18762059</v>
      </c>
      <c r="I770" t="b">
        <f t="shared" si="33"/>
        <v>0</v>
      </c>
      <c r="J770" s="25" t="str">
        <f t="shared" si="34"/>
        <v>1994</v>
      </c>
      <c r="L770" s="32">
        <f t="shared" si="35"/>
        <v>0</v>
      </c>
      <c r="S770" s="11"/>
      <c r="T770" s="27" t="s">
        <v>1563</v>
      </c>
      <c r="U770" s="11">
        <v>1122</v>
      </c>
    </row>
    <row r="771" spans="1:21" x14ac:dyDescent="0.2">
      <c r="A771" s="11">
        <v>76</v>
      </c>
      <c r="B771" s="27" t="s">
        <v>1565</v>
      </c>
      <c r="C771" s="11" t="s">
        <v>72</v>
      </c>
      <c r="D771" s="28" t="s">
        <v>1566</v>
      </c>
      <c r="E771" s="11">
        <v>25</v>
      </c>
      <c r="F771" s="11" t="s">
        <v>67</v>
      </c>
      <c r="G771" s="11">
        <v>40706657</v>
      </c>
      <c r="I771" t="b">
        <f t="shared" si="33"/>
        <v>0</v>
      </c>
      <c r="J771" s="25" t="str">
        <f t="shared" si="34"/>
        <v>1992</v>
      </c>
      <c r="L771" s="32">
        <f t="shared" si="35"/>
        <v>1</v>
      </c>
      <c r="S771" s="11"/>
      <c r="T771" s="27" t="s">
        <v>1565</v>
      </c>
      <c r="U771" s="11">
        <v>76</v>
      </c>
    </row>
    <row r="772" spans="1:21" x14ac:dyDescent="0.2">
      <c r="A772" s="11">
        <v>1080</v>
      </c>
      <c r="B772" s="27" t="s">
        <v>1567</v>
      </c>
      <c r="C772" s="11" t="s">
        <v>72</v>
      </c>
      <c r="D772" s="28" t="s">
        <v>1568</v>
      </c>
      <c r="E772" s="11">
        <v>31</v>
      </c>
      <c r="F772" s="11" t="s">
        <v>67</v>
      </c>
      <c r="G772" s="11">
        <v>41486962</v>
      </c>
      <c r="I772" t="b">
        <f t="shared" si="33"/>
        <v>0</v>
      </c>
      <c r="J772" s="25" t="str">
        <f t="shared" si="34"/>
        <v>1987</v>
      </c>
      <c r="L772" s="32">
        <f t="shared" si="35"/>
        <v>0</v>
      </c>
      <c r="S772" s="11"/>
      <c r="T772" s="27" t="s">
        <v>1567</v>
      </c>
      <c r="U772" s="11">
        <v>1080</v>
      </c>
    </row>
    <row r="773" spans="1:21" x14ac:dyDescent="0.2">
      <c r="A773" s="11">
        <v>505</v>
      </c>
      <c r="B773" s="27" t="s">
        <v>1569</v>
      </c>
      <c r="C773" s="11" t="s">
        <v>61</v>
      </c>
      <c r="D773" s="28" t="s">
        <v>725</v>
      </c>
      <c r="E773" s="11">
        <v>27</v>
      </c>
      <c r="F773" s="11" t="s">
        <v>85</v>
      </c>
      <c r="G773" s="11">
        <v>72309071</v>
      </c>
      <c r="I773" t="b">
        <f t="shared" si="33"/>
        <v>0</v>
      </c>
      <c r="J773" s="25" t="str">
        <f t="shared" si="34"/>
        <v>1990</v>
      </c>
      <c r="L773" s="32">
        <f t="shared" si="35"/>
        <v>0</v>
      </c>
      <c r="S773" s="11"/>
      <c r="T773" s="27" t="s">
        <v>1569</v>
      </c>
      <c r="U773" s="11">
        <v>505</v>
      </c>
    </row>
    <row r="774" spans="1:21" x14ac:dyDescent="0.2">
      <c r="A774" s="11">
        <v>993</v>
      </c>
      <c r="B774" s="27" t="s">
        <v>1570</v>
      </c>
      <c r="C774" s="11" t="s">
        <v>61</v>
      </c>
      <c r="D774" s="28" t="s">
        <v>1571</v>
      </c>
      <c r="E774" s="11">
        <v>20</v>
      </c>
      <c r="F774" s="11" t="s">
        <v>67</v>
      </c>
      <c r="G774" s="11">
        <v>31769327</v>
      </c>
      <c r="I774" t="b">
        <f t="shared" si="33"/>
        <v>0</v>
      </c>
      <c r="J774" s="25" t="str">
        <f t="shared" si="34"/>
        <v>1997</v>
      </c>
      <c r="L774" s="32">
        <f t="shared" si="35"/>
        <v>0</v>
      </c>
      <c r="S774" s="11"/>
      <c r="T774" s="27" t="s">
        <v>1570</v>
      </c>
      <c r="U774" s="11">
        <v>993</v>
      </c>
    </row>
    <row r="775" spans="1:21" x14ac:dyDescent="0.2">
      <c r="A775" s="11">
        <v>771</v>
      </c>
      <c r="B775" s="27" t="s">
        <v>1572</v>
      </c>
      <c r="C775" s="11" t="s">
        <v>61</v>
      </c>
      <c r="D775" s="28" t="s">
        <v>1573</v>
      </c>
      <c r="E775" s="11">
        <v>24</v>
      </c>
      <c r="F775" s="11" t="s">
        <v>67</v>
      </c>
      <c r="G775" s="11">
        <v>63641885</v>
      </c>
      <c r="I775" t="b">
        <f t="shared" ref="I775:I838" si="36">IF(AND(IF(F775=$I$5,TRUE,FALSE),IF(MID(B775,1,1)="П",TRUE,FALSE)),TRUE,FALSE)</f>
        <v>0</v>
      </c>
      <c r="J775" s="25" t="str">
        <f t="shared" ref="J775:J838" si="37">RIGHT(D775,4)</f>
        <v>1993</v>
      </c>
      <c r="L775" s="32">
        <f t="shared" ref="L775:L838" si="38">IF(LEFT(B775)="П",1,0)</f>
        <v>0</v>
      </c>
      <c r="S775" s="11"/>
      <c r="T775" s="27" t="s">
        <v>1572</v>
      </c>
      <c r="U775" s="11">
        <v>771</v>
      </c>
    </row>
    <row r="776" spans="1:21" x14ac:dyDescent="0.2">
      <c r="A776" s="11">
        <v>1162</v>
      </c>
      <c r="B776" s="27" t="s">
        <v>1574</v>
      </c>
      <c r="C776" s="11" t="s">
        <v>72</v>
      </c>
      <c r="D776" s="28" t="s">
        <v>1575</v>
      </c>
      <c r="E776" s="11">
        <v>32</v>
      </c>
      <c r="F776" s="11" t="s">
        <v>67</v>
      </c>
      <c r="G776" s="11">
        <v>79076889</v>
      </c>
      <c r="I776" t="b">
        <f t="shared" si="36"/>
        <v>0</v>
      </c>
      <c r="J776" s="25" t="str">
        <f t="shared" si="37"/>
        <v>1985</v>
      </c>
      <c r="L776" s="32">
        <f t="shared" si="38"/>
        <v>0</v>
      </c>
      <c r="S776" s="11"/>
      <c r="T776" s="27" t="s">
        <v>1574</v>
      </c>
      <c r="U776" s="11">
        <v>1162</v>
      </c>
    </row>
    <row r="777" spans="1:21" x14ac:dyDescent="0.2">
      <c r="A777" s="11">
        <v>260</v>
      </c>
      <c r="B777" s="27" t="s">
        <v>1576</v>
      </c>
      <c r="C777" s="11" t="s">
        <v>72</v>
      </c>
      <c r="D777" s="28" t="s">
        <v>1577</v>
      </c>
      <c r="E777" s="11">
        <v>32</v>
      </c>
      <c r="F777" s="11" t="s">
        <v>76</v>
      </c>
      <c r="G777" s="11">
        <v>6381255</v>
      </c>
      <c r="I777" t="b">
        <f t="shared" si="36"/>
        <v>0</v>
      </c>
      <c r="J777" s="25" t="str">
        <f t="shared" si="37"/>
        <v>1985</v>
      </c>
      <c r="L777" s="32">
        <f t="shared" si="38"/>
        <v>0</v>
      </c>
      <c r="S777" s="11"/>
      <c r="T777" s="27" t="s">
        <v>1576</v>
      </c>
      <c r="U777" s="11">
        <v>260</v>
      </c>
    </row>
    <row r="778" spans="1:21" x14ac:dyDescent="0.2">
      <c r="A778" s="11">
        <v>716</v>
      </c>
      <c r="B778" s="27" t="s">
        <v>1578</v>
      </c>
      <c r="C778" s="11" t="s">
        <v>61</v>
      </c>
      <c r="D778" s="28" t="s">
        <v>1579</v>
      </c>
      <c r="E778" s="11">
        <v>26</v>
      </c>
      <c r="F778" s="11" t="s">
        <v>67</v>
      </c>
      <c r="G778" s="11">
        <v>93318415</v>
      </c>
      <c r="I778" t="b">
        <f t="shared" si="36"/>
        <v>0</v>
      </c>
      <c r="J778" s="25" t="str">
        <f t="shared" si="37"/>
        <v>1991</v>
      </c>
      <c r="L778" s="32">
        <f t="shared" si="38"/>
        <v>0</v>
      </c>
      <c r="S778" s="11"/>
      <c r="T778" s="27" t="s">
        <v>1578</v>
      </c>
      <c r="U778" s="11">
        <v>716</v>
      </c>
    </row>
    <row r="779" spans="1:21" x14ac:dyDescent="0.2">
      <c r="A779" s="11">
        <v>51</v>
      </c>
      <c r="B779" s="27" t="s">
        <v>1580</v>
      </c>
      <c r="C779" s="11" t="s">
        <v>72</v>
      </c>
      <c r="D779" s="28" t="s">
        <v>1581</v>
      </c>
      <c r="E779" s="11">
        <v>37</v>
      </c>
      <c r="F779" s="11" t="s">
        <v>63</v>
      </c>
      <c r="G779" s="11">
        <v>46140009</v>
      </c>
      <c r="I779" t="b">
        <f t="shared" si="36"/>
        <v>0</v>
      </c>
      <c r="J779" s="25" t="str">
        <f t="shared" si="37"/>
        <v>1980</v>
      </c>
      <c r="L779" s="32">
        <f t="shared" si="38"/>
        <v>1</v>
      </c>
      <c r="S779" s="11"/>
      <c r="T779" s="27" t="s">
        <v>1580</v>
      </c>
      <c r="U779" s="11">
        <v>51</v>
      </c>
    </row>
    <row r="780" spans="1:21" x14ac:dyDescent="0.2">
      <c r="A780" s="11">
        <v>1323</v>
      </c>
      <c r="B780" s="27" t="s">
        <v>1582</v>
      </c>
      <c r="C780" s="11" t="s">
        <v>61</v>
      </c>
      <c r="D780" s="28" t="s">
        <v>1583</v>
      </c>
      <c r="E780" s="11">
        <v>32</v>
      </c>
      <c r="F780" s="11" t="s">
        <v>67</v>
      </c>
      <c r="G780" s="11">
        <v>24628256</v>
      </c>
      <c r="I780" t="b">
        <f t="shared" si="36"/>
        <v>0</v>
      </c>
      <c r="J780" s="25" t="str">
        <f t="shared" si="37"/>
        <v>1985</v>
      </c>
      <c r="L780" s="32">
        <f t="shared" si="38"/>
        <v>0</v>
      </c>
      <c r="S780" s="11"/>
      <c r="T780" s="27" t="s">
        <v>1582</v>
      </c>
      <c r="U780" s="11">
        <v>1323</v>
      </c>
    </row>
    <row r="781" spans="1:21" x14ac:dyDescent="0.2">
      <c r="A781" s="11">
        <v>675</v>
      </c>
      <c r="B781" s="27" t="s">
        <v>1584</v>
      </c>
      <c r="C781" s="11" t="s">
        <v>72</v>
      </c>
      <c r="D781" s="28" t="s">
        <v>1585</v>
      </c>
      <c r="E781" s="11">
        <v>22</v>
      </c>
      <c r="F781" s="11" t="s">
        <v>67</v>
      </c>
      <c r="G781" s="11">
        <v>13103110</v>
      </c>
      <c r="I781" t="b">
        <f t="shared" si="36"/>
        <v>0</v>
      </c>
      <c r="J781" s="25" t="str">
        <f t="shared" si="37"/>
        <v>1995</v>
      </c>
      <c r="L781" s="32">
        <f t="shared" si="38"/>
        <v>0</v>
      </c>
      <c r="S781" s="11"/>
      <c r="T781" s="27" t="s">
        <v>1584</v>
      </c>
      <c r="U781" s="11">
        <v>675</v>
      </c>
    </row>
    <row r="782" spans="1:21" x14ac:dyDescent="0.2">
      <c r="A782" s="11">
        <v>447</v>
      </c>
      <c r="B782" s="27" t="s">
        <v>1586</v>
      </c>
      <c r="C782" s="11" t="s">
        <v>72</v>
      </c>
      <c r="D782" s="28" t="s">
        <v>1587</v>
      </c>
      <c r="E782" s="11">
        <v>18</v>
      </c>
      <c r="F782" s="11" t="s">
        <v>67</v>
      </c>
      <c r="G782" s="11">
        <v>47642154</v>
      </c>
      <c r="I782" t="b">
        <f t="shared" si="36"/>
        <v>0</v>
      </c>
      <c r="J782" s="25" t="str">
        <f t="shared" si="37"/>
        <v>1999</v>
      </c>
      <c r="L782" s="32">
        <f t="shared" si="38"/>
        <v>0</v>
      </c>
      <c r="S782" s="11"/>
      <c r="T782" s="27" t="s">
        <v>1586</v>
      </c>
      <c r="U782" s="11">
        <v>447</v>
      </c>
    </row>
    <row r="783" spans="1:21" x14ac:dyDescent="0.2">
      <c r="A783" s="11">
        <v>1534</v>
      </c>
      <c r="B783" s="27" t="s">
        <v>1588</v>
      </c>
      <c r="C783" s="11" t="s">
        <v>61</v>
      </c>
      <c r="D783" s="28" t="s">
        <v>1589</v>
      </c>
      <c r="E783" s="11">
        <v>25</v>
      </c>
      <c r="F783" s="11" t="s">
        <v>67</v>
      </c>
      <c r="G783" s="11">
        <v>35428203</v>
      </c>
      <c r="I783" t="b">
        <f t="shared" si="36"/>
        <v>0</v>
      </c>
      <c r="J783" s="25" t="str">
        <f t="shared" si="37"/>
        <v>1992</v>
      </c>
      <c r="L783" s="32">
        <f t="shared" si="38"/>
        <v>0</v>
      </c>
      <c r="S783" s="11"/>
      <c r="T783" s="27" t="s">
        <v>1588</v>
      </c>
      <c r="U783" s="11">
        <v>1534</v>
      </c>
    </row>
    <row r="784" spans="1:21" x14ac:dyDescent="0.2">
      <c r="A784" s="11">
        <v>180</v>
      </c>
      <c r="B784" s="27" t="s">
        <v>1590</v>
      </c>
      <c r="C784" s="11" t="s">
        <v>72</v>
      </c>
      <c r="D784" s="28" t="s">
        <v>1591</v>
      </c>
      <c r="E784" s="11">
        <v>22</v>
      </c>
      <c r="F784" s="11" t="s">
        <v>70</v>
      </c>
      <c r="G784" s="11">
        <v>11505845</v>
      </c>
      <c r="I784" t="b">
        <f t="shared" si="36"/>
        <v>0</v>
      </c>
      <c r="J784" s="25" t="str">
        <f t="shared" si="37"/>
        <v>1995</v>
      </c>
      <c r="L784" s="32">
        <f t="shared" si="38"/>
        <v>0</v>
      </c>
      <c r="S784" s="11"/>
      <c r="T784" s="27" t="s">
        <v>1590</v>
      </c>
      <c r="U784" s="11">
        <v>180</v>
      </c>
    </row>
    <row r="785" spans="1:21" x14ac:dyDescent="0.2">
      <c r="A785" s="11">
        <v>1442</v>
      </c>
      <c r="B785" s="27" t="s">
        <v>1592</v>
      </c>
      <c r="C785" s="11" t="s">
        <v>72</v>
      </c>
      <c r="D785" s="28" t="s">
        <v>1593</v>
      </c>
      <c r="E785" s="11">
        <v>27</v>
      </c>
      <c r="F785" s="11" t="s">
        <v>67</v>
      </c>
      <c r="G785" s="11">
        <v>3677316</v>
      </c>
      <c r="I785" t="b">
        <f t="shared" si="36"/>
        <v>0</v>
      </c>
      <c r="J785" s="25" t="str">
        <f t="shared" si="37"/>
        <v>1990</v>
      </c>
      <c r="L785" s="32">
        <f t="shared" si="38"/>
        <v>0</v>
      </c>
      <c r="S785" s="11"/>
      <c r="T785" s="27" t="s">
        <v>1592</v>
      </c>
      <c r="U785" s="11">
        <v>1442</v>
      </c>
    </row>
    <row r="786" spans="1:21" x14ac:dyDescent="0.2">
      <c r="A786" s="11">
        <v>1742</v>
      </c>
      <c r="B786" s="27" t="s">
        <v>1594</v>
      </c>
      <c r="C786" s="11" t="s">
        <v>72</v>
      </c>
      <c r="D786" s="28" t="s">
        <v>1595</v>
      </c>
      <c r="E786" s="11">
        <v>33</v>
      </c>
      <c r="F786" s="11" t="s">
        <v>67</v>
      </c>
      <c r="G786" s="11">
        <v>2546328</v>
      </c>
      <c r="I786" t="b">
        <f t="shared" si="36"/>
        <v>0</v>
      </c>
      <c r="J786" s="25" t="str">
        <f t="shared" si="37"/>
        <v>1984</v>
      </c>
      <c r="L786" s="32">
        <f t="shared" si="38"/>
        <v>0</v>
      </c>
      <c r="S786" s="11"/>
      <c r="T786" s="27" t="s">
        <v>1594</v>
      </c>
      <c r="U786" s="11">
        <v>1742</v>
      </c>
    </row>
    <row r="787" spans="1:21" x14ac:dyDescent="0.2">
      <c r="A787" s="11">
        <v>919</v>
      </c>
      <c r="B787" s="27" t="s">
        <v>1596</v>
      </c>
      <c r="C787" s="11" t="s">
        <v>61</v>
      </c>
      <c r="D787" s="28" t="s">
        <v>1597</v>
      </c>
      <c r="E787" s="11">
        <v>26</v>
      </c>
      <c r="F787" s="11" t="s">
        <v>85</v>
      </c>
      <c r="G787" s="11">
        <v>16235359</v>
      </c>
      <c r="I787" t="b">
        <f t="shared" si="36"/>
        <v>0</v>
      </c>
      <c r="J787" s="25" t="str">
        <f t="shared" si="37"/>
        <v>1991</v>
      </c>
      <c r="L787" s="32">
        <f t="shared" si="38"/>
        <v>0</v>
      </c>
      <c r="S787" s="11"/>
      <c r="T787" s="27" t="s">
        <v>1596</v>
      </c>
      <c r="U787" s="11">
        <v>919</v>
      </c>
    </row>
    <row r="788" spans="1:21" x14ac:dyDescent="0.2">
      <c r="A788" s="11">
        <v>15</v>
      </c>
      <c r="B788" s="27" t="s">
        <v>1598</v>
      </c>
      <c r="C788" s="11" t="s">
        <v>72</v>
      </c>
      <c r="D788" s="28" t="s">
        <v>1599</v>
      </c>
      <c r="E788" s="11">
        <v>41</v>
      </c>
      <c r="F788" s="11" t="s">
        <v>76</v>
      </c>
      <c r="G788" s="11">
        <v>12092353</v>
      </c>
      <c r="I788" t="b">
        <f t="shared" si="36"/>
        <v>0</v>
      </c>
      <c r="J788" s="25" t="str">
        <f t="shared" si="37"/>
        <v>1976</v>
      </c>
      <c r="L788" s="32">
        <f t="shared" si="38"/>
        <v>1</v>
      </c>
      <c r="S788" s="11"/>
      <c r="T788" s="27" t="s">
        <v>1598</v>
      </c>
      <c r="U788" s="11">
        <v>15</v>
      </c>
    </row>
    <row r="789" spans="1:21" x14ac:dyDescent="0.2">
      <c r="A789" s="11">
        <v>1649</v>
      </c>
      <c r="B789" s="27" t="s">
        <v>1600</v>
      </c>
      <c r="C789" s="11" t="s">
        <v>61</v>
      </c>
      <c r="D789" s="28" t="s">
        <v>1601</v>
      </c>
      <c r="E789" s="11">
        <v>24</v>
      </c>
      <c r="F789" s="11" t="s">
        <v>67</v>
      </c>
      <c r="G789" s="11">
        <v>27003015</v>
      </c>
      <c r="I789" t="b">
        <f t="shared" si="36"/>
        <v>0</v>
      </c>
      <c r="J789" s="25" t="str">
        <f t="shared" si="37"/>
        <v>1993</v>
      </c>
      <c r="L789" s="32">
        <f t="shared" si="38"/>
        <v>0</v>
      </c>
      <c r="S789" s="11"/>
      <c r="T789" s="27" t="s">
        <v>1600</v>
      </c>
      <c r="U789" s="11">
        <v>1649</v>
      </c>
    </row>
    <row r="790" spans="1:21" x14ac:dyDescent="0.2">
      <c r="A790" s="11">
        <v>933</v>
      </c>
      <c r="B790" s="27" t="s">
        <v>1602</v>
      </c>
      <c r="C790" s="11" t="s">
        <v>65</v>
      </c>
      <c r="D790" s="28" t="s">
        <v>1603</v>
      </c>
      <c r="E790" s="11">
        <v>24</v>
      </c>
      <c r="F790" s="11" t="s">
        <v>122</v>
      </c>
      <c r="G790" s="11">
        <v>44683692</v>
      </c>
      <c r="I790" t="b">
        <f t="shared" si="36"/>
        <v>0</v>
      </c>
      <c r="J790" s="25" t="str">
        <f t="shared" si="37"/>
        <v>1993</v>
      </c>
      <c r="L790" s="32">
        <f t="shared" si="38"/>
        <v>0</v>
      </c>
      <c r="S790" s="11"/>
      <c r="T790" s="27" t="s">
        <v>1602</v>
      </c>
      <c r="U790" s="11">
        <v>933</v>
      </c>
    </row>
    <row r="791" spans="1:21" x14ac:dyDescent="0.2">
      <c r="A791" s="11">
        <v>936</v>
      </c>
      <c r="B791" s="27" t="s">
        <v>1604</v>
      </c>
      <c r="C791" s="11" t="s">
        <v>72</v>
      </c>
      <c r="D791" s="28" t="s">
        <v>1605</v>
      </c>
      <c r="E791" s="11">
        <v>34</v>
      </c>
      <c r="F791" s="11" t="s">
        <v>67</v>
      </c>
      <c r="G791" s="11">
        <v>83850213</v>
      </c>
      <c r="I791" t="b">
        <f t="shared" si="36"/>
        <v>0</v>
      </c>
      <c r="J791" s="25" t="str">
        <f t="shared" si="37"/>
        <v>1983</v>
      </c>
      <c r="L791" s="32">
        <f t="shared" si="38"/>
        <v>0</v>
      </c>
      <c r="S791" s="11"/>
      <c r="T791" s="27" t="s">
        <v>1604</v>
      </c>
      <c r="U791" s="11">
        <v>936</v>
      </c>
    </row>
    <row r="792" spans="1:21" x14ac:dyDescent="0.2">
      <c r="A792" s="11">
        <v>252</v>
      </c>
      <c r="B792" s="27" t="s">
        <v>1606</v>
      </c>
      <c r="C792" s="11" t="s">
        <v>61</v>
      </c>
      <c r="D792" s="28" t="s">
        <v>1607</v>
      </c>
      <c r="E792" s="11">
        <v>26</v>
      </c>
      <c r="F792" s="11" t="s">
        <v>67</v>
      </c>
      <c r="G792" s="11">
        <v>41265626</v>
      </c>
      <c r="I792" t="b">
        <f t="shared" si="36"/>
        <v>0</v>
      </c>
      <c r="J792" s="25" t="str">
        <f t="shared" si="37"/>
        <v>1991</v>
      </c>
      <c r="L792" s="32">
        <f t="shared" si="38"/>
        <v>0</v>
      </c>
      <c r="S792" s="11"/>
      <c r="T792" s="27" t="s">
        <v>1606</v>
      </c>
      <c r="U792" s="11">
        <v>252</v>
      </c>
    </row>
    <row r="793" spans="1:21" x14ac:dyDescent="0.2">
      <c r="A793" s="11">
        <v>1554</v>
      </c>
      <c r="B793" s="27" t="s">
        <v>1608</v>
      </c>
      <c r="C793" s="11" t="s">
        <v>61</v>
      </c>
      <c r="D793" s="28" t="s">
        <v>225</v>
      </c>
      <c r="E793" s="11">
        <v>21</v>
      </c>
      <c r="F793" s="11" t="s">
        <v>67</v>
      </c>
      <c r="G793" s="11">
        <v>68400374</v>
      </c>
      <c r="I793" t="b">
        <f t="shared" si="36"/>
        <v>0</v>
      </c>
      <c r="J793" s="25" t="str">
        <f t="shared" si="37"/>
        <v>1996</v>
      </c>
      <c r="L793" s="32">
        <f t="shared" si="38"/>
        <v>0</v>
      </c>
      <c r="S793" s="11"/>
      <c r="T793" s="27" t="s">
        <v>1608</v>
      </c>
      <c r="U793" s="11">
        <v>1554</v>
      </c>
    </row>
    <row r="794" spans="1:21" x14ac:dyDescent="0.2">
      <c r="A794" s="11">
        <v>29</v>
      </c>
      <c r="B794" s="27" t="s">
        <v>1609</v>
      </c>
      <c r="C794" s="11" t="s">
        <v>61</v>
      </c>
      <c r="D794" s="28" t="s">
        <v>1610</v>
      </c>
      <c r="E794" s="11">
        <v>29</v>
      </c>
      <c r="F794" s="11" t="s">
        <v>67</v>
      </c>
      <c r="G794" s="11">
        <v>28258750</v>
      </c>
      <c r="I794" t="b">
        <f t="shared" si="36"/>
        <v>0</v>
      </c>
      <c r="J794" s="25" t="str">
        <f t="shared" si="37"/>
        <v>1988</v>
      </c>
      <c r="L794" s="32">
        <f t="shared" si="38"/>
        <v>0</v>
      </c>
      <c r="S794" s="11"/>
      <c r="T794" s="27" t="s">
        <v>1609</v>
      </c>
      <c r="U794" s="11">
        <v>29</v>
      </c>
    </row>
    <row r="795" spans="1:21" x14ac:dyDescent="0.2">
      <c r="A795" s="11">
        <v>783</v>
      </c>
      <c r="B795" s="27" t="s">
        <v>1611</v>
      </c>
      <c r="C795" s="11" t="s">
        <v>61</v>
      </c>
      <c r="D795" s="28" t="s">
        <v>361</v>
      </c>
      <c r="E795" s="11">
        <v>29</v>
      </c>
      <c r="F795" s="11" t="s">
        <v>94</v>
      </c>
      <c r="G795" s="11">
        <v>26545049</v>
      </c>
      <c r="I795" t="b">
        <f t="shared" si="36"/>
        <v>0</v>
      </c>
      <c r="J795" s="25" t="str">
        <f t="shared" si="37"/>
        <v>1988</v>
      </c>
      <c r="L795" s="32">
        <f t="shared" si="38"/>
        <v>0</v>
      </c>
      <c r="S795" s="11"/>
      <c r="T795" s="27" t="s">
        <v>1611</v>
      </c>
      <c r="U795" s="11">
        <v>783</v>
      </c>
    </row>
    <row r="796" spans="1:21" x14ac:dyDescent="0.2">
      <c r="A796" s="11">
        <v>1762</v>
      </c>
      <c r="B796" s="27" t="s">
        <v>1612</v>
      </c>
      <c r="C796" s="11" t="s">
        <v>72</v>
      </c>
      <c r="D796" s="28" t="s">
        <v>1613</v>
      </c>
      <c r="E796" s="11">
        <v>29</v>
      </c>
      <c r="F796" s="11" t="s">
        <v>122</v>
      </c>
      <c r="G796" s="11">
        <v>22859059</v>
      </c>
      <c r="I796" t="b">
        <f t="shared" si="36"/>
        <v>0</v>
      </c>
      <c r="J796" s="25" t="str">
        <f t="shared" si="37"/>
        <v>1988</v>
      </c>
      <c r="L796" s="32">
        <f t="shared" si="38"/>
        <v>1</v>
      </c>
      <c r="S796" s="11"/>
      <c r="T796" s="27" t="s">
        <v>1612</v>
      </c>
      <c r="U796" s="11">
        <v>1762</v>
      </c>
    </row>
    <row r="797" spans="1:21" x14ac:dyDescent="0.2">
      <c r="A797" s="11">
        <v>1212</v>
      </c>
      <c r="B797" s="27" t="s">
        <v>1614</v>
      </c>
      <c r="C797" s="11" t="s">
        <v>72</v>
      </c>
      <c r="D797" s="28" t="s">
        <v>1615</v>
      </c>
      <c r="E797" s="11">
        <v>37</v>
      </c>
      <c r="F797" s="11" t="s">
        <v>67</v>
      </c>
      <c r="G797" s="11">
        <v>87034603</v>
      </c>
      <c r="I797" t="b">
        <f t="shared" si="36"/>
        <v>0</v>
      </c>
      <c r="J797" s="25" t="str">
        <f t="shared" si="37"/>
        <v>1981</v>
      </c>
      <c r="L797" s="32">
        <f t="shared" si="38"/>
        <v>0</v>
      </c>
      <c r="S797" s="11"/>
      <c r="T797" s="27" t="s">
        <v>1614</v>
      </c>
      <c r="U797" s="11">
        <v>1212</v>
      </c>
    </row>
    <row r="798" spans="1:21" x14ac:dyDescent="0.2">
      <c r="A798" s="11">
        <v>608</v>
      </c>
      <c r="B798" s="27" t="s">
        <v>1616</v>
      </c>
      <c r="C798" s="11" t="s">
        <v>72</v>
      </c>
      <c r="D798" s="28" t="s">
        <v>1617</v>
      </c>
      <c r="E798" s="11">
        <v>34</v>
      </c>
      <c r="F798" s="11" t="s">
        <v>63</v>
      </c>
      <c r="G798" s="11">
        <v>45384676</v>
      </c>
      <c r="I798" t="b">
        <f t="shared" si="36"/>
        <v>0</v>
      </c>
      <c r="J798" s="25" t="str">
        <f t="shared" si="37"/>
        <v>1984</v>
      </c>
      <c r="L798" s="32">
        <f t="shared" si="38"/>
        <v>0</v>
      </c>
      <c r="S798" s="11"/>
      <c r="T798" s="27" t="s">
        <v>1616</v>
      </c>
      <c r="U798" s="11">
        <v>608</v>
      </c>
    </row>
    <row r="799" spans="1:21" x14ac:dyDescent="0.2">
      <c r="A799" s="11">
        <v>736</v>
      </c>
      <c r="B799" s="27" t="s">
        <v>1618</v>
      </c>
      <c r="C799" s="11" t="s">
        <v>72</v>
      </c>
      <c r="D799" s="28" t="s">
        <v>1351</v>
      </c>
      <c r="E799" s="11">
        <v>32</v>
      </c>
      <c r="F799" s="11" t="s">
        <v>106</v>
      </c>
      <c r="G799" s="11">
        <v>76164586</v>
      </c>
      <c r="I799" t="b">
        <f t="shared" si="36"/>
        <v>0</v>
      </c>
      <c r="J799" s="25" t="str">
        <f t="shared" si="37"/>
        <v>1985</v>
      </c>
      <c r="L799" s="32">
        <f t="shared" si="38"/>
        <v>0</v>
      </c>
      <c r="S799" s="11"/>
      <c r="T799" s="27" t="s">
        <v>1618</v>
      </c>
      <c r="U799" s="11">
        <v>736</v>
      </c>
    </row>
    <row r="800" spans="1:21" x14ac:dyDescent="0.2">
      <c r="A800" s="11">
        <v>896</v>
      </c>
      <c r="B800" s="27" t="s">
        <v>1619</v>
      </c>
      <c r="C800" s="11" t="s">
        <v>72</v>
      </c>
      <c r="D800" s="28" t="s">
        <v>1620</v>
      </c>
      <c r="E800" s="11">
        <v>22</v>
      </c>
      <c r="F800" s="11" t="s">
        <v>67</v>
      </c>
      <c r="G800" s="11">
        <v>37224697</v>
      </c>
      <c r="I800" t="b">
        <f t="shared" si="36"/>
        <v>0</v>
      </c>
      <c r="J800" s="25" t="str">
        <f t="shared" si="37"/>
        <v>1995</v>
      </c>
      <c r="L800" s="32">
        <f t="shared" si="38"/>
        <v>0</v>
      </c>
      <c r="S800" s="11"/>
      <c r="T800" s="27" t="s">
        <v>1619</v>
      </c>
      <c r="U800" s="11">
        <v>896</v>
      </c>
    </row>
    <row r="801" spans="1:21" x14ac:dyDescent="0.2">
      <c r="A801" s="11">
        <v>507</v>
      </c>
      <c r="B801" s="27" t="s">
        <v>1621</v>
      </c>
      <c r="C801" s="11" t="s">
        <v>72</v>
      </c>
      <c r="D801" s="28" t="s">
        <v>1622</v>
      </c>
      <c r="E801" s="11">
        <v>20</v>
      </c>
      <c r="F801" s="11" t="s">
        <v>67</v>
      </c>
      <c r="G801" s="11">
        <v>45308378</v>
      </c>
      <c r="I801" t="b">
        <f t="shared" si="36"/>
        <v>0</v>
      </c>
      <c r="J801" s="25" t="str">
        <f t="shared" si="37"/>
        <v>1997</v>
      </c>
      <c r="L801" s="32">
        <f t="shared" si="38"/>
        <v>0</v>
      </c>
      <c r="S801" s="11"/>
      <c r="T801" s="27" t="s">
        <v>1621</v>
      </c>
      <c r="U801" s="11">
        <v>507</v>
      </c>
    </row>
    <row r="802" spans="1:21" x14ac:dyDescent="0.2">
      <c r="A802" s="11">
        <v>788</v>
      </c>
      <c r="B802" s="27" t="s">
        <v>1623</v>
      </c>
      <c r="C802" s="11" t="s">
        <v>61</v>
      </c>
      <c r="D802" s="28" t="s">
        <v>1624</v>
      </c>
      <c r="E802" s="11">
        <v>41</v>
      </c>
      <c r="F802" s="11" t="s">
        <v>76</v>
      </c>
      <c r="G802" s="11">
        <v>69758866</v>
      </c>
      <c r="I802" t="b">
        <f t="shared" si="36"/>
        <v>0</v>
      </c>
      <c r="J802" s="25" t="str">
        <f t="shared" si="37"/>
        <v>1976</v>
      </c>
      <c r="L802" s="32">
        <f t="shared" si="38"/>
        <v>0</v>
      </c>
      <c r="S802" s="11"/>
      <c r="T802" s="27" t="s">
        <v>1623</v>
      </c>
      <c r="U802" s="11">
        <v>788</v>
      </c>
    </row>
    <row r="803" spans="1:21" x14ac:dyDescent="0.2">
      <c r="A803" s="11">
        <v>919</v>
      </c>
      <c r="B803" s="27" t="s">
        <v>1625</v>
      </c>
      <c r="C803" s="11" t="s">
        <v>72</v>
      </c>
      <c r="D803" s="28" t="s">
        <v>1626</v>
      </c>
      <c r="E803" s="11">
        <v>19</v>
      </c>
      <c r="F803" s="11" t="s">
        <v>67</v>
      </c>
      <c r="G803" s="11">
        <v>37472101</v>
      </c>
      <c r="I803" t="b">
        <f t="shared" si="36"/>
        <v>0</v>
      </c>
      <c r="J803" s="25" t="str">
        <f t="shared" si="37"/>
        <v>1998</v>
      </c>
      <c r="L803" s="32">
        <f t="shared" si="38"/>
        <v>0</v>
      </c>
      <c r="S803" s="11"/>
      <c r="T803" s="27" t="s">
        <v>1625</v>
      </c>
      <c r="U803" s="11">
        <v>919</v>
      </c>
    </row>
    <row r="804" spans="1:21" x14ac:dyDescent="0.2">
      <c r="A804" s="11">
        <v>1118</v>
      </c>
      <c r="B804" s="27" t="s">
        <v>1627</v>
      </c>
      <c r="C804" s="11" t="s">
        <v>72</v>
      </c>
      <c r="D804" s="28" t="s">
        <v>1628</v>
      </c>
      <c r="E804" s="11">
        <v>24</v>
      </c>
      <c r="F804" s="11" t="s">
        <v>67</v>
      </c>
      <c r="G804" s="11">
        <v>87193303</v>
      </c>
      <c r="I804" t="b">
        <f t="shared" si="36"/>
        <v>0</v>
      </c>
      <c r="J804" s="25" t="str">
        <f t="shared" si="37"/>
        <v>1993</v>
      </c>
      <c r="L804" s="32">
        <f t="shared" si="38"/>
        <v>0</v>
      </c>
      <c r="S804" s="11"/>
      <c r="T804" s="27" t="s">
        <v>1627</v>
      </c>
      <c r="U804" s="11">
        <v>1118</v>
      </c>
    </row>
    <row r="805" spans="1:21" x14ac:dyDescent="0.2">
      <c r="A805" s="11">
        <v>878</v>
      </c>
      <c r="B805" s="27" t="s">
        <v>1629</v>
      </c>
      <c r="C805" s="11" t="s">
        <v>65</v>
      </c>
      <c r="D805" s="28" t="s">
        <v>538</v>
      </c>
      <c r="E805" s="11">
        <v>26</v>
      </c>
      <c r="F805" s="11" t="s">
        <v>67</v>
      </c>
      <c r="G805" s="11">
        <v>81675303</v>
      </c>
      <c r="I805" t="b">
        <f t="shared" si="36"/>
        <v>0</v>
      </c>
      <c r="J805" s="25" t="str">
        <f t="shared" si="37"/>
        <v>1991</v>
      </c>
      <c r="L805" s="32">
        <f t="shared" si="38"/>
        <v>0</v>
      </c>
      <c r="S805" s="11"/>
      <c r="T805" s="27" t="s">
        <v>1629</v>
      </c>
      <c r="U805" s="11">
        <v>878</v>
      </c>
    </row>
    <row r="806" spans="1:21" x14ac:dyDescent="0.2">
      <c r="A806" s="11">
        <v>211</v>
      </c>
      <c r="B806" s="27" t="s">
        <v>1630</v>
      </c>
      <c r="C806" s="11" t="s">
        <v>72</v>
      </c>
      <c r="D806" s="28" t="s">
        <v>1631</v>
      </c>
      <c r="E806" s="11">
        <v>34</v>
      </c>
      <c r="F806" s="11" t="s">
        <v>76</v>
      </c>
      <c r="G806" s="11">
        <v>76841606</v>
      </c>
      <c r="I806" t="b">
        <f t="shared" si="36"/>
        <v>0</v>
      </c>
      <c r="J806" s="25" t="str">
        <f t="shared" si="37"/>
        <v>1983</v>
      </c>
      <c r="L806" s="32">
        <f t="shared" si="38"/>
        <v>0</v>
      </c>
      <c r="S806" s="11"/>
      <c r="T806" s="27" t="s">
        <v>1630</v>
      </c>
      <c r="U806" s="11">
        <v>211</v>
      </c>
    </row>
    <row r="807" spans="1:21" x14ac:dyDescent="0.2">
      <c r="A807" s="11">
        <v>585</v>
      </c>
      <c r="B807" s="27" t="s">
        <v>1632</v>
      </c>
      <c r="C807" s="11" t="s">
        <v>72</v>
      </c>
      <c r="D807" s="28" t="s">
        <v>1633</v>
      </c>
      <c r="E807" s="11">
        <v>27</v>
      </c>
      <c r="F807" s="11" t="s">
        <v>67</v>
      </c>
      <c r="G807" s="11">
        <v>29764561</v>
      </c>
      <c r="I807" t="b">
        <f t="shared" si="36"/>
        <v>0</v>
      </c>
      <c r="J807" s="25" t="str">
        <f t="shared" si="37"/>
        <v>1990</v>
      </c>
      <c r="L807" s="32">
        <f t="shared" si="38"/>
        <v>0</v>
      </c>
      <c r="S807" s="11"/>
      <c r="T807" s="27" t="s">
        <v>1632</v>
      </c>
      <c r="U807" s="11">
        <v>585</v>
      </c>
    </row>
    <row r="808" spans="1:21" x14ac:dyDescent="0.2">
      <c r="A808" s="11">
        <v>768</v>
      </c>
      <c r="B808" s="27" t="s">
        <v>1634</v>
      </c>
      <c r="C808" s="11" t="s">
        <v>61</v>
      </c>
      <c r="D808" s="28" t="s">
        <v>1635</v>
      </c>
      <c r="E808" s="11">
        <v>37</v>
      </c>
      <c r="F808" s="11" t="s">
        <v>67</v>
      </c>
      <c r="G808" s="11">
        <v>30523834</v>
      </c>
      <c r="I808" t="b">
        <f t="shared" si="36"/>
        <v>0</v>
      </c>
      <c r="J808" s="25" t="str">
        <f t="shared" si="37"/>
        <v>1980</v>
      </c>
      <c r="L808" s="32">
        <f t="shared" si="38"/>
        <v>0</v>
      </c>
      <c r="S808" s="11"/>
      <c r="T808" s="27" t="s">
        <v>1634</v>
      </c>
      <c r="U808" s="11">
        <v>768</v>
      </c>
    </row>
    <row r="809" spans="1:21" x14ac:dyDescent="0.2">
      <c r="A809" s="11">
        <v>1478</v>
      </c>
      <c r="B809" s="27" t="s">
        <v>1636</v>
      </c>
      <c r="C809" s="11" t="s">
        <v>65</v>
      </c>
      <c r="D809" s="28" t="s">
        <v>1432</v>
      </c>
      <c r="E809" s="11">
        <v>37</v>
      </c>
      <c r="F809" s="11" t="s">
        <v>94</v>
      </c>
      <c r="G809" s="11">
        <v>78786864</v>
      </c>
      <c r="I809" t="b">
        <f t="shared" si="36"/>
        <v>0</v>
      </c>
      <c r="J809" s="25" t="str">
        <f t="shared" si="37"/>
        <v>1980</v>
      </c>
      <c r="L809" s="32">
        <f t="shared" si="38"/>
        <v>0</v>
      </c>
      <c r="S809" s="11"/>
      <c r="T809" s="27" t="s">
        <v>1636</v>
      </c>
      <c r="U809" s="11">
        <v>1478</v>
      </c>
    </row>
    <row r="810" spans="1:21" x14ac:dyDescent="0.2">
      <c r="A810" s="11">
        <v>612</v>
      </c>
      <c r="B810" s="27" t="s">
        <v>1637</v>
      </c>
      <c r="C810" s="11" t="s">
        <v>61</v>
      </c>
      <c r="D810" s="28" t="s">
        <v>1367</v>
      </c>
      <c r="E810" s="11">
        <v>34</v>
      </c>
      <c r="F810" s="11" t="s">
        <v>106</v>
      </c>
      <c r="G810" s="11">
        <v>96614473</v>
      </c>
      <c r="I810" t="b">
        <f t="shared" si="36"/>
        <v>0</v>
      </c>
      <c r="J810" s="25" t="str">
        <f t="shared" si="37"/>
        <v>1983</v>
      </c>
      <c r="L810" s="32">
        <f t="shared" si="38"/>
        <v>0</v>
      </c>
      <c r="S810" s="11"/>
      <c r="T810" s="27" t="s">
        <v>1637</v>
      </c>
      <c r="U810" s="11">
        <v>612</v>
      </c>
    </row>
    <row r="811" spans="1:21" x14ac:dyDescent="0.2">
      <c r="A811" s="11">
        <v>1256</v>
      </c>
      <c r="B811" s="27" t="s">
        <v>1638</v>
      </c>
      <c r="C811" s="11" t="s">
        <v>72</v>
      </c>
      <c r="D811" s="28" t="s">
        <v>1639</v>
      </c>
      <c r="E811" s="11">
        <v>27</v>
      </c>
      <c r="F811" s="11" t="s">
        <v>67</v>
      </c>
      <c r="G811" s="11">
        <v>91416374</v>
      </c>
      <c r="I811" t="b">
        <f t="shared" si="36"/>
        <v>0</v>
      </c>
      <c r="J811" s="25" t="str">
        <f t="shared" si="37"/>
        <v>1990</v>
      </c>
      <c r="L811" s="32">
        <f t="shared" si="38"/>
        <v>0</v>
      </c>
      <c r="S811" s="11"/>
      <c r="T811" s="27" t="s">
        <v>1638</v>
      </c>
      <c r="U811" s="11">
        <v>1256</v>
      </c>
    </row>
    <row r="812" spans="1:21" x14ac:dyDescent="0.2">
      <c r="A812" s="11">
        <v>1114</v>
      </c>
      <c r="B812" s="27" t="s">
        <v>1640</v>
      </c>
      <c r="C812" s="11" t="s">
        <v>65</v>
      </c>
      <c r="D812" s="28" t="s">
        <v>1641</v>
      </c>
      <c r="E812" s="11">
        <v>21</v>
      </c>
      <c r="F812" s="11" t="s">
        <v>67</v>
      </c>
      <c r="G812" s="11">
        <v>70563396</v>
      </c>
      <c r="I812" t="b">
        <f t="shared" si="36"/>
        <v>0</v>
      </c>
      <c r="J812" s="25" t="str">
        <f t="shared" si="37"/>
        <v>1996</v>
      </c>
      <c r="L812" s="32">
        <f t="shared" si="38"/>
        <v>0</v>
      </c>
      <c r="S812" s="11"/>
      <c r="T812" s="27" t="s">
        <v>1640</v>
      </c>
      <c r="U812" s="11">
        <v>1114</v>
      </c>
    </row>
    <row r="813" spans="1:21" x14ac:dyDescent="0.2">
      <c r="A813" s="11">
        <v>777</v>
      </c>
      <c r="B813" s="27" t="s">
        <v>1642</v>
      </c>
      <c r="C813" s="11" t="s">
        <v>72</v>
      </c>
      <c r="D813" s="28" t="s">
        <v>1643</v>
      </c>
      <c r="E813" s="11">
        <v>23</v>
      </c>
      <c r="F813" s="11" t="s">
        <v>67</v>
      </c>
      <c r="G813" s="11">
        <v>13978722</v>
      </c>
      <c r="I813" t="b">
        <f t="shared" si="36"/>
        <v>0</v>
      </c>
      <c r="J813" s="25" t="str">
        <f t="shared" si="37"/>
        <v>1994</v>
      </c>
      <c r="L813" s="32">
        <f t="shared" si="38"/>
        <v>0</v>
      </c>
      <c r="S813" s="11"/>
      <c r="T813" s="27" t="s">
        <v>1642</v>
      </c>
      <c r="U813" s="11">
        <v>777</v>
      </c>
    </row>
    <row r="814" spans="1:21" x14ac:dyDescent="0.2">
      <c r="A814" s="11">
        <v>59</v>
      </c>
      <c r="B814" s="27" t="s">
        <v>1644</v>
      </c>
      <c r="C814" s="11" t="s">
        <v>72</v>
      </c>
      <c r="D814" s="28" t="s">
        <v>1645</v>
      </c>
      <c r="E814" s="11">
        <v>21</v>
      </c>
      <c r="F814" s="11" t="s">
        <v>67</v>
      </c>
      <c r="G814" s="11">
        <v>9932175</v>
      </c>
      <c r="I814" t="b">
        <f t="shared" si="36"/>
        <v>0</v>
      </c>
      <c r="J814" s="25" t="str">
        <f t="shared" si="37"/>
        <v>1996</v>
      </c>
      <c r="L814" s="32">
        <f t="shared" si="38"/>
        <v>1</v>
      </c>
      <c r="S814" s="11"/>
      <c r="T814" s="27" t="s">
        <v>1644</v>
      </c>
      <c r="U814" s="11">
        <v>59</v>
      </c>
    </row>
    <row r="815" spans="1:21" x14ac:dyDescent="0.2">
      <c r="A815" s="11">
        <v>353</v>
      </c>
      <c r="B815" s="27" t="s">
        <v>1646</v>
      </c>
      <c r="C815" s="11" t="s">
        <v>61</v>
      </c>
      <c r="D815" s="28" t="s">
        <v>1647</v>
      </c>
      <c r="E815" s="11">
        <v>41</v>
      </c>
      <c r="F815" s="11" t="s">
        <v>67</v>
      </c>
      <c r="G815" s="11">
        <v>63250789</v>
      </c>
      <c r="I815" t="b">
        <f t="shared" si="36"/>
        <v>0</v>
      </c>
      <c r="J815" s="25" t="str">
        <f t="shared" si="37"/>
        <v>1976</v>
      </c>
      <c r="L815" s="32">
        <f t="shared" si="38"/>
        <v>0</v>
      </c>
      <c r="S815" s="11"/>
      <c r="T815" s="27" t="s">
        <v>1646</v>
      </c>
      <c r="U815" s="11">
        <v>353</v>
      </c>
    </row>
    <row r="816" spans="1:21" x14ac:dyDescent="0.2">
      <c r="A816" s="11">
        <v>1452</v>
      </c>
      <c r="B816" s="27" t="s">
        <v>1648</v>
      </c>
      <c r="C816" s="11" t="s">
        <v>65</v>
      </c>
      <c r="D816" s="28" t="s">
        <v>1649</v>
      </c>
      <c r="E816" s="11">
        <v>24</v>
      </c>
      <c r="F816" s="11" t="s">
        <v>67</v>
      </c>
      <c r="G816" s="11">
        <v>46517818</v>
      </c>
      <c r="I816" t="b">
        <f t="shared" si="36"/>
        <v>0</v>
      </c>
      <c r="J816" s="25" t="str">
        <f t="shared" si="37"/>
        <v>1993</v>
      </c>
      <c r="L816" s="32">
        <f t="shared" si="38"/>
        <v>0</v>
      </c>
      <c r="S816" s="11"/>
      <c r="T816" s="27" t="s">
        <v>1648</v>
      </c>
      <c r="U816" s="11">
        <v>1452</v>
      </c>
    </row>
    <row r="817" spans="1:21" x14ac:dyDescent="0.2">
      <c r="A817" s="11">
        <v>1110</v>
      </c>
      <c r="B817" s="27" t="s">
        <v>1650</v>
      </c>
      <c r="C817" s="11" t="s">
        <v>72</v>
      </c>
      <c r="D817" s="28" t="s">
        <v>913</v>
      </c>
      <c r="E817" s="11">
        <v>22</v>
      </c>
      <c r="F817" s="11" t="s">
        <v>67</v>
      </c>
      <c r="G817" s="11">
        <v>26304090</v>
      </c>
      <c r="I817" t="b">
        <f t="shared" si="36"/>
        <v>0</v>
      </c>
      <c r="J817" s="25" t="str">
        <f t="shared" si="37"/>
        <v>1995</v>
      </c>
      <c r="L817" s="32">
        <f t="shared" si="38"/>
        <v>0</v>
      </c>
      <c r="S817" s="11"/>
      <c r="T817" s="27" t="s">
        <v>1650</v>
      </c>
      <c r="U817" s="11">
        <v>1110</v>
      </c>
    </row>
    <row r="818" spans="1:21" x14ac:dyDescent="0.2">
      <c r="A818" s="11">
        <v>1311</v>
      </c>
      <c r="B818" s="27" t="s">
        <v>1651</v>
      </c>
      <c r="C818" s="11" t="s">
        <v>65</v>
      </c>
      <c r="D818" s="28" t="s">
        <v>1652</v>
      </c>
      <c r="E818" s="11">
        <v>36</v>
      </c>
      <c r="F818" s="11" t="s">
        <v>70</v>
      </c>
      <c r="G818" s="11">
        <v>58973748</v>
      </c>
      <c r="I818" t="b">
        <f t="shared" si="36"/>
        <v>0</v>
      </c>
      <c r="J818" s="25" t="str">
        <f t="shared" si="37"/>
        <v>1981</v>
      </c>
      <c r="L818" s="32">
        <f t="shared" si="38"/>
        <v>0</v>
      </c>
      <c r="S818" s="11"/>
      <c r="T818" s="27" t="s">
        <v>1651</v>
      </c>
      <c r="U818" s="11">
        <v>1311</v>
      </c>
    </row>
    <row r="819" spans="1:21" x14ac:dyDescent="0.2">
      <c r="A819" s="11">
        <v>864</v>
      </c>
      <c r="B819" s="27" t="s">
        <v>1653</v>
      </c>
      <c r="C819" s="11" t="s">
        <v>61</v>
      </c>
      <c r="D819" s="28" t="s">
        <v>1654</v>
      </c>
      <c r="E819" s="11">
        <v>29</v>
      </c>
      <c r="F819" s="11" t="s">
        <v>67</v>
      </c>
      <c r="G819" s="11">
        <v>14614342</v>
      </c>
      <c r="I819" t="b">
        <f t="shared" si="36"/>
        <v>0</v>
      </c>
      <c r="J819" s="25" t="str">
        <f t="shared" si="37"/>
        <v>1988</v>
      </c>
      <c r="L819" s="32">
        <f t="shared" si="38"/>
        <v>0</v>
      </c>
      <c r="S819" s="11"/>
      <c r="T819" s="27" t="s">
        <v>1653</v>
      </c>
      <c r="U819" s="11">
        <v>864</v>
      </c>
    </row>
    <row r="820" spans="1:21" x14ac:dyDescent="0.2">
      <c r="A820" s="11">
        <v>192</v>
      </c>
      <c r="B820" s="27" t="s">
        <v>1655</v>
      </c>
      <c r="C820" s="11" t="s">
        <v>72</v>
      </c>
      <c r="D820" s="28" t="s">
        <v>1656</v>
      </c>
      <c r="E820" s="11">
        <v>28</v>
      </c>
      <c r="F820" s="11" t="s">
        <v>67</v>
      </c>
      <c r="G820" s="11">
        <v>88874707</v>
      </c>
      <c r="I820" t="b">
        <f t="shared" si="36"/>
        <v>0</v>
      </c>
      <c r="J820" s="25" t="str">
        <f t="shared" si="37"/>
        <v>1989</v>
      </c>
      <c r="L820" s="32">
        <f t="shared" si="38"/>
        <v>0</v>
      </c>
      <c r="S820" s="11"/>
      <c r="T820" s="27" t="s">
        <v>1655</v>
      </c>
      <c r="U820" s="11">
        <v>192</v>
      </c>
    </row>
    <row r="821" spans="1:21" x14ac:dyDescent="0.2">
      <c r="A821" s="11">
        <v>1663</v>
      </c>
      <c r="B821" s="27" t="s">
        <v>1657</v>
      </c>
      <c r="C821" s="11" t="s">
        <v>65</v>
      </c>
      <c r="D821" s="28" t="s">
        <v>1658</v>
      </c>
      <c r="E821" s="11">
        <v>45</v>
      </c>
      <c r="F821" s="11" t="s">
        <v>67</v>
      </c>
      <c r="G821" s="11">
        <v>9098075</v>
      </c>
      <c r="I821" t="b">
        <f t="shared" si="36"/>
        <v>0</v>
      </c>
      <c r="J821" s="25" t="str">
        <f t="shared" si="37"/>
        <v>1972</v>
      </c>
      <c r="L821" s="32">
        <f t="shared" si="38"/>
        <v>0</v>
      </c>
      <c r="S821" s="11"/>
      <c r="T821" s="27" t="s">
        <v>1657</v>
      </c>
      <c r="U821" s="11">
        <v>1663</v>
      </c>
    </row>
    <row r="822" spans="1:21" x14ac:dyDescent="0.2">
      <c r="A822" s="11">
        <v>730</v>
      </c>
      <c r="B822" s="27" t="s">
        <v>1659</v>
      </c>
      <c r="C822" s="11" t="s">
        <v>72</v>
      </c>
      <c r="D822" s="28" t="s">
        <v>1660</v>
      </c>
      <c r="E822" s="11">
        <v>40</v>
      </c>
      <c r="F822" s="11" t="s">
        <v>119</v>
      </c>
      <c r="G822" s="11">
        <v>39453945</v>
      </c>
      <c r="I822" t="b">
        <f t="shared" si="36"/>
        <v>0</v>
      </c>
      <c r="J822" s="25" t="str">
        <f t="shared" si="37"/>
        <v>1977</v>
      </c>
      <c r="L822" s="32">
        <f t="shared" si="38"/>
        <v>0</v>
      </c>
      <c r="S822" s="11"/>
      <c r="T822" s="27" t="s">
        <v>1659</v>
      </c>
      <c r="U822" s="11">
        <v>730</v>
      </c>
    </row>
    <row r="823" spans="1:21" x14ac:dyDescent="0.2">
      <c r="A823" s="11">
        <v>637</v>
      </c>
      <c r="B823" s="27" t="s">
        <v>1661</v>
      </c>
      <c r="C823" s="11" t="s">
        <v>65</v>
      </c>
      <c r="D823" s="28" t="s">
        <v>1662</v>
      </c>
      <c r="E823" s="11">
        <v>31</v>
      </c>
      <c r="F823" s="11" t="s">
        <v>76</v>
      </c>
      <c r="G823" s="11">
        <v>60611801</v>
      </c>
      <c r="I823" t="b">
        <f t="shared" si="36"/>
        <v>0</v>
      </c>
      <c r="J823" s="25" t="str">
        <f t="shared" si="37"/>
        <v>1986</v>
      </c>
      <c r="L823" s="32">
        <f t="shared" si="38"/>
        <v>0</v>
      </c>
      <c r="S823" s="11"/>
      <c r="T823" s="27" t="s">
        <v>1661</v>
      </c>
      <c r="U823" s="11">
        <v>637</v>
      </c>
    </row>
    <row r="824" spans="1:21" x14ac:dyDescent="0.2">
      <c r="A824" s="11">
        <v>753</v>
      </c>
      <c r="B824" s="27" t="s">
        <v>1663</v>
      </c>
      <c r="C824" s="11" t="s">
        <v>65</v>
      </c>
      <c r="D824" s="28" t="s">
        <v>1664</v>
      </c>
      <c r="E824" s="11">
        <v>20</v>
      </c>
      <c r="F824" s="11" t="s">
        <v>67</v>
      </c>
      <c r="G824" s="11">
        <v>91659622</v>
      </c>
      <c r="I824" t="b">
        <f t="shared" si="36"/>
        <v>0</v>
      </c>
      <c r="J824" s="25" t="str">
        <f t="shared" si="37"/>
        <v>1997</v>
      </c>
      <c r="L824" s="32">
        <f t="shared" si="38"/>
        <v>0</v>
      </c>
      <c r="S824" s="11"/>
      <c r="T824" s="27" t="s">
        <v>1663</v>
      </c>
      <c r="U824" s="11">
        <v>753</v>
      </c>
    </row>
    <row r="825" spans="1:21" x14ac:dyDescent="0.2">
      <c r="A825" s="11">
        <v>90</v>
      </c>
      <c r="B825" s="27" t="s">
        <v>1665</v>
      </c>
      <c r="C825" s="11" t="s">
        <v>72</v>
      </c>
      <c r="D825" s="28" t="s">
        <v>1666</v>
      </c>
      <c r="E825" s="11">
        <v>33</v>
      </c>
      <c r="F825" s="11" t="s">
        <v>76</v>
      </c>
      <c r="G825" s="11">
        <v>91485580</v>
      </c>
      <c r="I825" t="b">
        <f t="shared" si="36"/>
        <v>0</v>
      </c>
      <c r="J825" s="25" t="str">
        <f t="shared" si="37"/>
        <v>1984</v>
      </c>
      <c r="L825" s="32">
        <f t="shared" si="38"/>
        <v>0</v>
      </c>
      <c r="S825" s="11"/>
      <c r="T825" s="27" t="s">
        <v>1665</v>
      </c>
      <c r="U825" s="11">
        <v>90</v>
      </c>
    </row>
    <row r="826" spans="1:21" x14ac:dyDescent="0.2">
      <c r="A826" s="11">
        <v>356</v>
      </c>
      <c r="B826" s="27" t="s">
        <v>1667</v>
      </c>
      <c r="C826" s="11" t="s">
        <v>72</v>
      </c>
      <c r="D826" s="28" t="s">
        <v>1668</v>
      </c>
      <c r="E826" s="11">
        <v>24</v>
      </c>
      <c r="F826" s="11" t="s">
        <v>94</v>
      </c>
      <c r="G826" s="11">
        <v>17698329</v>
      </c>
      <c r="I826" t="b">
        <f t="shared" si="36"/>
        <v>0</v>
      </c>
      <c r="J826" s="25" t="str">
        <f t="shared" si="37"/>
        <v>1993</v>
      </c>
      <c r="L826" s="32">
        <f t="shared" si="38"/>
        <v>0</v>
      </c>
      <c r="S826" s="11"/>
      <c r="T826" s="27" t="s">
        <v>1667</v>
      </c>
      <c r="U826" s="11">
        <v>356</v>
      </c>
    </row>
    <row r="827" spans="1:21" x14ac:dyDescent="0.2">
      <c r="A827" s="11">
        <v>286</v>
      </c>
      <c r="B827" s="27" t="s">
        <v>1669</v>
      </c>
      <c r="C827" s="11" t="s">
        <v>72</v>
      </c>
      <c r="D827" s="28" t="s">
        <v>1670</v>
      </c>
      <c r="E827" s="11">
        <v>37</v>
      </c>
      <c r="F827" s="11" t="s">
        <v>76</v>
      </c>
      <c r="G827" s="11">
        <v>97969776</v>
      </c>
      <c r="I827" t="b">
        <f t="shared" si="36"/>
        <v>0</v>
      </c>
      <c r="J827" s="25" t="str">
        <f t="shared" si="37"/>
        <v>1980</v>
      </c>
      <c r="L827" s="32">
        <f t="shared" si="38"/>
        <v>0</v>
      </c>
      <c r="S827" s="11"/>
      <c r="T827" s="27" t="s">
        <v>1669</v>
      </c>
      <c r="U827" s="11">
        <v>286</v>
      </c>
    </row>
    <row r="828" spans="1:21" x14ac:dyDescent="0.2">
      <c r="A828" s="11">
        <v>874</v>
      </c>
      <c r="B828" s="27" t="s">
        <v>1671</v>
      </c>
      <c r="C828" s="11" t="s">
        <v>61</v>
      </c>
      <c r="D828" s="28" t="s">
        <v>1672</v>
      </c>
      <c r="E828" s="11">
        <v>20</v>
      </c>
      <c r="F828" s="11" t="s">
        <v>67</v>
      </c>
      <c r="G828" s="11">
        <v>69743528</v>
      </c>
      <c r="I828" t="b">
        <f t="shared" si="36"/>
        <v>0</v>
      </c>
      <c r="J828" s="25" t="str">
        <f t="shared" si="37"/>
        <v>1997</v>
      </c>
      <c r="L828" s="32">
        <f t="shared" si="38"/>
        <v>0</v>
      </c>
      <c r="S828" s="11"/>
      <c r="T828" s="27" t="s">
        <v>1671</v>
      </c>
      <c r="U828" s="11">
        <v>874</v>
      </c>
    </row>
    <row r="829" spans="1:21" x14ac:dyDescent="0.2">
      <c r="A829" s="11">
        <v>525</v>
      </c>
      <c r="B829" s="27" t="s">
        <v>1673</v>
      </c>
      <c r="C829" s="11" t="s">
        <v>61</v>
      </c>
      <c r="D829" s="28" t="s">
        <v>1674</v>
      </c>
      <c r="E829" s="11">
        <v>41</v>
      </c>
      <c r="F829" s="11" t="s">
        <v>67</v>
      </c>
      <c r="G829" s="11">
        <v>7613930</v>
      </c>
      <c r="I829" t="b">
        <f t="shared" si="36"/>
        <v>0</v>
      </c>
      <c r="J829" s="25" t="str">
        <f t="shared" si="37"/>
        <v>1976</v>
      </c>
      <c r="L829" s="32">
        <f t="shared" si="38"/>
        <v>0</v>
      </c>
      <c r="S829" s="11"/>
      <c r="T829" s="27" t="s">
        <v>1673</v>
      </c>
      <c r="U829" s="11">
        <v>525</v>
      </c>
    </row>
    <row r="830" spans="1:21" x14ac:dyDescent="0.2">
      <c r="A830" s="11">
        <v>100</v>
      </c>
      <c r="B830" s="27" t="s">
        <v>1675</v>
      </c>
      <c r="C830" s="11" t="s">
        <v>72</v>
      </c>
      <c r="D830" s="28" t="s">
        <v>163</v>
      </c>
      <c r="E830" s="11">
        <v>24</v>
      </c>
      <c r="F830" s="11" t="s">
        <v>67</v>
      </c>
      <c r="G830" s="11">
        <v>42056944</v>
      </c>
      <c r="I830" t="b">
        <f t="shared" si="36"/>
        <v>0</v>
      </c>
      <c r="J830" s="25" t="str">
        <f t="shared" si="37"/>
        <v>1993</v>
      </c>
      <c r="L830" s="32">
        <f t="shared" si="38"/>
        <v>0</v>
      </c>
      <c r="S830" s="11"/>
      <c r="T830" s="27" t="s">
        <v>1675</v>
      </c>
      <c r="U830" s="11">
        <v>100</v>
      </c>
    </row>
    <row r="831" spans="1:21" x14ac:dyDescent="0.2">
      <c r="A831" s="11">
        <v>659</v>
      </c>
      <c r="B831" s="27" t="s">
        <v>1676</v>
      </c>
      <c r="C831" s="11" t="s">
        <v>72</v>
      </c>
      <c r="D831" s="28" t="s">
        <v>1459</v>
      </c>
      <c r="E831" s="11">
        <v>27</v>
      </c>
      <c r="F831" s="11" t="s">
        <v>67</v>
      </c>
      <c r="G831" s="11">
        <v>69836211</v>
      </c>
      <c r="I831" t="b">
        <f t="shared" si="36"/>
        <v>0</v>
      </c>
      <c r="J831" s="25" t="str">
        <f t="shared" si="37"/>
        <v>1990</v>
      </c>
      <c r="L831" s="32">
        <f t="shared" si="38"/>
        <v>0</v>
      </c>
      <c r="S831" s="11"/>
      <c r="T831" s="27" t="s">
        <v>1676</v>
      </c>
      <c r="U831" s="11">
        <v>659</v>
      </c>
    </row>
    <row r="832" spans="1:21" x14ac:dyDescent="0.2">
      <c r="A832" s="11">
        <v>1383</v>
      </c>
      <c r="B832" s="27" t="s">
        <v>1677</v>
      </c>
      <c r="C832" s="11" t="s">
        <v>72</v>
      </c>
      <c r="D832" s="28" t="s">
        <v>1678</v>
      </c>
      <c r="E832" s="11">
        <v>37</v>
      </c>
      <c r="F832" s="11" t="s">
        <v>76</v>
      </c>
      <c r="G832" s="11">
        <v>77622051</v>
      </c>
      <c r="I832" t="b">
        <f t="shared" si="36"/>
        <v>0</v>
      </c>
      <c r="J832" s="25" t="str">
        <f t="shared" si="37"/>
        <v>1981</v>
      </c>
      <c r="L832" s="32">
        <f t="shared" si="38"/>
        <v>0</v>
      </c>
      <c r="S832" s="11"/>
      <c r="T832" s="27" t="s">
        <v>1677</v>
      </c>
      <c r="U832" s="11">
        <v>1383</v>
      </c>
    </row>
    <row r="833" spans="1:21" x14ac:dyDescent="0.2">
      <c r="A833" s="11">
        <v>48</v>
      </c>
      <c r="B833" s="27" t="s">
        <v>1679</v>
      </c>
      <c r="C833" s="11" t="s">
        <v>61</v>
      </c>
      <c r="D833" s="28" t="s">
        <v>1680</v>
      </c>
      <c r="E833" s="11">
        <v>23</v>
      </c>
      <c r="F833" s="11" t="s">
        <v>67</v>
      </c>
      <c r="G833" s="11">
        <v>70336071</v>
      </c>
      <c r="I833" t="b">
        <f t="shared" si="36"/>
        <v>0</v>
      </c>
      <c r="J833" s="25" t="str">
        <f t="shared" si="37"/>
        <v>1995</v>
      </c>
      <c r="L833" s="32">
        <f t="shared" si="38"/>
        <v>0</v>
      </c>
      <c r="S833" s="11"/>
      <c r="T833" s="27" t="s">
        <v>1679</v>
      </c>
      <c r="U833" s="11">
        <v>48</v>
      </c>
    </row>
    <row r="834" spans="1:21" x14ac:dyDescent="0.2">
      <c r="A834" s="11">
        <v>579</v>
      </c>
      <c r="B834" s="27" t="s">
        <v>1681</v>
      </c>
      <c r="C834" s="11" t="s">
        <v>61</v>
      </c>
      <c r="D834" s="28" t="s">
        <v>1682</v>
      </c>
      <c r="E834" s="11">
        <v>18</v>
      </c>
      <c r="F834" s="11" t="s">
        <v>67</v>
      </c>
      <c r="G834" s="11">
        <v>54368404</v>
      </c>
      <c r="I834" t="b">
        <f t="shared" si="36"/>
        <v>0</v>
      </c>
      <c r="J834" s="25" t="str">
        <f t="shared" si="37"/>
        <v>1999</v>
      </c>
      <c r="L834" s="32">
        <f t="shared" si="38"/>
        <v>0</v>
      </c>
      <c r="S834" s="11"/>
      <c r="T834" s="27" t="s">
        <v>1681</v>
      </c>
      <c r="U834" s="11">
        <v>579</v>
      </c>
    </row>
    <row r="835" spans="1:21" x14ac:dyDescent="0.2">
      <c r="A835" s="11">
        <v>356</v>
      </c>
      <c r="B835" s="27" t="s">
        <v>1683</v>
      </c>
      <c r="C835" s="11" t="s">
        <v>72</v>
      </c>
      <c r="D835" s="28" t="s">
        <v>1684</v>
      </c>
      <c r="E835" s="11">
        <v>32</v>
      </c>
      <c r="F835" s="11" t="s">
        <v>67</v>
      </c>
      <c r="G835" s="11">
        <v>60092646</v>
      </c>
      <c r="I835" t="b">
        <f t="shared" si="36"/>
        <v>0</v>
      </c>
      <c r="J835" s="25" t="str">
        <f t="shared" si="37"/>
        <v>1985</v>
      </c>
      <c r="L835" s="32">
        <f t="shared" si="38"/>
        <v>0</v>
      </c>
      <c r="S835" s="11"/>
      <c r="T835" s="27" t="s">
        <v>1683</v>
      </c>
      <c r="U835" s="11">
        <v>356</v>
      </c>
    </row>
    <row r="836" spans="1:21" x14ac:dyDescent="0.2">
      <c r="A836" s="11">
        <v>519</v>
      </c>
      <c r="B836" s="27" t="s">
        <v>1685</v>
      </c>
      <c r="C836" s="11" t="s">
        <v>65</v>
      </c>
      <c r="D836" s="28" t="s">
        <v>1686</v>
      </c>
      <c r="E836" s="11">
        <v>37</v>
      </c>
      <c r="F836" s="11" t="s">
        <v>85</v>
      </c>
      <c r="G836" s="11">
        <v>41439969</v>
      </c>
      <c r="I836" t="b">
        <f t="shared" si="36"/>
        <v>0</v>
      </c>
      <c r="J836" s="25" t="str">
        <f t="shared" si="37"/>
        <v>1980</v>
      </c>
      <c r="L836" s="32">
        <f t="shared" si="38"/>
        <v>0</v>
      </c>
      <c r="S836" s="11"/>
      <c r="T836" s="27" t="s">
        <v>1685</v>
      </c>
      <c r="U836" s="11">
        <v>519</v>
      </c>
    </row>
    <row r="837" spans="1:21" x14ac:dyDescent="0.2">
      <c r="A837" s="11">
        <v>264</v>
      </c>
      <c r="B837" s="27" t="s">
        <v>1687</v>
      </c>
      <c r="C837" s="11" t="s">
        <v>72</v>
      </c>
      <c r="D837" s="28" t="s">
        <v>1688</v>
      </c>
      <c r="E837" s="11">
        <v>26</v>
      </c>
      <c r="F837" s="11" t="s">
        <v>67</v>
      </c>
      <c r="G837" s="11">
        <v>68192073</v>
      </c>
      <c r="I837" t="b">
        <f t="shared" si="36"/>
        <v>0</v>
      </c>
      <c r="J837" s="25" t="str">
        <f t="shared" si="37"/>
        <v>1991</v>
      </c>
      <c r="L837" s="32">
        <f t="shared" si="38"/>
        <v>0</v>
      </c>
      <c r="S837" s="11"/>
      <c r="T837" s="27" t="s">
        <v>1687</v>
      </c>
      <c r="U837" s="11">
        <v>264</v>
      </c>
    </row>
    <row r="838" spans="1:21" x14ac:dyDescent="0.2">
      <c r="A838" s="11">
        <v>1131</v>
      </c>
      <c r="B838" s="27" t="s">
        <v>1689</v>
      </c>
      <c r="C838" s="11" t="s">
        <v>72</v>
      </c>
      <c r="D838" s="28" t="s">
        <v>1690</v>
      </c>
      <c r="E838" s="11">
        <v>49</v>
      </c>
      <c r="F838" s="11" t="s">
        <v>155</v>
      </c>
      <c r="G838" s="11">
        <v>99697223</v>
      </c>
      <c r="I838" t="b">
        <f t="shared" si="36"/>
        <v>0</v>
      </c>
      <c r="J838" s="25" t="str">
        <f t="shared" si="37"/>
        <v>1968</v>
      </c>
      <c r="L838" s="32">
        <f t="shared" si="38"/>
        <v>0</v>
      </c>
      <c r="S838" s="11"/>
      <c r="T838" s="27" t="s">
        <v>1689</v>
      </c>
      <c r="U838" s="11">
        <v>1131</v>
      </c>
    </row>
    <row r="839" spans="1:21" x14ac:dyDescent="0.2">
      <c r="A839" s="11">
        <v>362</v>
      </c>
      <c r="B839" s="27" t="s">
        <v>1691</v>
      </c>
      <c r="C839" s="11" t="s">
        <v>65</v>
      </c>
      <c r="D839" s="28" t="s">
        <v>1692</v>
      </c>
      <c r="E839" s="11">
        <v>43</v>
      </c>
      <c r="F839" s="11" t="s">
        <v>67</v>
      </c>
      <c r="G839" s="11">
        <v>8313674</v>
      </c>
      <c r="I839" t="b">
        <f t="shared" ref="I839:I902" si="39">IF(AND(IF(F839=$I$5,TRUE,FALSE),IF(MID(B839,1,1)="П",TRUE,FALSE)),TRUE,FALSE)</f>
        <v>0</v>
      </c>
      <c r="J839" s="25" t="str">
        <f t="shared" ref="J839:J902" si="40">RIGHT(D839,4)</f>
        <v>1974</v>
      </c>
      <c r="L839" s="32">
        <f t="shared" ref="L839:L902" si="41">IF(LEFT(B839)="П",1,0)</f>
        <v>0</v>
      </c>
      <c r="S839" s="11"/>
      <c r="T839" s="27" t="s">
        <v>1691</v>
      </c>
      <c r="U839" s="11">
        <v>362</v>
      </c>
    </row>
    <row r="840" spans="1:21" x14ac:dyDescent="0.2">
      <c r="A840" s="11">
        <v>945</v>
      </c>
      <c r="B840" s="27" t="s">
        <v>1693</v>
      </c>
      <c r="C840" s="11" t="s">
        <v>65</v>
      </c>
      <c r="D840" s="28" t="s">
        <v>290</v>
      </c>
      <c r="E840" s="11">
        <v>26</v>
      </c>
      <c r="F840" s="11" t="s">
        <v>94</v>
      </c>
      <c r="G840" s="11">
        <v>88930972</v>
      </c>
      <c r="I840" t="b">
        <f t="shared" si="39"/>
        <v>0</v>
      </c>
      <c r="J840" s="25" t="str">
        <f t="shared" si="40"/>
        <v>1991</v>
      </c>
      <c r="L840" s="32">
        <f t="shared" si="41"/>
        <v>0</v>
      </c>
      <c r="S840" s="11"/>
      <c r="T840" s="27" t="s">
        <v>1693</v>
      </c>
      <c r="U840" s="11">
        <v>945</v>
      </c>
    </row>
    <row r="841" spans="1:21" x14ac:dyDescent="0.2">
      <c r="A841" s="11">
        <v>763</v>
      </c>
      <c r="B841" s="27" t="s">
        <v>1694</v>
      </c>
      <c r="C841" s="11" t="s">
        <v>61</v>
      </c>
      <c r="D841" s="28" t="s">
        <v>1695</v>
      </c>
      <c r="E841" s="11">
        <v>23</v>
      </c>
      <c r="F841" s="11" t="s">
        <v>67</v>
      </c>
      <c r="G841" s="11">
        <v>12411946</v>
      </c>
      <c r="I841" t="b">
        <f t="shared" si="39"/>
        <v>0</v>
      </c>
      <c r="J841" s="25" t="str">
        <f t="shared" si="40"/>
        <v>1994</v>
      </c>
      <c r="L841" s="32">
        <f t="shared" si="41"/>
        <v>0</v>
      </c>
      <c r="S841" s="11"/>
      <c r="T841" s="27" t="s">
        <v>1694</v>
      </c>
      <c r="U841" s="11">
        <v>763</v>
      </c>
    </row>
    <row r="842" spans="1:21" x14ac:dyDescent="0.2">
      <c r="A842" s="11">
        <v>1598</v>
      </c>
      <c r="B842" s="27" t="s">
        <v>1696</v>
      </c>
      <c r="C842" s="11" t="s">
        <v>72</v>
      </c>
      <c r="D842" s="28" t="s">
        <v>1697</v>
      </c>
      <c r="E842" s="11">
        <v>24</v>
      </c>
      <c r="F842" s="11" t="s">
        <v>70</v>
      </c>
      <c r="G842" s="11">
        <v>70939152</v>
      </c>
      <c r="I842" t="b">
        <f t="shared" si="39"/>
        <v>0</v>
      </c>
      <c r="J842" s="25" t="str">
        <f t="shared" si="40"/>
        <v>1993</v>
      </c>
      <c r="L842" s="32">
        <f t="shared" si="41"/>
        <v>0</v>
      </c>
      <c r="S842" s="11"/>
      <c r="T842" s="27" t="s">
        <v>1696</v>
      </c>
      <c r="U842" s="11">
        <v>1598</v>
      </c>
    </row>
    <row r="843" spans="1:21" x14ac:dyDescent="0.2">
      <c r="A843" s="11">
        <v>1787</v>
      </c>
      <c r="B843" s="27" t="s">
        <v>1698</v>
      </c>
      <c r="C843" s="11" t="s">
        <v>72</v>
      </c>
      <c r="D843" s="28" t="s">
        <v>1699</v>
      </c>
      <c r="E843" s="11">
        <v>29</v>
      </c>
      <c r="F843" s="11" t="s">
        <v>85</v>
      </c>
      <c r="G843" s="11">
        <v>79774112</v>
      </c>
      <c r="I843" t="b">
        <f t="shared" si="39"/>
        <v>0</v>
      </c>
      <c r="J843" s="25" t="str">
        <f t="shared" si="40"/>
        <v>1989</v>
      </c>
      <c r="L843" s="32">
        <f t="shared" si="41"/>
        <v>1</v>
      </c>
      <c r="S843" s="11"/>
      <c r="T843" s="27" t="s">
        <v>1698</v>
      </c>
      <c r="U843" s="11">
        <v>1787</v>
      </c>
    </row>
    <row r="844" spans="1:21" x14ac:dyDescent="0.2">
      <c r="A844" s="11">
        <v>558</v>
      </c>
      <c r="B844" s="27" t="s">
        <v>1700</v>
      </c>
      <c r="C844" s="11" t="s">
        <v>61</v>
      </c>
      <c r="D844" s="28" t="s">
        <v>1701</v>
      </c>
      <c r="E844" s="11">
        <v>28</v>
      </c>
      <c r="F844" s="11" t="s">
        <v>67</v>
      </c>
      <c r="G844" s="11">
        <v>98286896</v>
      </c>
      <c r="I844" t="b">
        <f t="shared" si="39"/>
        <v>0</v>
      </c>
      <c r="J844" s="25" t="str">
        <f t="shared" si="40"/>
        <v>1989</v>
      </c>
      <c r="L844" s="32">
        <f t="shared" si="41"/>
        <v>0</v>
      </c>
      <c r="S844" s="11"/>
      <c r="T844" s="27" t="s">
        <v>1700</v>
      </c>
      <c r="U844" s="11">
        <v>558</v>
      </c>
    </row>
    <row r="845" spans="1:21" x14ac:dyDescent="0.2">
      <c r="A845" s="11">
        <v>415</v>
      </c>
      <c r="B845" s="27" t="s">
        <v>1702</v>
      </c>
      <c r="C845" s="11" t="s">
        <v>61</v>
      </c>
      <c r="D845" s="28" t="s">
        <v>1703</v>
      </c>
      <c r="E845" s="11">
        <v>27</v>
      </c>
      <c r="F845" s="11" t="s">
        <v>76</v>
      </c>
      <c r="G845" s="11">
        <v>14808474</v>
      </c>
      <c r="I845" t="b">
        <f t="shared" si="39"/>
        <v>0</v>
      </c>
      <c r="J845" s="25" t="str">
        <f t="shared" si="40"/>
        <v>1990</v>
      </c>
      <c r="L845" s="32">
        <f t="shared" si="41"/>
        <v>0</v>
      </c>
      <c r="S845" s="11"/>
      <c r="T845" s="27" t="s">
        <v>1702</v>
      </c>
      <c r="U845" s="11">
        <v>415</v>
      </c>
    </row>
    <row r="846" spans="1:21" x14ac:dyDescent="0.2">
      <c r="A846" s="11">
        <v>1041</v>
      </c>
      <c r="B846" s="27" t="s">
        <v>1531</v>
      </c>
      <c r="C846" s="11" t="s">
        <v>72</v>
      </c>
      <c r="D846" s="28" t="s">
        <v>1532</v>
      </c>
      <c r="E846" s="11">
        <v>18</v>
      </c>
      <c r="F846" s="11" t="s">
        <v>67</v>
      </c>
      <c r="G846" s="11">
        <v>24364019</v>
      </c>
      <c r="I846" t="b">
        <f t="shared" si="39"/>
        <v>0</v>
      </c>
      <c r="J846" s="25" t="str">
        <f t="shared" si="40"/>
        <v>1999</v>
      </c>
      <c r="L846" s="32">
        <f t="shared" si="41"/>
        <v>0</v>
      </c>
      <c r="S846" s="11"/>
      <c r="T846" s="27" t="s">
        <v>1531</v>
      </c>
      <c r="U846" s="11">
        <v>1041</v>
      </c>
    </row>
    <row r="847" spans="1:21" x14ac:dyDescent="0.2">
      <c r="A847" s="11">
        <v>624</v>
      </c>
      <c r="B847" s="27" t="s">
        <v>1704</v>
      </c>
      <c r="C847" s="11" t="s">
        <v>61</v>
      </c>
      <c r="D847" s="28" t="s">
        <v>1705</v>
      </c>
      <c r="E847" s="11">
        <v>29</v>
      </c>
      <c r="F847" s="11" t="s">
        <v>119</v>
      </c>
      <c r="G847" s="11">
        <v>44172542</v>
      </c>
      <c r="I847" t="b">
        <f t="shared" si="39"/>
        <v>0</v>
      </c>
      <c r="J847" s="25" t="str">
        <f t="shared" si="40"/>
        <v>1988</v>
      </c>
      <c r="L847" s="32">
        <f t="shared" si="41"/>
        <v>0</v>
      </c>
      <c r="S847" s="11"/>
      <c r="T847" s="27" t="s">
        <v>1704</v>
      </c>
      <c r="U847" s="11">
        <v>624</v>
      </c>
    </row>
    <row r="848" spans="1:21" x14ac:dyDescent="0.2">
      <c r="A848" s="11">
        <v>418</v>
      </c>
      <c r="B848" s="27" t="s">
        <v>1706</v>
      </c>
      <c r="C848" s="11" t="s">
        <v>72</v>
      </c>
      <c r="D848" s="28" t="s">
        <v>534</v>
      </c>
      <c r="E848" s="11">
        <v>26</v>
      </c>
      <c r="F848" s="11" t="s">
        <v>67</v>
      </c>
      <c r="G848" s="11">
        <v>60745652</v>
      </c>
      <c r="I848" t="b">
        <f t="shared" si="39"/>
        <v>0</v>
      </c>
      <c r="J848" s="25" t="str">
        <f t="shared" si="40"/>
        <v>1991</v>
      </c>
      <c r="L848" s="32">
        <f t="shared" si="41"/>
        <v>0</v>
      </c>
      <c r="S848" s="11"/>
      <c r="T848" s="27" t="s">
        <v>1706</v>
      </c>
      <c r="U848" s="11">
        <v>418</v>
      </c>
    </row>
    <row r="849" spans="1:21" x14ac:dyDescent="0.2">
      <c r="A849" s="11">
        <v>902</v>
      </c>
      <c r="B849" s="27" t="s">
        <v>1707</v>
      </c>
      <c r="C849" s="11" t="s">
        <v>72</v>
      </c>
      <c r="D849" s="28" t="s">
        <v>1708</v>
      </c>
      <c r="E849" s="11">
        <v>21</v>
      </c>
      <c r="F849" s="11" t="s">
        <v>67</v>
      </c>
      <c r="G849" s="11">
        <v>3923992</v>
      </c>
      <c r="I849" t="b">
        <f t="shared" si="39"/>
        <v>0</v>
      </c>
      <c r="J849" s="25" t="str">
        <f t="shared" si="40"/>
        <v>1996</v>
      </c>
      <c r="L849" s="32">
        <f t="shared" si="41"/>
        <v>0</v>
      </c>
      <c r="S849" s="11"/>
      <c r="T849" s="27" t="s">
        <v>1707</v>
      </c>
      <c r="U849" s="11">
        <v>902</v>
      </c>
    </row>
    <row r="850" spans="1:21" x14ac:dyDescent="0.2">
      <c r="A850" s="11">
        <v>251</v>
      </c>
      <c r="B850" s="27" t="s">
        <v>1709</v>
      </c>
      <c r="C850" s="11" t="s">
        <v>61</v>
      </c>
      <c r="D850" s="28" t="s">
        <v>1710</v>
      </c>
      <c r="E850" s="11">
        <v>30</v>
      </c>
      <c r="F850" s="11" t="s">
        <v>67</v>
      </c>
      <c r="G850" s="11">
        <v>50328528</v>
      </c>
      <c r="I850" t="b">
        <f t="shared" si="39"/>
        <v>0</v>
      </c>
      <c r="J850" s="25" t="str">
        <f t="shared" si="40"/>
        <v>1987</v>
      </c>
      <c r="L850" s="32">
        <f t="shared" si="41"/>
        <v>0</v>
      </c>
      <c r="S850" s="11"/>
      <c r="T850" s="27" t="s">
        <v>1709</v>
      </c>
      <c r="U850" s="11">
        <v>251</v>
      </c>
    </row>
    <row r="851" spans="1:21" x14ac:dyDescent="0.2">
      <c r="A851" s="11">
        <v>1660</v>
      </c>
      <c r="B851" s="27" t="s">
        <v>1711</v>
      </c>
      <c r="C851" s="11" t="s">
        <v>61</v>
      </c>
      <c r="D851" s="28" t="s">
        <v>1712</v>
      </c>
      <c r="E851" s="11">
        <v>31</v>
      </c>
      <c r="F851" s="11" t="s">
        <v>67</v>
      </c>
      <c r="G851" s="11">
        <v>69892474</v>
      </c>
      <c r="I851" t="b">
        <f t="shared" si="39"/>
        <v>0</v>
      </c>
      <c r="J851" s="25" t="str">
        <f t="shared" si="40"/>
        <v>1986</v>
      </c>
      <c r="L851" s="32">
        <f t="shared" si="41"/>
        <v>0</v>
      </c>
      <c r="S851" s="11"/>
      <c r="T851" s="27" t="s">
        <v>1711</v>
      </c>
      <c r="U851" s="11">
        <v>1660</v>
      </c>
    </row>
    <row r="852" spans="1:21" x14ac:dyDescent="0.2">
      <c r="A852" s="11">
        <v>1163</v>
      </c>
      <c r="B852" s="27" t="s">
        <v>1713</v>
      </c>
      <c r="C852" s="11" t="s">
        <v>72</v>
      </c>
      <c r="D852" s="28" t="s">
        <v>1714</v>
      </c>
      <c r="E852" s="11">
        <v>30</v>
      </c>
      <c r="F852" s="11" t="s">
        <v>67</v>
      </c>
      <c r="G852" s="11">
        <v>35090962</v>
      </c>
      <c r="I852" t="b">
        <f t="shared" si="39"/>
        <v>0</v>
      </c>
      <c r="J852" s="25" t="str">
        <f t="shared" si="40"/>
        <v>1987</v>
      </c>
      <c r="L852" s="32">
        <f t="shared" si="41"/>
        <v>0</v>
      </c>
      <c r="S852" s="11"/>
      <c r="T852" s="27" t="s">
        <v>1713</v>
      </c>
      <c r="U852" s="11">
        <v>1163</v>
      </c>
    </row>
    <row r="853" spans="1:21" x14ac:dyDescent="0.2">
      <c r="A853" s="11">
        <v>641</v>
      </c>
      <c r="B853" s="27" t="s">
        <v>1715</v>
      </c>
      <c r="C853" s="11" t="s">
        <v>72</v>
      </c>
      <c r="D853" s="28" t="s">
        <v>1716</v>
      </c>
      <c r="E853" s="11">
        <v>28</v>
      </c>
      <c r="F853" s="11" t="s">
        <v>67</v>
      </c>
      <c r="G853" s="11">
        <v>69164429</v>
      </c>
      <c r="I853" t="b">
        <f t="shared" si="39"/>
        <v>0</v>
      </c>
      <c r="J853" s="25" t="str">
        <f t="shared" si="40"/>
        <v>1990</v>
      </c>
      <c r="L853" s="32">
        <f t="shared" si="41"/>
        <v>0</v>
      </c>
      <c r="S853" s="11"/>
      <c r="T853" s="27" t="s">
        <v>1715</v>
      </c>
      <c r="U853" s="11">
        <v>641</v>
      </c>
    </row>
    <row r="854" spans="1:21" x14ac:dyDescent="0.2">
      <c r="A854" s="11">
        <v>326</v>
      </c>
      <c r="B854" s="27" t="s">
        <v>1717</v>
      </c>
      <c r="C854" s="11" t="s">
        <v>72</v>
      </c>
      <c r="D854" s="28" t="s">
        <v>251</v>
      </c>
      <c r="E854" s="11">
        <v>35</v>
      </c>
      <c r="F854" s="11" t="s">
        <v>67</v>
      </c>
      <c r="G854" s="11">
        <v>39357008</v>
      </c>
      <c r="I854" t="b">
        <f t="shared" si="39"/>
        <v>0</v>
      </c>
      <c r="J854" s="25" t="str">
        <f t="shared" si="40"/>
        <v>1982</v>
      </c>
      <c r="L854" s="32">
        <f t="shared" si="41"/>
        <v>0</v>
      </c>
      <c r="S854" s="11"/>
      <c r="T854" s="27" t="s">
        <v>1717</v>
      </c>
      <c r="U854" s="11">
        <v>326</v>
      </c>
    </row>
    <row r="855" spans="1:21" x14ac:dyDescent="0.2">
      <c r="A855" s="11">
        <v>587</v>
      </c>
      <c r="B855" s="27" t="s">
        <v>1718</v>
      </c>
      <c r="C855" s="11" t="s">
        <v>61</v>
      </c>
      <c r="D855" s="28" t="s">
        <v>1719</v>
      </c>
      <c r="E855" s="11">
        <v>22</v>
      </c>
      <c r="F855" s="11" t="s">
        <v>94</v>
      </c>
      <c r="G855" s="11">
        <v>43642932</v>
      </c>
      <c r="I855" t="b">
        <f t="shared" si="39"/>
        <v>0</v>
      </c>
      <c r="J855" s="25" t="str">
        <f t="shared" si="40"/>
        <v>1995</v>
      </c>
      <c r="L855" s="32">
        <f t="shared" si="41"/>
        <v>0</v>
      </c>
      <c r="S855" s="11"/>
      <c r="T855" s="27" t="s">
        <v>1718</v>
      </c>
      <c r="U855" s="11">
        <v>587</v>
      </c>
    </row>
    <row r="856" spans="1:21" x14ac:dyDescent="0.2">
      <c r="A856" s="11">
        <v>460</v>
      </c>
      <c r="B856" s="27" t="s">
        <v>1720</v>
      </c>
      <c r="C856" s="11" t="s">
        <v>61</v>
      </c>
      <c r="D856" s="28" t="s">
        <v>1721</v>
      </c>
      <c r="E856" s="11">
        <v>25</v>
      </c>
      <c r="F856" s="11" t="s">
        <v>67</v>
      </c>
      <c r="G856" s="11">
        <v>84914615</v>
      </c>
      <c r="I856" t="b">
        <f t="shared" si="39"/>
        <v>0</v>
      </c>
      <c r="J856" s="25" t="str">
        <f t="shared" si="40"/>
        <v>1992</v>
      </c>
      <c r="L856" s="32">
        <f t="shared" si="41"/>
        <v>0</v>
      </c>
      <c r="S856" s="11"/>
      <c r="T856" s="27" t="s">
        <v>1720</v>
      </c>
      <c r="U856" s="11">
        <v>460</v>
      </c>
    </row>
    <row r="857" spans="1:21" x14ac:dyDescent="0.2">
      <c r="A857" s="11">
        <v>1397</v>
      </c>
      <c r="B857" s="27" t="s">
        <v>1722</v>
      </c>
      <c r="C857" s="11" t="s">
        <v>61</v>
      </c>
      <c r="D857" s="28" t="s">
        <v>1723</v>
      </c>
      <c r="E857" s="11">
        <v>33</v>
      </c>
      <c r="F857" s="11" t="s">
        <v>106</v>
      </c>
      <c r="G857" s="11">
        <v>43971521</v>
      </c>
      <c r="I857" t="b">
        <f t="shared" si="39"/>
        <v>0</v>
      </c>
      <c r="J857" s="25" t="str">
        <f t="shared" si="40"/>
        <v>1985</v>
      </c>
      <c r="L857" s="32">
        <f t="shared" si="41"/>
        <v>0</v>
      </c>
      <c r="S857" s="11"/>
      <c r="T857" s="27" t="s">
        <v>1722</v>
      </c>
      <c r="U857" s="11">
        <v>1397</v>
      </c>
    </row>
    <row r="858" spans="1:21" x14ac:dyDescent="0.2">
      <c r="A858" s="11">
        <v>682</v>
      </c>
      <c r="B858" s="27" t="s">
        <v>1724</v>
      </c>
      <c r="C858" s="11" t="s">
        <v>72</v>
      </c>
      <c r="D858" s="28" t="s">
        <v>1725</v>
      </c>
      <c r="E858" s="11">
        <v>30</v>
      </c>
      <c r="F858" s="11" t="s">
        <v>76</v>
      </c>
      <c r="G858" s="11">
        <v>97243410</v>
      </c>
      <c r="I858" t="b">
        <f t="shared" si="39"/>
        <v>0</v>
      </c>
      <c r="J858" s="25" t="str">
        <f t="shared" si="40"/>
        <v>1987</v>
      </c>
      <c r="L858" s="32">
        <f t="shared" si="41"/>
        <v>0</v>
      </c>
      <c r="S858" s="11"/>
      <c r="T858" s="27" t="s">
        <v>1724</v>
      </c>
      <c r="U858" s="11">
        <v>682</v>
      </c>
    </row>
    <row r="859" spans="1:21" x14ac:dyDescent="0.2">
      <c r="A859" s="11">
        <v>195</v>
      </c>
      <c r="B859" s="27" t="s">
        <v>1726</v>
      </c>
      <c r="C859" s="11" t="s">
        <v>61</v>
      </c>
      <c r="D859" s="28" t="s">
        <v>1727</v>
      </c>
      <c r="E859" s="11">
        <v>34</v>
      </c>
      <c r="F859" s="11" t="s">
        <v>76</v>
      </c>
      <c r="G859" s="11">
        <v>35474012</v>
      </c>
      <c r="I859" t="b">
        <f t="shared" si="39"/>
        <v>0</v>
      </c>
      <c r="J859" s="25" t="str">
        <f t="shared" si="40"/>
        <v>1984</v>
      </c>
      <c r="L859" s="32">
        <f t="shared" si="41"/>
        <v>0</v>
      </c>
      <c r="S859" s="11"/>
      <c r="T859" s="27" t="s">
        <v>1726</v>
      </c>
      <c r="U859" s="11">
        <v>195</v>
      </c>
    </row>
    <row r="860" spans="1:21" x14ac:dyDescent="0.2">
      <c r="A860" s="11">
        <v>760</v>
      </c>
      <c r="B860" s="27" t="s">
        <v>1728</v>
      </c>
      <c r="C860" s="11" t="s">
        <v>61</v>
      </c>
      <c r="D860" s="28" t="s">
        <v>1729</v>
      </c>
      <c r="E860" s="11">
        <v>28</v>
      </c>
      <c r="F860" s="11" t="s">
        <v>67</v>
      </c>
      <c r="G860" s="11">
        <v>96346497</v>
      </c>
      <c r="I860" t="b">
        <f t="shared" si="39"/>
        <v>0</v>
      </c>
      <c r="J860" s="25" t="str">
        <f t="shared" si="40"/>
        <v>1990</v>
      </c>
      <c r="L860" s="32">
        <f t="shared" si="41"/>
        <v>0</v>
      </c>
      <c r="S860" s="11"/>
      <c r="T860" s="27" t="s">
        <v>1728</v>
      </c>
      <c r="U860" s="11">
        <v>760</v>
      </c>
    </row>
    <row r="861" spans="1:21" x14ac:dyDescent="0.2">
      <c r="A861" s="11">
        <v>748</v>
      </c>
      <c r="B861" s="27" t="s">
        <v>1730</v>
      </c>
      <c r="C861" s="11" t="s">
        <v>72</v>
      </c>
      <c r="D861" s="28" t="s">
        <v>1731</v>
      </c>
      <c r="E861" s="11">
        <v>29</v>
      </c>
      <c r="F861" s="11" t="s">
        <v>67</v>
      </c>
      <c r="G861" s="11">
        <v>60052618</v>
      </c>
      <c r="I861" t="b">
        <f t="shared" si="39"/>
        <v>0</v>
      </c>
      <c r="J861" s="25" t="str">
        <f t="shared" si="40"/>
        <v>1988</v>
      </c>
      <c r="L861" s="32">
        <f t="shared" si="41"/>
        <v>0</v>
      </c>
      <c r="S861" s="11"/>
      <c r="T861" s="27" t="s">
        <v>1730</v>
      </c>
      <c r="U861" s="11">
        <v>748</v>
      </c>
    </row>
    <row r="862" spans="1:21" x14ac:dyDescent="0.2">
      <c r="A862" s="11">
        <v>527</v>
      </c>
      <c r="B862" s="27" t="s">
        <v>1732</v>
      </c>
      <c r="C862" s="11" t="s">
        <v>72</v>
      </c>
      <c r="D862" s="28" t="s">
        <v>1733</v>
      </c>
      <c r="E862" s="11">
        <v>37</v>
      </c>
      <c r="F862" s="11" t="s">
        <v>269</v>
      </c>
      <c r="G862" s="11">
        <v>71667811</v>
      </c>
      <c r="I862" t="b">
        <f t="shared" si="39"/>
        <v>0</v>
      </c>
      <c r="J862" s="25" t="str">
        <f t="shared" si="40"/>
        <v>1980</v>
      </c>
      <c r="L862" s="32">
        <f t="shared" si="41"/>
        <v>0</v>
      </c>
      <c r="S862" s="11"/>
      <c r="T862" s="27" t="s">
        <v>1732</v>
      </c>
      <c r="U862" s="11">
        <v>527</v>
      </c>
    </row>
    <row r="863" spans="1:21" x14ac:dyDescent="0.2">
      <c r="A863" s="11">
        <v>393</v>
      </c>
      <c r="B863" s="27" t="s">
        <v>1734</v>
      </c>
      <c r="C863" s="11" t="s">
        <v>61</v>
      </c>
      <c r="D863" s="28" t="s">
        <v>1735</v>
      </c>
      <c r="E863" s="11">
        <v>27</v>
      </c>
      <c r="F863" s="11" t="s">
        <v>63</v>
      </c>
      <c r="G863" s="11">
        <v>23492916</v>
      </c>
      <c r="I863" t="b">
        <f t="shared" si="39"/>
        <v>0</v>
      </c>
      <c r="J863" s="25" t="str">
        <f t="shared" si="40"/>
        <v>1990</v>
      </c>
      <c r="L863" s="32">
        <f t="shared" si="41"/>
        <v>0</v>
      </c>
      <c r="S863" s="11"/>
      <c r="T863" s="27" t="s">
        <v>1734</v>
      </c>
      <c r="U863" s="11">
        <v>393</v>
      </c>
    </row>
    <row r="864" spans="1:21" x14ac:dyDescent="0.2">
      <c r="A864" s="11">
        <v>485</v>
      </c>
      <c r="B864" s="27" t="s">
        <v>1736</v>
      </c>
      <c r="C864" s="11" t="s">
        <v>72</v>
      </c>
      <c r="D864" s="28" t="s">
        <v>1737</v>
      </c>
      <c r="E864" s="11">
        <v>25</v>
      </c>
      <c r="F864" s="11" t="s">
        <v>67</v>
      </c>
      <c r="G864" s="11">
        <v>35460326</v>
      </c>
      <c r="I864" t="b">
        <f t="shared" si="39"/>
        <v>0</v>
      </c>
      <c r="J864" s="25" t="str">
        <f t="shared" si="40"/>
        <v>1992</v>
      </c>
      <c r="L864" s="32">
        <f t="shared" si="41"/>
        <v>0</v>
      </c>
      <c r="S864" s="11"/>
      <c r="T864" s="27" t="s">
        <v>1736</v>
      </c>
      <c r="U864" s="11">
        <v>485</v>
      </c>
    </row>
    <row r="865" spans="1:21" x14ac:dyDescent="0.2">
      <c r="A865" s="11">
        <v>603</v>
      </c>
      <c r="B865" s="27" t="s">
        <v>1738</v>
      </c>
      <c r="C865" s="11" t="s">
        <v>61</v>
      </c>
      <c r="D865" s="28" t="s">
        <v>1739</v>
      </c>
      <c r="E865" s="11">
        <v>34</v>
      </c>
      <c r="F865" s="11" t="s">
        <v>67</v>
      </c>
      <c r="G865" s="11">
        <v>65874160</v>
      </c>
      <c r="I865" t="b">
        <f t="shared" si="39"/>
        <v>0</v>
      </c>
      <c r="J865" s="25" t="str">
        <f t="shared" si="40"/>
        <v>1983</v>
      </c>
      <c r="L865" s="32">
        <f t="shared" si="41"/>
        <v>0</v>
      </c>
      <c r="S865" s="11"/>
      <c r="T865" s="27" t="s">
        <v>1738</v>
      </c>
      <c r="U865" s="11">
        <v>603</v>
      </c>
    </row>
    <row r="866" spans="1:21" x14ac:dyDescent="0.2">
      <c r="A866" s="11">
        <v>81</v>
      </c>
      <c r="B866" s="27" t="s">
        <v>1740</v>
      </c>
      <c r="C866" s="11" t="s">
        <v>65</v>
      </c>
      <c r="D866" s="28" t="s">
        <v>1741</v>
      </c>
      <c r="E866" s="11">
        <v>19</v>
      </c>
      <c r="F866" s="11" t="s">
        <v>67</v>
      </c>
      <c r="G866" s="11">
        <v>41233730</v>
      </c>
      <c r="I866" t="b">
        <f t="shared" si="39"/>
        <v>0</v>
      </c>
      <c r="J866" s="25" t="str">
        <f t="shared" si="40"/>
        <v>1998</v>
      </c>
      <c r="L866" s="32">
        <f t="shared" si="41"/>
        <v>1</v>
      </c>
      <c r="S866" s="11"/>
      <c r="T866" s="27" t="s">
        <v>1740</v>
      </c>
      <c r="U866" s="11">
        <v>81</v>
      </c>
    </row>
    <row r="867" spans="1:21" x14ac:dyDescent="0.2">
      <c r="A867" s="11">
        <v>140</v>
      </c>
      <c r="B867" s="27" t="s">
        <v>1742</v>
      </c>
      <c r="C867" s="11" t="s">
        <v>72</v>
      </c>
      <c r="D867" s="28" t="s">
        <v>1743</v>
      </c>
      <c r="E867" s="11">
        <v>25</v>
      </c>
      <c r="F867" s="11" t="s">
        <v>67</v>
      </c>
      <c r="G867" s="11">
        <v>92997401</v>
      </c>
      <c r="I867" t="b">
        <f t="shared" si="39"/>
        <v>0</v>
      </c>
      <c r="J867" s="25" t="str">
        <f t="shared" si="40"/>
        <v>1992</v>
      </c>
      <c r="L867" s="32">
        <f t="shared" si="41"/>
        <v>1</v>
      </c>
      <c r="S867" s="11"/>
      <c r="T867" s="27" t="s">
        <v>1742</v>
      </c>
      <c r="U867" s="11">
        <v>140</v>
      </c>
    </row>
    <row r="868" spans="1:21" x14ac:dyDescent="0.2">
      <c r="A868" s="11">
        <v>1414</v>
      </c>
      <c r="B868" s="27" t="s">
        <v>1744</v>
      </c>
      <c r="C868" s="11" t="s">
        <v>72</v>
      </c>
      <c r="D868" s="28" t="s">
        <v>1695</v>
      </c>
      <c r="E868" s="11">
        <v>23</v>
      </c>
      <c r="F868" s="11" t="s">
        <v>67</v>
      </c>
      <c r="G868" s="11">
        <v>62019211</v>
      </c>
      <c r="I868" t="b">
        <f t="shared" si="39"/>
        <v>0</v>
      </c>
      <c r="J868" s="25" t="str">
        <f t="shared" si="40"/>
        <v>1994</v>
      </c>
      <c r="L868" s="32">
        <f t="shared" si="41"/>
        <v>0</v>
      </c>
      <c r="S868" s="11"/>
      <c r="T868" s="27" t="s">
        <v>1744</v>
      </c>
      <c r="U868" s="11">
        <v>1414</v>
      </c>
    </row>
    <row r="869" spans="1:21" x14ac:dyDescent="0.2">
      <c r="A869" s="11">
        <v>327</v>
      </c>
      <c r="B869" s="27" t="s">
        <v>1745</v>
      </c>
      <c r="C869" s="11" t="s">
        <v>72</v>
      </c>
      <c r="D869" s="28" t="s">
        <v>1746</v>
      </c>
      <c r="E869" s="11">
        <v>23</v>
      </c>
      <c r="F869" s="11" t="s">
        <v>67</v>
      </c>
      <c r="G869" s="11">
        <v>81880653</v>
      </c>
      <c r="I869" t="b">
        <f t="shared" si="39"/>
        <v>0</v>
      </c>
      <c r="J869" s="25" t="str">
        <f t="shared" si="40"/>
        <v>1994</v>
      </c>
      <c r="L869" s="32">
        <f t="shared" si="41"/>
        <v>0</v>
      </c>
      <c r="S869" s="11"/>
      <c r="T869" s="27" t="s">
        <v>1745</v>
      </c>
      <c r="U869" s="11">
        <v>327</v>
      </c>
    </row>
    <row r="870" spans="1:21" x14ac:dyDescent="0.2">
      <c r="A870" s="11">
        <v>609</v>
      </c>
      <c r="B870" s="27" t="s">
        <v>1747</v>
      </c>
      <c r="C870" s="11" t="s">
        <v>72</v>
      </c>
      <c r="D870" s="28" t="s">
        <v>1748</v>
      </c>
      <c r="E870" s="11">
        <v>32</v>
      </c>
      <c r="F870" s="11" t="s">
        <v>63</v>
      </c>
      <c r="G870" s="11">
        <v>96078553</v>
      </c>
      <c r="I870" t="b">
        <f t="shared" si="39"/>
        <v>0</v>
      </c>
      <c r="J870" s="25" t="str">
        <f t="shared" si="40"/>
        <v>1985</v>
      </c>
      <c r="L870" s="32">
        <f t="shared" si="41"/>
        <v>0</v>
      </c>
      <c r="S870" s="11"/>
      <c r="T870" s="27" t="s">
        <v>1747</v>
      </c>
      <c r="U870" s="11">
        <v>609</v>
      </c>
    </row>
    <row r="871" spans="1:21" x14ac:dyDescent="0.2">
      <c r="A871" s="11">
        <v>844</v>
      </c>
      <c r="B871" s="27" t="s">
        <v>1749</v>
      </c>
      <c r="C871" s="11" t="s">
        <v>61</v>
      </c>
      <c r="D871" s="28" t="s">
        <v>1750</v>
      </c>
      <c r="E871" s="11">
        <v>26</v>
      </c>
      <c r="F871" s="11" t="s">
        <v>67</v>
      </c>
      <c r="G871" s="11">
        <v>91957086</v>
      </c>
      <c r="I871" t="b">
        <f t="shared" si="39"/>
        <v>0</v>
      </c>
      <c r="J871" s="25" t="str">
        <f t="shared" si="40"/>
        <v>1991</v>
      </c>
      <c r="L871" s="32">
        <f t="shared" si="41"/>
        <v>0</v>
      </c>
      <c r="S871" s="11"/>
      <c r="T871" s="27" t="s">
        <v>1749</v>
      </c>
      <c r="U871" s="11">
        <v>844</v>
      </c>
    </row>
    <row r="872" spans="1:21" x14ac:dyDescent="0.2">
      <c r="A872" s="11">
        <v>1697</v>
      </c>
      <c r="B872" s="27" t="s">
        <v>1751</v>
      </c>
      <c r="C872" s="11" t="s">
        <v>72</v>
      </c>
      <c r="D872" s="28" t="s">
        <v>1752</v>
      </c>
      <c r="E872" s="11">
        <v>37</v>
      </c>
      <c r="F872" s="11" t="s">
        <v>67</v>
      </c>
      <c r="G872" s="11">
        <v>39534659</v>
      </c>
      <c r="I872" t="b">
        <f t="shared" si="39"/>
        <v>0</v>
      </c>
      <c r="J872" s="25" t="str">
        <f t="shared" si="40"/>
        <v>1980</v>
      </c>
      <c r="L872" s="32">
        <f t="shared" si="41"/>
        <v>0</v>
      </c>
      <c r="S872" s="11"/>
      <c r="T872" s="27" t="s">
        <v>1751</v>
      </c>
      <c r="U872" s="11">
        <v>1697</v>
      </c>
    </row>
    <row r="873" spans="1:21" x14ac:dyDescent="0.2">
      <c r="A873" s="11">
        <v>143</v>
      </c>
      <c r="B873" s="27" t="s">
        <v>1753</v>
      </c>
      <c r="C873" s="11" t="s">
        <v>72</v>
      </c>
      <c r="D873" s="28" t="s">
        <v>1754</v>
      </c>
      <c r="E873" s="11">
        <v>25</v>
      </c>
      <c r="F873" s="11" t="s">
        <v>106</v>
      </c>
      <c r="G873" s="11">
        <v>60293437</v>
      </c>
      <c r="I873" t="b">
        <f t="shared" si="39"/>
        <v>0</v>
      </c>
      <c r="J873" s="25" t="str">
        <f t="shared" si="40"/>
        <v>1992</v>
      </c>
      <c r="L873" s="32">
        <f t="shared" si="41"/>
        <v>0</v>
      </c>
      <c r="S873" s="11"/>
      <c r="T873" s="27" t="s">
        <v>1753</v>
      </c>
      <c r="U873" s="11">
        <v>143</v>
      </c>
    </row>
    <row r="874" spans="1:21" x14ac:dyDescent="0.2">
      <c r="A874" s="11">
        <v>1549</v>
      </c>
      <c r="B874" s="27" t="s">
        <v>1755</v>
      </c>
      <c r="C874" s="11" t="s">
        <v>72</v>
      </c>
      <c r="D874" s="28" t="s">
        <v>1756</v>
      </c>
      <c r="E874" s="11">
        <v>22</v>
      </c>
      <c r="F874" s="11" t="s">
        <v>155</v>
      </c>
      <c r="G874" s="11">
        <v>8879939</v>
      </c>
      <c r="I874" t="b">
        <f t="shared" si="39"/>
        <v>0</v>
      </c>
      <c r="J874" s="25" t="str">
        <f t="shared" si="40"/>
        <v>1995</v>
      </c>
      <c r="L874" s="32">
        <f t="shared" si="41"/>
        <v>0</v>
      </c>
      <c r="S874" s="11"/>
      <c r="T874" s="27" t="s">
        <v>1755</v>
      </c>
      <c r="U874" s="11">
        <v>1549</v>
      </c>
    </row>
    <row r="875" spans="1:21" x14ac:dyDescent="0.2">
      <c r="A875" s="11">
        <v>1188</v>
      </c>
      <c r="B875" s="27" t="s">
        <v>1757</v>
      </c>
      <c r="C875" s="11" t="s">
        <v>61</v>
      </c>
      <c r="D875" s="28" t="s">
        <v>1758</v>
      </c>
      <c r="E875" s="11">
        <v>46</v>
      </c>
      <c r="F875" s="11" t="s">
        <v>67</v>
      </c>
      <c r="G875" s="11">
        <v>54283387</v>
      </c>
      <c r="I875" t="b">
        <f t="shared" si="39"/>
        <v>0</v>
      </c>
      <c r="J875" s="25" t="str">
        <f t="shared" si="40"/>
        <v>1971</v>
      </c>
      <c r="L875" s="32">
        <f t="shared" si="41"/>
        <v>0</v>
      </c>
      <c r="S875" s="11"/>
      <c r="T875" s="27" t="s">
        <v>1757</v>
      </c>
      <c r="U875" s="11">
        <v>1188</v>
      </c>
    </row>
    <row r="876" spans="1:21" x14ac:dyDescent="0.2">
      <c r="A876" s="11">
        <v>601</v>
      </c>
      <c r="B876" s="27" t="s">
        <v>1759</v>
      </c>
      <c r="C876" s="11" t="s">
        <v>72</v>
      </c>
      <c r="D876" s="28" t="s">
        <v>1760</v>
      </c>
      <c r="E876" s="11">
        <v>35</v>
      </c>
      <c r="F876" s="11" t="s">
        <v>76</v>
      </c>
      <c r="G876" s="11">
        <v>42693695</v>
      </c>
      <c r="I876" t="b">
        <f t="shared" si="39"/>
        <v>0</v>
      </c>
      <c r="J876" s="25" t="str">
        <f t="shared" si="40"/>
        <v>1982</v>
      </c>
      <c r="L876" s="32">
        <f t="shared" si="41"/>
        <v>0</v>
      </c>
      <c r="S876" s="11"/>
      <c r="T876" s="27" t="s">
        <v>1759</v>
      </c>
      <c r="U876" s="11">
        <v>601</v>
      </c>
    </row>
    <row r="877" spans="1:21" x14ac:dyDescent="0.2">
      <c r="A877" s="11">
        <v>1510</v>
      </c>
      <c r="B877" s="27" t="s">
        <v>1761</v>
      </c>
      <c r="C877" s="11" t="s">
        <v>61</v>
      </c>
      <c r="D877" s="28" t="s">
        <v>1762</v>
      </c>
      <c r="E877" s="11">
        <v>28</v>
      </c>
      <c r="F877" s="11" t="s">
        <v>67</v>
      </c>
      <c r="G877" s="11">
        <v>62141239</v>
      </c>
      <c r="I877" t="b">
        <f t="shared" si="39"/>
        <v>0</v>
      </c>
      <c r="J877" s="25" t="str">
        <f t="shared" si="40"/>
        <v>1989</v>
      </c>
      <c r="L877" s="32">
        <f t="shared" si="41"/>
        <v>0</v>
      </c>
      <c r="S877" s="11"/>
      <c r="T877" s="27" t="s">
        <v>1761</v>
      </c>
      <c r="U877" s="11">
        <v>1510</v>
      </c>
    </row>
    <row r="878" spans="1:21" x14ac:dyDescent="0.2">
      <c r="A878" s="11">
        <v>487</v>
      </c>
      <c r="B878" s="27" t="s">
        <v>1763</v>
      </c>
      <c r="C878" s="11" t="s">
        <v>72</v>
      </c>
      <c r="D878" s="28" t="s">
        <v>1764</v>
      </c>
      <c r="E878" s="11">
        <v>21</v>
      </c>
      <c r="F878" s="11" t="s">
        <v>67</v>
      </c>
      <c r="G878" s="11">
        <v>6073268</v>
      </c>
      <c r="I878" t="b">
        <f t="shared" si="39"/>
        <v>0</v>
      </c>
      <c r="J878" s="25" t="str">
        <f t="shared" si="40"/>
        <v>1996</v>
      </c>
      <c r="L878" s="32">
        <f t="shared" si="41"/>
        <v>0</v>
      </c>
      <c r="S878" s="11"/>
      <c r="T878" s="27" t="s">
        <v>1763</v>
      </c>
      <c r="U878" s="11">
        <v>487</v>
      </c>
    </row>
    <row r="879" spans="1:21" x14ac:dyDescent="0.2">
      <c r="A879" s="11">
        <v>982</v>
      </c>
      <c r="B879" s="27" t="s">
        <v>1765</v>
      </c>
      <c r="C879" s="11" t="s">
        <v>72</v>
      </c>
      <c r="D879" s="28" t="s">
        <v>1766</v>
      </c>
      <c r="E879" s="11">
        <v>36</v>
      </c>
      <c r="F879" s="11" t="s">
        <v>94</v>
      </c>
      <c r="G879" s="11">
        <v>19138846</v>
      </c>
      <c r="I879" t="b">
        <f t="shared" si="39"/>
        <v>0</v>
      </c>
      <c r="J879" s="25" t="str">
        <f t="shared" si="40"/>
        <v>1981</v>
      </c>
      <c r="L879" s="32">
        <f t="shared" si="41"/>
        <v>0</v>
      </c>
      <c r="S879" s="11"/>
      <c r="T879" s="27" t="s">
        <v>1765</v>
      </c>
      <c r="U879" s="11">
        <v>982</v>
      </c>
    </row>
    <row r="880" spans="1:21" x14ac:dyDescent="0.2">
      <c r="A880" s="11">
        <v>1276</v>
      </c>
      <c r="B880" s="27" t="s">
        <v>1767</v>
      </c>
      <c r="C880" s="11" t="s">
        <v>72</v>
      </c>
      <c r="D880" s="28" t="s">
        <v>1768</v>
      </c>
      <c r="E880" s="11">
        <v>34</v>
      </c>
      <c r="F880" s="11" t="s">
        <v>85</v>
      </c>
      <c r="G880" s="11">
        <v>35873794</v>
      </c>
      <c r="I880" t="b">
        <f t="shared" si="39"/>
        <v>0</v>
      </c>
      <c r="J880" s="25" t="str">
        <f t="shared" si="40"/>
        <v>1983</v>
      </c>
      <c r="L880" s="32">
        <f t="shared" si="41"/>
        <v>0</v>
      </c>
      <c r="S880" s="11"/>
      <c r="T880" s="27" t="s">
        <v>1767</v>
      </c>
      <c r="U880" s="11">
        <v>1276</v>
      </c>
    </row>
    <row r="881" spans="1:21" x14ac:dyDescent="0.2">
      <c r="A881" s="11">
        <v>960</v>
      </c>
      <c r="B881" s="27" t="s">
        <v>1769</v>
      </c>
      <c r="C881" s="11" t="s">
        <v>61</v>
      </c>
      <c r="D881" s="28" t="s">
        <v>1770</v>
      </c>
      <c r="E881" s="11">
        <v>26</v>
      </c>
      <c r="F881" s="11" t="s">
        <v>67</v>
      </c>
      <c r="G881" s="11">
        <v>9277699</v>
      </c>
      <c r="I881" t="b">
        <f t="shared" si="39"/>
        <v>0</v>
      </c>
      <c r="J881" s="25" t="str">
        <f t="shared" si="40"/>
        <v>1991</v>
      </c>
      <c r="L881" s="32">
        <f t="shared" si="41"/>
        <v>0</v>
      </c>
      <c r="S881" s="11"/>
      <c r="T881" s="27" t="s">
        <v>1769</v>
      </c>
      <c r="U881" s="11">
        <v>960</v>
      </c>
    </row>
    <row r="882" spans="1:21" x14ac:dyDescent="0.2">
      <c r="A882" s="11">
        <v>1683</v>
      </c>
      <c r="B882" s="27" t="s">
        <v>1771</v>
      </c>
      <c r="C882" s="11" t="s">
        <v>65</v>
      </c>
      <c r="D882" s="28" t="s">
        <v>1772</v>
      </c>
      <c r="E882" s="11">
        <v>26</v>
      </c>
      <c r="F882" s="11" t="s">
        <v>63</v>
      </c>
      <c r="G882" s="11">
        <v>5924832</v>
      </c>
      <c r="I882" t="b">
        <f t="shared" si="39"/>
        <v>0</v>
      </c>
      <c r="J882" s="25" t="str">
        <f t="shared" si="40"/>
        <v>1991</v>
      </c>
      <c r="L882" s="32">
        <f t="shared" si="41"/>
        <v>0</v>
      </c>
      <c r="S882" s="11"/>
      <c r="T882" s="27" t="s">
        <v>1771</v>
      </c>
      <c r="U882" s="11">
        <v>1683</v>
      </c>
    </row>
    <row r="883" spans="1:21" x14ac:dyDescent="0.2">
      <c r="A883" s="11">
        <v>289</v>
      </c>
      <c r="B883" s="27" t="s">
        <v>1773</v>
      </c>
      <c r="C883" s="11" t="s">
        <v>72</v>
      </c>
      <c r="D883" s="28" t="s">
        <v>383</v>
      </c>
      <c r="E883" s="11">
        <v>32</v>
      </c>
      <c r="F883" s="11" t="s">
        <v>67</v>
      </c>
      <c r="G883" s="11">
        <v>86394737</v>
      </c>
      <c r="I883" t="b">
        <f t="shared" si="39"/>
        <v>0</v>
      </c>
      <c r="J883" s="25" t="str">
        <f t="shared" si="40"/>
        <v>1985</v>
      </c>
      <c r="L883" s="32">
        <f t="shared" si="41"/>
        <v>0</v>
      </c>
      <c r="S883" s="11"/>
      <c r="T883" s="27" t="s">
        <v>1773</v>
      </c>
      <c r="U883" s="11">
        <v>289</v>
      </c>
    </row>
    <row r="884" spans="1:21" x14ac:dyDescent="0.2">
      <c r="A884" s="11">
        <v>1609</v>
      </c>
      <c r="B884" s="27" t="s">
        <v>1774</v>
      </c>
      <c r="C884" s="11" t="s">
        <v>72</v>
      </c>
      <c r="D884" s="28" t="s">
        <v>1775</v>
      </c>
      <c r="E884" s="11">
        <v>26</v>
      </c>
      <c r="F884" s="11" t="s">
        <v>67</v>
      </c>
      <c r="G884" s="11">
        <v>45379250</v>
      </c>
      <c r="I884" t="b">
        <f t="shared" si="39"/>
        <v>0</v>
      </c>
      <c r="J884" s="25" t="str">
        <f t="shared" si="40"/>
        <v>1991</v>
      </c>
      <c r="L884" s="32">
        <f t="shared" si="41"/>
        <v>0</v>
      </c>
      <c r="S884" s="11"/>
      <c r="T884" s="27" t="s">
        <v>1774</v>
      </c>
      <c r="U884" s="11">
        <v>1609</v>
      </c>
    </row>
    <row r="885" spans="1:21" x14ac:dyDescent="0.2">
      <c r="A885" s="11">
        <v>592</v>
      </c>
      <c r="B885" s="27" t="s">
        <v>1776</v>
      </c>
      <c r="C885" s="11" t="s">
        <v>61</v>
      </c>
      <c r="D885" s="28" t="s">
        <v>1777</v>
      </c>
      <c r="E885" s="11">
        <v>26</v>
      </c>
      <c r="F885" s="11" t="s">
        <v>155</v>
      </c>
      <c r="G885" s="11">
        <v>51419309</v>
      </c>
      <c r="I885" t="b">
        <f t="shared" si="39"/>
        <v>0</v>
      </c>
      <c r="J885" s="25" t="str">
        <f t="shared" si="40"/>
        <v>1991</v>
      </c>
      <c r="L885" s="32">
        <f t="shared" si="41"/>
        <v>0</v>
      </c>
      <c r="S885" s="11"/>
      <c r="T885" s="27" t="s">
        <v>1776</v>
      </c>
      <c r="U885" s="11">
        <v>592</v>
      </c>
    </row>
    <row r="886" spans="1:21" x14ac:dyDescent="0.2">
      <c r="A886" s="11">
        <v>543</v>
      </c>
      <c r="B886" s="27" t="s">
        <v>1778</v>
      </c>
      <c r="C886" s="11" t="s">
        <v>72</v>
      </c>
      <c r="D886" s="28" t="s">
        <v>1779</v>
      </c>
      <c r="E886" s="11">
        <v>27</v>
      </c>
      <c r="F886" s="11" t="s">
        <v>67</v>
      </c>
      <c r="G886" s="11">
        <v>40011231</v>
      </c>
      <c r="I886" t="b">
        <f t="shared" si="39"/>
        <v>0</v>
      </c>
      <c r="J886" s="25" t="str">
        <f t="shared" si="40"/>
        <v>1990</v>
      </c>
      <c r="L886" s="32">
        <f t="shared" si="41"/>
        <v>0</v>
      </c>
      <c r="S886" s="11"/>
      <c r="T886" s="27" t="s">
        <v>1778</v>
      </c>
      <c r="U886" s="11">
        <v>543</v>
      </c>
    </row>
    <row r="887" spans="1:21" x14ac:dyDescent="0.2">
      <c r="A887" s="11">
        <v>1113</v>
      </c>
      <c r="B887" s="27" t="s">
        <v>1780</v>
      </c>
      <c r="C887" s="11" t="s">
        <v>65</v>
      </c>
      <c r="D887" s="28" t="s">
        <v>1781</v>
      </c>
      <c r="E887" s="11">
        <v>29</v>
      </c>
      <c r="F887" s="11" t="s">
        <v>67</v>
      </c>
      <c r="G887" s="11">
        <v>48236713</v>
      </c>
      <c r="I887" t="b">
        <f t="shared" si="39"/>
        <v>0</v>
      </c>
      <c r="J887" s="25" t="str">
        <f t="shared" si="40"/>
        <v>1988</v>
      </c>
      <c r="L887" s="32">
        <f t="shared" si="41"/>
        <v>0</v>
      </c>
      <c r="S887" s="11"/>
      <c r="T887" s="27" t="s">
        <v>1780</v>
      </c>
      <c r="U887" s="11">
        <v>1113</v>
      </c>
    </row>
    <row r="888" spans="1:21" x14ac:dyDescent="0.2">
      <c r="A888" s="11">
        <v>1019</v>
      </c>
      <c r="B888" s="27" t="s">
        <v>1782</v>
      </c>
      <c r="C888" s="11" t="s">
        <v>61</v>
      </c>
      <c r="D888" s="28" t="s">
        <v>1783</v>
      </c>
      <c r="E888" s="11">
        <v>43</v>
      </c>
      <c r="F888" s="11" t="s">
        <v>70</v>
      </c>
      <c r="G888" s="11">
        <v>89420823</v>
      </c>
      <c r="I888" t="b">
        <f t="shared" si="39"/>
        <v>0</v>
      </c>
      <c r="J888" s="25" t="str">
        <f t="shared" si="40"/>
        <v>1975</v>
      </c>
      <c r="L888" s="32">
        <f t="shared" si="41"/>
        <v>0</v>
      </c>
      <c r="S888" s="11"/>
      <c r="T888" s="27" t="s">
        <v>1782</v>
      </c>
      <c r="U888" s="11">
        <v>1019</v>
      </c>
    </row>
    <row r="889" spans="1:21" x14ac:dyDescent="0.2">
      <c r="A889" s="11">
        <v>87</v>
      </c>
      <c r="B889" s="27" t="s">
        <v>1784</v>
      </c>
      <c r="C889" s="11" t="s">
        <v>61</v>
      </c>
      <c r="D889" s="28" t="s">
        <v>1785</v>
      </c>
      <c r="E889" s="11">
        <v>39</v>
      </c>
      <c r="F889" s="11" t="s">
        <v>67</v>
      </c>
      <c r="G889" s="11">
        <v>83568643</v>
      </c>
      <c r="I889" t="b">
        <f t="shared" si="39"/>
        <v>0</v>
      </c>
      <c r="J889" s="25" t="str">
        <f t="shared" si="40"/>
        <v>1978</v>
      </c>
      <c r="L889" s="32">
        <f t="shared" si="41"/>
        <v>1</v>
      </c>
      <c r="S889" s="11"/>
      <c r="T889" s="27" t="s">
        <v>1784</v>
      </c>
      <c r="U889" s="11">
        <v>87</v>
      </c>
    </row>
    <row r="890" spans="1:21" x14ac:dyDescent="0.2">
      <c r="A890" s="11">
        <v>323</v>
      </c>
      <c r="B890" s="27" t="s">
        <v>1786</v>
      </c>
      <c r="C890" s="11" t="s">
        <v>72</v>
      </c>
      <c r="D890" s="28" t="s">
        <v>1787</v>
      </c>
      <c r="E890" s="11">
        <v>36</v>
      </c>
      <c r="F890" s="11" t="s">
        <v>67</v>
      </c>
      <c r="G890" s="11">
        <v>53710346</v>
      </c>
      <c r="I890" t="b">
        <f t="shared" si="39"/>
        <v>0</v>
      </c>
      <c r="J890" s="25" t="str">
        <f t="shared" si="40"/>
        <v>1981</v>
      </c>
      <c r="L890" s="32">
        <f t="shared" si="41"/>
        <v>0</v>
      </c>
      <c r="S890" s="11"/>
      <c r="T890" s="27" t="s">
        <v>1786</v>
      </c>
      <c r="U890" s="11">
        <v>323</v>
      </c>
    </row>
    <row r="891" spans="1:21" x14ac:dyDescent="0.2">
      <c r="A891" s="11">
        <v>776</v>
      </c>
      <c r="B891" s="27" t="s">
        <v>1788</v>
      </c>
      <c r="C891" s="11" t="s">
        <v>72</v>
      </c>
      <c r="D891" s="28" t="s">
        <v>1789</v>
      </c>
      <c r="E891" s="11">
        <v>36</v>
      </c>
      <c r="F891" s="11" t="s">
        <v>85</v>
      </c>
      <c r="G891" s="11">
        <v>50884494</v>
      </c>
      <c r="I891" t="b">
        <f t="shared" si="39"/>
        <v>0</v>
      </c>
      <c r="J891" s="25" t="str">
        <f t="shared" si="40"/>
        <v>1981</v>
      </c>
      <c r="L891" s="32">
        <f t="shared" si="41"/>
        <v>0</v>
      </c>
      <c r="S891" s="11"/>
      <c r="T891" s="27" t="s">
        <v>1788</v>
      </c>
      <c r="U891" s="11">
        <v>776</v>
      </c>
    </row>
    <row r="892" spans="1:21" x14ac:dyDescent="0.2">
      <c r="A892" s="11">
        <v>536</v>
      </c>
      <c r="B892" s="27" t="s">
        <v>1790</v>
      </c>
      <c r="C892" s="11" t="s">
        <v>72</v>
      </c>
      <c r="D892" s="28" t="s">
        <v>1791</v>
      </c>
      <c r="E892" s="11">
        <v>25</v>
      </c>
      <c r="F892" s="11" t="s">
        <v>63</v>
      </c>
      <c r="G892" s="11">
        <v>81064142</v>
      </c>
      <c r="I892" t="b">
        <f t="shared" si="39"/>
        <v>0</v>
      </c>
      <c r="J892" s="25" t="str">
        <f t="shared" si="40"/>
        <v>1992</v>
      </c>
      <c r="L892" s="32">
        <f t="shared" si="41"/>
        <v>0</v>
      </c>
      <c r="S892" s="11"/>
      <c r="T892" s="27" t="s">
        <v>1790</v>
      </c>
      <c r="U892" s="11">
        <v>536</v>
      </c>
    </row>
    <row r="893" spans="1:21" x14ac:dyDescent="0.2">
      <c r="A893" s="11">
        <v>1147</v>
      </c>
      <c r="B893" s="27" t="s">
        <v>1792</v>
      </c>
      <c r="C893" s="11" t="s">
        <v>72</v>
      </c>
      <c r="D893" s="28" t="s">
        <v>1793</v>
      </c>
      <c r="E893" s="11">
        <v>30</v>
      </c>
      <c r="F893" s="11" t="s">
        <v>67</v>
      </c>
      <c r="G893" s="11">
        <v>74427103</v>
      </c>
      <c r="I893" t="b">
        <f t="shared" si="39"/>
        <v>0</v>
      </c>
      <c r="J893" s="25" t="str">
        <f t="shared" si="40"/>
        <v>1987</v>
      </c>
      <c r="L893" s="32">
        <f t="shared" si="41"/>
        <v>0</v>
      </c>
      <c r="S893" s="11"/>
      <c r="T893" s="27" t="s">
        <v>1792</v>
      </c>
      <c r="U893" s="11">
        <v>1147</v>
      </c>
    </row>
    <row r="894" spans="1:21" x14ac:dyDescent="0.2">
      <c r="A894" s="11">
        <v>448</v>
      </c>
      <c r="B894" s="27" t="s">
        <v>1794</v>
      </c>
      <c r="C894" s="11" t="s">
        <v>61</v>
      </c>
      <c r="D894" s="28" t="s">
        <v>1795</v>
      </c>
      <c r="E894" s="11">
        <v>36</v>
      </c>
      <c r="F894" s="11" t="s">
        <v>70</v>
      </c>
      <c r="G894" s="11">
        <v>77902378</v>
      </c>
      <c r="I894" t="b">
        <f t="shared" si="39"/>
        <v>0</v>
      </c>
      <c r="J894" s="25" t="str">
        <f t="shared" si="40"/>
        <v>1981</v>
      </c>
      <c r="L894" s="32">
        <f t="shared" si="41"/>
        <v>0</v>
      </c>
      <c r="S894" s="11"/>
      <c r="T894" s="27" t="s">
        <v>1794</v>
      </c>
      <c r="U894" s="11">
        <v>448</v>
      </c>
    </row>
    <row r="895" spans="1:21" x14ac:dyDescent="0.2">
      <c r="A895" s="11">
        <v>98</v>
      </c>
      <c r="B895" s="27" t="s">
        <v>1796</v>
      </c>
      <c r="C895" s="11" t="s">
        <v>72</v>
      </c>
      <c r="D895" s="28" t="s">
        <v>1797</v>
      </c>
      <c r="E895" s="11">
        <v>34</v>
      </c>
      <c r="F895" s="11" t="s">
        <v>67</v>
      </c>
      <c r="G895" s="11">
        <v>43538596</v>
      </c>
      <c r="I895" t="b">
        <f t="shared" si="39"/>
        <v>0</v>
      </c>
      <c r="J895" s="25" t="str">
        <f t="shared" si="40"/>
        <v>1983</v>
      </c>
      <c r="L895" s="32">
        <f t="shared" si="41"/>
        <v>0</v>
      </c>
      <c r="S895" s="11"/>
      <c r="T895" s="27" t="s">
        <v>1796</v>
      </c>
      <c r="U895" s="11">
        <v>98</v>
      </c>
    </row>
    <row r="896" spans="1:21" x14ac:dyDescent="0.2">
      <c r="A896" s="11">
        <v>1336</v>
      </c>
      <c r="B896" s="27" t="s">
        <v>1798</v>
      </c>
      <c r="C896" s="11" t="s">
        <v>72</v>
      </c>
      <c r="D896" s="28" t="s">
        <v>1799</v>
      </c>
      <c r="E896" s="11">
        <v>22</v>
      </c>
      <c r="F896" s="11" t="s">
        <v>67</v>
      </c>
      <c r="G896" s="11">
        <v>61796858</v>
      </c>
      <c r="I896" t="b">
        <f t="shared" si="39"/>
        <v>0</v>
      </c>
      <c r="J896" s="25" t="str">
        <f t="shared" si="40"/>
        <v>1995</v>
      </c>
      <c r="L896" s="32">
        <f t="shared" si="41"/>
        <v>0</v>
      </c>
      <c r="S896" s="11"/>
      <c r="T896" s="27" t="s">
        <v>1798</v>
      </c>
      <c r="U896" s="11">
        <v>1336</v>
      </c>
    </row>
    <row r="897" spans="1:21" x14ac:dyDescent="0.2">
      <c r="A897" s="11">
        <v>1126</v>
      </c>
      <c r="B897" s="27" t="s">
        <v>1800</v>
      </c>
      <c r="C897" s="11" t="s">
        <v>72</v>
      </c>
      <c r="D897" s="28" t="s">
        <v>1801</v>
      </c>
      <c r="E897" s="11">
        <v>28</v>
      </c>
      <c r="F897" s="11" t="s">
        <v>67</v>
      </c>
      <c r="G897" s="11">
        <v>19124282</v>
      </c>
      <c r="I897" t="b">
        <f t="shared" si="39"/>
        <v>0</v>
      </c>
      <c r="J897" s="25" t="str">
        <f t="shared" si="40"/>
        <v>1989</v>
      </c>
      <c r="L897" s="32">
        <f t="shared" si="41"/>
        <v>0</v>
      </c>
      <c r="S897" s="11"/>
      <c r="T897" s="27" t="s">
        <v>1800</v>
      </c>
      <c r="U897" s="11">
        <v>1126</v>
      </c>
    </row>
    <row r="898" spans="1:21" x14ac:dyDescent="0.2">
      <c r="A898" s="11">
        <v>719</v>
      </c>
      <c r="B898" s="27" t="s">
        <v>1802</v>
      </c>
      <c r="C898" s="11" t="s">
        <v>61</v>
      </c>
      <c r="D898" s="28" t="s">
        <v>491</v>
      </c>
      <c r="E898" s="11">
        <v>37</v>
      </c>
      <c r="F898" s="11" t="s">
        <v>106</v>
      </c>
      <c r="G898" s="11">
        <v>16226018</v>
      </c>
      <c r="I898" t="b">
        <f t="shared" si="39"/>
        <v>0</v>
      </c>
      <c r="J898" s="25" t="str">
        <f t="shared" si="40"/>
        <v>1980</v>
      </c>
      <c r="L898" s="32">
        <f t="shared" si="41"/>
        <v>0</v>
      </c>
      <c r="S898" s="11"/>
      <c r="T898" s="27" t="s">
        <v>1802</v>
      </c>
      <c r="U898" s="11">
        <v>719</v>
      </c>
    </row>
    <row r="899" spans="1:21" x14ac:dyDescent="0.2">
      <c r="A899" s="11">
        <v>1328</v>
      </c>
      <c r="B899" s="27" t="s">
        <v>1803</v>
      </c>
      <c r="C899" s="11" t="s">
        <v>72</v>
      </c>
      <c r="D899" s="28" t="s">
        <v>1804</v>
      </c>
      <c r="E899" s="11">
        <v>30</v>
      </c>
      <c r="F899" s="11" t="s">
        <v>67</v>
      </c>
      <c r="G899" s="11">
        <v>37976217</v>
      </c>
      <c r="I899" t="b">
        <f t="shared" si="39"/>
        <v>0</v>
      </c>
      <c r="J899" s="25" t="str">
        <f t="shared" si="40"/>
        <v>1987</v>
      </c>
      <c r="L899" s="32">
        <f t="shared" si="41"/>
        <v>0</v>
      </c>
      <c r="S899" s="11"/>
      <c r="T899" s="27" t="s">
        <v>1803</v>
      </c>
      <c r="U899" s="11">
        <v>1328</v>
      </c>
    </row>
    <row r="900" spans="1:21" x14ac:dyDescent="0.2">
      <c r="A900" s="11">
        <v>445</v>
      </c>
      <c r="B900" s="27" t="s">
        <v>1805</v>
      </c>
      <c r="C900" s="11" t="s">
        <v>65</v>
      </c>
      <c r="D900" s="28" t="s">
        <v>1806</v>
      </c>
      <c r="E900" s="11">
        <v>38</v>
      </c>
      <c r="F900" s="11" t="s">
        <v>70</v>
      </c>
      <c r="G900" s="11">
        <v>62788462</v>
      </c>
      <c r="I900" t="b">
        <f t="shared" si="39"/>
        <v>0</v>
      </c>
      <c r="J900" s="25" t="str">
        <f t="shared" si="40"/>
        <v>1980</v>
      </c>
      <c r="L900" s="32">
        <f t="shared" si="41"/>
        <v>0</v>
      </c>
      <c r="S900" s="11"/>
      <c r="T900" s="27" t="s">
        <v>1805</v>
      </c>
      <c r="U900" s="11">
        <v>445</v>
      </c>
    </row>
    <row r="901" spans="1:21" x14ac:dyDescent="0.2">
      <c r="A901" s="11">
        <v>626</v>
      </c>
      <c r="B901" s="27" t="s">
        <v>1807</v>
      </c>
      <c r="C901" s="11" t="s">
        <v>61</v>
      </c>
      <c r="D901" s="28" t="s">
        <v>1808</v>
      </c>
      <c r="E901" s="11">
        <v>34</v>
      </c>
      <c r="F901" s="11" t="s">
        <v>122</v>
      </c>
      <c r="G901" s="11">
        <v>42474920</v>
      </c>
      <c r="I901" t="b">
        <f t="shared" si="39"/>
        <v>0</v>
      </c>
      <c r="J901" s="25" t="str">
        <f t="shared" si="40"/>
        <v>1983</v>
      </c>
      <c r="L901" s="32">
        <f t="shared" si="41"/>
        <v>0</v>
      </c>
      <c r="S901" s="11"/>
      <c r="T901" s="27" t="s">
        <v>1807</v>
      </c>
      <c r="U901" s="11">
        <v>626</v>
      </c>
    </row>
    <row r="902" spans="1:21" x14ac:dyDescent="0.2">
      <c r="A902" s="11">
        <v>544</v>
      </c>
      <c r="B902" s="27" t="s">
        <v>1809</v>
      </c>
      <c r="C902" s="11" t="s">
        <v>72</v>
      </c>
      <c r="D902" s="28" t="s">
        <v>1810</v>
      </c>
      <c r="E902" s="11">
        <v>45</v>
      </c>
      <c r="F902" s="11" t="s">
        <v>67</v>
      </c>
      <c r="G902" s="11">
        <v>30487512</v>
      </c>
      <c r="I902" t="b">
        <f t="shared" si="39"/>
        <v>0</v>
      </c>
      <c r="J902" s="25" t="str">
        <f t="shared" si="40"/>
        <v>1972</v>
      </c>
      <c r="L902" s="32">
        <f t="shared" si="41"/>
        <v>0</v>
      </c>
      <c r="S902" s="11"/>
      <c r="T902" s="27" t="s">
        <v>1809</v>
      </c>
      <c r="U902" s="11">
        <v>544</v>
      </c>
    </row>
    <row r="903" spans="1:21" x14ac:dyDescent="0.2">
      <c r="A903" s="11">
        <v>520</v>
      </c>
      <c r="B903" s="27" t="s">
        <v>1811</v>
      </c>
      <c r="C903" s="11" t="s">
        <v>72</v>
      </c>
      <c r="D903" s="28" t="s">
        <v>1812</v>
      </c>
      <c r="E903" s="11">
        <v>33</v>
      </c>
      <c r="F903" s="11" t="s">
        <v>76</v>
      </c>
      <c r="G903" s="11">
        <v>16142562</v>
      </c>
      <c r="I903" t="b">
        <f t="shared" ref="I903:I966" si="42">IF(AND(IF(F903=$I$5,TRUE,FALSE),IF(MID(B903,1,1)="П",TRUE,FALSE)),TRUE,FALSE)</f>
        <v>0</v>
      </c>
      <c r="J903" s="25" t="str">
        <f t="shared" ref="J903:J966" si="43">RIGHT(D903,4)</f>
        <v>1984</v>
      </c>
      <c r="L903" s="32">
        <f t="shared" ref="L903:L966" si="44">IF(LEFT(B903)="П",1,0)</f>
        <v>0</v>
      </c>
      <c r="S903" s="11"/>
      <c r="T903" s="27" t="s">
        <v>1811</v>
      </c>
      <c r="U903" s="11">
        <v>520</v>
      </c>
    </row>
    <row r="904" spans="1:21" x14ac:dyDescent="0.2">
      <c r="A904" s="11">
        <v>1083</v>
      </c>
      <c r="B904" s="27" t="s">
        <v>1813</v>
      </c>
      <c r="C904" s="11" t="s">
        <v>72</v>
      </c>
      <c r="D904" s="28" t="s">
        <v>1814</v>
      </c>
      <c r="E904" s="11">
        <v>36</v>
      </c>
      <c r="F904" s="11" t="s">
        <v>63</v>
      </c>
      <c r="G904" s="11">
        <v>42008609</v>
      </c>
      <c r="I904" t="b">
        <f t="shared" si="42"/>
        <v>0</v>
      </c>
      <c r="J904" s="25" t="str">
        <f t="shared" si="43"/>
        <v>1981</v>
      </c>
      <c r="L904" s="32">
        <f t="shared" si="44"/>
        <v>0</v>
      </c>
      <c r="S904" s="11"/>
      <c r="T904" s="27" t="s">
        <v>1813</v>
      </c>
      <c r="U904" s="11">
        <v>1083</v>
      </c>
    </row>
    <row r="905" spans="1:21" x14ac:dyDescent="0.2">
      <c r="A905" s="11">
        <v>301</v>
      </c>
      <c r="B905" s="27" t="s">
        <v>1815</v>
      </c>
      <c r="C905" s="11" t="s">
        <v>72</v>
      </c>
      <c r="D905" s="28" t="s">
        <v>1816</v>
      </c>
      <c r="E905" s="11">
        <v>27</v>
      </c>
      <c r="F905" s="11" t="s">
        <v>94</v>
      </c>
      <c r="G905" s="11">
        <v>27181690</v>
      </c>
      <c r="I905" t="b">
        <f t="shared" si="42"/>
        <v>0</v>
      </c>
      <c r="J905" s="25" t="str">
        <f t="shared" si="43"/>
        <v>1990</v>
      </c>
      <c r="L905" s="32">
        <f t="shared" si="44"/>
        <v>0</v>
      </c>
      <c r="S905" s="11"/>
      <c r="T905" s="27" t="s">
        <v>1815</v>
      </c>
      <c r="U905" s="11">
        <v>301</v>
      </c>
    </row>
    <row r="906" spans="1:21" x14ac:dyDescent="0.2">
      <c r="A906" s="11">
        <v>380</v>
      </c>
      <c r="B906" s="27" t="s">
        <v>1817</v>
      </c>
      <c r="C906" s="11" t="s">
        <v>65</v>
      </c>
      <c r="D906" s="28" t="s">
        <v>1818</v>
      </c>
      <c r="E906" s="11">
        <v>19</v>
      </c>
      <c r="F906" s="11" t="s">
        <v>67</v>
      </c>
      <c r="G906" s="11">
        <v>72284564</v>
      </c>
      <c r="I906" t="b">
        <f t="shared" si="42"/>
        <v>0</v>
      </c>
      <c r="J906" s="25" t="str">
        <f t="shared" si="43"/>
        <v>1998</v>
      </c>
      <c r="L906" s="32">
        <f t="shared" si="44"/>
        <v>0</v>
      </c>
      <c r="S906" s="11"/>
      <c r="T906" s="27" t="s">
        <v>1817</v>
      </c>
      <c r="U906" s="11">
        <v>380</v>
      </c>
    </row>
    <row r="907" spans="1:21" x14ac:dyDescent="0.2">
      <c r="A907" s="11">
        <v>142</v>
      </c>
      <c r="B907" s="27" t="s">
        <v>1819</v>
      </c>
      <c r="C907" s="11" t="s">
        <v>61</v>
      </c>
      <c r="D907" s="28" t="s">
        <v>1820</v>
      </c>
      <c r="E907" s="11">
        <v>31</v>
      </c>
      <c r="F907" s="11" t="s">
        <v>76</v>
      </c>
      <c r="G907" s="11">
        <v>63524652</v>
      </c>
      <c r="I907" t="b">
        <f t="shared" si="42"/>
        <v>0</v>
      </c>
      <c r="J907" s="25" t="str">
        <f t="shared" si="43"/>
        <v>1986</v>
      </c>
      <c r="L907" s="32">
        <f t="shared" si="44"/>
        <v>0</v>
      </c>
      <c r="S907" s="11"/>
      <c r="T907" s="27" t="s">
        <v>1819</v>
      </c>
      <c r="U907" s="11">
        <v>142</v>
      </c>
    </row>
    <row r="908" spans="1:21" x14ac:dyDescent="0.2">
      <c r="A908" s="11">
        <v>254</v>
      </c>
      <c r="B908" s="27" t="s">
        <v>1821</v>
      </c>
      <c r="C908" s="11" t="s">
        <v>61</v>
      </c>
      <c r="D908" s="28" t="s">
        <v>1822</v>
      </c>
      <c r="E908" s="11">
        <v>24</v>
      </c>
      <c r="F908" s="11" t="s">
        <v>67</v>
      </c>
      <c r="G908" s="11">
        <v>13315664</v>
      </c>
      <c r="I908" t="b">
        <f t="shared" si="42"/>
        <v>0</v>
      </c>
      <c r="J908" s="25" t="str">
        <f t="shared" si="43"/>
        <v>1993</v>
      </c>
      <c r="L908" s="32">
        <f t="shared" si="44"/>
        <v>0</v>
      </c>
      <c r="S908" s="11"/>
      <c r="T908" s="27" t="s">
        <v>1821</v>
      </c>
      <c r="U908" s="11">
        <v>254</v>
      </c>
    </row>
    <row r="909" spans="1:21" x14ac:dyDescent="0.2">
      <c r="A909" s="11">
        <v>647</v>
      </c>
      <c r="B909" s="27" t="s">
        <v>1823</v>
      </c>
      <c r="C909" s="11" t="s">
        <v>72</v>
      </c>
      <c r="D909" s="28" t="s">
        <v>1824</v>
      </c>
      <c r="E909" s="11">
        <v>26</v>
      </c>
      <c r="F909" s="11" t="s">
        <v>67</v>
      </c>
      <c r="G909" s="11">
        <v>1318043</v>
      </c>
      <c r="I909" t="b">
        <f t="shared" si="42"/>
        <v>0</v>
      </c>
      <c r="J909" s="25" t="str">
        <f t="shared" si="43"/>
        <v>1991</v>
      </c>
      <c r="L909" s="32">
        <f t="shared" si="44"/>
        <v>0</v>
      </c>
      <c r="S909" s="11"/>
      <c r="T909" s="27" t="s">
        <v>1823</v>
      </c>
      <c r="U909" s="11">
        <v>647</v>
      </c>
    </row>
    <row r="910" spans="1:21" x14ac:dyDescent="0.2">
      <c r="A910" s="11">
        <v>553</v>
      </c>
      <c r="B910" s="27" t="s">
        <v>1825</v>
      </c>
      <c r="C910" s="11" t="s">
        <v>72</v>
      </c>
      <c r="D910" s="28" t="s">
        <v>1826</v>
      </c>
      <c r="E910" s="11">
        <v>47</v>
      </c>
      <c r="F910" s="11" t="s">
        <v>67</v>
      </c>
      <c r="G910" s="11">
        <v>38322149</v>
      </c>
      <c r="I910" t="b">
        <f t="shared" si="42"/>
        <v>0</v>
      </c>
      <c r="J910" s="25" t="str">
        <f t="shared" si="43"/>
        <v>1970</v>
      </c>
      <c r="L910" s="32">
        <f t="shared" si="44"/>
        <v>0</v>
      </c>
      <c r="S910" s="11"/>
      <c r="T910" s="27" t="s">
        <v>1825</v>
      </c>
      <c r="U910" s="11">
        <v>553</v>
      </c>
    </row>
    <row r="911" spans="1:21" x14ac:dyDescent="0.2">
      <c r="A911" s="11">
        <v>72</v>
      </c>
      <c r="B911" s="27" t="s">
        <v>1827</v>
      </c>
      <c r="C911" s="11" t="s">
        <v>72</v>
      </c>
      <c r="D911" s="28" t="s">
        <v>1828</v>
      </c>
      <c r="E911" s="11">
        <v>27</v>
      </c>
      <c r="F911" s="11" t="s">
        <v>67</v>
      </c>
      <c r="G911" s="11">
        <v>4059305</v>
      </c>
      <c r="I911" t="b">
        <f t="shared" si="42"/>
        <v>0</v>
      </c>
      <c r="J911" s="25" t="str">
        <f t="shared" si="43"/>
        <v>1990</v>
      </c>
      <c r="L911" s="32">
        <f t="shared" si="44"/>
        <v>1</v>
      </c>
      <c r="S911" s="11"/>
      <c r="T911" s="27" t="s">
        <v>1827</v>
      </c>
      <c r="U911" s="11">
        <v>72</v>
      </c>
    </row>
    <row r="912" spans="1:21" x14ac:dyDescent="0.2">
      <c r="A912" s="11">
        <v>321</v>
      </c>
      <c r="B912" s="27" t="s">
        <v>1829</v>
      </c>
      <c r="C912" s="11" t="s">
        <v>72</v>
      </c>
      <c r="D912" s="28" t="s">
        <v>1830</v>
      </c>
      <c r="E912" s="11">
        <v>23</v>
      </c>
      <c r="F912" s="11" t="s">
        <v>67</v>
      </c>
      <c r="G912" s="11">
        <v>25670632</v>
      </c>
      <c r="I912" t="b">
        <f t="shared" si="42"/>
        <v>0</v>
      </c>
      <c r="J912" s="25" t="str">
        <f t="shared" si="43"/>
        <v>1994</v>
      </c>
      <c r="L912" s="32">
        <f t="shared" si="44"/>
        <v>0</v>
      </c>
      <c r="S912" s="11"/>
      <c r="T912" s="27" t="s">
        <v>1829</v>
      </c>
      <c r="U912" s="11">
        <v>321</v>
      </c>
    </row>
    <row r="913" spans="1:21" x14ac:dyDescent="0.2">
      <c r="A913" s="11">
        <v>1712</v>
      </c>
      <c r="B913" s="27" t="s">
        <v>1831</v>
      </c>
      <c r="C913" s="11" t="s">
        <v>72</v>
      </c>
      <c r="D913" s="28" t="s">
        <v>1832</v>
      </c>
      <c r="E913" s="11">
        <v>27</v>
      </c>
      <c r="F913" s="11" t="s">
        <v>76</v>
      </c>
      <c r="G913" s="11">
        <v>47150399</v>
      </c>
      <c r="I913" t="b">
        <f t="shared" si="42"/>
        <v>0</v>
      </c>
      <c r="J913" s="25" t="str">
        <f t="shared" si="43"/>
        <v>1990</v>
      </c>
      <c r="L913" s="32">
        <f t="shared" si="44"/>
        <v>0</v>
      </c>
      <c r="S913" s="11"/>
      <c r="T913" s="27" t="s">
        <v>1831</v>
      </c>
      <c r="U913" s="11">
        <v>1712</v>
      </c>
    </row>
    <row r="914" spans="1:21" x14ac:dyDescent="0.2">
      <c r="A914" s="11">
        <v>1105</v>
      </c>
      <c r="B914" s="27" t="s">
        <v>1833</v>
      </c>
      <c r="C914" s="11" t="s">
        <v>72</v>
      </c>
      <c r="D914" s="28" t="s">
        <v>653</v>
      </c>
      <c r="E914" s="11">
        <v>37</v>
      </c>
      <c r="F914" s="11" t="s">
        <v>76</v>
      </c>
      <c r="G914" s="11">
        <v>65167677</v>
      </c>
      <c r="I914" t="b">
        <f t="shared" si="42"/>
        <v>0</v>
      </c>
      <c r="J914" s="25" t="str">
        <f t="shared" si="43"/>
        <v>1980</v>
      </c>
      <c r="L914" s="32">
        <f t="shared" si="44"/>
        <v>0</v>
      </c>
      <c r="S914" s="11"/>
      <c r="T914" s="27" t="s">
        <v>1833</v>
      </c>
      <c r="U914" s="11">
        <v>1105</v>
      </c>
    </row>
    <row r="915" spans="1:21" x14ac:dyDescent="0.2">
      <c r="A915" s="11">
        <v>833</v>
      </c>
      <c r="B915" s="27" t="s">
        <v>1834</v>
      </c>
      <c r="C915" s="11" t="s">
        <v>72</v>
      </c>
      <c r="D915" s="28" t="s">
        <v>1835</v>
      </c>
      <c r="E915" s="11">
        <v>24</v>
      </c>
      <c r="F915" s="11" t="s">
        <v>67</v>
      </c>
      <c r="G915" s="11">
        <v>80794926</v>
      </c>
      <c r="I915" t="b">
        <f t="shared" si="42"/>
        <v>0</v>
      </c>
      <c r="J915" s="25" t="str">
        <f t="shared" si="43"/>
        <v>1994</v>
      </c>
      <c r="L915" s="32">
        <f t="shared" si="44"/>
        <v>0</v>
      </c>
      <c r="S915" s="11"/>
      <c r="T915" s="27" t="s">
        <v>1834</v>
      </c>
      <c r="U915" s="11">
        <v>833</v>
      </c>
    </row>
    <row r="916" spans="1:21" x14ac:dyDescent="0.2">
      <c r="A916" s="11">
        <v>125</v>
      </c>
      <c r="B916" s="27" t="s">
        <v>1836</v>
      </c>
      <c r="C916" s="11" t="s">
        <v>72</v>
      </c>
      <c r="D916" s="28" t="s">
        <v>1775</v>
      </c>
      <c r="E916" s="11">
        <v>26</v>
      </c>
      <c r="F916" s="11" t="s">
        <v>70</v>
      </c>
      <c r="G916" s="11">
        <v>64308870</v>
      </c>
      <c r="I916" t="b">
        <f t="shared" si="42"/>
        <v>0</v>
      </c>
      <c r="J916" s="25" t="str">
        <f t="shared" si="43"/>
        <v>1991</v>
      </c>
      <c r="L916" s="32">
        <f t="shared" si="44"/>
        <v>1</v>
      </c>
      <c r="S916" s="11"/>
      <c r="T916" s="27" t="s">
        <v>1836</v>
      </c>
      <c r="U916" s="11">
        <v>125</v>
      </c>
    </row>
    <row r="917" spans="1:21" x14ac:dyDescent="0.2">
      <c r="A917" s="11">
        <v>1488</v>
      </c>
      <c r="B917" s="27" t="s">
        <v>1837</v>
      </c>
      <c r="C917" s="11" t="s">
        <v>72</v>
      </c>
      <c r="D917" s="28" t="s">
        <v>1838</v>
      </c>
      <c r="E917" s="11">
        <v>24</v>
      </c>
      <c r="F917" s="11" t="s">
        <v>67</v>
      </c>
      <c r="G917" s="11">
        <v>24212889</v>
      </c>
      <c r="I917" t="b">
        <f t="shared" si="42"/>
        <v>0</v>
      </c>
      <c r="J917" s="25" t="str">
        <f t="shared" si="43"/>
        <v>1993</v>
      </c>
      <c r="L917" s="32">
        <f t="shared" si="44"/>
        <v>0</v>
      </c>
      <c r="S917" s="11"/>
      <c r="T917" s="27" t="s">
        <v>1837</v>
      </c>
      <c r="U917" s="11">
        <v>1488</v>
      </c>
    </row>
    <row r="918" spans="1:21" x14ac:dyDescent="0.2">
      <c r="A918" s="11">
        <v>68</v>
      </c>
      <c r="B918" s="27" t="s">
        <v>1839</v>
      </c>
      <c r="C918" s="11" t="s">
        <v>72</v>
      </c>
      <c r="D918" s="28" t="s">
        <v>1381</v>
      </c>
      <c r="E918" s="11">
        <v>36</v>
      </c>
      <c r="F918" s="11" t="s">
        <v>67</v>
      </c>
      <c r="G918" s="11">
        <v>57626073</v>
      </c>
      <c r="I918" t="b">
        <f t="shared" si="42"/>
        <v>0</v>
      </c>
      <c r="J918" s="25" t="str">
        <f t="shared" si="43"/>
        <v>1981</v>
      </c>
      <c r="L918" s="32">
        <f t="shared" si="44"/>
        <v>1</v>
      </c>
      <c r="S918" s="11"/>
      <c r="T918" s="27" t="s">
        <v>1839</v>
      </c>
      <c r="U918" s="11">
        <v>68</v>
      </c>
    </row>
    <row r="919" spans="1:21" x14ac:dyDescent="0.2">
      <c r="A919" s="11">
        <v>120</v>
      </c>
      <c r="B919" s="27" t="s">
        <v>1840</v>
      </c>
      <c r="C919" s="11" t="s">
        <v>72</v>
      </c>
      <c r="D919" s="28" t="s">
        <v>1841</v>
      </c>
      <c r="E919" s="11">
        <v>36</v>
      </c>
      <c r="F919" s="11" t="s">
        <v>67</v>
      </c>
      <c r="G919" s="11">
        <v>42597635</v>
      </c>
      <c r="I919" t="b">
        <f t="shared" si="42"/>
        <v>0</v>
      </c>
      <c r="J919" s="25" t="str">
        <f t="shared" si="43"/>
        <v>1981</v>
      </c>
      <c r="L919" s="32">
        <f t="shared" si="44"/>
        <v>1</v>
      </c>
      <c r="S919" s="11"/>
      <c r="T919" s="27" t="s">
        <v>1840</v>
      </c>
      <c r="U919" s="11">
        <v>120</v>
      </c>
    </row>
    <row r="920" spans="1:21" x14ac:dyDescent="0.2">
      <c r="A920" s="11">
        <v>1067</v>
      </c>
      <c r="B920" s="27" t="s">
        <v>1842</v>
      </c>
      <c r="C920" s="11" t="s">
        <v>65</v>
      </c>
      <c r="D920" s="28" t="s">
        <v>1843</v>
      </c>
      <c r="E920" s="11">
        <v>20</v>
      </c>
      <c r="F920" s="11" t="s">
        <v>67</v>
      </c>
      <c r="G920" s="11">
        <v>1321420</v>
      </c>
      <c r="I920" t="b">
        <f t="shared" si="42"/>
        <v>0</v>
      </c>
      <c r="J920" s="25" t="str">
        <f t="shared" si="43"/>
        <v>1997</v>
      </c>
      <c r="L920" s="32">
        <f t="shared" si="44"/>
        <v>0</v>
      </c>
      <c r="S920" s="11"/>
      <c r="T920" s="27" t="s">
        <v>1842</v>
      </c>
      <c r="U920" s="11">
        <v>1067</v>
      </c>
    </row>
    <row r="921" spans="1:21" x14ac:dyDescent="0.2">
      <c r="A921" s="11">
        <v>1574</v>
      </c>
      <c r="B921" s="27" t="s">
        <v>1844</v>
      </c>
      <c r="C921" s="11" t="s">
        <v>61</v>
      </c>
      <c r="D921" s="28" t="s">
        <v>1845</v>
      </c>
      <c r="E921" s="11">
        <v>35</v>
      </c>
      <c r="F921" s="11" t="s">
        <v>63</v>
      </c>
      <c r="G921" s="11">
        <v>76205131</v>
      </c>
      <c r="I921" t="b">
        <f t="shared" si="42"/>
        <v>0</v>
      </c>
      <c r="J921" s="25" t="str">
        <f t="shared" si="43"/>
        <v>1982</v>
      </c>
      <c r="L921" s="32">
        <f t="shared" si="44"/>
        <v>0</v>
      </c>
      <c r="S921" s="11"/>
      <c r="T921" s="27" t="s">
        <v>1844</v>
      </c>
      <c r="U921" s="11">
        <v>1574</v>
      </c>
    </row>
    <row r="922" spans="1:21" x14ac:dyDescent="0.2">
      <c r="A922" s="11">
        <v>1456</v>
      </c>
      <c r="B922" s="27" t="s">
        <v>1846</v>
      </c>
      <c r="C922" s="11" t="s">
        <v>72</v>
      </c>
      <c r="D922" s="28" t="s">
        <v>1847</v>
      </c>
      <c r="E922" s="11">
        <v>44</v>
      </c>
      <c r="F922" s="11" t="s">
        <v>76</v>
      </c>
      <c r="G922" s="11">
        <v>97479977</v>
      </c>
      <c r="I922" t="b">
        <f t="shared" si="42"/>
        <v>0</v>
      </c>
      <c r="J922" s="25" t="str">
        <f t="shared" si="43"/>
        <v>1973</v>
      </c>
      <c r="L922" s="32">
        <f t="shared" si="44"/>
        <v>0</v>
      </c>
      <c r="S922" s="11"/>
      <c r="T922" s="27" t="s">
        <v>1846</v>
      </c>
      <c r="U922" s="11">
        <v>1456</v>
      </c>
    </row>
    <row r="923" spans="1:21" x14ac:dyDescent="0.2">
      <c r="A923" s="11">
        <v>1357</v>
      </c>
      <c r="B923" s="27" t="s">
        <v>1848</v>
      </c>
      <c r="C923" s="11" t="s">
        <v>72</v>
      </c>
      <c r="D923" s="28" t="s">
        <v>1849</v>
      </c>
      <c r="E923" s="11">
        <v>28</v>
      </c>
      <c r="F923" s="11" t="s">
        <v>67</v>
      </c>
      <c r="G923" s="11">
        <v>60468487</v>
      </c>
      <c r="I923" t="b">
        <f t="shared" si="42"/>
        <v>0</v>
      </c>
      <c r="J923" s="25" t="str">
        <f t="shared" si="43"/>
        <v>1990</v>
      </c>
      <c r="L923" s="32">
        <f t="shared" si="44"/>
        <v>0</v>
      </c>
      <c r="S923" s="11"/>
      <c r="T923" s="27" t="s">
        <v>1848</v>
      </c>
      <c r="U923" s="11">
        <v>1357</v>
      </c>
    </row>
    <row r="924" spans="1:21" x14ac:dyDescent="0.2">
      <c r="A924" s="11">
        <v>108</v>
      </c>
      <c r="B924" s="27" t="s">
        <v>1850</v>
      </c>
      <c r="C924" s="11" t="s">
        <v>72</v>
      </c>
      <c r="D924" s="28" t="s">
        <v>1851</v>
      </c>
      <c r="E924" s="11">
        <v>21</v>
      </c>
      <c r="F924" s="11" t="s">
        <v>67</v>
      </c>
      <c r="G924" s="11">
        <v>83663091</v>
      </c>
      <c r="I924" t="b">
        <f t="shared" si="42"/>
        <v>0</v>
      </c>
      <c r="J924" s="25" t="str">
        <f t="shared" si="43"/>
        <v>1996</v>
      </c>
      <c r="L924" s="32">
        <f t="shared" si="44"/>
        <v>0</v>
      </c>
      <c r="S924" s="11"/>
      <c r="T924" s="27" t="s">
        <v>1850</v>
      </c>
      <c r="U924" s="11">
        <v>108</v>
      </c>
    </row>
    <row r="925" spans="1:21" x14ac:dyDescent="0.2">
      <c r="A925" s="11">
        <v>563</v>
      </c>
      <c r="B925" s="27" t="s">
        <v>1852</v>
      </c>
      <c r="C925" s="11" t="s">
        <v>72</v>
      </c>
      <c r="D925" s="28" t="s">
        <v>1853</v>
      </c>
      <c r="E925" s="11">
        <v>27</v>
      </c>
      <c r="F925" s="11" t="s">
        <v>67</v>
      </c>
      <c r="G925" s="11">
        <v>42771970</v>
      </c>
      <c r="I925" t="b">
        <f t="shared" si="42"/>
        <v>0</v>
      </c>
      <c r="J925" s="25" t="str">
        <f t="shared" si="43"/>
        <v>1991</v>
      </c>
      <c r="L925" s="32">
        <f t="shared" si="44"/>
        <v>0</v>
      </c>
      <c r="S925" s="11"/>
      <c r="T925" s="27" t="s">
        <v>1852</v>
      </c>
      <c r="U925" s="11">
        <v>563</v>
      </c>
    </row>
    <row r="926" spans="1:21" x14ac:dyDescent="0.2">
      <c r="A926" s="11">
        <v>665</v>
      </c>
      <c r="B926" s="27" t="s">
        <v>1854</v>
      </c>
      <c r="C926" s="11" t="s">
        <v>61</v>
      </c>
      <c r="D926" s="28" t="s">
        <v>1855</v>
      </c>
      <c r="E926" s="11">
        <v>26</v>
      </c>
      <c r="F926" s="11" t="s">
        <v>76</v>
      </c>
      <c r="G926" s="11">
        <v>64960246</v>
      </c>
      <c r="I926" t="b">
        <f t="shared" si="42"/>
        <v>0</v>
      </c>
      <c r="J926" s="25" t="str">
        <f t="shared" si="43"/>
        <v>1991</v>
      </c>
      <c r="L926" s="32">
        <f t="shared" si="44"/>
        <v>0</v>
      </c>
      <c r="S926" s="11"/>
      <c r="T926" s="27" t="s">
        <v>1854</v>
      </c>
      <c r="U926" s="11">
        <v>665</v>
      </c>
    </row>
    <row r="927" spans="1:21" x14ac:dyDescent="0.2">
      <c r="A927" s="11">
        <v>54</v>
      </c>
      <c r="B927" s="27" t="s">
        <v>1856</v>
      </c>
      <c r="C927" s="11" t="s">
        <v>72</v>
      </c>
      <c r="D927" s="28" t="s">
        <v>1857</v>
      </c>
      <c r="E927" s="11">
        <v>32</v>
      </c>
      <c r="F927" s="11" t="s">
        <v>76</v>
      </c>
      <c r="G927" s="11">
        <v>98912477</v>
      </c>
      <c r="I927" t="b">
        <f t="shared" si="42"/>
        <v>0</v>
      </c>
      <c r="J927" s="25" t="str">
        <f t="shared" si="43"/>
        <v>1985</v>
      </c>
      <c r="L927" s="32">
        <f t="shared" si="44"/>
        <v>1</v>
      </c>
      <c r="S927" s="11"/>
      <c r="T927" s="27" t="s">
        <v>1856</v>
      </c>
      <c r="U927" s="11">
        <v>54</v>
      </c>
    </row>
    <row r="928" spans="1:21" x14ac:dyDescent="0.2">
      <c r="A928" s="11">
        <v>341</v>
      </c>
      <c r="B928" s="27" t="s">
        <v>1858</v>
      </c>
      <c r="C928" s="11" t="s">
        <v>65</v>
      </c>
      <c r="D928" s="28" t="s">
        <v>1859</v>
      </c>
      <c r="E928" s="11">
        <v>26</v>
      </c>
      <c r="F928" s="11" t="s">
        <v>67</v>
      </c>
      <c r="G928" s="11">
        <v>83143084</v>
      </c>
      <c r="I928" t="b">
        <f t="shared" si="42"/>
        <v>0</v>
      </c>
      <c r="J928" s="25" t="str">
        <f t="shared" si="43"/>
        <v>1991</v>
      </c>
      <c r="L928" s="32">
        <f t="shared" si="44"/>
        <v>0</v>
      </c>
      <c r="S928" s="11"/>
      <c r="T928" s="27" t="s">
        <v>1858</v>
      </c>
      <c r="U928" s="11">
        <v>341</v>
      </c>
    </row>
    <row r="929" spans="1:21" x14ac:dyDescent="0.2">
      <c r="A929" s="11">
        <v>209</v>
      </c>
      <c r="B929" s="27" t="s">
        <v>1860</v>
      </c>
      <c r="C929" s="11" t="s">
        <v>72</v>
      </c>
      <c r="D929" s="28" t="s">
        <v>1861</v>
      </c>
      <c r="E929" s="11">
        <v>18</v>
      </c>
      <c r="F929" s="11" t="s">
        <v>94</v>
      </c>
      <c r="G929" s="11">
        <v>23124752</v>
      </c>
      <c r="I929" t="b">
        <f t="shared" si="42"/>
        <v>0</v>
      </c>
      <c r="J929" s="25" t="str">
        <f t="shared" si="43"/>
        <v>1999</v>
      </c>
      <c r="L929" s="32">
        <f t="shared" si="44"/>
        <v>0</v>
      </c>
      <c r="S929" s="11"/>
      <c r="T929" s="27" t="s">
        <v>1860</v>
      </c>
      <c r="U929" s="11">
        <v>209</v>
      </c>
    </row>
    <row r="930" spans="1:21" x14ac:dyDescent="0.2">
      <c r="A930" s="11">
        <v>470</v>
      </c>
      <c r="B930" s="27" t="s">
        <v>1862</v>
      </c>
      <c r="C930" s="11" t="s">
        <v>72</v>
      </c>
      <c r="D930" s="28" t="s">
        <v>1863</v>
      </c>
      <c r="E930" s="11">
        <v>28</v>
      </c>
      <c r="F930" s="11" t="s">
        <v>94</v>
      </c>
      <c r="G930" s="11">
        <v>2746499</v>
      </c>
      <c r="I930" t="b">
        <f t="shared" si="42"/>
        <v>0</v>
      </c>
      <c r="J930" s="25" t="str">
        <f t="shared" si="43"/>
        <v>1989</v>
      </c>
      <c r="L930" s="32">
        <f t="shared" si="44"/>
        <v>0</v>
      </c>
      <c r="S930" s="11"/>
      <c r="T930" s="27" t="s">
        <v>1862</v>
      </c>
      <c r="U930" s="11">
        <v>470</v>
      </c>
    </row>
    <row r="931" spans="1:21" x14ac:dyDescent="0.2">
      <c r="A931" s="11">
        <v>61</v>
      </c>
      <c r="B931" s="27" t="s">
        <v>1864</v>
      </c>
      <c r="C931" s="11" t="s">
        <v>65</v>
      </c>
      <c r="D931" s="28" t="s">
        <v>1865</v>
      </c>
      <c r="E931" s="11">
        <v>27</v>
      </c>
      <c r="F931" s="11" t="s">
        <v>67</v>
      </c>
      <c r="G931" s="11">
        <v>14551858</v>
      </c>
      <c r="I931" t="b">
        <f t="shared" si="42"/>
        <v>0</v>
      </c>
      <c r="J931" s="25" t="str">
        <f t="shared" si="43"/>
        <v>1990</v>
      </c>
      <c r="L931" s="32">
        <f t="shared" si="44"/>
        <v>1</v>
      </c>
      <c r="S931" s="11"/>
      <c r="T931" s="27" t="s">
        <v>1864</v>
      </c>
      <c r="U931" s="11">
        <v>61</v>
      </c>
    </row>
    <row r="932" spans="1:21" x14ac:dyDescent="0.2">
      <c r="A932" s="11">
        <v>422</v>
      </c>
      <c r="B932" s="27" t="s">
        <v>1866</v>
      </c>
      <c r="C932" s="11" t="s">
        <v>61</v>
      </c>
      <c r="D932" s="28" t="s">
        <v>1867</v>
      </c>
      <c r="E932" s="11">
        <v>35</v>
      </c>
      <c r="F932" s="11" t="s">
        <v>67</v>
      </c>
      <c r="G932" s="11">
        <v>84443000</v>
      </c>
      <c r="I932" t="b">
        <f t="shared" si="42"/>
        <v>0</v>
      </c>
      <c r="J932" s="25" t="str">
        <f t="shared" si="43"/>
        <v>1982</v>
      </c>
      <c r="L932" s="32">
        <f t="shared" si="44"/>
        <v>0</v>
      </c>
      <c r="S932" s="11"/>
      <c r="T932" s="27" t="s">
        <v>1866</v>
      </c>
      <c r="U932" s="11">
        <v>422</v>
      </c>
    </row>
    <row r="933" spans="1:21" x14ac:dyDescent="0.2">
      <c r="A933" s="11">
        <v>1094</v>
      </c>
      <c r="B933" s="27" t="s">
        <v>1868</v>
      </c>
      <c r="C933" s="11" t="s">
        <v>72</v>
      </c>
      <c r="D933" s="28" t="s">
        <v>1869</v>
      </c>
      <c r="E933" s="11">
        <v>20</v>
      </c>
      <c r="F933" s="11" t="s">
        <v>67</v>
      </c>
      <c r="G933" s="11">
        <v>33672074</v>
      </c>
      <c r="I933" t="b">
        <f t="shared" si="42"/>
        <v>0</v>
      </c>
      <c r="J933" s="25" t="str">
        <f t="shared" si="43"/>
        <v>1997</v>
      </c>
      <c r="L933" s="32">
        <f t="shared" si="44"/>
        <v>0</v>
      </c>
      <c r="S933" s="11"/>
      <c r="T933" s="27" t="s">
        <v>1868</v>
      </c>
      <c r="U933" s="11">
        <v>1094</v>
      </c>
    </row>
    <row r="934" spans="1:21" x14ac:dyDescent="0.2">
      <c r="A934" s="11">
        <v>633</v>
      </c>
      <c r="B934" s="27" t="s">
        <v>1870</v>
      </c>
      <c r="C934" s="11" t="s">
        <v>72</v>
      </c>
      <c r="D934" s="28" t="s">
        <v>1871</v>
      </c>
      <c r="E934" s="11">
        <v>25</v>
      </c>
      <c r="F934" s="11" t="s">
        <v>122</v>
      </c>
      <c r="G934" s="11">
        <v>41464047</v>
      </c>
      <c r="I934" t="b">
        <f t="shared" si="42"/>
        <v>0</v>
      </c>
      <c r="J934" s="25" t="str">
        <f t="shared" si="43"/>
        <v>1992</v>
      </c>
      <c r="L934" s="32">
        <f t="shared" si="44"/>
        <v>0</v>
      </c>
      <c r="S934" s="11"/>
      <c r="T934" s="27" t="s">
        <v>1870</v>
      </c>
      <c r="U934" s="11">
        <v>633</v>
      </c>
    </row>
    <row r="935" spans="1:21" x14ac:dyDescent="0.2">
      <c r="A935" s="11">
        <v>765</v>
      </c>
      <c r="B935" s="27" t="s">
        <v>1872</v>
      </c>
      <c r="C935" s="11" t="s">
        <v>72</v>
      </c>
      <c r="D935" s="28" t="s">
        <v>1873</v>
      </c>
      <c r="E935" s="11">
        <v>29</v>
      </c>
      <c r="F935" s="11" t="s">
        <v>67</v>
      </c>
      <c r="G935" s="11">
        <v>93083518</v>
      </c>
      <c r="I935" t="b">
        <f t="shared" si="42"/>
        <v>0</v>
      </c>
      <c r="J935" s="25" t="str">
        <f t="shared" si="43"/>
        <v>1988</v>
      </c>
      <c r="L935" s="32">
        <f t="shared" si="44"/>
        <v>0</v>
      </c>
      <c r="S935" s="11"/>
      <c r="T935" s="27" t="s">
        <v>1872</v>
      </c>
      <c r="U935" s="11">
        <v>765</v>
      </c>
    </row>
    <row r="936" spans="1:21" x14ac:dyDescent="0.2">
      <c r="A936" s="11">
        <v>888</v>
      </c>
      <c r="B936" s="27" t="s">
        <v>908</v>
      </c>
      <c r="C936" s="11" t="s">
        <v>72</v>
      </c>
      <c r="D936" s="28" t="s">
        <v>909</v>
      </c>
      <c r="E936" s="11">
        <v>36</v>
      </c>
      <c r="F936" s="11" t="s">
        <v>585</v>
      </c>
      <c r="G936" s="11">
        <v>85575869</v>
      </c>
      <c r="I936" t="b">
        <f t="shared" si="42"/>
        <v>0</v>
      </c>
      <c r="J936" s="25" t="str">
        <f t="shared" si="43"/>
        <v>1981</v>
      </c>
      <c r="L936" s="32">
        <f t="shared" si="44"/>
        <v>0</v>
      </c>
      <c r="S936" s="11"/>
      <c r="T936" s="27" t="s">
        <v>908</v>
      </c>
      <c r="U936" s="11">
        <v>888</v>
      </c>
    </row>
    <row r="937" spans="1:21" x14ac:dyDescent="0.2">
      <c r="A937" s="11">
        <v>887</v>
      </c>
      <c r="B937" s="27" t="s">
        <v>1874</v>
      </c>
      <c r="C937" s="11" t="s">
        <v>72</v>
      </c>
      <c r="D937" s="28" t="s">
        <v>1875</v>
      </c>
      <c r="E937" s="11">
        <v>22</v>
      </c>
      <c r="F937" s="11" t="s">
        <v>67</v>
      </c>
      <c r="G937" s="11">
        <v>78261548</v>
      </c>
      <c r="I937" t="b">
        <f t="shared" si="42"/>
        <v>0</v>
      </c>
      <c r="J937" s="25" t="str">
        <f t="shared" si="43"/>
        <v>1995</v>
      </c>
      <c r="L937" s="32">
        <f t="shared" si="44"/>
        <v>0</v>
      </c>
      <c r="S937" s="11"/>
      <c r="T937" s="27" t="s">
        <v>1874</v>
      </c>
      <c r="U937" s="11">
        <v>887</v>
      </c>
    </row>
    <row r="938" spans="1:21" x14ac:dyDescent="0.2">
      <c r="A938" s="11">
        <v>1134</v>
      </c>
      <c r="B938" s="27" t="s">
        <v>1876</v>
      </c>
      <c r="C938" s="11" t="s">
        <v>61</v>
      </c>
      <c r="D938" s="28" t="s">
        <v>1877</v>
      </c>
      <c r="E938" s="11">
        <v>33</v>
      </c>
      <c r="F938" s="11" t="s">
        <v>94</v>
      </c>
      <c r="G938" s="11">
        <v>46233581</v>
      </c>
      <c r="I938" t="b">
        <f t="shared" si="42"/>
        <v>0</v>
      </c>
      <c r="J938" s="25" t="str">
        <f t="shared" si="43"/>
        <v>1985</v>
      </c>
      <c r="L938" s="32">
        <f t="shared" si="44"/>
        <v>0</v>
      </c>
      <c r="S938" s="11"/>
      <c r="T938" s="27" t="s">
        <v>1876</v>
      </c>
      <c r="U938" s="11">
        <v>1134</v>
      </c>
    </row>
    <row r="939" spans="1:21" x14ac:dyDescent="0.2">
      <c r="A939" s="11">
        <v>2</v>
      </c>
      <c r="B939" s="27" t="s">
        <v>1878</v>
      </c>
      <c r="C939" s="11" t="s">
        <v>72</v>
      </c>
      <c r="D939" s="28" t="s">
        <v>1879</v>
      </c>
      <c r="E939" s="11">
        <v>32</v>
      </c>
      <c r="F939" s="11" t="s">
        <v>85</v>
      </c>
      <c r="G939" s="11">
        <v>4338200</v>
      </c>
      <c r="I939" t="b">
        <f t="shared" si="42"/>
        <v>0</v>
      </c>
      <c r="J939" s="25" t="str">
        <f t="shared" si="43"/>
        <v>1985</v>
      </c>
      <c r="L939" s="32">
        <f t="shared" si="44"/>
        <v>0</v>
      </c>
      <c r="S939" s="11"/>
      <c r="T939" s="27" t="s">
        <v>1878</v>
      </c>
      <c r="U939" s="11">
        <v>2</v>
      </c>
    </row>
    <row r="940" spans="1:21" x14ac:dyDescent="0.2">
      <c r="A940" s="11">
        <v>1118</v>
      </c>
      <c r="B940" s="27" t="s">
        <v>1880</v>
      </c>
      <c r="C940" s="11" t="s">
        <v>72</v>
      </c>
      <c r="D940" s="28" t="s">
        <v>1881</v>
      </c>
      <c r="E940" s="11">
        <v>24</v>
      </c>
      <c r="F940" s="11" t="s">
        <v>67</v>
      </c>
      <c r="G940" s="11">
        <v>33308618</v>
      </c>
      <c r="I940" t="b">
        <f t="shared" si="42"/>
        <v>0</v>
      </c>
      <c r="J940" s="25" t="str">
        <f t="shared" si="43"/>
        <v>1993</v>
      </c>
      <c r="L940" s="32">
        <f t="shared" si="44"/>
        <v>0</v>
      </c>
      <c r="S940" s="11"/>
      <c r="T940" s="27" t="s">
        <v>1880</v>
      </c>
      <c r="U940" s="11">
        <v>1118</v>
      </c>
    </row>
    <row r="941" spans="1:21" x14ac:dyDescent="0.2">
      <c r="A941" s="11">
        <v>258</v>
      </c>
      <c r="B941" s="27" t="s">
        <v>1882</v>
      </c>
      <c r="C941" s="11" t="s">
        <v>61</v>
      </c>
      <c r="D941" s="28" t="s">
        <v>1883</v>
      </c>
      <c r="E941" s="11">
        <v>19</v>
      </c>
      <c r="F941" s="11" t="s">
        <v>70</v>
      </c>
      <c r="G941" s="11">
        <v>50399584</v>
      </c>
      <c r="I941" t="b">
        <f t="shared" si="42"/>
        <v>0</v>
      </c>
      <c r="J941" s="25" t="str">
        <f t="shared" si="43"/>
        <v>1999</v>
      </c>
      <c r="L941" s="32">
        <f t="shared" si="44"/>
        <v>0</v>
      </c>
      <c r="S941" s="11"/>
      <c r="T941" s="27" t="s">
        <v>1882</v>
      </c>
      <c r="U941" s="11">
        <v>258</v>
      </c>
    </row>
    <row r="942" spans="1:21" x14ac:dyDescent="0.2">
      <c r="A942" s="11">
        <v>1653</v>
      </c>
      <c r="B942" s="27" t="s">
        <v>1884</v>
      </c>
      <c r="C942" s="11" t="s">
        <v>61</v>
      </c>
      <c r="D942" s="28" t="s">
        <v>1885</v>
      </c>
      <c r="E942" s="11">
        <v>40</v>
      </c>
      <c r="F942" s="11" t="s">
        <v>85</v>
      </c>
      <c r="G942" s="11">
        <v>89715572</v>
      </c>
      <c r="I942" t="b">
        <f t="shared" si="42"/>
        <v>0</v>
      </c>
      <c r="J942" s="25" t="str">
        <f t="shared" si="43"/>
        <v>1977</v>
      </c>
      <c r="L942" s="32">
        <f t="shared" si="44"/>
        <v>0</v>
      </c>
      <c r="S942" s="11"/>
      <c r="T942" s="27" t="s">
        <v>1884</v>
      </c>
      <c r="U942" s="11">
        <v>1653</v>
      </c>
    </row>
    <row r="943" spans="1:21" x14ac:dyDescent="0.2">
      <c r="A943" s="11">
        <v>952</v>
      </c>
      <c r="B943" s="27" t="s">
        <v>1886</v>
      </c>
      <c r="C943" s="11" t="s">
        <v>65</v>
      </c>
      <c r="D943" s="28" t="s">
        <v>1887</v>
      </c>
      <c r="E943" s="11">
        <v>31</v>
      </c>
      <c r="F943" s="11" t="s">
        <v>67</v>
      </c>
      <c r="G943" s="11">
        <v>74791831</v>
      </c>
      <c r="I943" t="b">
        <f t="shared" si="42"/>
        <v>0</v>
      </c>
      <c r="J943" s="25" t="str">
        <f t="shared" si="43"/>
        <v>1986</v>
      </c>
      <c r="L943" s="32">
        <f t="shared" si="44"/>
        <v>0</v>
      </c>
      <c r="S943" s="11"/>
      <c r="T943" s="27" t="s">
        <v>1886</v>
      </c>
      <c r="U943" s="11">
        <v>952</v>
      </c>
    </row>
    <row r="944" spans="1:21" x14ac:dyDescent="0.2">
      <c r="A944" s="11">
        <v>323</v>
      </c>
      <c r="B944" s="27" t="s">
        <v>1888</v>
      </c>
      <c r="C944" s="11" t="s">
        <v>65</v>
      </c>
      <c r="D944" s="28" t="s">
        <v>1889</v>
      </c>
      <c r="E944" s="11">
        <v>31</v>
      </c>
      <c r="F944" s="11" t="s">
        <v>67</v>
      </c>
      <c r="G944" s="11">
        <v>50466609</v>
      </c>
      <c r="I944" t="b">
        <f t="shared" si="42"/>
        <v>0</v>
      </c>
      <c r="J944" s="25" t="str">
        <f t="shared" si="43"/>
        <v>1986</v>
      </c>
      <c r="L944" s="32">
        <f t="shared" si="44"/>
        <v>0</v>
      </c>
      <c r="S944" s="11"/>
      <c r="T944" s="27" t="s">
        <v>1888</v>
      </c>
      <c r="U944" s="11">
        <v>323</v>
      </c>
    </row>
    <row r="945" spans="1:21" x14ac:dyDescent="0.2">
      <c r="A945" s="11">
        <v>957</v>
      </c>
      <c r="B945" s="27" t="s">
        <v>1890</v>
      </c>
      <c r="C945" s="11" t="s">
        <v>61</v>
      </c>
      <c r="D945" s="28" t="s">
        <v>1891</v>
      </c>
      <c r="E945" s="11">
        <v>22</v>
      </c>
      <c r="F945" s="11" t="s">
        <v>67</v>
      </c>
      <c r="G945" s="11">
        <v>81680016</v>
      </c>
      <c r="I945" t="b">
        <f t="shared" si="42"/>
        <v>0</v>
      </c>
      <c r="J945" s="25" t="str">
        <f t="shared" si="43"/>
        <v>1996</v>
      </c>
      <c r="L945" s="32">
        <f t="shared" si="44"/>
        <v>0</v>
      </c>
      <c r="S945" s="11"/>
      <c r="T945" s="27" t="s">
        <v>1890</v>
      </c>
      <c r="U945" s="11">
        <v>957</v>
      </c>
    </row>
    <row r="946" spans="1:21" x14ac:dyDescent="0.2">
      <c r="A946" s="11">
        <v>1023</v>
      </c>
      <c r="B946" s="27" t="s">
        <v>666</v>
      </c>
      <c r="C946" s="11" t="s">
        <v>72</v>
      </c>
      <c r="D946" s="28" t="s">
        <v>288</v>
      </c>
      <c r="E946" s="11">
        <v>26</v>
      </c>
      <c r="F946" s="11" t="s">
        <v>70</v>
      </c>
      <c r="G946" s="11">
        <v>97823721</v>
      </c>
      <c r="I946" t="b">
        <f t="shared" si="42"/>
        <v>0</v>
      </c>
      <c r="J946" s="25" t="str">
        <f t="shared" si="43"/>
        <v>1991</v>
      </c>
      <c r="L946" s="32">
        <f t="shared" si="44"/>
        <v>0</v>
      </c>
      <c r="S946" s="11"/>
      <c r="T946" s="27" t="s">
        <v>666</v>
      </c>
      <c r="U946" s="11">
        <v>1023</v>
      </c>
    </row>
    <row r="947" spans="1:21" x14ac:dyDescent="0.2">
      <c r="A947" s="11">
        <v>1676</v>
      </c>
      <c r="B947" s="27" t="s">
        <v>1892</v>
      </c>
      <c r="C947" s="11" t="s">
        <v>61</v>
      </c>
      <c r="D947" s="28" t="s">
        <v>1893</v>
      </c>
      <c r="E947" s="11">
        <v>35</v>
      </c>
      <c r="F947" s="11" t="s">
        <v>63</v>
      </c>
      <c r="G947" s="11">
        <v>29106443</v>
      </c>
      <c r="I947" t="b">
        <f t="shared" si="42"/>
        <v>0</v>
      </c>
      <c r="J947" s="25" t="str">
        <f t="shared" si="43"/>
        <v>1982</v>
      </c>
      <c r="L947" s="32">
        <f t="shared" si="44"/>
        <v>0</v>
      </c>
      <c r="S947" s="11"/>
      <c r="T947" s="27" t="s">
        <v>1892</v>
      </c>
      <c r="U947" s="11">
        <v>1676</v>
      </c>
    </row>
    <row r="948" spans="1:21" x14ac:dyDescent="0.2">
      <c r="A948" s="11">
        <v>459</v>
      </c>
      <c r="B948" s="27" t="s">
        <v>1894</v>
      </c>
      <c r="C948" s="11" t="s">
        <v>72</v>
      </c>
      <c r="D948" s="28" t="s">
        <v>1895</v>
      </c>
      <c r="E948" s="11">
        <v>31</v>
      </c>
      <c r="F948" s="11" t="s">
        <v>122</v>
      </c>
      <c r="G948" s="11">
        <v>42262488</v>
      </c>
      <c r="I948" t="b">
        <f t="shared" si="42"/>
        <v>0</v>
      </c>
      <c r="J948" s="25" t="str">
        <f t="shared" si="43"/>
        <v>1986</v>
      </c>
      <c r="L948" s="32">
        <f t="shared" si="44"/>
        <v>0</v>
      </c>
      <c r="S948" s="11"/>
      <c r="T948" s="27" t="s">
        <v>1894</v>
      </c>
      <c r="U948" s="11">
        <v>459</v>
      </c>
    </row>
    <row r="949" spans="1:21" x14ac:dyDescent="0.2">
      <c r="A949" s="11">
        <v>834</v>
      </c>
      <c r="B949" s="27" t="s">
        <v>1896</v>
      </c>
      <c r="C949" s="11" t="s">
        <v>72</v>
      </c>
      <c r="D949" s="28" t="s">
        <v>1897</v>
      </c>
      <c r="E949" s="11">
        <v>32</v>
      </c>
      <c r="F949" s="11" t="s">
        <v>122</v>
      </c>
      <c r="G949" s="11">
        <v>38897999</v>
      </c>
      <c r="I949" t="b">
        <f t="shared" si="42"/>
        <v>0</v>
      </c>
      <c r="J949" s="25" t="str">
        <f t="shared" si="43"/>
        <v>1985</v>
      </c>
      <c r="L949" s="32">
        <f t="shared" si="44"/>
        <v>0</v>
      </c>
      <c r="S949" s="11"/>
      <c r="T949" s="27" t="s">
        <v>1896</v>
      </c>
      <c r="U949" s="11">
        <v>834</v>
      </c>
    </row>
    <row r="950" spans="1:21" x14ac:dyDescent="0.2">
      <c r="A950" s="11">
        <v>1419</v>
      </c>
      <c r="B950" s="27" t="s">
        <v>1898</v>
      </c>
      <c r="C950" s="11" t="s">
        <v>72</v>
      </c>
      <c r="D950" s="28" t="s">
        <v>1266</v>
      </c>
      <c r="E950" s="11">
        <v>34</v>
      </c>
      <c r="F950" s="11" t="s">
        <v>67</v>
      </c>
      <c r="G950" s="11">
        <v>2934489</v>
      </c>
      <c r="I950" t="b">
        <f t="shared" si="42"/>
        <v>0</v>
      </c>
      <c r="J950" s="25" t="str">
        <f t="shared" si="43"/>
        <v>1983</v>
      </c>
      <c r="L950" s="32">
        <f t="shared" si="44"/>
        <v>0</v>
      </c>
      <c r="S950" s="11"/>
      <c r="T950" s="27" t="s">
        <v>1898</v>
      </c>
      <c r="U950" s="11">
        <v>1419</v>
      </c>
    </row>
    <row r="951" spans="1:21" x14ac:dyDescent="0.2">
      <c r="A951" s="11">
        <v>630</v>
      </c>
      <c r="B951" s="27" t="s">
        <v>1899</v>
      </c>
      <c r="C951" s="11" t="s">
        <v>72</v>
      </c>
      <c r="D951" s="28" t="s">
        <v>1900</v>
      </c>
      <c r="E951" s="11">
        <v>25</v>
      </c>
      <c r="F951" s="11" t="s">
        <v>67</v>
      </c>
      <c r="G951" s="11">
        <v>62843141</v>
      </c>
      <c r="I951" t="b">
        <f t="shared" si="42"/>
        <v>0</v>
      </c>
      <c r="J951" s="25" t="str">
        <f t="shared" si="43"/>
        <v>1992</v>
      </c>
      <c r="L951" s="32">
        <f t="shared" si="44"/>
        <v>0</v>
      </c>
      <c r="S951" s="11"/>
      <c r="T951" s="27" t="s">
        <v>1899</v>
      </c>
      <c r="U951" s="11">
        <v>630</v>
      </c>
    </row>
    <row r="952" spans="1:21" x14ac:dyDescent="0.2">
      <c r="A952" s="11">
        <v>430</v>
      </c>
      <c r="B952" s="27" t="s">
        <v>1901</v>
      </c>
      <c r="C952" s="11" t="s">
        <v>61</v>
      </c>
      <c r="D952" s="28" t="s">
        <v>1902</v>
      </c>
      <c r="E952" s="11">
        <v>20</v>
      </c>
      <c r="F952" s="11" t="s">
        <v>67</v>
      </c>
      <c r="G952" s="11">
        <v>4887661</v>
      </c>
      <c r="I952" t="b">
        <f t="shared" si="42"/>
        <v>0</v>
      </c>
      <c r="J952" s="25" t="str">
        <f t="shared" si="43"/>
        <v>1997</v>
      </c>
      <c r="L952" s="32">
        <f t="shared" si="44"/>
        <v>0</v>
      </c>
      <c r="S952" s="11"/>
      <c r="T952" s="27" t="s">
        <v>1901</v>
      </c>
      <c r="U952" s="11">
        <v>430</v>
      </c>
    </row>
    <row r="953" spans="1:21" x14ac:dyDescent="0.2">
      <c r="A953" s="11">
        <v>173</v>
      </c>
      <c r="B953" s="27" t="s">
        <v>1903</v>
      </c>
      <c r="C953" s="11" t="s">
        <v>72</v>
      </c>
      <c r="D953" s="28" t="s">
        <v>1904</v>
      </c>
      <c r="E953" s="11">
        <v>19</v>
      </c>
      <c r="F953" s="11" t="s">
        <v>67</v>
      </c>
      <c r="G953" s="11">
        <v>98338314</v>
      </c>
      <c r="I953" t="b">
        <f t="shared" si="42"/>
        <v>0</v>
      </c>
      <c r="J953" s="25" t="str">
        <f t="shared" si="43"/>
        <v>1998</v>
      </c>
      <c r="L953" s="32">
        <f t="shared" si="44"/>
        <v>0</v>
      </c>
      <c r="S953" s="11"/>
      <c r="T953" s="27" t="s">
        <v>1903</v>
      </c>
      <c r="U953" s="11">
        <v>173</v>
      </c>
    </row>
    <row r="954" spans="1:21" x14ac:dyDescent="0.2">
      <c r="A954" s="11">
        <v>895</v>
      </c>
      <c r="B954" s="27" t="s">
        <v>1905</v>
      </c>
      <c r="C954" s="11" t="s">
        <v>61</v>
      </c>
      <c r="D954" s="28" t="s">
        <v>1906</v>
      </c>
      <c r="E954" s="11">
        <v>26</v>
      </c>
      <c r="F954" s="11" t="s">
        <v>67</v>
      </c>
      <c r="G954" s="11">
        <v>68235763</v>
      </c>
      <c r="I954" t="b">
        <f t="shared" si="42"/>
        <v>0</v>
      </c>
      <c r="J954" s="25" t="str">
        <f t="shared" si="43"/>
        <v>1991</v>
      </c>
      <c r="L954" s="32">
        <f t="shared" si="44"/>
        <v>0</v>
      </c>
      <c r="S954" s="11"/>
      <c r="T954" s="27" t="s">
        <v>1905</v>
      </c>
      <c r="U954" s="11">
        <v>895</v>
      </c>
    </row>
    <row r="955" spans="1:21" x14ac:dyDescent="0.2">
      <c r="A955" s="11">
        <v>1658</v>
      </c>
      <c r="B955" s="27" t="s">
        <v>1907</v>
      </c>
      <c r="C955" s="11" t="s">
        <v>72</v>
      </c>
      <c r="D955" s="28" t="s">
        <v>1093</v>
      </c>
      <c r="E955" s="11">
        <v>34</v>
      </c>
      <c r="F955" s="11" t="s">
        <v>85</v>
      </c>
      <c r="G955" s="11">
        <v>52013686</v>
      </c>
      <c r="I955" t="b">
        <f t="shared" si="42"/>
        <v>0</v>
      </c>
      <c r="J955" s="25" t="str">
        <f t="shared" si="43"/>
        <v>1983</v>
      </c>
      <c r="L955" s="32">
        <f t="shared" si="44"/>
        <v>0</v>
      </c>
      <c r="S955" s="11"/>
      <c r="T955" s="27" t="s">
        <v>1907</v>
      </c>
      <c r="U955" s="11">
        <v>1658</v>
      </c>
    </row>
    <row r="956" spans="1:21" x14ac:dyDescent="0.2">
      <c r="A956" s="11">
        <v>1495</v>
      </c>
      <c r="B956" s="27" t="s">
        <v>1908</v>
      </c>
      <c r="C956" s="11" t="s">
        <v>61</v>
      </c>
      <c r="D956" s="28" t="s">
        <v>1909</v>
      </c>
      <c r="E956" s="11">
        <v>22</v>
      </c>
      <c r="F956" s="11" t="s">
        <v>67</v>
      </c>
      <c r="G956" s="11">
        <v>53172252</v>
      </c>
      <c r="I956" t="b">
        <f t="shared" si="42"/>
        <v>0</v>
      </c>
      <c r="J956" s="25" t="str">
        <f t="shared" si="43"/>
        <v>1995</v>
      </c>
      <c r="L956" s="32">
        <f t="shared" si="44"/>
        <v>0</v>
      </c>
      <c r="S956" s="11"/>
      <c r="T956" s="27" t="s">
        <v>1908</v>
      </c>
      <c r="U956" s="11">
        <v>1495</v>
      </c>
    </row>
    <row r="957" spans="1:21" x14ac:dyDescent="0.2">
      <c r="A957" s="11">
        <v>751</v>
      </c>
      <c r="B957" s="27" t="s">
        <v>1910</v>
      </c>
      <c r="C957" s="11" t="s">
        <v>61</v>
      </c>
      <c r="D957" s="28" t="s">
        <v>1824</v>
      </c>
      <c r="E957" s="11">
        <v>26</v>
      </c>
      <c r="F957" s="11" t="s">
        <v>819</v>
      </c>
      <c r="G957" s="11">
        <v>28358715</v>
      </c>
      <c r="I957" t="b">
        <f t="shared" si="42"/>
        <v>0</v>
      </c>
      <c r="J957" s="25" t="str">
        <f t="shared" si="43"/>
        <v>1991</v>
      </c>
      <c r="L957" s="32">
        <f t="shared" si="44"/>
        <v>0</v>
      </c>
      <c r="S957" s="11"/>
      <c r="T957" s="27" t="s">
        <v>1910</v>
      </c>
      <c r="U957" s="11">
        <v>751</v>
      </c>
    </row>
    <row r="958" spans="1:21" x14ac:dyDescent="0.2">
      <c r="A958" s="11">
        <v>20</v>
      </c>
      <c r="B958" s="27" t="s">
        <v>1911</v>
      </c>
      <c r="C958" s="11" t="s">
        <v>72</v>
      </c>
      <c r="D958" s="28" t="s">
        <v>1912</v>
      </c>
      <c r="E958" s="11">
        <v>41</v>
      </c>
      <c r="F958" s="11" t="s">
        <v>67</v>
      </c>
      <c r="G958" s="11">
        <v>19530684</v>
      </c>
      <c r="I958" t="b">
        <f t="shared" si="42"/>
        <v>0</v>
      </c>
      <c r="J958" s="25" t="str">
        <f t="shared" si="43"/>
        <v>1976</v>
      </c>
      <c r="L958" s="32">
        <f t="shared" si="44"/>
        <v>0</v>
      </c>
      <c r="S958" s="11"/>
      <c r="T958" s="27" t="s">
        <v>1911</v>
      </c>
      <c r="U958" s="11">
        <v>20</v>
      </c>
    </row>
    <row r="959" spans="1:21" x14ac:dyDescent="0.2">
      <c r="A959" s="11">
        <v>855</v>
      </c>
      <c r="B959" s="27" t="s">
        <v>1913</v>
      </c>
      <c r="C959" s="11" t="s">
        <v>61</v>
      </c>
      <c r="D959" s="28" t="s">
        <v>1914</v>
      </c>
      <c r="E959" s="11">
        <v>42</v>
      </c>
      <c r="F959" s="11" t="s">
        <v>67</v>
      </c>
      <c r="G959" s="11">
        <v>56332071</v>
      </c>
      <c r="I959" t="b">
        <f t="shared" si="42"/>
        <v>0</v>
      </c>
      <c r="J959" s="25" t="str">
        <f t="shared" si="43"/>
        <v>1975</v>
      </c>
      <c r="L959" s="32">
        <f t="shared" si="44"/>
        <v>0</v>
      </c>
      <c r="S959" s="11"/>
      <c r="T959" s="27" t="s">
        <v>1913</v>
      </c>
      <c r="U959" s="11">
        <v>855</v>
      </c>
    </row>
    <row r="960" spans="1:21" x14ac:dyDescent="0.2">
      <c r="A960" s="11">
        <v>1386</v>
      </c>
      <c r="B960" s="27" t="s">
        <v>1915</v>
      </c>
      <c r="C960" s="11" t="s">
        <v>61</v>
      </c>
      <c r="D960" s="28" t="s">
        <v>1916</v>
      </c>
      <c r="E960" s="11">
        <v>41</v>
      </c>
      <c r="F960" s="11" t="s">
        <v>85</v>
      </c>
      <c r="G960" s="11">
        <v>3059537</v>
      </c>
      <c r="I960" t="b">
        <f t="shared" si="42"/>
        <v>0</v>
      </c>
      <c r="J960" s="25" t="str">
        <f t="shared" si="43"/>
        <v>1976</v>
      </c>
      <c r="L960" s="32">
        <f t="shared" si="44"/>
        <v>0</v>
      </c>
      <c r="S960" s="11"/>
      <c r="T960" s="27" t="s">
        <v>1915</v>
      </c>
      <c r="U960" s="11">
        <v>1386</v>
      </c>
    </row>
    <row r="961" spans="1:21" x14ac:dyDescent="0.2">
      <c r="A961" s="11">
        <v>308</v>
      </c>
      <c r="B961" s="27" t="s">
        <v>1917</v>
      </c>
      <c r="C961" s="11" t="s">
        <v>72</v>
      </c>
      <c r="D961" s="28" t="s">
        <v>1918</v>
      </c>
      <c r="E961" s="11">
        <v>30</v>
      </c>
      <c r="F961" s="11" t="s">
        <v>67</v>
      </c>
      <c r="G961" s="11">
        <v>71474053</v>
      </c>
      <c r="I961" t="b">
        <f t="shared" si="42"/>
        <v>0</v>
      </c>
      <c r="J961" s="25" t="str">
        <f t="shared" si="43"/>
        <v>1987</v>
      </c>
      <c r="L961" s="32">
        <f t="shared" si="44"/>
        <v>0</v>
      </c>
      <c r="S961" s="11"/>
      <c r="T961" s="27" t="s">
        <v>1917</v>
      </c>
      <c r="U961" s="11">
        <v>308</v>
      </c>
    </row>
    <row r="962" spans="1:21" x14ac:dyDescent="0.2">
      <c r="A962" s="11">
        <v>1017</v>
      </c>
      <c r="B962" s="27" t="s">
        <v>1919</v>
      </c>
      <c r="C962" s="11" t="s">
        <v>65</v>
      </c>
      <c r="D962" s="28" t="s">
        <v>1088</v>
      </c>
      <c r="E962" s="11">
        <v>31</v>
      </c>
      <c r="F962" s="11" t="s">
        <v>63</v>
      </c>
      <c r="G962" s="11">
        <v>49597060</v>
      </c>
      <c r="I962" t="b">
        <f t="shared" si="42"/>
        <v>0</v>
      </c>
      <c r="J962" s="25" t="str">
        <f t="shared" si="43"/>
        <v>1986</v>
      </c>
      <c r="L962" s="32">
        <f t="shared" si="44"/>
        <v>0</v>
      </c>
      <c r="S962" s="11"/>
      <c r="T962" s="27" t="s">
        <v>1919</v>
      </c>
      <c r="U962" s="11">
        <v>1017</v>
      </c>
    </row>
    <row r="963" spans="1:21" x14ac:dyDescent="0.2">
      <c r="A963" s="11">
        <v>815</v>
      </c>
      <c r="B963" s="27" t="s">
        <v>1920</v>
      </c>
      <c r="C963" s="11" t="s">
        <v>72</v>
      </c>
      <c r="D963" s="28" t="s">
        <v>1921</v>
      </c>
      <c r="E963" s="11">
        <v>35</v>
      </c>
      <c r="F963" s="11" t="s">
        <v>67</v>
      </c>
      <c r="G963" s="11">
        <v>82827176</v>
      </c>
      <c r="I963" t="b">
        <f t="shared" si="42"/>
        <v>0</v>
      </c>
      <c r="J963" s="25" t="str">
        <f t="shared" si="43"/>
        <v>1982</v>
      </c>
      <c r="L963" s="32">
        <f t="shared" si="44"/>
        <v>0</v>
      </c>
      <c r="S963" s="11"/>
      <c r="T963" s="27" t="s">
        <v>1920</v>
      </c>
      <c r="U963" s="11">
        <v>815</v>
      </c>
    </row>
    <row r="964" spans="1:21" x14ac:dyDescent="0.2">
      <c r="A964" s="11">
        <v>767</v>
      </c>
      <c r="B964" s="27" t="s">
        <v>1922</v>
      </c>
      <c r="C964" s="11" t="s">
        <v>61</v>
      </c>
      <c r="D964" s="28" t="s">
        <v>847</v>
      </c>
      <c r="E964" s="11">
        <v>22</v>
      </c>
      <c r="F964" s="11" t="s">
        <v>67</v>
      </c>
      <c r="G964" s="11">
        <v>58412376</v>
      </c>
      <c r="I964" t="b">
        <f t="shared" si="42"/>
        <v>0</v>
      </c>
      <c r="J964" s="25" t="str">
        <f t="shared" si="43"/>
        <v>1995</v>
      </c>
      <c r="L964" s="32">
        <f t="shared" si="44"/>
        <v>0</v>
      </c>
      <c r="S964" s="11"/>
      <c r="T964" s="27" t="s">
        <v>1922</v>
      </c>
      <c r="U964" s="11">
        <v>767</v>
      </c>
    </row>
    <row r="965" spans="1:21" x14ac:dyDescent="0.2">
      <c r="A965" s="11">
        <v>955</v>
      </c>
      <c r="B965" s="27" t="s">
        <v>1923</v>
      </c>
      <c r="C965" s="11" t="s">
        <v>61</v>
      </c>
      <c r="D965" s="28" t="s">
        <v>1924</v>
      </c>
      <c r="E965" s="11">
        <v>41</v>
      </c>
      <c r="F965" s="11" t="s">
        <v>67</v>
      </c>
      <c r="G965" s="11">
        <v>6840894</v>
      </c>
      <c r="I965" t="b">
        <f t="shared" si="42"/>
        <v>0</v>
      </c>
      <c r="J965" s="25" t="str">
        <f t="shared" si="43"/>
        <v>1976</v>
      </c>
      <c r="L965" s="32">
        <f t="shared" si="44"/>
        <v>0</v>
      </c>
      <c r="S965" s="11"/>
      <c r="T965" s="27" t="s">
        <v>1923</v>
      </c>
      <c r="U965" s="11">
        <v>955</v>
      </c>
    </row>
    <row r="966" spans="1:21" x14ac:dyDescent="0.2">
      <c r="A966" s="11">
        <v>1263</v>
      </c>
      <c r="B966" s="27" t="s">
        <v>1925</v>
      </c>
      <c r="C966" s="11" t="s">
        <v>61</v>
      </c>
      <c r="D966" s="28" t="s">
        <v>1926</v>
      </c>
      <c r="E966" s="11">
        <v>28</v>
      </c>
      <c r="F966" s="11" t="s">
        <v>63</v>
      </c>
      <c r="G966" s="11">
        <v>96891963</v>
      </c>
      <c r="I966" t="b">
        <f t="shared" si="42"/>
        <v>0</v>
      </c>
      <c r="J966" s="25" t="str">
        <f t="shared" si="43"/>
        <v>1989</v>
      </c>
      <c r="L966" s="32">
        <f t="shared" si="44"/>
        <v>0</v>
      </c>
      <c r="S966" s="11"/>
      <c r="T966" s="27" t="s">
        <v>1925</v>
      </c>
      <c r="U966" s="11">
        <v>1263</v>
      </c>
    </row>
    <row r="967" spans="1:21" x14ac:dyDescent="0.2">
      <c r="A967" s="11">
        <v>1125</v>
      </c>
      <c r="B967" s="27" t="s">
        <v>1927</v>
      </c>
      <c r="C967" s="11" t="s">
        <v>72</v>
      </c>
      <c r="D967" s="28" t="s">
        <v>1591</v>
      </c>
      <c r="E967" s="11">
        <v>22</v>
      </c>
      <c r="F967" s="11" t="s">
        <v>269</v>
      </c>
      <c r="G967" s="11">
        <v>19314414</v>
      </c>
      <c r="I967" t="b">
        <f t="shared" ref="I967:I1030" si="45">IF(AND(IF(F967=$I$5,TRUE,FALSE),IF(MID(B967,1,1)="П",TRUE,FALSE)),TRUE,FALSE)</f>
        <v>0</v>
      </c>
      <c r="J967" s="25" t="str">
        <f t="shared" ref="J967:J1030" si="46">RIGHT(D967,4)</f>
        <v>1995</v>
      </c>
      <c r="L967" s="32">
        <f t="shared" ref="L967:L1030" si="47">IF(LEFT(B967)="П",1,0)</f>
        <v>0</v>
      </c>
      <c r="S967" s="11"/>
      <c r="T967" s="27" t="s">
        <v>1927</v>
      </c>
      <c r="U967" s="11">
        <v>1125</v>
      </c>
    </row>
    <row r="968" spans="1:21" x14ac:dyDescent="0.2">
      <c r="A968" s="11">
        <v>1104</v>
      </c>
      <c r="B968" s="27" t="s">
        <v>1928</v>
      </c>
      <c r="C968" s="11" t="s">
        <v>72</v>
      </c>
      <c r="D968" s="28" t="s">
        <v>1929</v>
      </c>
      <c r="E968" s="11">
        <v>29</v>
      </c>
      <c r="F968" s="11" t="s">
        <v>67</v>
      </c>
      <c r="G968" s="11">
        <v>6538203</v>
      </c>
      <c r="I968" t="b">
        <f t="shared" si="45"/>
        <v>0</v>
      </c>
      <c r="J968" s="25" t="str">
        <f t="shared" si="46"/>
        <v>1988</v>
      </c>
      <c r="L968" s="32">
        <f t="shared" si="47"/>
        <v>0</v>
      </c>
      <c r="S968" s="11"/>
      <c r="T968" s="27" t="s">
        <v>1928</v>
      </c>
      <c r="U968" s="11">
        <v>1104</v>
      </c>
    </row>
    <row r="969" spans="1:21" x14ac:dyDescent="0.2">
      <c r="A969" s="11">
        <v>703</v>
      </c>
      <c r="B969" s="27" t="s">
        <v>1930</v>
      </c>
      <c r="C969" s="11" t="s">
        <v>61</v>
      </c>
      <c r="D969" s="28" t="s">
        <v>1931</v>
      </c>
      <c r="E969" s="11">
        <v>20</v>
      </c>
      <c r="F969" s="11" t="s">
        <v>67</v>
      </c>
      <c r="G969" s="11">
        <v>41318907</v>
      </c>
      <c r="I969" t="b">
        <f t="shared" si="45"/>
        <v>0</v>
      </c>
      <c r="J969" s="25" t="str">
        <f t="shared" si="46"/>
        <v>1998</v>
      </c>
      <c r="L969" s="32">
        <f t="shared" si="47"/>
        <v>0</v>
      </c>
      <c r="S969" s="11"/>
      <c r="T969" s="27" t="s">
        <v>1930</v>
      </c>
      <c r="U969" s="11">
        <v>703</v>
      </c>
    </row>
    <row r="970" spans="1:21" x14ac:dyDescent="0.2">
      <c r="A970" s="11">
        <v>1262</v>
      </c>
      <c r="B970" s="27" t="s">
        <v>1932</v>
      </c>
      <c r="C970" s="11" t="s">
        <v>61</v>
      </c>
      <c r="D970" s="28" t="s">
        <v>1933</v>
      </c>
      <c r="E970" s="11">
        <v>34</v>
      </c>
      <c r="F970" s="11" t="s">
        <v>67</v>
      </c>
      <c r="G970" s="11">
        <v>79167074</v>
      </c>
      <c r="I970" t="b">
        <f t="shared" si="45"/>
        <v>0</v>
      </c>
      <c r="J970" s="25" t="str">
        <f t="shared" si="46"/>
        <v>1983</v>
      </c>
      <c r="L970" s="32">
        <f t="shared" si="47"/>
        <v>0</v>
      </c>
      <c r="S970" s="11"/>
      <c r="T970" s="27" t="s">
        <v>1932</v>
      </c>
      <c r="U970" s="11">
        <v>1262</v>
      </c>
    </row>
    <row r="971" spans="1:21" x14ac:dyDescent="0.2">
      <c r="A971" s="11">
        <v>1561</v>
      </c>
      <c r="B971" s="27" t="s">
        <v>1934</v>
      </c>
      <c r="C971" s="11" t="s">
        <v>61</v>
      </c>
      <c r="D971" s="28" t="s">
        <v>1935</v>
      </c>
      <c r="E971" s="11">
        <v>33</v>
      </c>
      <c r="F971" s="11" t="s">
        <v>76</v>
      </c>
      <c r="G971" s="11">
        <v>90195955</v>
      </c>
      <c r="I971" t="b">
        <f t="shared" si="45"/>
        <v>0</v>
      </c>
      <c r="J971" s="25" t="str">
        <f t="shared" si="46"/>
        <v>1984</v>
      </c>
      <c r="L971" s="32">
        <f t="shared" si="47"/>
        <v>0</v>
      </c>
      <c r="S971" s="11"/>
      <c r="T971" s="27" t="s">
        <v>1934</v>
      </c>
      <c r="U971" s="11">
        <v>1561</v>
      </c>
    </row>
    <row r="972" spans="1:21" x14ac:dyDescent="0.2">
      <c r="A972" s="11">
        <v>745</v>
      </c>
      <c r="B972" s="27" t="s">
        <v>1936</v>
      </c>
      <c r="C972" s="11" t="s">
        <v>72</v>
      </c>
      <c r="D972" s="28" t="s">
        <v>1937</v>
      </c>
      <c r="E972" s="11">
        <v>23</v>
      </c>
      <c r="F972" s="11" t="s">
        <v>67</v>
      </c>
      <c r="G972" s="11">
        <v>75005630</v>
      </c>
      <c r="I972" t="b">
        <f t="shared" si="45"/>
        <v>0</v>
      </c>
      <c r="J972" s="25" t="str">
        <f t="shared" si="46"/>
        <v>1994</v>
      </c>
      <c r="L972" s="32">
        <f t="shared" si="47"/>
        <v>0</v>
      </c>
      <c r="S972" s="11"/>
      <c r="T972" s="27" t="s">
        <v>1936</v>
      </c>
      <c r="U972" s="11">
        <v>745</v>
      </c>
    </row>
    <row r="973" spans="1:21" x14ac:dyDescent="0.2">
      <c r="A973" s="11">
        <v>716</v>
      </c>
      <c r="B973" s="27" t="s">
        <v>1938</v>
      </c>
      <c r="C973" s="11" t="s">
        <v>72</v>
      </c>
      <c r="D973" s="28" t="s">
        <v>1939</v>
      </c>
      <c r="E973" s="11">
        <v>31</v>
      </c>
      <c r="F973" s="11" t="s">
        <v>119</v>
      </c>
      <c r="G973" s="11">
        <v>60198786</v>
      </c>
      <c r="I973" t="b">
        <f t="shared" si="45"/>
        <v>0</v>
      </c>
      <c r="J973" s="25" t="str">
        <f t="shared" si="46"/>
        <v>1986</v>
      </c>
      <c r="L973" s="32">
        <f t="shared" si="47"/>
        <v>0</v>
      </c>
      <c r="S973" s="11"/>
      <c r="T973" s="27" t="s">
        <v>1938</v>
      </c>
      <c r="U973" s="11">
        <v>716</v>
      </c>
    </row>
    <row r="974" spans="1:21" x14ac:dyDescent="0.2">
      <c r="A974" s="11">
        <v>1042</v>
      </c>
      <c r="B974" s="27" t="s">
        <v>1940</v>
      </c>
      <c r="C974" s="11" t="s">
        <v>72</v>
      </c>
      <c r="D974" s="28" t="s">
        <v>1941</v>
      </c>
      <c r="E974" s="11">
        <v>31</v>
      </c>
      <c r="F974" s="11" t="s">
        <v>76</v>
      </c>
      <c r="G974" s="11">
        <v>69232416</v>
      </c>
      <c r="I974" t="b">
        <f t="shared" si="45"/>
        <v>0</v>
      </c>
      <c r="J974" s="25" t="str">
        <f t="shared" si="46"/>
        <v>1986</v>
      </c>
      <c r="L974" s="32">
        <f t="shared" si="47"/>
        <v>0</v>
      </c>
      <c r="S974" s="11"/>
      <c r="T974" s="27" t="s">
        <v>1940</v>
      </c>
      <c r="U974" s="11">
        <v>1042</v>
      </c>
    </row>
    <row r="975" spans="1:21" x14ac:dyDescent="0.2">
      <c r="A975" s="11">
        <v>836</v>
      </c>
      <c r="B975" s="27" t="s">
        <v>1942</v>
      </c>
      <c r="C975" s="11" t="s">
        <v>61</v>
      </c>
      <c r="D975" s="28" t="s">
        <v>1943</v>
      </c>
      <c r="E975" s="11">
        <v>31</v>
      </c>
      <c r="F975" s="11" t="s">
        <v>67</v>
      </c>
      <c r="G975" s="11">
        <v>23609178</v>
      </c>
      <c r="I975" t="b">
        <f t="shared" si="45"/>
        <v>0</v>
      </c>
      <c r="J975" s="25" t="str">
        <f t="shared" si="46"/>
        <v>1986</v>
      </c>
      <c r="L975" s="32">
        <f t="shared" si="47"/>
        <v>0</v>
      </c>
      <c r="S975" s="11"/>
      <c r="T975" s="27" t="s">
        <v>1942</v>
      </c>
      <c r="U975" s="11">
        <v>836</v>
      </c>
    </row>
    <row r="976" spans="1:21" x14ac:dyDescent="0.2">
      <c r="A976" s="11">
        <v>564</v>
      </c>
      <c r="B976" s="27" t="s">
        <v>1944</v>
      </c>
      <c r="C976" s="11" t="s">
        <v>61</v>
      </c>
      <c r="D976" s="28" t="s">
        <v>1945</v>
      </c>
      <c r="E976" s="11">
        <v>25</v>
      </c>
      <c r="F976" s="11" t="s">
        <v>67</v>
      </c>
      <c r="G976" s="11">
        <v>48413762</v>
      </c>
      <c r="I976" t="b">
        <f t="shared" si="45"/>
        <v>0</v>
      </c>
      <c r="J976" s="25" t="str">
        <f t="shared" si="46"/>
        <v>1992</v>
      </c>
      <c r="L976" s="32">
        <f t="shared" si="47"/>
        <v>0</v>
      </c>
      <c r="S976" s="11"/>
      <c r="T976" s="27" t="s">
        <v>1944</v>
      </c>
      <c r="U976" s="11">
        <v>564</v>
      </c>
    </row>
    <row r="977" spans="1:21" x14ac:dyDescent="0.2">
      <c r="A977" s="11">
        <v>884</v>
      </c>
      <c r="B977" s="27" t="s">
        <v>1222</v>
      </c>
      <c r="C977" s="11" t="s">
        <v>72</v>
      </c>
      <c r="D977" s="28" t="s">
        <v>1223</v>
      </c>
      <c r="E977" s="11">
        <v>43</v>
      </c>
      <c r="F977" s="11" t="s">
        <v>70</v>
      </c>
      <c r="G977" s="11">
        <v>85046054</v>
      </c>
      <c r="I977" t="b">
        <f t="shared" si="45"/>
        <v>0</v>
      </c>
      <c r="J977" s="25" t="str">
        <f t="shared" si="46"/>
        <v>1974</v>
      </c>
      <c r="L977" s="32">
        <f t="shared" si="47"/>
        <v>0</v>
      </c>
      <c r="S977" s="11"/>
      <c r="T977" s="27" t="s">
        <v>1222</v>
      </c>
      <c r="U977" s="11">
        <v>884</v>
      </c>
    </row>
    <row r="978" spans="1:21" x14ac:dyDescent="0.2">
      <c r="A978" s="11">
        <v>427</v>
      </c>
      <c r="B978" s="27" t="s">
        <v>1946</v>
      </c>
      <c r="C978" s="11" t="s">
        <v>72</v>
      </c>
      <c r="D978" s="28" t="s">
        <v>1947</v>
      </c>
      <c r="E978" s="11">
        <v>30</v>
      </c>
      <c r="F978" s="11" t="s">
        <v>67</v>
      </c>
      <c r="G978" s="11">
        <v>7876016</v>
      </c>
      <c r="I978" t="b">
        <f t="shared" si="45"/>
        <v>0</v>
      </c>
      <c r="J978" s="25" t="str">
        <f t="shared" si="46"/>
        <v>1987</v>
      </c>
      <c r="L978" s="32">
        <f t="shared" si="47"/>
        <v>0</v>
      </c>
      <c r="S978" s="11"/>
      <c r="T978" s="27" t="s">
        <v>1946</v>
      </c>
      <c r="U978" s="11">
        <v>427</v>
      </c>
    </row>
    <row r="979" spans="1:21" x14ac:dyDescent="0.2">
      <c r="A979" s="11">
        <v>248</v>
      </c>
      <c r="B979" s="27" t="s">
        <v>1948</v>
      </c>
      <c r="C979" s="11" t="s">
        <v>61</v>
      </c>
      <c r="D979" s="28" t="s">
        <v>1949</v>
      </c>
      <c r="E979" s="11">
        <v>37</v>
      </c>
      <c r="F979" s="11" t="s">
        <v>67</v>
      </c>
      <c r="G979" s="11">
        <v>32883284</v>
      </c>
      <c r="I979" t="b">
        <f t="shared" si="45"/>
        <v>0</v>
      </c>
      <c r="J979" s="25" t="str">
        <f t="shared" si="46"/>
        <v>1980</v>
      </c>
      <c r="L979" s="32">
        <f t="shared" si="47"/>
        <v>0</v>
      </c>
      <c r="S979" s="11"/>
      <c r="T979" s="27" t="s">
        <v>1948</v>
      </c>
      <c r="U979" s="11">
        <v>248</v>
      </c>
    </row>
    <row r="980" spans="1:21" x14ac:dyDescent="0.2">
      <c r="A980" s="11">
        <v>1782</v>
      </c>
      <c r="B980" s="27" t="s">
        <v>1950</v>
      </c>
      <c r="C980" s="11" t="s">
        <v>72</v>
      </c>
      <c r="D980" s="28" t="s">
        <v>1951</v>
      </c>
      <c r="E980" s="11">
        <v>31</v>
      </c>
      <c r="F980" s="11" t="s">
        <v>67</v>
      </c>
      <c r="G980" s="11">
        <v>58969925</v>
      </c>
      <c r="I980" t="b">
        <f t="shared" si="45"/>
        <v>0</v>
      </c>
      <c r="J980" s="25" t="str">
        <f t="shared" si="46"/>
        <v>1986</v>
      </c>
      <c r="L980" s="32">
        <f t="shared" si="47"/>
        <v>1</v>
      </c>
      <c r="S980" s="11"/>
      <c r="T980" s="27" t="s">
        <v>1950</v>
      </c>
      <c r="U980" s="11">
        <v>1782</v>
      </c>
    </row>
    <row r="981" spans="1:21" x14ac:dyDescent="0.2">
      <c r="A981" s="11">
        <v>354</v>
      </c>
      <c r="B981" s="27" t="s">
        <v>1952</v>
      </c>
      <c r="C981" s="11" t="s">
        <v>65</v>
      </c>
      <c r="D981" s="28" t="s">
        <v>1953</v>
      </c>
      <c r="E981" s="11">
        <v>29</v>
      </c>
      <c r="F981" s="11" t="s">
        <v>67</v>
      </c>
      <c r="G981" s="11">
        <v>69349081</v>
      </c>
      <c r="I981" t="b">
        <f t="shared" si="45"/>
        <v>0</v>
      </c>
      <c r="J981" s="25" t="str">
        <f t="shared" si="46"/>
        <v>1988</v>
      </c>
      <c r="L981" s="32">
        <f t="shared" si="47"/>
        <v>0</v>
      </c>
      <c r="S981" s="11"/>
      <c r="T981" s="27" t="s">
        <v>1952</v>
      </c>
      <c r="U981" s="11">
        <v>354</v>
      </c>
    </row>
    <row r="982" spans="1:21" x14ac:dyDescent="0.2">
      <c r="A982" s="11">
        <v>1057</v>
      </c>
      <c r="B982" s="27" t="s">
        <v>1954</v>
      </c>
      <c r="C982" s="11" t="s">
        <v>65</v>
      </c>
      <c r="D982" s="28" t="s">
        <v>1955</v>
      </c>
      <c r="E982" s="11">
        <v>29</v>
      </c>
      <c r="F982" s="11" t="s">
        <v>63</v>
      </c>
      <c r="G982" s="11">
        <v>75055717</v>
      </c>
      <c r="I982" t="b">
        <f t="shared" si="45"/>
        <v>0</v>
      </c>
      <c r="J982" s="25" t="str">
        <f t="shared" si="46"/>
        <v>1988</v>
      </c>
      <c r="L982" s="32">
        <f t="shared" si="47"/>
        <v>0</v>
      </c>
      <c r="S982" s="11"/>
      <c r="T982" s="27" t="s">
        <v>1954</v>
      </c>
      <c r="U982" s="11">
        <v>1057</v>
      </c>
    </row>
    <row r="983" spans="1:21" x14ac:dyDescent="0.2">
      <c r="A983" s="11">
        <v>352</v>
      </c>
      <c r="B983" s="27" t="s">
        <v>1956</v>
      </c>
      <c r="C983" s="11" t="s">
        <v>72</v>
      </c>
      <c r="D983" s="28" t="s">
        <v>1957</v>
      </c>
      <c r="E983" s="11">
        <v>39</v>
      </c>
      <c r="F983" s="11" t="s">
        <v>67</v>
      </c>
      <c r="G983" s="11">
        <v>69287284</v>
      </c>
      <c r="I983" t="b">
        <f t="shared" si="45"/>
        <v>0</v>
      </c>
      <c r="J983" s="25" t="str">
        <f t="shared" si="46"/>
        <v>1979</v>
      </c>
      <c r="L983" s="32">
        <f t="shared" si="47"/>
        <v>0</v>
      </c>
      <c r="S983" s="11"/>
      <c r="T983" s="27" t="s">
        <v>1956</v>
      </c>
      <c r="U983" s="11">
        <v>352</v>
      </c>
    </row>
    <row r="984" spans="1:21" x14ac:dyDescent="0.2">
      <c r="A984" s="11">
        <v>1160</v>
      </c>
      <c r="B984" s="27" t="s">
        <v>1958</v>
      </c>
      <c r="C984" s="11" t="s">
        <v>65</v>
      </c>
      <c r="D984" s="28" t="s">
        <v>1959</v>
      </c>
      <c r="E984" s="11">
        <v>22</v>
      </c>
      <c r="F984" s="11" t="s">
        <v>67</v>
      </c>
      <c r="G984" s="11">
        <v>91874482</v>
      </c>
      <c r="I984" t="b">
        <f t="shared" si="45"/>
        <v>0</v>
      </c>
      <c r="J984" s="25" t="str">
        <f t="shared" si="46"/>
        <v>1995</v>
      </c>
      <c r="L984" s="32">
        <f t="shared" si="47"/>
        <v>0</v>
      </c>
      <c r="S984" s="11"/>
      <c r="T984" s="27" t="s">
        <v>1958</v>
      </c>
      <c r="U984" s="11">
        <v>1160</v>
      </c>
    </row>
    <row r="985" spans="1:21" x14ac:dyDescent="0.2">
      <c r="A985" s="11">
        <v>734</v>
      </c>
      <c r="B985" s="27" t="s">
        <v>1960</v>
      </c>
      <c r="C985" s="11" t="s">
        <v>61</v>
      </c>
      <c r="D985" s="28" t="s">
        <v>1961</v>
      </c>
      <c r="E985" s="11">
        <v>30</v>
      </c>
      <c r="F985" s="11" t="s">
        <v>119</v>
      </c>
      <c r="G985" s="11">
        <v>96753891</v>
      </c>
      <c r="I985" t="b">
        <f t="shared" si="45"/>
        <v>0</v>
      </c>
      <c r="J985" s="25" t="str">
        <f t="shared" si="46"/>
        <v>1987</v>
      </c>
      <c r="L985" s="32">
        <f t="shared" si="47"/>
        <v>0</v>
      </c>
      <c r="S985" s="11"/>
      <c r="T985" s="27" t="s">
        <v>1960</v>
      </c>
      <c r="U985" s="11">
        <v>734</v>
      </c>
    </row>
    <row r="986" spans="1:21" x14ac:dyDescent="0.2">
      <c r="A986" s="11">
        <v>1039</v>
      </c>
      <c r="B986" s="27" t="s">
        <v>1962</v>
      </c>
      <c r="C986" s="11" t="s">
        <v>72</v>
      </c>
      <c r="D986" s="28" t="s">
        <v>1963</v>
      </c>
      <c r="E986" s="11">
        <v>22</v>
      </c>
      <c r="F986" s="11" t="s">
        <v>67</v>
      </c>
      <c r="G986" s="11">
        <v>68024455</v>
      </c>
      <c r="I986" t="b">
        <f t="shared" si="45"/>
        <v>0</v>
      </c>
      <c r="J986" s="25" t="str">
        <f t="shared" si="46"/>
        <v>1995</v>
      </c>
      <c r="L986" s="32">
        <f t="shared" si="47"/>
        <v>0</v>
      </c>
      <c r="S986" s="11"/>
      <c r="T986" s="27" t="s">
        <v>1962</v>
      </c>
      <c r="U986" s="11">
        <v>1039</v>
      </c>
    </row>
    <row r="987" spans="1:21" x14ac:dyDescent="0.2">
      <c r="A987" s="11">
        <v>623</v>
      </c>
      <c r="B987" s="27" t="s">
        <v>1964</v>
      </c>
      <c r="C987" s="11" t="s">
        <v>61</v>
      </c>
      <c r="D987" s="28" t="s">
        <v>1965</v>
      </c>
      <c r="E987" s="11">
        <v>27</v>
      </c>
      <c r="F987" s="11" t="s">
        <v>119</v>
      </c>
      <c r="G987" s="11">
        <v>84610731</v>
      </c>
      <c r="I987" t="b">
        <f t="shared" si="45"/>
        <v>0</v>
      </c>
      <c r="J987" s="25" t="str">
        <f t="shared" si="46"/>
        <v>1990</v>
      </c>
      <c r="L987" s="32">
        <f t="shared" si="47"/>
        <v>0</v>
      </c>
      <c r="S987" s="11"/>
      <c r="T987" s="27" t="s">
        <v>1964</v>
      </c>
      <c r="U987" s="11">
        <v>623</v>
      </c>
    </row>
    <row r="988" spans="1:21" x14ac:dyDescent="0.2">
      <c r="A988" s="11">
        <v>366</v>
      </c>
      <c r="B988" s="27" t="s">
        <v>1966</v>
      </c>
      <c r="C988" s="11" t="s">
        <v>61</v>
      </c>
      <c r="D988" s="28" t="s">
        <v>1967</v>
      </c>
      <c r="E988" s="11">
        <v>27</v>
      </c>
      <c r="F988" s="11" t="s">
        <v>67</v>
      </c>
      <c r="G988" s="11">
        <v>67538366</v>
      </c>
      <c r="I988" t="b">
        <f t="shared" si="45"/>
        <v>0</v>
      </c>
      <c r="J988" s="25" t="str">
        <f t="shared" si="46"/>
        <v>1990</v>
      </c>
      <c r="L988" s="32">
        <f t="shared" si="47"/>
        <v>0</v>
      </c>
      <c r="S988" s="11"/>
      <c r="T988" s="27" t="s">
        <v>1966</v>
      </c>
      <c r="U988" s="11">
        <v>366</v>
      </c>
    </row>
    <row r="989" spans="1:21" x14ac:dyDescent="0.2">
      <c r="A989" s="11">
        <v>1180</v>
      </c>
      <c r="B989" s="27" t="s">
        <v>1968</v>
      </c>
      <c r="C989" s="11" t="s">
        <v>72</v>
      </c>
      <c r="D989" s="28" t="s">
        <v>1969</v>
      </c>
      <c r="E989" s="11">
        <v>38</v>
      </c>
      <c r="F989" s="11" t="s">
        <v>67</v>
      </c>
      <c r="G989" s="11">
        <v>71794242</v>
      </c>
      <c r="I989" t="b">
        <f t="shared" si="45"/>
        <v>0</v>
      </c>
      <c r="J989" s="25" t="str">
        <f t="shared" si="46"/>
        <v>1979</v>
      </c>
      <c r="L989" s="32">
        <f t="shared" si="47"/>
        <v>0</v>
      </c>
      <c r="S989" s="11"/>
      <c r="T989" s="27" t="s">
        <v>1968</v>
      </c>
      <c r="U989" s="11">
        <v>1180</v>
      </c>
    </row>
    <row r="990" spans="1:21" x14ac:dyDescent="0.2">
      <c r="A990" s="11">
        <v>798</v>
      </c>
      <c r="B990" s="27" t="s">
        <v>1970</v>
      </c>
      <c r="C990" s="11" t="s">
        <v>61</v>
      </c>
      <c r="D990" s="28" t="s">
        <v>1971</v>
      </c>
      <c r="E990" s="11">
        <v>42</v>
      </c>
      <c r="F990" s="11" t="s">
        <v>67</v>
      </c>
      <c r="G990" s="11">
        <v>69832064</v>
      </c>
      <c r="I990" t="b">
        <f t="shared" si="45"/>
        <v>0</v>
      </c>
      <c r="J990" s="25" t="str">
        <f t="shared" si="46"/>
        <v>1975</v>
      </c>
      <c r="L990" s="32">
        <f t="shared" si="47"/>
        <v>0</v>
      </c>
      <c r="S990" s="11"/>
      <c r="T990" s="27" t="s">
        <v>1970</v>
      </c>
      <c r="U990" s="11">
        <v>798</v>
      </c>
    </row>
    <row r="991" spans="1:21" x14ac:dyDescent="0.2">
      <c r="A991" s="11">
        <v>804</v>
      </c>
      <c r="B991" s="27" t="s">
        <v>1972</v>
      </c>
      <c r="C991" s="11" t="s">
        <v>72</v>
      </c>
      <c r="D991" s="28" t="s">
        <v>1973</v>
      </c>
      <c r="E991" s="11">
        <v>32</v>
      </c>
      <c r="F991" s="11" t="s">
        <v>67</v>
      </c>
      <c r="G991" s="11">
        <v>27280803</v>
      </c>
      <c r="I991" t="b">
        <f t="shared" si="45"/>
        <v>0</v>
      </c>
      <c r="J991" s="25" t="str">
        <f t="shared" si="46"/>
        <v>1985</v>
      </c>
      <c r="L991" s="32">
        <f t="shared" si="47"/>
        <v>0</v>
      </c>
      <c r="S991" s="11"/>
      <c r="T991" s="27" t="s">
        <v>1972</v>
      </c>
      <c r="U991" s="11">
        <v>804</v>
      </c>
    </row>
    <row r="992" spans="1:21" x14ac:dyDescent="0.2">
      <c r="A992" s="11">
        <v>998</v>
      </c>
      <c r="B992" s="27" t="s">
        <v>97</v>
      </c>
      <c r="C992" s="11" t="s">
        <v>72</v>
      </c>
      <c r="D992" s="28" t="s">
        <v>69</v>
      </c>
      <c r="E992" s="11">
        <v>33</v>
      </c>
      <c r="F992" s="11" t="s">
        <v>67</v>
      </c>
      <c r="G992" s="11">
        <v>37342367</v>
      </c>
      <c r="I992" t="b">
        <f t="shared" si="45"/>
        <v>0</v>
      </c>
      <c r="J992" s="25" t="str">
        <f t="shared" si="46"/>
        <v>1984</v>
      </c>
      <c r="L992" s="32">
        <f t="shared" si="47"/>
        <v>0</v>
      </c>
      <c r="S992" s="11"/>
      <c r="T992" s="27" t="s">
        <v>97</v>
      </c>
      <c r="U992" s="11">
        <v>998</v>
      </c>
    </row>
    <row r="993" spans="1:21" x14ac:dyDescent="0.2">
      <c r="A993" s="11">
        <v>869</v>
      </c>
      <c r="B993" s="27" t="s">
        <v>1974</v>
      </c>
      <c r="C993" s="11" t="s">
        <v>72</v>
      </c>
      <c r="D993" s="28" t="s">
        <v>825</v>
      </c>
      <c r="E993" s="11">
        <v>23</v>
      </c>
      <c r="F993" s="11" t="s">
        <v>67</v>
      </c>
      <c r="G993" s="11">
        <v>28297504</v>
      </c>
      <c r="I993" t="b">
        <f t="shared" si="45"/>
        <v>0</v>
      </c>
      <c r="J993" s="25" t="str">
        <f t="shared" si="46"/>
        <v>1995</v>
      </c>
      <c r="L993" s="32">
        <f t="shared" si="47"/>
        <v>0</v>
      </c>
      <c r="S993" s="11"/>
      <c r="T993" s="27" t="s">
        <v>1974</v>
      </c>
      <c r="U993" s="11">
        <v>869</v>
      </c>
    </row>
    <row r="994" spans="1:21" x14ac:dyDescent="0.2">
      <c r="A994" s="11">
        <v>1249</v>
      </c>
      <c r="B994" s="27" t="s">
        <v>1975</v>
      </c>
      <c r="C994" s="11" t="s">
        <v>61</v>
      </c>
      <c r="D994" s="28" t="s">
        <v>1976</v>
      </c>
      <c r="E994" s="11">
        <v>35</v>
      </c>
      <c r="F994" s="11" t="s">
        <v>67</v>
      </c>
      <c r="G994" s="11">
        <v>96548964</v>
      </c>
      <c r="I994" t="b">
        <f t="shared" si="45"/>
        <v>0</v>
      </c>
      <c r="J994" s="25" t="str">
        <f t="shared" si="46"/>
        <v>1982</v>
      </c>
      <c r="L994" s="32">
        <f t="shared" si="47"/>
        <v>0</v>
      </c>
      <c r="S994" s="11"/>
      <c r="T994" s="27" t="s">
        <v>1975</v>
      </c>
      <c r="U994" s="11">
        <v>1249</v>
      </c>
    </row>
    <row r="995" spans="1:21" x14ac:dyDescent="0.2">
      <c r="A995" s="11">
        <v>223</v>
      </c>
      <c r="B995" s="27" t="s">
        <v>1977</v>
      </c>
      <c r="C995" s="11" t="s">
        <v>72</v>
      </c>
      <c r="D995" s="28" t="s">
        <v>1978</v>
      </c>
      <c r="E995" s="11">
        <v>25</v>
      </c>
      <c r="F995" s="11" t="s">
        <v>67</v>
      </c>
      <c r="G995" s="11">
        <v>10079570</v>
      </c>
      <c r="I995" t="b">
        <f t="shared" si="45"/>
        <v>0</v>
      </c>
      <c r="J995" s="25" t="str">
        <f t="shared" si="46"/>
        <v>1992</v>
      </c>
      <c r="L995" s="32">
        <f t="shared" si="47"/>
        <v>0</v>
      </c>
      <c r="S995" s="11"/>
      <c r="T995" s="27" t="s">
        <v>1977</v>
      </c>
      <c r="U995" s="11">
        <v>223</v>
      </c>
    </row>
    <row r="996" spans="1:21" x14ac:dyDescent="0.2">
      <c r="A996" s="11">
        <v>662</v>
      </c>
      <c r="B996" s="27" t="s">
        <v>1979</v>
      </c>
      <c r="C996" s="11" t="s">
        <v>61</v>
      </c>
      <c r="D996" s="28" t="s">
        <v>1980</v>
      </c>
      <c r="E996" s="11">
        <v>59</v>
      </c>
      <c r="F996" s="11" t="s">
        <v>67</v>
      </c>
      <c r="G996" s="11">
        <v>64353488</v>
      </c>
      <c r="I996" t="b">
        <f t="shared" si="45"/>
        <v>0</v>
      </c>
      <c r="J996" s="25" t="str">
        <f t="shared" si="46"/>
        <v>1958</v>
      </c>
      <c r="L996" s="32">
        <f t="shared" si="47"/>
        <v>0</v>
      </c>
      <c r="S996" s="11"/>
      <c r="T996" s="27" t="s">
        <v>1979</v>
      </c>
      <c r="U996" s="11">
        <v>662</v>
      </c>
    </row>
    <row r="997" spans="1:21" x14ac:dyDescent="0.2">
      <c r="A997" s="11">
        <v>1279</v>
      </c>
      <c r="B997" s="27" t="s">
        <v>1981</v>
      </c>
      <c r="C997" s="11" t="s">
        <v>72</v>
      </c>
      <c r="D997" s="28" t="s">
        <v>1982</v>
      </c>
      <c r="E997" s="11">
        <v>30</v>
      </c>
      <c r="F997" s="11" t="s">
        <v>67</v>
      </c>
      <c r="G997" s="11">
        <v>69073037</v>
      </c>
      <c r="I997" t="b">
        <f t="shared" si="45"/>
        <v>0</v>
      </c>
      <c r="J997" s="25" t="str">
        <f t="shared" si="46"/>
        <v>1987</v>
      </c>
      <c r="L997" s="32">
        <f t="shared" si="47"/>
        <v>0</v>
      </c>
      <c r="S997" s="11"/>
      <c r="T997" s="27" t="s">
        <v>1981</v>
      </c>
      <c r="U997" s="11">
        <v>1279</v>
      </c>
    </row>
    <row r="998" spans="1:21" x14ac:dyDescent="0.2">
      <c r="A998" s="11">
        <v>502</v>
      </c>
      <c r="B998" s="27" t="s">
        <v>1983</v>
      </c>
      <c r="C998" s="11" t="s">
        <v>65</v>
      </c>
      <c r="D998" s="28" t="s">
        <v>1984</v>
      </c>
      <c r="E998" s="11">
        <v>38</v>
      </c>
      <c r="F998" s="11" t="s">
        <v>67</v>
      </c>
      <c r="G998" s="11">
        <v>25906735</v>
      </c>
      <c r="I998" t="b">
        <f t="shared" si="45"/>
        <v>0</v>
      </c>
      <c r="J998" s="25" t="str">
        <f t="shared" si="46"/>
        <v>1979</v>
      </c>
      <c r="L998" s="32">
        <f t="shared" si="47"/>
        <v>0</v>
      </c>
      <c r="S998" s="11"/>
      <c r="T998" s="27" t="s">
        <v>1983</v>
      </c>
      <c r="U998" s="11">
        <v>502</v>
      </c>
    </row>
    <row r="999" spans="1:21" x14ac:dyDescent="0.2">
      <c r="A999" s="11">
        <v>850</v>
      </c>
      <c r="B999" s="27" t="s">
        <v>1985</v>
      </c>
      <c r="C999" s="11" t="s">
        <v>72</v>
      </c>
      <c r="D999" s="28" t="s">
        <v>1986</v>
      </c>
      <c r="E999" s="11">
        <v>21</v>
      </c>
      <c r="F999" s="11" t="s">
        <v>67</v>
      </c>
      <c r="G999" s="11">
        <v>47907480</v>
      </c>
      <c r="I999" t="b">
        <f t="shared" si="45"/>
        <v>0</v>
      </c>
      <c r="J999" s="25" t="str">
        <f t="shared" si="46"/>
        <v>1996</v>
      </c>
      <c r="L999" s="32">
        <f t="shared" si="47"/>
        <v>0</v>
      </c>
      <c r="S999" s="11"/>
      <c r="T999" s="27" t="s">
        <v>1985</v>
      </c>
      <c r="U999" s="11">
        <v>850</v>
      </c>
    </row>
    <row r="1000" spans="1:21" x14ac:dyDescent="0.2">
      <c r="A1000" s="11">
        <v>317</v>
      </c>
      <c r="B1000" s="27" t="s">
        <v>1987</v>
      </c>
      <c r="C1000" s="11" t="s">
        <v>72</v>
      </c>
      <c r="D1000" s="28" t="s">
        <v>1988</v>
      </c>
      <c r="E1000" s="11">
        <v>23</v>
      </c>
      <c r="F1000" s="11" t="s">
        <v>67</v>
      </c>
      <c r="G1000" s="11">
        <v>89349083</v>
      </c>
      <c r="I1000" t="b">
        <f t="shared" si="45"/>
        <v>0</v>
      </c>
      <c r="J1000" s="25" t="str">
        <f t="shared" si="46"/>
        <v>1994</v>
      </c>
      <c r="L1000" s="32">
        <f t="shared" si="47"/>
        <v>0</v>
      </c>
      <c r="S1000" s="11"/>
      <c r="T1000" s="27" t="s">
        <v>1987</v>
      </c>
      <c r="U1000" s="11">
        <v>317</v>
      </c>
    </row>
    <row r="1001" spans="1:21" x14ac:dyDescent="0.2">
      <c r="A1001" s="11">
        <v>915</v>
      </c>
      <c r="B1001" s="27" t="s">
        <v>1989</v>
      </c>
      <c r="C1001" s="11" t="s">
        <v>61</v>
      </c>
      <c r="D1001" s="28" t="s">
        <v>1990</v>
      </c>
      <c r="E1001" s="11">
        <v>25</v>
      </c>
      <c r="F1001" s="11" t="s">
        <v>67</v>
      </c>
      <c r="G1001" s="11">
        <v>79608934</v>
      </c>
      <c r="I1001" t="b">
        <f t="shared" si="45"/>
        <v>0</v>
      </c>
      <c r="J1001" s="25" t="str">
        <f t="shared" si="46"/>
        <v>1992</v>
      </c>
      <c r="L1001" s="32">
        <f t="shared" si="47"/>
        <v>0</v>
      </c>
      <c r="S1001" s="11"/>
      <c r="T1001" s="27" t="s">
        <v>1989</v>
      </c>
      <c r="U1001" s="11">
        <v>915</v>
      </c>
    </row>
    <row r="1002" spans="1:21" x14ac:dyDescent="0.2">
      <c r="A1002" s="11">
        <v>385</v>
      </c>
      <c r="B1002" s="27" t="s">
        <v>1991</v>
      </c>
      <c r="C1002" s="11" t="s">
        <v>72</v>
      </c>
      <c r="D1002" s="28" t="s">
        <v>1992</v>
      </c>
      <c r="E1002" s="11">
        <v>17</v>
      </c>
      <c r="F1002" s="11" t="s">
        <v>67</v>
      </c>
      <c r="G1002" s="11">
        <v>25636114</v>
      </c>
      <c r="I1002" t="b">
        <f t="shared" si="45"/>
        <v>0</v>
      </c>
      <c r="J1002" s="25" t="str">
        <f t="shared" si="46"/>
        <v>2000</v>
      </c>
      <c r="L1002" s="32">
        <f t="shared" si="47"/>
        <v>0</v>
      </c>
      <c r="S1002" s="11"/>
      <c r="T1002" s="27" t="s">
        <v>1991</v>
      </c>
      <c r="U1002" s="11">
        <v>385</v>
      </c>
    </row>
    <row r="1003" spans="1:21" x14ac:dyDescent="0.2">
      <c r="A1003" s="11">
        <v>85</v>
      </c>
      <c r="B1003" s="27" t="s">
        <v>1993</v>
      </c>
      <c r="C1003" s="11" t="s">
        <v>61</v>
      </c>
      <c r="D1003" s="28" t="s">
        <v>1994</v>
      </c>
      <c r="E1003" s="11">
        <v>19</v>
      </c>
      <c r="F1003" s="11" t="s">
        <v>70</v>
      </c>
      <c r="G1003" s="11">
        <v>19951572</v>
      </c>
      <c r="I1003" t="b">
        <f t="shared" si="45"/>
        <v>0</v>
      </c>
      <c r="J1003" s="25" t="str">
        <f t="shared" si="46"/>
        <v>1998</v>
      </c>
      <c r="L1003" s="32">
        <f t="shared" si="47"/>
        <v>1</v>
      </c>
      <c r="S1003" s="11"/>
      <c r="T1003" s="27" t="s">
        <v>1993</v>
      </c>
      <c r="U1003" s="11">
        <v>85</v>
      </c>
    </row>
    <row r="1004" spans="1:21" x14ac:dyDescent="0.2">
      <c r="A1004" s="11">
        <v>399</v>
      </c>
      <c r="B1004" s="27" t="s">
        <v>1995</v>
      </c>
      <c r="C1004" s="11" t="s">
        <v>72</v>
      </c>
      <c r="D1004" s="28" t="s">
        <v>1996</v>
      </c>
      <c r="E1004" s="11">
        <v>27</v>
      </c>
      <c r="F1004" s="11" t="s">
        <v>67</v>
      </c>
      <c r="G1004" s="11">
        <v>77232347</v>
      </c>
      <c r="I1004" t="b">
        <f t="shared" si="45"/>
        <v>0</v>
      </c>
      <c r="J1004" s="25" t="str">
        <f t="shared" si="46"/>
        <v>1990</v>
      </c>
      <c r="L1004" s="32">
        <f t="shared" si="47"/>
        <v>0</v>
      </c>
      <c r="S1004" s="11"/>
      <c r="T1004" s="27" t="s">
        <v>1995</v>
      </c>
      <c r="U1004" s="11">
        <v>399</v>
      </c>
    </row>
    <row r="1005" spans="1:21" x14ac:dyDescent="0.2">
      <c r="A1005" s="11">
        <v>198</v>
      </c>
      <c r="B1005" s="27" t="s">
        <v>1997</v>
      </c>
      <c r="C1005" s="11" t="s">
        <v>72</v>
      </c>
      <c r="D1005" s="28" t="s">
        <v>1998</v>
      </c>
      <c r="E1005" s="11">
        <v>30</v>
      </c>
      <c r="F1005" s="11" t="s">
        <v>119</v>
      </c>
      <c r="G1005" s="11">
        <v>29857040</v>
      </c>
      <c r="I1005" t="b">
        <f t="shared" si="45"/>
        <v>0</v>
      </c>
      <c r="J1005" s="25" t="str">
        <f t="shared" si="46"/>
        <v>1987</v>
      </c>
      <c r="L1005" s="32">
        <f t="shared" si="47"/>
        <v>0</v>
      </c>
      <c r="S1005" s="11"/>
      <c r="T1005" s="27" t="s">
        <v>1997</v>
      </c>
      <c r="U1005" s="11">
        <v>198</v>
      </c>
    </row>
    <row r="1006" spans="1:21" x14ac:dyDescent="0.2">
      <c r="A1006" s="11">
        <v>7</v>
      </c>
      <c r="B1006" s="27" t="s">
        <v>1999</v>
      </c>
      <c r="C1006" s="11" t="s">
        <v>72</v>
      </c>
      <c r="D1006" s="28" t="s">
        <v>2000</v>
      </c>
      <c r="E1006" s="11">
        <v>34</v>
      </c>
      <c r="F1006" s="11" t="s">
        <v>67</v>
      </c>
      <c r="G1006" s="11">
        <v>66455401</v>
      </c>
      <c r="I1006" t="b">
        <f t="shared" si="45"/>
        <v>0</v>
      </c>
      <c r="J1006" s="25" t="str">
        <f t="shared" si="46"/>
        <v>1983</v>
      </c>
      <c r="L1006" s="32">
        <f t="shared" si="47"/>
        <v>1</v>
      </c>
      <c r="S1006" s="11"/>
      <c r="T1006" s="27" t="s">
        <v>1999</v>
      </c>
      <c r="U1006" s="11">
        <v>7</v>
      </c>
    </row>
    <row r="1007" spans="1:21" x14ac:dyDescent="0.2">
      <c r="A1007" s="11">
        <v>296</v>
      </c>
      <c r="B1007" s="27" t="s">
        <v>2001</v>
      </c>
      <c r="C1007" s="11" t="s">
        <v>72</v>
      </c>
      <c r="D1007" s="28" t="s">
        <v>2002</v>
      </c>
      <c r="E1007" s="11">
        <v>31</v>
      </c>
      <c r="F1007" s="11" t="s">
        <v>76</v>
      </c>
      <c r="G1007" s="11">
        <v>53700399</v>
      </c>
      <c r="I1007" t="b">
        <f t="shared" si="45"/>
        <v>0</v>
      </c>
      <c r="J1007" s="25" t="str">
        <f t="shared" si="46"/>
        <v>1987</v>
      </c>
      <c r="L1007" s="32">
        <f t="shared" si="47"/>
        <v>0</v>
      </c>
      <c r="S1007" s="11"/>
      <c r="T1007" s="27" t="s">
        <v>2001</v>
      </c>
      <c r="U1007" s="11">
        <v>296</v>
      </c>
    </row>
    <row r="1008" spans="1:21" x14ac:dyDescent="0.2">
      <c r="A1008" s="11">
        <v>228</v>
      </c>
      <c r="B1008" s="27" t="s">
        <v>2003</v>
      </c>
      <c r="C1008" s="11" t="s">
        <v>72</v>
      </c>
      <c r="D1008" s="28" t="s">
        <v>2004</v>
      </c>
      <c r="E1008" s="11">
        <v>32</v>
      </c>
      <c r="F1008" s="11" t="s">
        <v>63</v>
      </c>
      <c r="G1008" s="11">
        <v>75641681</v>
      </c>
      <c r="I1008" t="b">
        <f t="shared" si="45"/>
        <v>0</v>
      </c>
      <c r="J1008" s="25" t="str">
        <f t="shared" si="46"/>
        <v>1985</v>
      </c>
      <c r="L1008" s="32">
        <f t="shared" si="47"/>
        <v>0</v>
      </c>
      <c r="S1008" s="11"/>
      <c r="T1008" s="27" t="s">
        <v>2003</v>
      </c>
      <c r="U1008" s="11">
        <v>228</v>
      </c>
    </row>
    <row r="1009" spans="1:21" x14ac:dyDescent="0.2">
      <c r="A1009" s="11">
        <v>603</v>
      </c>
      <c r="B1009" s="27" t="s">
        <v>2005</v>
      </c>
      <c r="C1009" s="11" t="s">
        <v>72</v>
      </c>
      <c r="D1009" s="28" t="s">
        <v>2006</v>
      </c>
      <c r="E1009" s="11">
        <v>38</v>
      </c>
      <c r="F1009" s="11" t="s">
        <v>63</v>
      </c>
      <c r="G1009" s="11">
        <v>77843103</v>
      </c>
      <c r="I1009" t="b">
        <f t="shared" si="45"/>
        <v>0</v>
      </c>
      <c r="J1009" s="25" t="str">
        <f t="shared" si="46"/>
        <v>1979</v>
      </c>
      <c r="L1009" s="32">
        <f t="shared" si="47"/>
        <v>0</v>
      </c>
      <c r="S1009" s="11"/>
      <c r="T1009" s="27" t="s">
        <v>2005</v>
      </c>
      <c r="U1009" s="11">
        <v>603</v>
      </c>
    </row>
    <row r="1010" spans="1:21" x14ac:dyDescent="0.2">
      <c r="A1010" s="11">
        <v>1053</v>
      </c>
      <c r="B1010" s="27" t="s">
        <v>2007</v>
      </c>
      <c r="C1010" s="11" t="s">
        <v>65</v>
      </c>
      <c r="D1010" s="28" t="s">
        <v>2008</v>
      </c>
      <c r="E1010" s="11">
        <v>25</v>
      </c>
      <c r="F1010" s="11" t="s">
        <v>67</v>
      </c>
      <c r="G1010" s="11">
        <v>43344622</v>
      </c>
      <c r="I1010" t="b">
        <f t="shared" si="45"/>
        <v>0</v>
      </c>
      <c r="J1010" s="25" t="str">
        <f t="shared" si="46"/>
        <v>1992</v>
      </c>
      <c r="L1010" s="32">
        <f t="shared" si="47"/>
        <v>0</v>
      </c>
      <c r="S1010" s="11"/>
      <c r="T1010" s="27" t="s">
        <v>2007</v>
      </c>
      <c r="U1010" s="11">
        <v>1053</v>
      </c>
    </row>
    <row r="1011" spans="1:21" x14ac:dyDescent="0.2">
      <c r="A1011" s="11">
        <v>1322</v>
      </c>
      <c r="B1011" s="27" t="s">
        <v>2009</v>
      </c>
      <c r="C1011" s="11" t="s">
        <v>65</v>
      </c>
      <c r="D1011" s="28" t="s">
        <v>2010</v>
      </c>
      <c r="E1011" s="11">
        <v>36</v>
      </c>
      <c r="F1011" s="11" t="s">
        <v>76</v>
      </c>
      <c r="G1011" s="11">
        <v>49161653</v>
      </c>
      <c r="I1011" t="b">
        <f t="shared" si="45"/>
        <v>0</v>
      </c>
      <c r="J1011" s="25" t="str">
        <f t="shared" si="46"/>
        <v>1981</v>
      </c>
      <c r="L1011" s="32">
        <f t="shared" si="47"/>
        <v>0</v>
      </c>
      <c r="S1011" s="11"/>
      <c r="T1011" s="27" t="s">
        <v>2009</v>
      </c>
      <c r="U1011" s="11">
        <v>1322</v>
      </c>
    </row>
    <row r="1012" spans="1:21" x14ac:dyDescent="0.2">
      <c r="A1012" s="11">
        <v>711</v>
      </c>
      <c r="B1012" s="27" t="s">
        <v>2011</v>
      </c>
      <c r="C1012" s="11" t="s">
        <v>72</v>
      </c>
      <c r="D1012" s="28" t="s">
        <v>1391</v>
      </c>
      <c r="E1012" s="11">
        <v>28</v>
      </c>
      <c r="F1012" s="11" t="s">
        <v>106</v>
      </c>
      <c r="G1012" s="11">
        <v>82028604</v>
      </c>
      <c r="I1012" t="b">
        <f t="shared" si="45"/>
        <v>0</v>
      </c>
      <c r="J1012" s="25" t="str">
        <f t="shared" si="46"/>
        <v>1989</v>
      </c>
      <c r="L1012" s="32">
        <f t="shared" si="47"/>
        <v>0</v>
      </c>
      <c r="S1012" s="11"/>
      <c r="T1012" s="27" t="s">
        <v>2011</v>
      </c>
      <c r="U1012" s="11">
        <v>711</v>
      </c>
    </row>
    <row r="1013" spans="1:21" x14ac:dyDescent="0.2">
      <c r="A1013" s="11">
        <v>843</v>
      </c>
      <c r="B1013" s="27" t="s">
        <v>297</v>
      </c>
      <c r="C1013" s="11" t="s">
        <v>72</v>
      </c>
      <c r="D1013" s="28" t="s">
        <v>298</v>
      </c>
      <c r="E1013" s="11">
        <v>21</v>
      </c>
      <c r="F1013" s="11" t="s">
        <v>67</v>
      </c>
      <c r="G1013" s="11">
        <v>25773565</v>
      </c>
      <c r="I1013" t="b">
        <f t="shared" si="45"/>
        <v>0</v>
      </c>
      <c r="J1013" s="25" t="str">
        <f t="shared" si="46"/>
        <v>1996</v>
      </c>
      <c r="L1013" s="32">
        <f t="shared" si="47"/>
        <v>0</v>
      </c>
      <c r="S1013" s="11"/>
      <c r="T1013" s="27" t="s">
        <v>297</v>
      </c>
      <c r="U1013" s="11">
        <v>843</v>
      </c>
    </row>
    <row r="1014" spans="1:21" x14ac:dyDescent="0.2">
      <c r="A1014" s="11">
        <v>584</v>
      </c>
      <c r="B1014" s="27" t="s">
        <v>2012</v>
      </c>
      <c r="C1014" s="11" t="s">
        <v>72</v>
      </c>
      <c r="D1014" s="28" t="s">
        <v>2013</v>
      </c>
      <c r="E1014" s="11">
        <v>34</v>
      </c>
      <c r="F1014" s="11" t="s">
        <v>67</v>
      </c>
      <c r="G1014" s="11">
        <v>88994585</v>
      </c>
      <c r="I1014" t="b">
        <f t="shared" si="45"/>
        <v>0</v>
      </c>
      <c r="J1014" s="25" t="str">
        <f t="shared" si="46"/>
        <v>1983</v>
      </c>
      <c r="L1014" s="32">
        <f t="shared" si="47"/>
        <v>0</v>
      </c>
      <c r="S1014" s="11"/>
      <c r="T1014" s="27" t="s">
        <v>2012</v>
      </c>
      <c r="U1014" s="11">
        <v>584</v>
      </c>
    </row>
    <row r="1015" spans="1:21" x14ac:dyDescent="0.2">
      <c r="A1015" s="11">
        <v>256</v>
      </c>
      <c r="B1015" s="27" t="s">
        <v>2014</v>
      </c>
      <c r="C1015" s="11" t="s">
        <v>72</v>
      </c>
      <c r="D1015" s="28" t="s">
        <v>2015</v>
      </c>
      <c r="E1015" s="11">
        <v>42</v>
      </c>
      <c r="F1015" s="11" t="s">
        <v>67</v>
      </c>
      <c r="G1015" s="11">
        <v>16947650</v>
      </c>
      <c r="I1015" t="b">
        <f t="shared" si="45"/>
        <v>0</v>
      </c>
      <c r="J1015" s="25" t="str">
        <f t="shared" si="46"/>
        <v>1975</v>
      </c>
      <c r="L1015" s="32">
        <f t="shared" si="47"/>
        <v>0</v>
      </c>
      <c r="S1015" s="11"/>
      <c r="T1015" s="27" t="s">
        <v>2014</v>
      </c>
      <c r="U1015" s="11">
        <v>256</v>
      </c>
    </row>
    <row r="1016" spans="1:21" x14ac:dyDescent="0.2">
      <c r="A1016" s="11">
        <v>827</v>
      </c>
      <c r="B1016" s="27" t="s">
        <v>2016</v>
      </c>
      <c r="C1016" s="11" t="s">
        <v>72</v>
      </c>
      <c r="D1016" s="28" t="s">
        <v>142</v>
      </c>
      <c r="E1016" s="11">
        <v>34</v>
      </c>
      <c r="F1016" s="11" t="s">
        <v>67</v>
      </c>
      <c r="G1016" s="11">
        <v>13553477</v>
      </c>
      <c r="I1016" t="b">
        <f t="shared" si="45"/>
        <v>0</v>
      </c>
      <c r="J1016" s="25" t="str">
        <f t="shared" si="46"/>
        <v>1983</v>
      </c>
      <c r="L1016" s="32">
        <f t="shared" si="47"/>
        <v>0</v>
      </c>
      <c r="S1016" s="11"/>
      <c r="T1016" s="27" t="s">
        <v>2016</v>
      </c>
      <c r="U1016" s="11">
        <v>827</v>
      </c>
    </row>
    <row r="1017" spans="1:21" x14ac:dyDescent="0.2">
      <c r="A1017" s="11">
        <v>532</v>
      </c>
      <c r="B1017" s="27" t="s">
        <v>2017</v>
      </c>
      <c r="C1017" s="11" t="s">
        <v>72</v>
      </c>
      <c r="D1017" s="28" t="s">
        <v>2018</v>
      </c>
      <c r="E1017" s="11">
        <v>37</v>
      </c>
      <c r="F1017" s="11" t="s">
        <v>67</v>
      </c>
      <c r="G1017" s="11">
        <v>12522268</v>
      </c>
      <c r="I1017" t="b">
        <f t="shared" si="45"/>
        <v>0</v>
      </c>
      <c r="J1017" s="25" t="str">
        <f t="shared" si="46"/>
        <v>1980</v>
      </c>
      <c r="L1017" s="32">
        <f t="shared" si="47"/>
        <v>0</v>
      </c>
      <c r="S1017" s="11"/>
      <c r="T1017" s="27" t="s">
        <v>2017</v>
      </c>
      <c r="U1017" s="11">
        <v>532</v>
      </c>
    </row>
    <row r="1018" spans="1:21" x14ac:dyDescent="0.2">
      <c r="A1018" s="11">
        <v>388</v>
      </c>
      <c r="B1018" s="27" t="s">
        <v>2019</v>
      </c>
      <c r="C1018" s="11" t="s">
        <v>61</v>
      </c>
      <c r="D1018" s="28" t="s">
        <v>2020</v>
      </c>
      <c r="E1018" s="11">
        <v>27</v>
      </c>
      <c r="F1018" s="11" t="s">
        <v>67</v>
      </c>
      <c r="G1018" s="11">
        <v>74497939</v>
      </c>
      <c r="I1018" t="b">
        <f t="shared" si="45"/>
        <v>0</v>
      </c>
      <c r="J1018" s="25" t="str">
        <f t="shared" si="46"/>
        <v>1990</v>
      </c>
      <c r="L1018" s="32">
        <f t="shared" si="47"/>
        <v>0</v>
      </c>
      <c r="S1018" s="11"/>
      <c r="T1018" s="27" t="s">
        <v>2019</v>
      </c>
      <c r="U1018" s="11">
        <v>388</v>
      </c>
    </row>
    <row r="1019" spans="1:21" x14ac:dyDescent="0.2">
      <c r="A1019" s="11">
        <v>819</v>
      </c>
      <c r="B1019" s="27" t="s">
        <v>2021</v>
      </c>
      <c r="C1019" s="11" t="s">
        <v>61</v>
      </c>
      <c r="D1019" s="28" t="s">
        <v>2022</v>
      </c>
      <c r="E1019" s="11">
        <v>31</v>
      </c>
      <c r="F1019" s="11" t="s">
        <v>122</v>
      </c>
      <c r="G1019" s="11">
        <v>58211876</v>
      </c>
      <c r="I1019" t="b">
        <f t="shared" si="45"/>
        <v>0</v>
      </c>
      <c r="J1019" s="25" t="str">
        <f t="shared" si="46"/>
        <v>1986</v>
      </c>
      <c r="L1019" s="32">
        <f t="shared" si="47"/>
        <v>0</v>
      </c>
      <c r="S1019" s="11"/>
      <c r="T1019" s="27" t="s">
        <v>2021</v>
      </c>
      <c r="U1019" s="11">
        <v>819</v>
      </c>
    </row>
    <row r="1020" spans="1:21" x14ac:dyDescent="0.2">
      <c r="A1020" s="11">
        <v>445</v>
      </c>
      <c r="B1020" s="27" t="s">
        <v>2023</v>
      </c>
      <c r="C1020" s="11" t="s">
        <v>72</v>
      </c>
      <c r="D1020" s="28" t="s">
        <v>2024</v>
      </c>
      <c r="E1020" s="11">
        <v>32</v>
      </c>
      <c r="F1020" s="11" t="s">
        <v>155</v>
      </c>
      <c r="G1020" s="11">
        <v>73587158</v>
      </c>
      <c r="I1020" t="b">
        <f t="shared" si="45"/>
        <v>0</v>
      </c>
      <c r="J1020" s="25" t="str">
        <f t="shared" si="46"/>
        <v>1986</v>
      </c>
      <c r="L1020" s="32">
        <f t="shared" si="47"/>
        <v>0</v>
      </c>
      <c r="S1020" s="11"/>
      <c r="T1020" s="27" t="s">
        <v>2023</v>
      </c>
      <c r="U1020" s="11">
        <v>445</v>
      </c>
    </row>
    <row r="1021" spans="1:21" x14ac:dyDescent="0.2">
      <c r="A1021" s="11">
        <v>594</v>
      </c>
      <c r="B1021" s="27" t="s">
        <v>2025</v>
      </c>
      <c r="C1021" s="11" t="s">
        <v>65</v>
      </c>
      <c r="D1021" s="28" t="s">
        <v>2026</v>
      </c>
      <c r="E1021" s="11">
        <v>34</v>
      </c>
      <c r="F1021" s="11" t="s">
        <v>85</v>
      </c>
      <c r="G1021" s="11">
        <v>83124072</v>
      </c>
      <c r="I1021" t="b">
        <f t="shared" si="45"/>
        <v>0</v>
      </c>
      <c r="J1021" s="25" t="str">
        <f t="shared" si="46"/>
        <v>1983</v>
      </c>
      <c r="L1021" s="32">
        <f t="shared" si="47"/>
        <v>0</v>
      </c>
      <c r="S1021" s="11"/>
      <c r="T1021" s="27" t="s">
        <v>2025</v>
      </c>
      <c r="U1021" s="11">
        <v>594</v>
      </c>
    </row>
    <row r="1022" spans="1:21" x14ac:dyDescent="0.2">
      <c r="A1022" s="11">
        <v>813</v>
      </c>
      <c r="B1022" s="27" t="s">
        <v>2027</v>
      </c>
      <c r="C1022" s="11" t="s">
        <v>72</v>
      </c>
      <c r="D1022" s="28" t="s">
        <v>2028</v>
      </c>
      <c r="E1022" s="11">
        <v>31</v>
      </c>
      <c r="F1022" s="11" t="s">
        <v>70</v>
      </c>
      <c r="G1022" s="11">
        <v>13324618</v>
      </c>
      <c r="I1022" t="b">
        <f t="shared" si="45"/>
        <v>0</v>
      </c>
      <c r="J1022" s="25" t="str">
        <f t="shared" si="46"/>
        <v>1986</v>
      </c>
      <c r="L1022" s="32">
        <f t="shared" si="47"/>
        <v>0</v>
      </c>
      <c r="S1022" s="11"/>
      <c r="T1022" s="27" t="s">
        <v>2027</v>
      </c>
      <c r="U1022" s="11">
        <v>813</v>
      </c>
    </row>
    <row r="1023" spans="1:21" x14ac:dyDescent="0.2">
      <c r="A1023" s="11">
        <v>153</v>
      </c>
      <c r="B1023" s="27" t="s">
        <v>2029</v>
      </c>
      <c r="C1023" s="11" t="s">
        <v>72</v>
      </c>
      <c r="D1023" s="28" t="s">
        <v>2030</v>
      </c>
      <c r="E1023" s="11">
        <v>24</v>
      </c>
      <c r="F1023" s="11" t="s">
        <v>67</v>
      </c>
      <c r="G1023" s="11">
        <v>23461274</v>
      </c>
      <c r="I1023" t="b">
        <f t="shared" si="45"/>
        <v>0</v>
      </c>
      <c r="J1023" s="25" t="str">
        <f t="shared" si="46"/>
        <v>1993</v>
      </c>
      <c r="L1023" s="32">
        <f t="shared" si="47"/>
        <v>0</v>
      </c>
      <c r="S1023" s="11"/>
      <c r="T1023" s="27" t="s">
        <v>2029</v>
      </c>
      <c r="U1023" s="11">
        <v>153</v>
      </c>
    </row>
    <row r="1024" spans="1:21" x14ac:dyDescent="0.2">
      <c r="A1024" s="11">
        <v>875</v>
      </c>
      <c r="B1024" s="27" t="s">
        <v>2031</v>
      </c>
      <c r="C1024" s="11" t="s">
        <v>61</v>
      </c>
      <c r="D1024" s="28" t="s">
        <v>2032</v>
      </c>
      <c r="E1024" s="11">
        <v>31</v>
      </c>
      <c r="F1024" s="11" t="s">
        <v>67</v>
      </c>
      <c r="G1024" s="11">
        <v>65422289</v>
      </c>
      <c r="I1024" t="b">
        <f t="shared" si="45"/>
        <v>0</v>
      </c>
      <c r="J1024" s="25" t="str">
        <f t="shared" si="46"/>
        <v>1986</v>
      </c>
      <c r="L1024" s="32">
        <f t="shared" si="47"/>
        <v>0</v>
      </c>
      <c r="S1024" s="11"/>
      <c r="T1024" s="27" t="s">
        <v>2031</v>
      </c>
      <c r="U1024" s="11">
        <v>875</v>
      </c>
    </row>
    <row r="1025" spans="1:21" x14ac:dyDescent="0.2">
      <c r="A1025" s="11">
        <v>479</v>
      </c>
      <c r="B1025" s="27" t="s">
        <v>2033</v>
      </c>
      <c r="C1025" s="11" t="s">
        <v>72</v>
      </c>
      <c r="D1025" s="28" t="s">
        <v>2034</v>
      </c>
      <c r="E1025" s="11">
        <v>21</v>
      </c>
      <c r="F1025" s="11" t="s">
        <v>94</v>
      </c>
      <c r="G1025" s="11">
        <v>4180268</v>
      </c>
      <c r="I1025" t="b">
        <f t="shared" si="45"/>
        <v>0</v>
      </c>
      <c r="J1025" s="25" t="str">
        <f t="shared" si="46"/>
        <v>1996</v>
      </c>
      <c r="L1025" s="32">
        <f t="shared" si="47"/>
        <v>0</v>
      </c>
      <c r="S1025" s="11"/>
      <c r="T1025" s="27" t="s">
        <v>2033</v>
      </c>
      <c r="U1025" s="11">
        <v>479</v>
      </c>
    </row>
    <row r="1026" spans="1:21" x14ac:dyDescent="0.2">
      <c r="A1026" s="11">
        <v>775</v>
      </c>
      <c r="B1026" s="27" t="s">
        <v>2035</v>
      </c>
      <c r="C1026" s="11" t="s">
        <v>72</v>
      </c>
      <c r="D1026" s="28" t="s">
        <v>2036</v>
      </c>
      <c r="E1026" s="11">
        <v>30</v>
      </c>
      <c r="F1026" s="11" t="s">
        <v>67</v>
      </c>
      <c r="G1026" s="11">
        <v>80947941</v>
      </c>
      <c r="I1026" t="b">
        <f t="shared" si="45"/>
        <v>0</v>
      </c>
      <c r="J1026" s="25" t="str">
        <f t="shared" si="46"/>
        <v>1988</v>
      </c>
      <c r="L1026" s="32">
        <f t="shared" si="47"/>
        <v>0</v>
      </c>
      <c r="S1026" s="11"/>
      <c r="T1026" s="27" t="s">
        <v>2035</v>
      </c>
      <c r="U1026" s="11">
        <v>775</v>
      </c>
    </row>
    <row r="1027" spans="1:21" x14ac:dyDescent="0.2">
      <c r="A1027" s="11">
        <v>615</v>
      </c>
      <c r="B1027" s="27" t="s">
        <v>2037</v>
      </c>
      <c r="C1027" s="11" t="s">
        <v>61</v>
      </c>
      <c r="D1027" s="28" t="s">
        <v>2038</v>
      </c>
      <c r="E1027" s="11">
        <v>48</v>
      </c>
      <c r="F1027" s="11" t="s">
        <v>67</v>
      </c>
      <c r="G1027" s="11">
        <v>54091592</v>
      </c>
      <c r="I1027" t="b">
        <f t="shared" si="45"/>
        <v>0</v>
      </c>
      <c r="J1027" s="25" t="str">
        <f t="shared" si="46"/>
        <v>1969</v>
      </c>
      <c r="L1027" s="32">
        <f t="shared" si="47"/>
        <v>0</v>
      </c>
      <c r="S1027" s="11"/>
      <c r="T1027" s="27" t="s">
        <v>2037</v>
      </c>
      <c r="U1027" s="11">
        <v>615</v>
      </c>
    </row>
    <row r="1028" spans="1:21" x14ac:dyDescent="0.2">
      <c r="A1028" s="11">
        <v>920</v>
      </c>
      <c r="B1028" s="27" t="s">
        <v>1625</v>
      </c>
      <c r="C1028" s="11" t="s">
        <v>72</v>
      </c>
      <c r="D1028" s="28" t="s">
        <v>1626</v>
      </c>
      <c r="E1028" s="11">
        <v>19</v>
      </c>
      <c r="F1028" s="11" t="s">
        <v>67</v>
      </c>
      <c r="G1028" s="11">
        <v>90481772</v>
      </c>
      <c r="I1028" t="b">
        <f t="shared" si="45"/>
        <v>0</v>
      </c>
      <c r="J1028" s="25" t="str">
        <f t="shared" si="46"/>
        <v>1998</v>
      </c>
      <c r="L1028" s="32">
        <f t="shared" si="47"/>
        <v>0</v>
      </c>
      <c r="S1028" s="11"/>
      <c r="T1028" s="27" t="s">
        <v>1625</v>
      </c>
      <c r="U1028" s="11">
        <v>920</v>
      </c>
    </row>
    <row r="1029" spans="1:21" x14ac:dyDescent="0.2">
      <c r="A1029" s="11">
        <v>671</v>
      </c>
      <c r="B1029" s="27" t="s">
        <v>2039</v>
      </c>
      <c r="C1029" s="11" t="s">
        <v>61</v>
      </c>
      <c r="D1029" s="28" t="s">
        <v>2040</v>
      </c>
      <c r="E1029" s="11">
        <v>30</v>
      </c>
      <c r="F1029" s="11" t="s">
        <v>122</v>
      </c>
      <c r="G1029" s="11">
        <v>26958295</v>
      </c>
      <c r="I1029" t="b">
        <f t="shared" si="45"/>
        <v>0</v>
      </c>
      <c r="J1029" s="25" t="str">
        <f t="shared" si="46"/>
        <v>1987</v>
      </c>
      <c r="L1029" s="32">
        <f t="shared" si="47"/>
        <v>0</v>
      </c>
      <c r="S1029" s="11"/>
      <c r="T1029" s="27" t="s">
        <v>2039</v>
      </c>
      <c r="U1029" s="11">
        <v>671</v>
      </c>
    </row>
    <row r="1030" spans="1:21" x14ac:dyDescent="0.2">
      <c r="A1030" s="11">
        <v>33</v>
      </c>
      <c r="B1030" s="27" t="s">
        <v>2041</v>
      </c>
      <c r="C1030" s="11" t="s">
        <v>61</v>
      </c>
      <c r="D1030" s="28" t="s">
        <v>2042</v>
      </c>
      <c r="E1030" s="11">
        <v>19</v>
      </c>
      <c r="F1030" s="11" t="s">
        <v>67</v>
      </c>
      <c r="G1030" s="11">
        <v>16485792</v>
      </c>
      <c r="I1030" t="b">
        <f t="shared" si="45"/>
        <v>0</v>
      </c>
      <c r="J1030" s="25" t="str">
        <f t="shared" si="46"/>
        <v>1998</v>
      </c>
      <c r="L1030" s="32">
        <f t="shared" si="47"/>
        <v>0</v>
      </c>
      <c r="S1030" s="11"/>
      <c r="T1030" s="27" t="s">
        <v>2041</v>
      </c>
      <c r="U1030" s="11">
        <v>33</v>
      </c>
    </row>
    <row r="1031" spans="1:21" x14ac:dyDescent="0.2">
      <c r="A1031" s="11">
        <v>660</v>
      </c>
      <c r="B1031" s="27" t="s">
        <v>2043</v>
      </c>
      <c r="C1031" s="11" t="s">
        <v>65</v>
      </c>
      <c r="D1031" s="28" t="s">
        <v>2044</v>
      </c>
      <c r="E1031" s="11">
        <v>23</v>
      </c>
      <c r="F1031" s="11" t="s">
        <v>67</v>
      </c>
      <c r="G1031" s="11">
        <v>8645233</v>
      </c>
      <c r="I1031" t="b">
        <f t="shared" ref="I1031:I1094" si="48">IF(AND(IF(F1031=$I$5,TRUE,FALSE),IF(MID(B1031,1,1)="П",TRUE,FALSE)),TRUE,FALSE)</f>
        <v>0</v>
      </c>
      <c r="J1031" s="25" t="str">
        <f t="shared" ref="J1031:J1094" si="49">RIGHT(D1031,4)</f>
        <v>1994</v>
      </c>
      <c r="L1031" s="32">
        <f t="shared" ref="L1031:L1094" si="50">IF(LEFT(B1031)="П",1,0)</f>
        <v>0</v>
      </c>
      <c r="S1031" s="11"/>
      <c r="T1031" s="27" t="s">
        <v>2043</v>
      </c>
      <c r="U1031" s="11">
        <v>660</v>
      </c>
    </row>
    <row r="1032" spans="1:21" x14ac:dyDescent="0.2">
      <c r="A1032" s="11">
        <v>1045</v>
      </c>
      <c r="B1032" s="27" t="s">
        <v>2045</v>
      </c>
      <c r="C1032" s="11" t="s">
        <v>61</v>
      </c>
      <c r="D1032" s="28" t="s">
        <v>2046</v>
      </c>
      <c r="E1032" s="11">
        <v>37</v>
      </c>
      <c r="F1032" s="11" t="s">
        <v>67</v>
      </c>
      <c r="G1032" s="11">
        <v>35275837</v>
      </c>
      <c r="I1032" t="b">
        <f t="shared" si="48"/>
        <v>0</v>
      </c>
      <c r="J1032" s="25" t="str">
        <f t="shared" si="49"/>
        <v>1980</v>
      </c>
      <c r="L1032" s="32">
        <f t="shared" si="50"/>
        <v>0</v>
      </c>
      <c r="S1032" s="11"/>
      <c r="T1032" s="27" t="s">
        <v>2045</v>
      </c>
      <c r="U1032" s="11">
        <v>1045</v>
      </c>
    </row>
    <row r="1033" spans="1:21" x14ac:dyDescent="0.2">
      <c r="A1033" s="11">
        <v>1437</v>
      </c>
      <c r="B1033" s="27" t="s">
        <v>2047</v>
      </c>
      <c r="C1033" s="11" t="s">
        <v>61</v>
      </c>
      <c r="D1033" s="28" t="s">
        <v>2048</v>
      </c>
      <c r="E1033" s="11">
        <v>37</v>
      </c>
      <c r="F1033" s="11" t="s">
        <v>67</v>
      </c>
      <c r="G1033" s="11">
        <v>20066508</v>
      </c>
      <c r="I1033" t="b">
        <f t="shared" si="48"/>
        <v>0</v>
      </c>
      <c r="J1033" s="25" t="str">
        <f t="shared" si="49"/>
        <v>1980</v>
      </c>
      <c r="L1033" s="32">
        <f t="shared" si="50"/>
        <v>0</v>
      </c>
      <c r="S1033" s="11"/>
      <c r="T1033" s="27" t="s">
        <v>2047</v>
      </c>
      <c r="U1033" s="11">
        <v>1437</v>
      </c>
    </row>
    <row r="1034" spans="1:21" x14ac:dyDescent="0.2">
      <c r="A1034" s="11">
        <v>224</v>
      </c>
      <c r="B1034" s="27" t="s">
        <v>2049</v>
      </c>
      <c r="C1034" s="11" t="s">
        <v>61</v>
      </c>
      <c r="D1034" s="28" t="s">
        <v>508</v>
      </c>
      <c r="E1034" s="11">
        <v>27</v>
      </c>
      <c r="F1034" s="11" t="s">
        <v>63</v>
      </c>
      <c r="G1034" s="11">
        <v>5495934</v>
      </c>
      <c r="I1034" t="b">
        <f t="shared" si="48"/>
        <v>0</v>
      </c>
      <c r="J1034" s="25" t="str">
        <f t="shared" si="49"/>
        <v>1990</v>
      </c>
      <c r="L1034" s="32">
        <f t="shared" si="50"/>
        <v>0</v>
      </c>
      <c r="S1034" s="11"/>
      <c r="T1034" s="27" t="s">
        <v>2049</v>
      </c>
      <c r="U1034" s="11">
        <v>224</v>
      </c>
    </row>
    <row r="1035" spans="1:21" x14ac:dyDescent="0.2">
      <c r="A1035" s="11">
        <v>1099</v>
      </c>
      <c r="B1035" s="27" t="s">
        <v>2050</v>
      </c>
      <c r="C1035" s="11" t="s">
        <v>61</v>
      </c>
      <c r="D1035" s="28" t="s">
        <v>2051</v>
      </c>
      <c r="E1035" s="11">
        <v>34</v>
      </c>
      <c r="F1035" s="11" t="s">
        <v>67</v>
      </c>
      <c r="G1035" s="11">
        <v>31589528</v>
      </c>
      <c r="I1035" t="b">
        <f t="shared" si="48"/>
        <v>0</v>
      </c>
      <c r="J1035" s="25" t="str">
        <f t="shared" si="49"/>
        <v>1983</v>
      </c>
      <c r="L1035" s="32">
        <f t="shared" si="50"/>
        <v>0</v>
      </c>
      <c r="S1035" s="11"/>
      <c r="T1035" s="27" t="s">
        <v>2050</v>
      </c>
      <c r="U1035" s="11">
        <v>1099</v>
      </c>
    </row>
    <row r="1036" spans="1:21" x14ac:dyDescent="0.2">
      <c r="A1036" s="11">
        <v>53</v>
      </c>
      <c r="B1036" s="27" t="s">
        <v>2052</v>
      </c>
      <c r="C1036" s="11" t="s">
        <v>61</v>
      </c>
      <c r="D1036" s="28" t="s">
        <v>2053</v>
      </c>
      <c r="E1036" s="11">
        <v>32</v>
      </c>
      <c r="F1036" s="11" t="s">
        <v>67</v>
      </c>
      <c r="G1036" s="11">
        <v>68928397</v>
      </c>
      <c r="I1036" t="b">
        <f t="shared" si="48"/>
        <v>0</v>
      </c>
      <c r="J1036" s="25" t="str">
        <f t="shared" si="49"/>
        <v>1985</v>
      </c>
      <c r="L1036" s="32">
        <f t="shared" si="50"/>
        <v>1</v>
      </c>
      <c r="S1036" s="11"/>
      <c r="T1036" s="27" t="s">
        <v>2052</v>
      </c>
      <c r="U1036" s="11">
        <v>53</v>
      </c>
    </row>
    <row r="1037" spans="1:21" x14ac:dyDescent="0.2">
      <c r="A1037" s="11">
        <v>1664</v>
      </c>
      <c r="B1037" s="27" t="s">
        <v>2054</v>
      </c>
      <c r="C1037" s="11" t="s">
        <v>72</v>
      </c>
      <c r="D1037" s="28" t="s">
        <v>2055</v>
      </c>
      <c r="E1037" s="11">
        <v>44</v>
      </c>
      <c r="F1037" s="11" t="s">
        <v>67</v>
      </c>
      <c r="G1037" s="11">
        <v>71103406</v>
      </c>
      <c r="I1037" t="b">
        <f t="shared" si="48"/>
        <v>0</v>
      </c>
      <c r="J1037" s="25" t="str">
        <f t="shared" si="49"/>
        <v>1973</v>
      </c>
      <c r="L1037" s="32">
        <f t="shared" si="50"/>
        <v>0</v>
      </c>
      <c r="S1037" s="11"/>
      <c r="T1037" s="27" t="s">
        <v>2054</v>
      </c>
      <c r="U1037" s="11">
        <v>1664</v>
      </c>
    </row>
    <row r="1038" spans="1:21" x14ac:dyDescent="0.2">
      <c r="A1038" s="11">
        <v>707</v>
      </c>
      <c r="B1038" s="27" t="s">
        <v>2056</v>
      </c>
      <c r="C1038" s="11" t="s">
        <v>72</v>
      </c>
      <c r="D1038" s="28" t="s">
        <v>2057</v>
      </c>
      <c r="E1038" s="11">
        <v>38</v>
      </c>
      <c r="F1038" s="11" t="s">
        <v>119</v>
      </c>
      <c r="G1038" s="11">
        <v>77462311</v>
      </c>
      <c r="I1038" t="b">
        <f t="shared" si="48"/>
        <v>0</v>
      </c>
      <c r="J1038" s="25" t="str">
        <f t="shared" si="49"/>
        <v>1979</v>
      </c>
      <c r="L1038" s="32">
        <f t="shared" si="50"/>
        <v>0</v>
      </c>
      <c r="S1038" s="11"/>
      <c r="T1038" s="27" t="s">
        <v>2056</v>
      </c>
      <c r="U1038" s="11">
        <v>707</v>
      </c>
    </row>
    <row r="1039" spans="1:21" x14ac:dyDescent="0.2">
      <c r="A1039" s="11">
        <v>329</v>
      </c>
      <c r="B1039" s="27" t="s">
        <v>2058</v>
      </c>
      <c r="C1039" s="11" t="s">
        <v>72</v>
      </c>
      <c r="D1039" s="28" t="s">
        <v>2059</v>
      </c>
      <c r="E1039" s="11">
        <v>32</v>
      </c>
      <c r="F1039" s="11" t="s">
        <v>67</v>
      </c>
      <c r="G1039" s="11">
        <v>23175322</v>
      </c>
      <c r="I1039" t="b">
        <f t="shared" si="48"/>
        <v>0</v>
      </c>
      <c r="J1039" s="25" t="str">
        <f t="shared" si="49"/>
        <v>1985</v>
      </c>
      <c r="L1039" s="32">
        <f t="shared" si="50"/>
        <v>0</v>
      </c>
      <c r="S1039" s="11"/>
      <c r="T1039" s="27" t="s">
        <v>2058</v>
      </c>
      <c r="U1039" s="11">
        <v>329</v>
      </c>
    </row>
    <row r="1040" spans="1:21" x14ac:dyDescent="0.2">
      <c r="A1040" s="11">
        <v>917</v>
      </c>
      <c r="B1040" s="27" t="s">
        <v>370</v>
      </c>
      <c r="C1040" s="11" t="s">
        <v>72</v>
      </c>
      <c r="D1040" s="28" t="s">
        <v>371</v>
      </c>
      <c r="E1040" s="11">
        <v>25</v>
      </c>
      <c r="F1040" s="11" t="s">
        <v>67</v>
      </c>
      <c r="G1040" s="11">
        <v>98583699</v>
      </c>
      <c r="I1040" t="b">
        <f t="shared" si="48"/>
        <v>0</v>
      </c>
      <c r="J1040" s="25" t="str">
        <f t="shared" si="49"/>
        <v>1992</v>
      </c>
      <c r="L1040" s="32">
        <f t="shared" si="50"/>
        <v>0</v>
      </c>
      <c r="S1040" s="11"/>
      <c r="T1040" s="27" t="s">
        <v>370</v>
      </c>
      <c r="U1040" s="11">
        <v>917</v>
      </c>
    </row>
    <row r="1041" spans="1:21" x14ac:dyDescent="0.2">
      <c r="A1041" s="11">
        <v>877</v>
      </c>
      <c r="B1041" s="27" t="s">
        <v>2060</v>
      </c>
      <c r="C1041" s="11" t="s">
        <v>72</v>
      </c>
      <c r="D1041" s="28" t="s">
        <v>2061</v>
      </c>
      <c r="E1041" s="11">
        <v>39</v>
      </c>
      <c r="F1041" s="11" t="s">
        <v>94</v>
      </c>
      <c r="G1041" s="11">
        <v>1705050</v>
      </c>
      <c r="I1041" t="b">
        <f t="shared" si="48"/>
        <v>0</v>
      </c>
      <c r="J1041" s="25" t="str">
        <f t="shared" si="49"/>
        <v>1979</v>
      </c>
      <c r="L1041" s="32">
        <f t="shared" si="50"/>
        <v>0</v>
      </c>
      <c r="S1041" s="11"/>
      <c r="T1041" s="27" t="s">
        <v>2060</v>
      </c>
      <c r="U1041" s="11">
        <v>877</v>
      </c>
    </row>
    <row r="1042" spans="1:21" x14ac:dyDescent="0.2">
      <c r="A1042" s="11">
        <v>1117</v>
      </c>
      <c r="B1042" s="27" t="s">
        <v>2062</v>
      </c>
      <c r="C1042" s="11" t="s">
        <v>72</v>
      </c>
      <c r="D1042" s="28" t="s">
        <v>2063</v>
      </c>
      <c r="E1042" s="11">
        <v>35</v>
      </c>
      <c r="F1042" s="11" t="s">
        <v>67</v>
      </c>
      <c r="G1042" s="11">
        <v>78255341</v>
      </c>
      <c r="I1042" t="b">
        <f t="shared" si="48"/>
        <v>0</v>
      </c>
      <c r="J1042" s="25" t="str">
        <f t="shared" si="49"/>
        <v>1982</v>
      </c>
      <c r="L1042" s="32">
        <f t="shared" si="50"/>
        <v>0</v>
      </c>
      <c r="S1042" s="11"/>
      <c r="T1042" s="27" t="s">
        <v>2062</v>
      </c>
      <c r="U1042" s="11">
        <v>1117</v>
      </c>
    </row>
    <row r="1043" spans="1:21" x14ac:dyDescent="0.2">
      <c r="A1043" s="11">
        <v>1226</v>
      </c>
      <c r="B1043" s="27" t="s">
        <v>2064</v>
      </c>
      <c r="C1043" s="11" t="s">
        <v>72</v>
      </c>
      <c r="D1043" s="28" t="s">
        <v>2065</v>
      </c>
      <c r="E1043" s="11">
        <v>42</v>
      </c>
      <c r="F1043" s="11" t="s">
        <v>63</v>
      </c>
      <c r="G1043" s="11">
        <v>15890828</v>
      </c>
      <c r="I1043" t="b">
        <f t="shared" si="48"/>
        <v>0</v>
      </c>
      <c r="J1043" s="25" t="str">
        <f t="shared" si="49"/>
        <v>1975</v>
      </c>
      <c r="L1043" s="32">
        <f t="shared" si="50"/>
        <v>0</v>
      </c>
      <c r="S1043" s="11"/>
      <c r="T1043" s="27" t="s">
        <v>2064</v>
      </c>
      <c r="U1043" s="11">
        <v>1226</v>
      </c>
    </row>
    <row r="1044" spans="1:21" x14ac:dyDescent="0.2">
      <c r="A1044" s="11">
        <v>738</v>
      </c>
      <c r="B1044" s="27" t="s">
        <v>2066</v>
      </c>
      <c r="C1044" s="11" t="s">
        <v>61</v>
      </c>
      <c r="D1044" s="28" t="s">
        <v>2067</v>
      </c>
      <c r="E1044" s="11">
        <v>31</v>
      </c>
      <c r="F1044" s="11" t="s">
        <v>119</v>
      </c>
      <c r="G1044" s="11">
        <v>43471394</v>
      </c>
      <c r="I1044" t="b">
        <f t="shared" si="48"/>
        <v>0</v>
      </c>
      <c r="J1044" s="25" t="str">
        <f t="shared" si="49"/>
        <v>1986</v>
      </c>
      <c r="L1044" s="32">
        <f t="shared" si="50"/>
        <v>0</v>
      </c>
      <c r="S1044" s="11"/>
      <c r="T1044" s="27" t="s">
        <v>2066</v>
      </c>
      <c r="U1044" s="11">
        <v>738</v>
      </c>
    </row>
    <row r="1045" spans="1:21" x14ac:dyDescent="0.2">
      <c r="A1045" s="11">
        <v>4</v>
      </c>
      <c r="B1045" s="27" t="s">
        <v>2068</v>
      </c>
      <c r="C1045" s="11" t="s">
        <v>72</v>
      </c>
      <c r="D1045" s="28" t="s">
        <v>2069</v>
      </c>
      <c r="E1045" s="11">
        <v>33</v>
      </c>
      <c r="F1045" s="11" t="s">
        <v>67</v>
      </c>
      <c r="G1045" s="11">
        <v>8818075</v>
      </c>
      <c r="I1045" t="b">
        <f t="shared" si="48"/>
        <v>0</v>
      </c>
      <c r="J1045" s="25" t="str">
        <f t="shared" si="49"/>
        <v>1985</v>
      </c>
      <c r="L1045" s="32">
        <f t="shared" si="50"/>
        <v>0</v>
      </c>
      <c r="S1045" s="11"/>
      <c r="T1045" s="27" t="s">
        <v>2068</v>
      </c>
      <c r="U1045" s="11">
        <v>4</v>
      </c>
    </row>
    <row r="1046" spans="1:21" x14ac:dyDescent="0.2">
      <c r="A1046" s="11">
        <v>994</v>
      </c>
      <c r="B1046" s="27" t="s">
        <v>2070</v>
      </c>
      <c r="C1046" s="11" t="s">
        <v>72</v>
      </c>
      <c r="D1046" s="28" t="s">
        <v>2071</v>
      </c>
      <c r="E1046" s="11">
        <v>28</v>
      </c>
      <c r="F1046" s="11" t="s">
        <v>67</v>
      </c>
      <c r="G1046" s="11">
        <v>17019306</v>
      </c>
      <c r="I1046" t="b">
        <f t="shared" si="48"/>
        <v>0</v>
      </c>
      <c r="J1046" s="25" t="str">
        <f t="shared" si="49"/>
        <v>1989</v>
      </c>
      <c r="L1046" s="32">
        <f t="shared" si="50"/>
        <v>0</v>
      </c>
      <c r="S1046" s="11"/>
      <c r="T1046" s="27" t="s">
        <v>2070</v>
      </c>
      <c r="U1046" s="11">
        <v>994</v>
      </c>
    </row>
    <row r="1047" spans="1:21" x14ac:dyDescent="0.2">
      <c r="A1047" s="11">
        <v>38</v>
      </c>
      <c r="B1047" s="27" t="s">
        <v>2072</v>
      </c>
      <c r="C1047" s="11" t="s">
        <v>72</v>
      </c>
      <c r="D1047" s="28" t="s">
        <v>2073</v>
      </c>
      <c r="E1047" s="11">
        <v>25</v>
      </c>
      <c r="F1047" s="11" t="s">
        <v>67</v>
      </c>
      <c r="G1047" s="11">
        <v>37983103</v>
      </c>
      <c r="I1047" t="b">
        <f t="shared" si="48"/>
        <v>0</v>
      </c>
      <c r="J1047" s="25" t="str">
        <f t="shared" si="49"/>
        <v>1992</v>
      </c>
      <c r="L1047" s="32">
        <f t="shared" si="50"/>
        <v>0</v>
      </c>
      <c r="S1047" s="11"/>
      <c r="T1047" s="27" t="s">
        <v>2072</v>
      </c>
      <c r="U1047" s="11">
        <v>38</v>
      </c>
    </row>
    <row r="1048" spans="1:21" x14ac:dyDescent="0.2">
      <c r="A1048" s="11">
        <v>101</v>
      </c>
      <c r="B1048" s="27" t="s">
        <v>2074</v>
      </c>
      <c r="C1048" s="11" t="s">
        <v>72</v>
      </c>
      <c r="D1048" s="28" t="s">
        <v>2075</v>
      </c>
      <c r="E1048" s="11">
        <v>31</v>
      </c>
      <c r="F1048" s="11" t="s">
        <v>67</v>
      </c>
      <c r="G1048" s="11">
        <v>5889141</v>
      </c>
      <c r="I1048" t="b">
        <f t="shared" si="48"/>
        <v>0</v>
      </c>
      <c r="J1048" s="25" t="str">
        <f t="shared" si="49"/>
        <v>1986</v>
      </c>
      <c r="L1048" s="32">
        <f t="shared" si="50"/>
        <v>1</v>
      </c>
      <c r="S1048" s="11"/>
      <c r="T1048" s="27" t="s">
        <v>2074</v>
      </c>
      <c r="U1048" s="11">
        <v>101</v>
      </c>
    </row>
    <row r="1049" spans="1:21" x14ac:dyDescent="0.2">
      <c r="A1049" s="11">
        <v>1064</v>
      </c>
      <c r="B1049" s="27" t="s">
        <v>2076</v>
      </c>
      <c r="C1049" s="11" t="s">
        <v>72</v>
      </c>
      <c r="D1049" s="28" t="s">
        <v>2077</v>
      </c>
      <c r="E1049" s="11">
        <v>18</v>
      </c>
      <c r="F1049" s="11" t="s">
        <v>67</v>
      </c>
      <c r="G1049" s="11">
        <v>47506380</v>
      </c>
      <c r="I1049" t="b">
        <f t="shared" si="48"/>
        <v>0</v>
      </c>
      <c r="J1049" s="25" t="str">
        <f t="shared" si="49"/>
        <v>1999</v>
      </c>
      <c r="L1049" s="32">
        <f t="shared" si="50"/>
        <v>0</v>
      </c>
      <c r="S1049" s="11"/>
      <c r="T1049" s="27" t="s">
        <v>2076</v>
      </c>
      <c r="U1049" s="11">
        <v>1064</v>
      </c>
    </row>
    <row r="1050" spans="1:21" x14ac:dyDescent="0.2">
      <c r="A1050" s="11">
        <v>915</v>
      </c>
      <c r="B1050" s="27" t="s">
        <v>2078</v>
      </c>
      <c r="C1050" s="11" t="s">
        <v>61</v>
      </c>
      <c r="D1050" s="28" t="s">
        <v>2079</v>
      </c>
      <c r="E1050" s="11">
        <v>36</v>
      </c>
      <c r="F1050" s="11" t="s">
        <v>63</v>
      </c>
      <c r="G1050" s="11">
        <v>74238468</v>
      </c>
      <c r="I1050" t="b">
        <f t="shared" si="48"/>
        <v>0</v>
      </c>
      <c r="J1050" s="25" t="str">
        <f t="shared" si="49"/>
        <v>1981</v>
      </c>
      <c r="L1050" s="32">
        <f t="shared" si="50"/>
        <v>0</v>
      </c>
      <c r="S1050" s="11"/>
      <c r="T1050" s="27" t="s">
        <v>2078</v>
      </c>
      <c r="U1050" s="11">
        <v>915</v>
      </c>
    </row>
    <row r="1051" spans="1:21" x14ac:dyDescent="0.2">
      <c r="A1051" s="11">
        <v>1175</v>
      </c>
      <c r="B1051" s="27" t="s">
        <v>2080</v>
      </c>
      <c r="C1051" s="11" t="s">
        <v>72</v>
      </c>
      <c r="D1051" s="28" t="s">
        <v>2081</v>
      </c>
      <c r="E1051" s="11">
        <v>32</v>
      </c>
      <c r="F1051" s="11" t="s">
        <v>67</v>
      </c>
      <c r="G1051" s="11">
        <v>48948128</v>
      </c>
      <c r="I1051" t="b">
        <f t="shared" si="48"/>
        <v>0</v>
      </c>
      <c r="J1051" s="25" t="str">
        <f t="shared" si="49"/>
        <v>1985</v>
      </c>
      <c r="L1051" s="32">
        <f t="shared" si="50"/>
        <v>0</v>
      </c>
      <c r="S1051" s="11"/>
      <c r="T1051" s="27" t="s">
        <v>2080</v>
      </c>
      <c r="U1051" s="11">
        <v>1175</v>
      </c>
    </row>
    <row r="1052" spans="1:21" x14ac:dyDescent="0.2">
      <c r="A1052" s="11">
        <v>986</v>
      </c>
      <c r="B1052" s="27" t="s">
        <v>2082</v>
      </c>
      <c r="C1052" s="11" t="s">
        <v>72</v>
      </c>
      <c r="D1052" s="28" t="s">
        <v>1331</v>
      </c>
      <c r="E1052" s="11">
        <v>30</v>
      </c>
      <c r="F1052" s="11" t="s">
        <v>67</v>
      </c>
      <c r="G1052" s="11">
        <v>97519634</v>
      </c>
      <c r="I1052" t="b">
        <f t="shared" si="48"/>
        <v>0</v>
      </c>
      <c r="J1052" s="25" t="str">
        <f t="shared" si="49"/>
        <v>1988</v>
      </c>
      <c r="L1052" s="32">
        <f t="shared" si="50"/>
        <v>0</v>
      </c>
      <c r="S1052" s="11"/>
      <c r="T1052" s="27" t="s">
        <v>2082</v>
      </c>
      <c r="U1052" s="11">
        <v>986</v>
      </c>
    </row>
    <row r="1053" spans="1:21" x14ac:dyDescent="0.2">
      <c r="A1053" s="11">
        <v>1539</v>
      </c>
      <c r="B1053" s="27" t="s">
        <v>2083</v>
      </c>
      <c r="C1053" s="11" t="s">
        <v>72</v>
      </c>
      <c r="D1053" s="28" t="s">
        <v>2084</v>
      </c>
      <c r="E1053" s="11">
        <v>33</v>
      </c>
      <c r="F1053" s="11" t="s">
        <v>67</v>
      </c>
      <c r="G1053" s="11">
        <v>12111497</v>
      </c>
      <c r="I1053" t="b">
        <f t="shared" si="48"/>
        <v>0</v>
      </c>
      <c r="J1053" s="25" t="str">
        <f t="shared" si="49"/>
        <v>1984</v>
      </c>
      <c r="L1053" s="32">
        <f t="shared" si="50"/>
        <v>0</v>
      </c>
      <c r="S1053" s="11"/>
      <c r="T1053" s="27" t="s">
        <v>2083</v>
      </c>
      <c r="U1053" s="11">
        <v>1539</v>
      </c>
    </row>
    <row r="1054" spans="1:21" x14ac:dyDescent="0.2">
      <c r="A1054" s="11">
        <v>1295</v>
      </c>
      <c r="B1054" s="27" t="s">
        <v>2085</v>
      </c>
      <c r="C1054" s="11" t="s">
        <v>72</v>
      </c>
      <c r="D1054" s="28" t="s">
        <v>2086</v>
      </c>
      <c r="E1054" s="11">
        <v>24</v>
      </c>
      <c r="F1054" s="11" t="s">
        <v>70</v>
      </c>
      <c r="G1054" s="11">
        <v>67397532</v>
      </c>
      <c r="I1054" t="b">
        <f t="shared" si="48"/>
        <v>0</v>
      </c>
      <c r="J1054" s="25" t="str">
        <f t="shared" si="49"/>
        <v>1993</v>
      </c>
      <c r="L1054" s="32">
        <f t="shared" si="50"/>
        <v>0</v>
      </c>
      <c r="S1054" s="11"/>
      <c r="T1054" s="27" t="s">
        <v>2085</v>
      </c>
      <c r="U1054" s="11">
        <v>1295</v>
      </c>
    </row>
    <row r="1055" spans="1:21" x14ac:dyDescent="0.2">
      <c r="A1055" s="11">
        <v>1389</v>
      </c>
      <c r="B1055" s="27" t="s">
        <v>2087</v>
      </c>
      <c r="C1055" s="11" t="s">
        <v>72</v>
      </c>
      <c r="D1055" s="28" t="s">
        <v>2088</v>
      </c>
      <c r="E1055" s="11">
        <v>28</v>
      </c>
      <c r="F1055" s="11" t="s">
        <v>85</v>
      </c>
      <c r="G1055" s="11">
        <v>8966748</v>
      </c>
      <c r="I1055" t="b">
        <f t="shared" si="48"/>
        <v>0</v>
      </c>
      <c r="J1055" s="25" t="str">
        <f t="shared" si="49"/>
        <v>1989</v>
      </c>
      <c r="L1055" s="32">
        <f t="shared" si="50"/>
        <v>0</v>
      </c>
      <c r="S1055" s="11"/>
      <c r="T1055" s="27" t="s">
        <v>2087</v>
      </c>
      <c r="U1055" s="11">
        <v>1389</v>
      </c>
    </row>
    <row r="1056" spans="1:21" x14ac:dyDescent="0.2">
      <c r="A1056" s="11">
        <v>902</v>
      </c>
      <c r="B1056" s="27" t="s">
        <v>125</v>
      </c>
      <c r="C1056" s="11" t="s">
        <v>61</v>
      </c>
      <c r="D1056" s="28" t="s">
        <v>126</v>
      </c>
      <c r="E1056" s="11">
        <v>33</v>
      </c>
      <c r="F1056" s="11" t="s">
        <v>70</v>
      </c>
      <c r="G1056" s="11">
        <v>33690865</v>
      </c>
      <c r="I1056" t="b">
        <f t="shared" si="48"/>
        <v>0</v>
      </c>
      <c r="J1056" s="25" t="str">
        <f t="shared" si="49"/>
        <v>1984</v>
      </c>
      <c r="L1056" s="32">
        <f t="shared" si="50"/>
        <v>0</v>
      </c>
      <c r="S1056" s="11"/>
      <c r="T1056" s="27" t="s">
        <v>125</v>
      </c>
      <c r="U1056" s="11">
        <v>902</v>
      </c>
    </row>
    <row r="1057" spans="1:21" x14ac:dyDescent="0.2">
      <c r="A1057" s="11">
        <v>516</v>
      </c>
      <c r="B1057" s="27" t="s">
        <v>2089</v>
      </c>
      <c r="C1057" s="11" t="s">
        <v>72</v>
      </c>
      <c r="D1057" s="28" t="s">
        <v>2090</v>
      </c>
      <c r="E1057" s="11">
        <v>35</v>
      </c>
      <c r="F1057" s="11" t="s">
        <v>67</v>
      </c>
      <c r="G1057" s="11">
        <v>82010628</v>
      </c>
      <c r="I1057" t="b">
        <f t="shared" si="48"/>
        <v>0</v>
      </c>
      <c r="J1057" s="25" t="str">
        <f t="shared" si="49"/>
        <v>1982</v>
      </c>
      <c r="L1057" s="32">
        <f t="shared" si="50"/>
        <v>0</v>
      </c>
      <c r="S1057" s="11"/>
      <c r="T1057" s="27" t="s">
        <v>2089</v>
      </c>
      <c r="U1057" s="11">
        <v>516</v>
      </c>
    </row>
    <row r="1058" spans="1:21" x14ac:dyDescent="0.2">
      <c r="A1058" s="11">
        <v>496</v>
      </c>
      <c r="B1058" s="27" t="s">
        <v>2091</v>
      </c>
      <c r="C1058" s="11" t="s">
        <v>61</v>
      </c>
      <c r="D1058" s="28" t="s">
        <v>2092</v>
      </c>
      <c r="E1058" s="11">
        <v>31</v>
      </c>
      <c r="F1058" s="11" t="s">
        <v>122</v>
      </c>
      <c r="G1058" s="11">
        <v>54271576</v>
      </c>
      <c r="I1058" t="b">
        <f t="shared" si="48"/>
        <v>0</v>
      </c>
      <c r="J1058" s="25" t="str">
        <f t="shared" si="49"/>
        <v>1986</v>
      </c>
      <c r="L1058" s="32">
        <f t="shared" si="50"/>
        <v>0</v>
      </c>
      <c r="S1058" s="11"/>
      <c r="T1058" s="27" t="s">
        <v>2091</v>
      </c>
      <c r="U1058" s="11">
        <v>496</v>
      </c>
    </row>
    <row r="1059" spans="1:21" x14ac:dyDescent="0.2">
      <c r="A1059" s="11">
        <v>1710</v>
      </c>
      <c r="B1059" s="27" t="s">
        <v>2093</v>
      </c>
      <c r="C1059" s="11" t="s">
        <v>65</v>
      </c>
      <c r="D1059" s="28" t="s">
        <v>2094</v>
      </c>
      <c r="E1059" s="11">
        <v>40</v>
      </c>
      <c r="F1059" s="11" t="s">
        <v>67</v>
      </c>
      <c r="G1059" s="11">
        <v>20351752</v>
      </c>
      <c r="I1059" t="b">
        <f t="shared" si="48"/>
        <v>0</v>
      </c>
      <c r="J1059" s="25" t="str">
        <f t="shared" si="49"/>
        <v>1977</v>
      </c>
      <c r="L1059" s="32">
        <f t="shared" si="50"/>
        <v>0</v>
      </c>
      <c r="S1059" s="11"/>
      <c r="T1059" s="27" t="s">
        <v>2093</v>
      </c>
      <c r="U1059" s="11">
        <v>1710</v>
      </c>
    </row>
    <row r="1060" spans="1:21" x14ac:dyDescent="0.2">
      <c r="A1060" s="11">
        <v>247</v>
      </c>
      <c r="B1060" s="27" t="s">
        <v>2095</v>
      </c>
      <c r="C1060" s="11" t="s">
        <v>61</v>
      </c>
      <c r="D1060" s="28" t="s">
        <v>2096</v>
      </c>
      <c r="E1060" s="11">
        <v>31</v>
      </c>
      <c r="F1060" s="11" t="s">
        <v>67</v>
      </c>
      <c r="G1060" s="11">
        <v>95198486</v>
      </c>
      <c r="I1060" t="b">
        <f t="shared" si="48"/>
        <v>0</v>
      </c>
      <c r="J1060" s="25" t="str">
        <f t="shared" si="49"/>
        <v>1986</v>
      </c>
      <c r="L1060" s="32">
        <f t="shared" si="50"/>
        <v>0</v>
      </c>
      <c r="S1060" s="11"/>
      <c r="T1060" s="27" t="s">
        <v>2095</v>
      </c>
      <c r="U1060" s="11">
        <v>247</v>
      </c>
    </row>
    <row r="1061" spans="1:21" x14ac:dyDescent="0.2">
      <c r="A1061" s="11">
        <v>568</v>
      </c>
      <c r="B1061" s="27" t="s">
        <v>2097</v>
      </c>
      <c r="C1061" s="11" t="s">
        <v>61</v>
      </c>
      <c r="D1061" s="28" t="s">
        <v>2098</v>
      </c>
      <c r="E1061" s="11">
        <v>25</v>
      </c>
      <c r="F1061" s="11" t="s">
        <v>122</v>
      </c>
      <c r="G1061" s="11">
        <v>52656239</v>
      </c>
      <c r="I1061" t="b">
        <f t="shared" si="48"/>
        <v>0</v>
      </c>
      <c r="J1061" s="25" t="str">
        <f t="shared" si="49"/>
        <v>1992</v>
      </c>
      <c r="L1061" s="32">
        <f t="shared" si="50"/>
        <v>0</v>
      </c>
      <c r="S1061" s="11"/>
      <c r="T1061" s="27" t="s">
        <v>2097</v>
      </c>
      <c r="U1061" s="11">
        <v>568</v>
      </c>
    </row>
    <row r="1062" spans="1:21" x14ac:dyDescent="0.2">
      <c r="A1062" s="11">
        <v>1221</v>
      </c>
      <c r="B1062" s="27" t="s">
        <v>2099</v>
      </c>
      <c r="C1062" s="11" t="s">
        <v>72</v>
      </c>
      <c r="D1062" s="28" t="s">
        <v>2100</v>
      </c>
      <c r="E1062" s="11">
        <v>46</v>
      </c>
      <c r="F1062" s="11" t="s">
        <v>67</v>
      </c>
      <c r="G1062" s="11">
        <v>2469903</v>
      </c>
      <c r="I1062" t="b">
        <f t="shared" si="48"/>
        <v>0</v>
      </c>
      <c r="J1062" s="25" t="str">
        <f t="shared" si="49"/>
        <v>1971</v>
      </c>
      <c r="L1062" s="32">
        <f t="shared" si="50"/>
        <v>0</v>
      </c>
      <c r="S1062" s="11"/>
      <c r="T1062" s="27" t="s">
        <v>2099</v>
      </c>
      <c r="U1062" s="11">
        <v>1221</v>
      </c>
    </row>
    <row r="1063" spans="1:21" x14ac:dyDescent="0.2">
      <c r="A1063" s="11">
        <v>514</v>
      </c>
      <c r="B1063" s="27" t="s">
        <v>2101</v>
      </c>
      <c r="C1063" s="11" t="s">
        <v>72</v>
      </c>
      <c r="D1063" s="28" t="s">
        <v>2102</v>
      </c>
      <c r="E1063" s="11">
        <v>30</v>
      </c>
      <c r="F1063" s="11" t="s">
        <v>67</v>
      </c>
      <c r="G1063" s="11">
        <v>61471041</v>
      </c>
      <c r="I1063" t="b">
        <f t="shared" si="48"/>
        <v>0</v>
      </c>
      <c r="J1063" s="25" t="str">
        <f t="shared" si="49"/>
        <v>1987</v>
      </c>
      <c r="L1063" s="32">
        <f t="shared" si="50"/>
        <v>0</v>
      </c>
      <c r="S1063" s="11"/>
      <c r="T1063" s="27" t="s">
        <v>2101</v>
      </c>
      <c r="U1063" s="11">
        <v>514</v>
      </c>
    </row>
    <row r="1064" spans="1:21" x14ac:dyDescent="0.2">
      <c r="A1064" s="11">
        <v>85</v>
      </c>
      <c r="B1064" s="27" t="s">
        <v>2103</v>
      </c>
      <c r="C1064" s="11" t="s">
        <v>72</v>
      </c>
      <c r="D1064" s="28" t="s">
        <v>2104</v>
      </c>
      <c r="E1064" s="11">
        <v>39</v>
      </c>
      <c r="F1064" s="11" t="s">
        <v>67</v>
      </c>
      <c r="G1064" s="11">
        <v>99858877</v>
      </c>
      <c r="I1064" t="b">
        <f t="shared" si="48"/>
        <v>0</v>
      </c>
      <c r="J1064" s="25" t="str">
        <f t="shared" si="49"/>
        <v>1978</v>
      </c>
      <c r="L1064" s="32">
        <f t="shared" si="50"/>
        <v>0</v>
      </c>
      <c r="S1064" s="11"/>
      <c r="T1064" s="27" t="s">
        <v>2103</v>
      </c>
      <c r="U1064" s="11">
        <v>85</v>
      </c>
    </row>
    <row r="1065" spans="1:21" x14ac:dyDescent="0.2">
      <c r="A1065" s="11">
        <v>519</v>
      </c>
      <c r="B1065" s="27" t="s">
        <v>2105</v>
      </c>
      <c r="C1065" s="11" t="s">
        <v>61</v>
      </c>
      <c r="D1065" s="28" t="s">
        <v>2106</v>
      </c>
      <c r="E1065" s="11">
        <v>25</v>
      </c>
      <c r="F1065" s="11" t="s">
        <v>67</v>
      </c>
      <c r="G1065" s="11">
        <v>51448038</v>
      </c>
      <c r="I1065" t="b">
        <f t="shared" si="48"/>
        <v>0</v>
      </c>
      <c r="J1065" s="25" t="str">
        <f t="shared" si="49"/>
        <v>1992</v>
      </c>
      <c r="L1065" s="32">
        <f t="shared" si="50"/>
        <v>0</v>
      </c>
      <c r="S1065" s="11"/>
      <c r="T1065" s="27" t="s">
        <v>2105</v>
      </c>
      <c r="U1065" s="11">
        <v>519</v>
      </c>
    </row>
    <row r="1066" spans="1:21" x14ac:dyDescent="0.2">
      <c r="A1066" s="11">
        <v>329</v>
      </c>
      <c r="B1066" s="27" t="s">
        <v>2107</v>
      </c>
      <c r="C1066" s="11" t="s">
        <v>72</v>
      </c>
      <c r="D1066" s="28" t="s">
        <v>2108</v>
      </c>
      <c r="E1066" s="11">
        <v>33</v>
      </c>
      <c r="F1066" s="11" t="s">
        <v>67</v>
      </c>
      <c r="G1066" s="11">
        <v>49820877</v>
      </c>
      <c r="I1066" t="b">
        <f t="shared" si="48"/>
        <v>0</v>
      </c>
      <c r="J1066" s="25" t="str">
        <f t="shared" si="49"/>
        <v>1984</v>
      </c>
      <c r="L1066" s="32">
        <f t="shared" si="50"/>
        <v>0</v>
      </c>
      <c r="S1066" s="11"/>
      <c r="T1066" s="27" t="s">
        <v>2107</v>
      </c>
      <c r="U1066" s="11">
        <v>329</v>
      </c>
    </row>
    <row r="1067" spans="1:21" x14ac:dyDescent="0.2">
      <c r="A1067" s="11">
        <v>1200</v>
      </c>
      <c r="B1067" s="27" t="s">
        <v>2109</v>
      </c>
      <c r="C1067" s="11" t="s">
        <v>72</v>
      </c>
      <c r="D1067" s="28" t="s">
        <v>2110</v>
      </c>
      <c r="E1067" s="11">
        <v>34</v>
      </c>
      <c r="F1067" s="11" t="s">
        <v>76</v>
      </c>
      <c r="G1067" s="11">
        <v>38651568</v>
      </c>
      <c r="I1067" t="b">
        <f t="shared" si="48"/>
        <v>0</v>
      </c>
      <c r="J1067" s="25" t="str">
        <f t="shared" si="49"/>
        <v>1983</v>
      </c>
      <c r="L1067" s="32">
        <f t="shared" si="50"/>
        <v>0</v>
      </c>
      <c r="S1067" s="11"/>
      <c r="T1067" s="27" t="s">
        <v>2109</v>
      </c>
      <c r="U1067" s="11">
        <v>1200</v>
      </c>
    </row>
    <row r="1068" spans="1:21" x14ac:dyDescent="0.2">
      <c r="A1068" s="11">
        <v>27</v>
      </c>
      <c r="B1068" s="27" t="s">
        <v>2111</v>
      </c>
      <c r="C1068" s="11" t="s">
        <v>61</v>
      </c>
      <c r="D1068" s="28" t="s">
        <v>1680</v>
      </c>
      <c r="E1068" s="11">
        <v>23</v>
      </c>
      <c r="F1068" s="11" t="s">
        <v>67</v>
      </c>
      <c r="G1068" s="11">
        <v>38876914</v>
      </c>
      <c r="I1068" t="b">
        <f t="shared" si="48"/>
        <v>0</v>
      </c>
      <c r="J1068" s="25" t="str">
        <f t="shared" si="49"/>
        <v>1995</v>
      </c>
      <c r="L1068" s="32">
        <f t="shared" si="50"/>
        <v>0</v>
      </c>
      <c r="S1068" s="11"/>
      <c r="T1068" s="27" t="s">
        <v>2111</v>
      </c>
      <c r="U1068" s="11">
        <v>27</v>
      </c>
    </row>
    <row r="1069" spans="1:21" x14ac:dyDescent="0.2">
      <c r="A1069" s="11">
        <v>834</v>
      </c>
      <c r="B1069" s="27" t="s">
        <v>2112</v>
      </c>
      <c r="C1069" s="11" t="s">
        <v>72</v>
      </c>
      <c r="D1069" s="28" t="s">
        <v>2113</v>
      </c>
      <c r="E1069" s="11">
        <v>38</v>
      </c>
      <c r="F1069" s="11" t="s">
        <v>67</v>
      </c>
      <c r="G1069" s="11">
        <v>41288340</v>
      </c>
      <c r="I1069" t="b">
        <f t="shared" si="48"/>
        <v>0</v>
      </c>
      <c r="J1069" s="25" t="str">
        <f t="shared" si="49"/>
        <v>1979</v>
      </c>
      <c r="L1069" s="32">
        <f t="shared" si="50"/>
        <v>0</v>
      </c>
      <c r="S1069" s="11"/>
      <c r="T1069" s="27" t="s">
        <v>2112</v>
      </c>
      <c r="U1069" s="11">
        <v>834</v>
      </c>
    </row>
    <row r="1070" spans="1:21" x14ac:dyDescent="0.2">
      <c r="A1070" s="11">
        <v>428</v>
      </c>
      <c r="B1070" s="27" t="s">
        <v>2114</v>
      </c>
      <c r="C1070" s="11" t="s">
        <v>61</v>
      </c>
      <c r="D1070" s="28" t="s">
        <v>2115</v>
      </c>
      <c r="E1070" s="11">
        <v>23</v>
      </c>
      <c r="F1070" s="11" t="s">
        <v>67</v>
      </c>
      <c r="G1070" s="11">
        <v>12535538</v>
      </c>
      <c r="I1070" t="b">
        <f t="shared" si="48"/>
        <v>0</v>
      </c>
      <c r="J1070" s="25" t="str">
        <f t="shared" si="49"/>
        <v>1994</v>
      </c>
      <c r="L1070" s="32">
        <f t="shared" si="50"/>
        <v>0</v>
      </c>
      <c r="S1070" s="11"/>
      <c r="T1070" s="27" t="s">
        <v>2114</v>
      </c>
      <c r="U1070" s="11">
        <v>428</v>
      </c>
    </row>
    <row r="1071" spans="1:21" x14ac:dyDescent="0.2">
      <c r="A1071" s="11">
        <v>228</v>
      </c>
      <c r="B1071" s="27" t="s">
        <v>2116</v>
      </c>
      <c r="C1071" s="11" t="s">
        <v>72</v>
      </c>
      <c r="D1071" s="28" t="s">
        <v>2117</v>
      </c>
      <c r="E1071" s="11">
        <v>30</v>
      </c>
      <c r="F1071" s="11" t="s">
        <v>585</v>
      </c>
      <c r="G1071" s="11">
        <v>49695527</v>
      </c>
      <c r="I1071" t="b">
        <f t="shared" si="48"/>
        <v>0</v>
      </c>
      <c r="J1071" s="25" t="str">
        <f t="shared" si="49"/>
        <v>1987</v>
      </c>
      <c r="L1071" s="32">
        <f t="shared" si="50"/>
        <v>0</v>
      </c>
      <c r="S1071" s="11"/>
      <c r="T1071" s="27" t="s">
        <v>2116</v>
      </c>
      <c r="U1071" s="11">
        <v>228</v>
      </c>
    </row>
    <row r="1072" spans="1:21" x14ac:dyDescent="0.2">
      <c r="A1072" s="11">
        <v>1120</v>
      </c>
      <c r="B1072" s="27" t="s">
        <v>2118</v>
      </c>
      <c r="C1072" s="11" t="s">
        <v>61</v>
      </c>
      <c r="D1072" s="28" t="s">
        <v>2119</v>
      </c>
      <c r="E1072" s="11">
        <v>33</v>
      </c>
      <c r="F1072" s="11" t="s">
        <v>85</v>
      </c>
      <c r="G1072" s="11">
        <v>37750174</v>
      </c>
      <c r="I1072" t="b">
        <f t="shared" si="48"/>
        <v>0</v>
      </c>
      <c r="J1072" s="25" t="str">
        <f t="shared" si="49"/>
        <v>1984</v>
      </c>
      <c r="L1072" s="32">
        <f t="shared" si="50"/>
        <v>0</v>
      </c>
      <c r="S1072" s="11"/>
      <c r="T1072" s="27" t="s">
        <v>2118</v>
      </c>
      <c r="U1072" s="11">
        <v>1120</v>
      </c>
    </row>
    <row r="1073" spans="1:21" x14ac:dyDescent="0.2">
      <c r="A1073" s="11">
        <v>666</v>
      </c>
      <c r="B1073" s="27" t="s">
        <v>2120</v>
      </c>
      <c r="C1073" s="11" t="s">
        <v>72</v>
      </c>
      <c r="D1073" s="28" t="s">
        <v>2121</v>
      </c>
      <c r="E1073" s="11">
        <v>27</v>
      </c>
      <c r="F1073" s="11" t="s">
        <v>67</v>
      </c>
      <c r="G1073" s="11">
        <v>80099182</v>
      </c>
      <c r="I1073" t="b">
        <f t="shared" si="48"/>
        <v>0</v>
      </c>
      <c r="J1073" s="25" t="str">
        <f t="shared" si="49"/>
        <v>1990</v>
      </c>
      <c r="L1073" s="32">
        <f t="shared" si="50"/>
        <v>0</v>
      </c>
      <c r="S1073" s="11"/>
      <c r="T1073" s="27" t="s">
        <v>2120</v>
      </c>
      <c r="U1073" s="11">
        <v>666</v>
      </c>
    </row>
    <row r="1074" spans="1:21" x14ac:dyDescent="0.2">
      <c r="A1074" s="11">
        <v>1106</v>
      </c>
      <c r="B1074" s="27" t="s">
        <v>2122</v>
      </c>
      <c r="C1074" s="11" t="s">
        <v>72</v>
      </c>
      <c r="D1074" s="28" t="s">
        <v>2123</v>
      </c>
      <c r="E1074" s="11">
        <v>45</v>
      </c>
      <c r="F1074" s="11" t="s">
        <v>63</v>
      </c>
      <c r="G1074" s="11">
        <v>18956616</v>
      </c>
      <c r="I1074" t="b">
        <f t="shared" si="48"/>
        <v>0</v>
      </c>
      <c r="J1074" s="25" t="str">
        <f t="shared" si="49"/>
        <v>1972</v>
      </c>
      <c r="L1074" s="32">
        <f t="shared" si="50"/>
        <v>0</v>
      </c>
      <c r="S1074" s="11"/>
      <c r="T1074" s="27" t="s">
        <v>2122</v>
      </c>
      <c r="U1074" s="11">
        <v>1106</v>
      </c>
    </row>
    <row r="1075" spans="1:21" x14ac:dyDescent="0.2">
      <c r="A1075" s="11">
        <v>453</v>
      </c>
      <c r="B1075" s="27" t="s">
        <v>2124</v>
      </c>
      <c r="C1075" s="11" t="s">
        <v>61</v>
      </c>
      <c r="D1075" s="28" t="s">
        <v>2125</v>
      </c>
      <c r="E1075" s="11">
        <v>30</v>
      </c>
      <c r="F1075" s="11" t="s">
        <v>67</v>
      </c>
      <c r="G1075" s="11">
        <v>42050816</v>
      </c>
      <c r="I1075" t="b">
        <f t="shared" si="48"/>
        <v>0</v>
      </c>
      <c r="J1075" s="25" t="str">
        <f t="shared" si="49"/>
        <v>1987</v>
      </c>
      <c r="L1075" s="32">
        <f t="shared" si="50"/>
        <v>0</v>
      </c>
      <c r="S1075" s="11"/>
      <c r="T1075" s="27" t="s">
        <v>2124</v>
      </c>
      <c r="U1075" s="11">
        <v>453</v>
      </c>
    </row>
    <row r="1076" spans="1:21" x14ac:dyDescent="0.2">
      <c r="A1076" s="11">
        <v>672</v>
      </c>
      <c r="B1076" s="27" t="s">
        <v>2126</v>
      </c>
      <c r="C1076" s="11" t="s">
        <v>72</v>
      </c>
      <c r="D1076" s="28" t="s">
        <v>2127</v>
      </c>
      <c r="E1076" s="11">
        <v>29</v>
      </c>
      <c r="F1076" s="11" t="s">
        <v>94</v>
      </c>
      <c r="G1076" s="11">
        <v>10968221</v>
      </c>
      <c r="I1076" t="b">
        <f t="shared" si="48"/>
        <v>0</v>
      </c>
      <c r="J1076" s="25" t="str">
        <f t="shared" si="49"/>
        <v>1988</v>
      </c>
      <c r="L1076" s="32">
        <f t="shared" si="50"/>
        <v>0</v>
      </c>
      <c r="S1076" s="11"/>
      <c r="T1076" s="27" t="s">
        <v>2126</v>
      </c>
      <c r="U1076" s="11">
        <v>672</v>
      </c>
    </row>
    <row r="1077" spans="1:21" x14ac:dyDescent="0.2">
      <c r="A1077" s="11">
        <v>39</v>
      </c>
      <c r="B1077" s="27" t="s">
        <v>2128</v>
      </c>
      <c r="C1077" s="11" t="s">
        <v>72</v>
      </c>
      <c r="D1077" s="28" t="s">
        <v>2129</v>
      </c>
      <c r="E1077" s="11">
        <v>40</v>
      </c>
      <c r="F1077" s="11" t="s">
        <v>70</v>
      </c>
      <c r="G1077" s="11">
        <v>16791218</v>
      </c>
      <c r="I1077" t="b">
        <f t="shared" si="48"/>
        <v>0</v>
      </c>
      <c r="J1077" s="25" t="str">
        <f t="shared" si="49"/>
        <v>1977</v>
      </c>
      <c r="L1077" s="32">
        <f t="shared" si="50"/>
        <v>1</v>
      </c>
      <c r="S1077" s="11"/>
      <c r="T1077" s="27" t="s">
        <v>2128</v>
      </c>
      <c r="U1077" s="11">
        <v>39</v>
      </c>
    </row>
    <row r="1078" spans="1:21" x14ac:dyDescent="0.2">
      <c r="A1078" s="11">
        <v>970</v>
      </c>
      <c r="B1078" s="27" t="s">
        <v>2130</v>
      </c>
      <c r="C1078" s="11" t="s">
        <v>72</v>
      </c>
      <c r="D1078" s="28" t="s">
        <v>2131</v>
      </c>
      <c r="E1078" s="11">
        <v>36</v>
      </c>
      <c r="F1078" s="11" t="s">
        <v>67</v>
      </c>
      <c r="G1078" s="11">
        <v>84513093</v>
      </c>
      <c r="I1078" t="b">
        <f t="shared" si="48"/>
        <v>0</v>
      </c>
      <c r="J1078" s="25" t="str">
        <f t="shared" si="49"/>
        <v>1981</v>
      </c>
      <c r="L1078" s="32">
        <f t="shared" si="50"/>
        <v>0</v>
      </c>
      <c r="S1078" s="11"/>
      <c r="T1078" s="27" t="s">
        <v>2130</v>
      </c>
      <c r="U1078" s="11">
        <v>970</v>
      </c>
    </row>
    <row r="1079" spans="1:21" x14ac:dyDescent="0.2">
      <c r="A1079" s="11">
        <v>650</v>
      </c>
      <c r="B1079" s="27" t="s">
        <v>2132</v>
      </c>
      <c r="C1079" s="11" t="s">
        <v>72</v>
      </c>
      <c r="D1079" s="28" t="s">
        <v>2133</v>
      </c>
      <c r="E1079" s="11">
        <v>24</v>
      </c>
      <c r="F1079" s="11" t="s">
        <v>67</v>
      </c>
      <c r="G1079" s="11">
        <v>82023004</v>
      </c>
      <c r="I1079" t="b">
        <f t="shared" si="48"/>
        <v>0</v>
      </c>
      <c r="J1079" s="25" t="str">
        <f t="shared" si="49"/>
        <v>1993</v>
      </c>
      <c r="L1079" s="32">
        <f t="shared" si="50"/>
        <v>0</v>
      </c>
      <c r="S1079" s="11"/>
      <c r="T1079" s="27" t="s">
        <v>2132</v>
      </c>
      <c r="U1079" s="11">
        <v>650</v>
      </c>
    </row>
    <row r="1080" spans="1:21" x14ac:dyDescent="0.2">
      <c r="A1080" s="11">
        <v>5</v>
      </c>
      <c r="B1080" s="27" t="s">
        <v>2134</v>
      </c>
      <c r="C1080" s="11" t="s">
        <v>61</v>
      </c>
      <c r="D1080" s="28" t="s">
        <v>2135</v>
      </c>
      <c r="E1080" s="11">
        <v>32</v>
      </c>
      <c r="F1080" s="11" t="s">
        <v>67</v>
      </c>
      <c r="G1080" s="11">
        <v>21604667</v>
      </c>
      <c r="I1080" t="b">
        <f t="shared" si="48"/>
        <v>0</v>
      </c>
      <c r="J1080" s="25" t="str">
        <f t="shared" si="49"/>
        <v>1985</v>
      </c>
      <c r="L1080" s="32">
        <f t="shared" si="50"/>
        <v>1</v>
      </c>
      <c r="S1080" s="11"/>
      <c r="T1080" s="27" t="s">
        <v>2134</v>
      </c>
      <c r="U1080" s="11">
        <v>5</v>
      </c>
    </row>
    <row r="1081" spans="1:21" x14ac:dyDescent="0.2">
      <c r="A1081" s="11">
        <v>1151</v>
      </c>
      <c r="B1081" s="27" t="s">
        <v>2136</v>
      </c>
      <c r="C1081" s="11" t="s">
        <v>72</v>
      </c>
      <c r="D1081" s="28" t="s">
        <v>2137</v>
      </c>
      <c r="E1081" s="11">
        <v>21</v>
      </c>
      <c r="F1081" s="11" t="s">
        <v>67</v>
      </c>
      <c r="G1081" s="11">
        <v>16414848</v>
      </c>
      <c r="I1081" t="b">
        <f t="shared" si="48"/>
        <v>0</v>
      </c>
      <c r="J1081" s="25" t="str">
        <f t="shared" si="49"/>
        <v>1996</v>
      </c>
      <c r="L1081" s="32">
        <f t="shared" si="50"/>
        <v>0</v>
      </c>
      <c r="S1081" s="11"/>
      <c r="T1081" s="27" t="s">
        <v>2136</v>
      </c>
      <c r="U1081" s="11">
        <v>1151</v>
      </c>
    </row>
    <row r="1082" spans="1:21" x14ac:dyDescent="0.2">
      <c r="A1082" s="11">
        <v>1657</v>
      </c>
      <c r="B1082" s="27" t="s">
        <v>2138</v>
      </c>
      <c r="C1082" s="11" t="s">
        <v>72</v>
      </c>
      <c r="D1082" s="28" t="s">
        <v>2139</v>
      </c>
      <c r="E1082" s="11">
        <v>41</v>
      </c>
      <c r="F1082" s="11" t="s">
        <v>94</v>
      </c>
      <c r="G1082" s="11">
        <v>81550930</v>
      </c>
      <c r="I1082" t="b">
        <f t="shared" si="48"/>
        <v>0</v>
      </c>
      <c r="J1082" s="25" t="str">
        <f t="shared" si="49"/>
        <v>1976</v>
      </c>
      <c r="L1082" s="32">
        <f t="shared" si="50"/>
        <v>0</v>
      </c>
      <c r="S1082" s="11"/>
      <c r="T1082" s="27" t="s">
        <v>2138</v>
      </c>
      <c r="U1082" s="11">
        <v>1657</v>
      </c>
    </row>
    <row r="1083" spans="1:21" x14ac:dyDescent="0.2">
      <c r="A1083" s="11">
        <v>423</v>
      </c>
      <c r="B1083" s="27" t="s">
        <v>2140</v>
      </c>
      <c r="C1083" s="11" t="s">
        <v>72</v>
      </c>
      <c r="D1083" s="28" t="s">
        <v>2141</v>
      </c>
      <c r="E1083" s="11">
        <v>31</v>
      </c>
      <c r="F1083" s="11" t="s">
        <v>2142</v>
      </c>
      <c r="G1083" s="11">
        <v>38140352</v>
      </c>
      <c r="I1083" t="b">
        <f t="shared" si="48"/>
        <v>0</v>
      </c>
      <c r="J1083" s="25" t="str">
        <f t="shared" si="49"/>
        <v>1986</v>
      </c>
      <c r="L1083" s="32">
        <f t="shared" si="50"/>
        <v>0</v>
      </c>
      <c r="S1083" s="11"/>
      <c r="T1083" s="27" t="s">
        <v>2140</v>
      </c>
      <c r="U1083" s="11">
        <v>423</v>
      </c>
    </row>
    <row r="1084" spans="1:21" x14ac:dyDescent="0.2">
      <c r="A1084" s="11">
        <v>926</v>
      </c>
      <c r="B1084" s="27" t="s">
        <v>2143</v>
      </c>
      <c r="C1084" s="11" t="s">
        <v>72</v>
      </c>
      <c r="D1084" s="28" t="s">
        <v>2144</v>
      </c>
      <c r="E1084" s="11">
        <v>28</v>
      </c>
      <c r="F1084" s="11" t="s">
        <v>67</v>
      </c>
      <c r="G1084" s="11">
        <v>53439487</v>
      </c>
      <c r="I1084" t="b">
        <f t="shared" si="48"/>
        <v>0</v>
      </c>
      <c r="J1084" s="25" t="str">
        <f t="shared" si="49"/>
        <v>1989</v>
      </c>
      <c r="L1084" s="32">
        <f t="shared" si="50"/>
        <v>0</v>
      </c>
      <c r="S1084" s="11"/>
      <c r="T1084" s="27" t="s">
        <v>2143</v>
      </c>
      <c r="U1084" s="11">
        <v>926</v>
      </c>
    </row>
    <row r="1085" spans="1:21" x14ac:dyDescent="0.2">
      <c r="A1085" s="11">
        <v>107</v>
      </c>
      <c r="B1085" s="27" t="s">
        <v>2145</v>
      </c>
      <c r="C1085" s="11" t="s">
        <v>72</v>
      </c>
      <c r="D1085" s="28" t="s">
        <v>1871</v>
      </c>
      <c r="E1085" s="11">
        <v>25</v>
      </c>
      <c r="F1085" s="11" t="s">
        <v>67</v>
      </c>
      <c r="G1085" s="11">
        <v>50216706</v>
      </c>
      <c r="I1085" t="b">
        <f t="shared" si="48"/>
        <v>0</v>
      </c>
      <c r="J1085" s="25" t="str">
        <f t="shared" si="49"/>
        <v>1992</v>
      </c>
      <c r="L1085" s="32">
        <f t="shared" si="50"/>
        <v>1</v>
      </c>
      <c r="S1085" s="11"/>
      <c r="T1085" s="27" t="s">
        <v>2145</v>
      </c>
      <c r="U1085" s="11">
        <v>107</v>
      </c>
    </row>
    <row r="1086" spans="1:21" x14ac:dyDescent="0.2">
      <c r="A1086" s="11">
        <v>372</v>
      </c>
      <c r="B1086" s="27" t="s">
        <v>2146</v>
      </c>
      <c r="C1086" s="11" t="s">
        <v>72</v>
      </c>
      <c r="D1086" s="28" t="s">
        <v>2147</v>
      </c>
      <c r="E1086" s="11">
        <v>37</v>
      </c>
      <c r="F1086" s="11" t="s">
        <v>119</v>
      </c>
      <c r="G1086" s="11">
        <v>51805629</v>
      </c>
      <c r="I1086" t="b">
        <f t="shared" si="48"/>
        <v>0</v>
      </c>
      <c r="J1086" s="25" t="str">
        <f t="shared" si="49"/>
        <v>1980</v>
      </c>
      <c r="L1086" s="32">
        <f t="shared" si="50"/>
        <v>0</v>
      </c>
      <c r="S1086" s="11"/>
      <c r="T1086" s="27" t="s">
        <v>2146</v>
      </c>
      <c r="U1086" s="11">
        <v>372</v>
      </c>
    </row>
    <row r="1087" spans="1:21" x14ac:dyDescent="0.2">
      <c r="A1087" s="11">
        <v>572</v>
      </c>
      <c r="B1087" s="27" t="s">
        <v>2148</v>
      </c>
      <c r="C1087" s="11" t="s">
        <v>72</v>
      </c>
      <c r="D1087" s="28" t="s">
        <v>2149</v>
      </c>
      <c r="E1087" s="11">
        <v>26</v>
      </c>
      <c r="F1087" s="11" t="s">
        <v>67</v>
      </c>
      <c r="G1087" s="11">
        <v>16201029</v>
      </c>
      <c r="I1087" t="b">
        <f t="shared" si="48"/>
        <v>0</v>
      </c>
      <c r="J1087" s="25" t="str">
        <f t="shared" si="49"/>
        <v>1991</v>
      </c>
      <c r="L1087" s="32">
        <f t="shared" si="50"/>
        <v>0</v>
      </c>
      <c r="S1087" s="11"/>
      <c r="T1087" s="27" t="s">
        <v>2148</v>
      </c>
      <c r="U1087" s="11">
        <v>572</v>
      </c>
    </row>
    <row r="1088" spans="1:21" x14ac:dyDescent="0.2">
      <c r="A1088" s="11">
        <v>604</v>
      </c>
      <c r="B1088" s="27" t="s">
        <v>2150</v>
      </c>
      <c r="C1088" s="11" t="s">
        <v>72</v>
      </c>
      <c r="D1088" s="28" t="s">
        <v>2151</v>
      </c>
      <c r="E1088" s="11">
        <v>36</v>
      </c>
      <c r="F1088" s="11" t="s">
        <v>67</v>
      </c>
      <c r="G1088" s="11">
        <v>61939117</v>
      </c>
      <c r="I1088" t="b">
        <f t="shared" si="48"/>
        <v>0</v>
      </c>
      <c r="J1088" s="25" t="str">
        <f t="shared" si="49"/>
        <v>1981</v>
      </c>
      <c r="L1088" s="32">
        <f t="shared" si="50"/>
        <v>0</v>
      </c>
      <c r="S1088" s="11"/>
      <c r="T1088" s="27" t="s">
        <v>2150</v>
      </c>
      <c r="U1088" s="11">
        <v>604</v>
      </c>
    </row>
    <row r="1089" spans="1:21" x14ac:dyDescent="0.2">
      <c r="A1089" s="11">
        <v>535</v>
      </c>
      <c r="B1089" s="27" t="s">
        <v>2152</v>
      </c>
      <c r="C1089" s="11" t="s">
        <v>61</v>
      </c>
      <c r="D1089" s="28" t="s">
        <v>2153</v>
      </c>
      <c r="E1089" s="11">
        <v>34</v>
      </c>
      <c r="F1089" s="11" t="s">
        <v>67</v>
      </c>
      <c r="G1089" s="11">
        <v>24120596</v>
      </c>
      <c r="I1089" t="b">
        <f t="shared" si="48"/>
        <v>0</v>
      </c>
      <c r="J1089" s="25" t="str">
        <f t="shared" si="49"/>
        <v>1983</v>
      </c>
      <c r="L1089" s="32">
        <f t="shared" si="50"/>
        <v>0</v>
      </c>
      <c r="S1089" s="11"/>
      <c r="T1089" s="27" t="s">
        <v>2152</v>
      </c>
      <c r="U1089" s="11">
        <v>535</v>
      </c>
    </row>
    <row r="1090" spans="1:21" x14ac:dyDescent="0.2">
      <c r="A1090" s="11">
        <v>697</v>
      </c>
      <c r="B1090" s="27" t="s">
        <v>2154</v>
      </c>
      <c r="C1090" s="11" t="s">
        <v>61</v>
      </c>
      <c r="D1090" s="28" t="s">
        <v>2155</v>
      </c>
      <c r="E1090" s="11">
        <v>18</v>
      </c>
      <c r="F1090" s="11" t="s">
        <v>67</v>
      </c>
      <c r="G1090" s="11">
        <v>5250826</v>
      </c>
      <c r="I1090" t="b">
        <f t="shared" si="48"/>
        <v>0</v>
      </c>
      <c r="J1090" s="25" t="str">
        <f t="shared" si="49"/>
        <v>1999</v>
      </c>
      <c r="L1090" s="32">
        <f t="shared" si="50"/>
        <v>0</v>
      </c>
      <c r="S1090" s="11"/>
      <c r="T1090" s="27" t="s">
        <v>2154</v>
      </c>
      <c r="U1090" s="11">
        <v>697</v>
      </c>
    </row>
    <row r="1091" spans="1:21" x14ac:dyDescent="0.2">
      <c r="A1091" s="11">
        <v>953</v>
      </c>
      <c r="B1091" s="27" t="s">
        <v>2156</v>
      </c>
      <c r="C1091" s="11" t="s">
        <v>61</v>
      </c>
      <c r="D1091" s="28" t="s">
        <v>670</v>
      </c>
      <c r="E1091" s="11">
        <v>22</v>
      </c>
      <c r="F1091" s="11" t="s">
        <v>67</v>
      </c>
      <c r="G1091" s="11">
        <v>38333426</v>
      </c>
      <c r="I1091" t="b">
        <f t="shared" si="48"/>
        <v>0</v>
      </c>
      <c r="J1091" s="25" t="str">
        <f t="shared" si="49"/>
        <v>1995</v>
      </c>
      <c r="L1091" s="32">
        <f t="shared" si="50"/>
        <v>0</v>
      </c>
      <c r="S1091" s="11"/>
      <c r="T1091" s="27" t="s">
        <v>2156</v>
      </c>
      <c r="U1091" s="11">
        <v>953</v>
      </c>
    </row>
    <row r="1092" spans="1:21" x14ac:dyDescent="0.2">
      <c r="A1092" s="11">
        <v>1024</v>
      </c>
      <c r="B1092" s="27" t="s">
        <v>2157</v>
      </c>
      <c r="C1092" s="11" t="s">
        <v>72</v>
      </c>
      <c r="D1092" s="28" t="s">
        <v>2158</v>
      </c>
      <c r="E1092" s="11">
        <v>27</v>
      </c>
      <c r="F1092" s="11" t="s">
        <v>67</v>
      </c>
      <c r="G1092" s="11">
        <v>19652946</v>
      </c>
      <c r="I1092" t="b">
        <f t="shared" si="48"/>
        <v>0</v>
      </c>
      <c r="J1092" s="25" t="str">
        <f t="shared" si="49"/>
        <v>1990</v>
      </c>
      <c r="L1092" s="32">
        <f t="shared" si="50"/>
        <v>0</v>
      </c>
      <c r="S1092" s="11"/>
      <c r="T1092" s="27" t="s">
        <v>2157</v>
      </c>
      <c r="U1092" s="11">
        <v>1024</v>
      </c>
    </row>
    <row r="1093" spans="1:21" x14ac:dyDescent="0.2">
      <c r="A1093" s="11">
        <v>1429</v>
      </c>
      <c r="B1093" s="27" t="s">
        <v>2159</v>
      </c>
      <c r="C1093" s="11" t="s">
        <v>61</v>
      </c>
      <c r="D1093" s="28" t="s">
        <v>986</v>
      </c>
      <c r="E1093" s="11">
        <v>24</v>
      </c>
      <c r="F1093" s="11" t="s">
        <v>67</v>
      </c>
      <c r="G1093" s="11">
        <v>75584674</v>
      </c>
      <c r="I1093" t="b">
        <f t="shared" si="48"/>
        <v>0</v>
      </c>
      <c r="J1093" s="25" t="str">
        <f t="shared" si="49"/>
        <v>1993</v>
      </c>
      <c r="L1093" s="32">
        <f t="shared" si="50"/>
        <v>0</v>
      </c>
      <c r="S1093" s="11"/>
      <c r="T1093" s="27" t="s">
        <v>2159</v>
      </c>
      <c r="U1093" s="11">
        <v>1429</v>
      </c>
    </row>
    <row r="1094" spans="1:21" x14ac:dyDescent="0.2">
      <c r="A1094" s="11">
        <v>687</v>
      </c>
      <c r="B1094" s="27" t="s">
        <v>2160</v>
      </c>
      <c r="C1094" s="11" t="s">
        <v>61</v>
      </c>
      <c r="D1094" s="28" t="s">
        <v>1146</v>
      </c>
      <c r="E1094" s="11">
        <v>32</v>
      </c>
      <c r="F1094" s="11" t="s">
        <v>119</v>
      </c>
      <c r="G1094" s="11">
        <v>39067845</v>
      </c>
      <c r="I1094" t="b">
        <f t="shared" si="48"/>
        <v>0</v>
      </c>
      <c r="J1094" s="25" t="str">
        <f t="shared" si="49"/>
        <v>1985</v>
      </c>
      <c r="L1094" s="32">
        <f t="shared" si="50"/>
        <v>0</v>
      </c>
      <c r="S1094" s="11"/>
      <c r="T1094" s="27" t="s">
        <v>2160</v>
      </c>
      <c r="U1094" s="11">
        <v>687</v>
      </c>
    </row>
    <row r="1095" spans="1:21" x14ac:dyDescent="0.2">
      <c r="A1095" s="11">
        <v>688</v>
      </c>
      <c r="B1095" s="27" t="s">
        <v>2161</v>
      </c>
      <c r="C1095" s="11" t="s">
        <v>65</v>
      </c>
      <c r="D1095" s="28" t="s">
        <v>1828</v>
      </c>
      <c r="E1095" s="11">
        <v>27</v>
      </c>
      <c r="F1095" s="11" t="s">
        <v>63</v>
      </c>
      <c r="G1095" s="11">
        <v>46059983</v>
      </c>
      <c r="I1095" t="b">
        <f t="shared" ref="I1095:I1158" si="51">IF(AND(IF(F1095=$I$5,TRUE,FALSE),IF(MID(B1095,1,1)="П",TRUE,FALSE)),TRUE,FALSE)</f>
        <v>0</v>
      </c>
      <c r="J1095" s="25" t="str">
        <f t="shared" ref="J1095:J1158" si="52">RIGHT(D1095,4)</f>
        <v>1990</v>
      </c>
      <c r="L1095" s="32">
        <f t="shared" ref="L1095:L1158" si="53">IF(LEFT(B1095)="П",1,0)</f>
        <v>0</v>
      </c>
      <c r="S1095" s="11"/>
      <c r="T1095" s="27" t="s">
        <v>2161</v>
      </c>
      <c r="U1095" s="11">
        <v>688</v>
      </c>
    </row>
    <row r="1096" spans="1:21" x14ac:dyDescent="0.2">
      <c r="A1096" s="11">
        <v>1114</v>
      </c>
      <c r="B1096" s="27" t="s">
        <v>2162</v>
      </c>
      <c r="C1096" s="11" t="s">
        <v>61</v>
      </c>
      <c r="D1096" s="28" t="s">
        <v>514</v>
      </c>
      <c r="E1096" s="11">
        <v>26</v>
      </c>
      <c r="F1096" s="11" t="s">
        <v>67</v>
      </c>
      <c r="G1096" s="11">
        <v>30664672</v>
      </c>
      <c r="I1096" t="b">
        <f t="shared" si="51"/>
        <v>0</v>
      </c>
      <c r="J1096" s="25" t="str">
        <f t="shared" si="52"/>
        <v>1991</v>
      </c>
      <c r="L1096" s="32">
        <f t="shared" si="53"/>
        <v>0</v>
      </c>
      <c r="S1096" s="11"/>
      <c r="T1096" s="27" t="s">
        <v>2162</v>
      </c>
      <c r="U1096" s="11">
        <v>1114</v>
      </c>
    </row>
    <row r="1097" spans="1:21" x14ac:dyDescent="0.2">
      <c r="A1097" s="11">
        <v>708</v>
      </c>
      <c r="B1097" s="27" t="s">
        <v>2163</v>
      </c>
      <c r="C1097" s="11" t="s">
        <v>65</v>
      </c>
      <c r="D1097" s="28" t="s">
        <v>1822</v>
      </c>
      <c r="E1097" s="11">
        <v>24</v>
      </c>
      <c r="F1097" s="11" t="s">
        <v>67</v>
      </c>
      <c r="G1097" s="11">
        <v>41961489</v>
      </c>
      <c r="I1097" t="b">
        <f t="shared" si="51"/>
        <v>0</v>
      </c>
      <c r="J1097" s="25" t="str">
        <f t="shared" si="52"/>
        <v>1993</v>
      </c>
      <c r="L1097" s="32">
        <f t="shared" si="53"/>
        <v>0</v>
      </c>
      <c r="S1097" s="11"/>
      <c r="T1097" s="27" t="s">
        <v>2163</v>
      </c>
      <c r="U1097" s="11">
        <v>708</v>
      </c>
    </row>
    <row r="1098" spans="1:21" x14ac:dyDescent="0.2">
      <c r="A1098" s="11">
        <v>8</v>
      </c>
      <c r="B1098" s="27" t="s">
        <v>2164</v>
      </c>
      <c r="C1098" s="11" t="s">
        <v>61</v>
      </c>
      <c r="D1098" s="28" t="s">
        <v>2165</v>
      </c>
      <c r="E1098" s="11">
        <v>18</v>
      </c>
      <c r="F1098" s="11" t="s">
        <v>67</v>
      </c>
      <c r="G1098" s="11">
        <v>11595988</v>
      </c>
      <c r="I1098" t="b">
        <f t="shared" si="51"/>
        <v>0</v>
      </c>
      <c r="J1098" s="25" t="str">
        <f t="shared" si="52"/>
        <v>1999</v>
      </c>
      <c r="L1098" s="32">
        <f t="shared" si="53"/>
        <v>1</v>
      </c>
      <c r="S1098" s="11"/>
      <c r="T1098" s="27" t="s">
        <v>2164</v>
      </c>
      <c r="U1098" s="11">
        <v>8</v>
      </c>
    </row>
    <row r="1099" spans="1:21" x14ac:dyDescent="0.2">
      <c r="A1099" s="11">
        <v>1011</v>
      </c>
      <c r="B1099" s="27" t="s">
        <v>2166</v>
      </c>
      <c r="C1099" s="11" t="s">
        <v>61</v>
      </c>
      <c r="D1099" s="28" t="s">
        <v>2167</v>
      </c>
      <c r="E1099" s="11">
        <v>36</v>
      </c>
      <c r="F1099" s="11" t="s">
        <v>67</v>
      </c>
      <c r="G1099" s="11">
        <v>13833839</v>
      </c>
      <c r="I1099" t="b">
        <f t="shared" si="51"/>
        <v>0</v>
      </c>
      <c r="J1099" s="25" t="str">
        <f t="shared" si="52"/>
        <v>1981</v>
      </c>
      <c r="L1099" s="32">
        <f t="shared" si="53"/>
        <v>0</v>
      </c>
      <c r="S1099" s="11"/>
      <c r="T1099" s="27" t="s">
        <v>2166</v>
      </c>
      <c r="U1099" s="11">
        <v>1011</v>
      </c>
    </row>
    <row r="1100" spans="1:21" x14ac:dyDescent="0.2">
      <c r="A1100" s="11">
        <v>600</v>
      </c>
      <c r="B1100" s="27" t="s">
        <v>2168</v>
      </c>
      <c r="C1100" s="11" t="s">
        <v>65</v>
      </c>
      <c r="D1100" s="28" t="s">
        <v>2169</v>
      </c>
      <c r="E1100" s="11">
        <v>42</v>
      </c>
      <c r="F1100" s="11" t="s">
        <v>106</v>
      </c>
      <c r="G1100" s="11">
        <v>83931178</v>
      </c>
      <c r="I1100" t="b">
        <f t="shared" si="51"/>
        <v>0</v>
      </c>
      <c r="J1100" s="25" t="str">
        <f t="shared" si="52"/>
        <v>1975</v>
      </c>
      <c r="L1100" s="32">
        <f t="shared" si="53"/>
        <v>0</v>
      </c>
      <c r="S1100" s="11"/>
      <c r="T1100" s="27" t="s">
        <v>2168</v>
      </c>
      <c r="U1100" s="11">
        <v>600</v>
      </c>
    </row>
    <row r="1101" spans="1:21" x14ac:dyDescent="0.2">
      <c r="A1101" s="11">
        <v>411</v>
      </c>
      <c r="B1101" s="27" t="s">
        <v>2170</v>
      </c>
      <c r="C1101" s="11" t="s">
        <v>65</v>
      </c>
      <c r="D1101" s="28" t="s">
        <v>1949</v>
      </c>
      <c r="E1101" s="11">
        <v>37</v>
      </c>
      <c r="F1101" s="11" t="s">
        <v>67</v>
      </c>
      <c r="G1101" s="11">
        <v>32702119</v>
      </c>
      <c r="I1101" t="b">
        <f t="shared" si="51"/>
        <v>0</v>
      </c>
      <c r="J1101" s="25" t="str">
        <f t="shared" si="52"/>
        <v>1980</v>
      </c>
      <c r="L1101" s="32">
        <f t="shared" si="53"/>
        <v>0</v>
      </c>
      <c r="S1101" s="11"/>
      <c r="T1101" s="27" t="s">
        <v>2170</v>
      </c>
      <c r="U1101" s="11">
        <v>411</v>
      </c>
    </row>
    <row r="1102" spans="1:21" x14ac:dyDescent="0.2">
      <c r="A1102" s="11">
        <v>1213</v>
      </c>
      <c r="B1102" s="27" t="s">
        <v>2171</v>
      </c>
      <c r="C1102" s="11" t="s">
        <v>72</v>
      </c>
      <c r="D1102" s="28" t="s">
        <v>2172</v>
      </c>
      <c r="E1102" s="11">
        <v>30</v>
      </c>
      <c r="F1102" s="11" t="s">
        <v>67</v>
      </c>
      <c r="G1102" s="11">
        <v>62014519</v>
      </c>
      <c r="I1102" t="b">
        <f t="shared" si="51"/>
        <v>0</v>
      </c>
      <c r="J1102" s="25" t="str">
        <f t="shared" si="52"/>
        <v>1987</v>
      </c>
      <c r="L1102" s="32">
        <f t="shared" si="53"/>
        <v>0</v>
      </c>
      <c r="S1102" s="11"/>
      <c r="T1102" s="27" t="s">
        <v>2171</v>
      </c>
      <c r="U1102" s="11">
        <v>1213</v>
      </c>
    </row>
    <row r="1103" spans="1:21" x14ac:dyDescent="0.2">
      <c r="A1103" s="11">
        <v>1489</v>
      </c>
      <c r="B1103" s="27" t="s">
        <v>2173</v>
      </c>
      <c r="C1103" s="11" t="s">
        <v>72</v>
      </c>
      <c r="D1103" s="28" t="s">
        <v>2174</v>
      </c>
      <c r="E1103" s="11">
        <v>28</v>
      </c>
      <c r="F1103" s="11" t="s">
        <v>76</v>
      </c>
      <c r="G1103" s="11">
        <v>71021872</v>
      </c>
      <c r="I1103" t="b">
        <f t="shared" si="51"/>
        <v>0</v>
      </c>
      <c r="J1103" s="25" t="str">
        <f t="shared" si="52"/>
        <v>1989</v>
      </c>
      <c r="L1103" s="32">
        <f t="shared" si="53"/>
        <v>0</v>
      </c>
      <c r="S1103" s="11"/>
      <c r="T1103" s="27" t="s">
        <v>2173</v>
      </c>
      <c r="U1103" s="11">
        <v>1489</v>
      </c>
    </row>
    <row r="1104" spans="1:21" x14ac:dyDescent="0.2">
      <c r="A1104" s="11">
        <v>762</v>
      </c>
      <c r="B1104" s="27" t="s">
        <v>2175</v>
      </c>
      <c r="C1104" s="11" t="s">
        <v>72</v>
      </c>
      <c r="D1104" s="28" t="s">
        <v>2176</v>
      </c>
      <c r="E1104" s="11">
        <v>24</v>
      </c>
      <c r="F1104" s="11" t="s">
        <v>67</v>
      </c>
      <c r="G1104" s="11">
        <v>12774301</v>
      </c>
      <c r="I1104" t="b">
        <f t="shared" si="51"/>
        <v>0</v>
      </c>
      <c r="J1104" s="25" t="str">
        <f t="shared" si="52"/>
        <v>1993</v>
      </c>
      <c r="L1104" s="32">
        <f t="shared" si="53"/>
        <v>0</v>
      </c>
      <c r="S1104" s="11"/>
      <c r="T1104" s="27" t="s">
        <v>2175</v>
      </c>
      <c r="U1104" s="11">
        <v>762</v>
      </c>
    </row>
    <row r="1105" spans="1:21" x14ac:dyDescent="0.2">
      <c r="A1105" s="11">
        <v>82</v>
      </c>
      <c r="B1105" s="27" t="s">
        <v>2177</v>
      </c>
      <c r="C1105" s="11" t="s">
        <v>72</v>
      </c>
      <c r="D1105" s="28" t="s">
        <v>2178</v>
      </c>
      <c r="E1105" s="11">
        <v>34</v>
      </c>
      <c r="F1105" s="11" t="s">
        <v>67</v>
      </c>
      <c r="G1105" s="11">
        <v>87317805</v>
      </c>
      <c r="I1105" t="b">
        <f t="shared" si="51"/>
        <v>0</v>
      </c>
      <c r="J1105" s="25" t="str">
        <f t="shared" si="52"/>
        <v>1984</v>
      </c>
      <c r="L1105" s="32">
        <f t="shared" si="53"/>
        <v>0</v>
      </c>
      <c r="S1105" s="11"/>
      <c r="T1105" s="27" t="s">
        <v>2177</v>
      </c>
      <c r="U1105" s="11">
        <v>82</v>
      </c>
    </row>
    <row r="1106" spans="1:21" x14ac:dyDescent="0.2">
      <c r="A1106" s="11">
        <v>1239</v>
      </c>
      <c r="B1106" s="27" t="s">
        <v>2179</v>
      </c>
      <c r="C1106" s="11" t="s">
        <v>61</v>
      </c>
      <c r="D1106" s="28" t="s">
        <v>2180</v>
      </c>
      <c r="E1106" s="11">
        <v>27</v>
      </c>
      <c r="F1106" s="11" t="s">
        <v>67</v>
      </c>
      <c r="G1106" s="11">
        <v>67751706</v>
      </c>
      <c r="I1106" t="b">
        <f t="shared" si="51"/>
        <v>0</v>
      </c>
      <c r="J1106" s="25" t="str">
        <f t="shared" si="52"/>
        <v>1991</v>
      </c>
      <c r="L1106" s="32">
        <f t="shared" si="53"/>
        <v>0</v>
      </c>
      <c r="S1106" s="11"/>
      <c r="T1106" s="27" t="s">
        <v>2179</v>
      </c>
      <c r="U1106" s="11">
        <v>1239</v>
      </c>
    </row>
    <row r="1107" spans="1:21" x14ac:dyDescent="0.2">
      <c r="A1107" s="11">
        <v>1145</v>
      </c>
      <c r="B1107" s="27" t="s">
        <v>2181</v>
      </c>
      <c r="C1107" s="11" t="s">
        <v>72</v>
      </c>
      <c r="D1107" s="28" t="s">
        <v>2182</v>
      </c>
      <c r="E1107" s="11">
        <v>34</v>
      </c>
      <c r="F1107" s="11" t="s">
        <v>67</v>
      </c>
      <c r="G1107" s="11">
        <v>1075957</v>
      </c>
      <c r="I1107" t="b">
        <f t="shared" si="51"/>
        <v>0</v>
      </c>
      <c r="J1107" s="25" t="str">
        <f t="shared" si="52"/>
        <v>1983</v>
      </c>
      <c r="L1107" s="32">
        <f t="shared" si="53"/>
        <v>0</v>
      </c>
      <c r="S1107" s="11"/>
      <c r="T1107" s="27" t="s">
        <v>2181</v>
      </c>
      <c r="U1107" s="11">
        <v>1145</v>
      </c>
    </row>
    <row r="1108" spans="1:21" x14ac:dyDescent="0.2">
      <c r="A1108" s="11">
        <v>564</v>
      </c>
      <c r="B1108" s="27" t="s">
        <v>2183</v>
      </c>
      <c r="C1108" s="11" t="s">
        <v>65</v>
      </c>
      <c r="D1108" s="28" t="s">
        <v>1577</v>
      </c>
      <c r="E1108" s="11">
        <v>32</v>
      </c>
      <c r="F1108" s="11" t="s">
        <v>122</v>
      </c>
      <c r="G1108" s="11">
        <v>55389138</v>
      </c>
      <c r="I1108" t="b">
        <f t="shared" si="51"/>
        <v>0</v>
      </c>
      <c r="J1108" s="25" t="str">
        <f t="shared" si="52"/>
        <v>1985</v>
      </c>
      <c r="L1108" s="32">
        <f t="shared" si="53"/>
        <v>0</v>
      </c>
      <c r="S1108" s="11"/>
      <c r="T1108" s="27" t="s">
        <v>2183</v>
      </c>
      <c r="U1108" s="11">
        <v>564</v>
      </c>
    </row>
    <row r="1109" spans="1:21" x14ac:dyDescent="0.2">
      <c r="A1109" s="11">
        <v>1326</v>
      </c>
      <c r="B1109" s="27" t="s">
        <v>2184</v>
      </c>
      <c r="C1109" s="11" t="s">
        <v>65</v>
      </c>
      <c r="D1109" s="28" t="s">
        <v>2185</v>
      </c>
      <c r="E1109" s="11">
        <v>34</v>
      </c>
      <c r="F1109" s="11" t="s">
        <v>76</v>
      </c>
      <c r="G1109" s="11">
        <v>55275750</v>
      </c>
      <c r="I1109" t="b">
        <f t="shared" si="51"/>
        <v>0</v>
      </c>
      <c r="J1109" s="25" t="str">
        <f t="shared" si="52"/>
        <v>1983</v>
      </c>
      <c r="L1109" s="32">
        <f t="shared" si="53"/>
        <v>0</v>
      </c>
      <c r="S1109" s="11"/>
      <c r="T1109" s="27" t="s">
        <v>2184</v>
      </c>
      <c r="U1109" s="11">
        <v>1326</v>
      </c>
    </row>
    <row r="1110" spans="1:21" x14ac:dyDescent="0.2">
      <c r="A1110" s="11">
        <v>932</v>
      </c>
      <c r="B1110" s="27" t="s">
        <v>993</v>
      </c>
      <c r="C1110" s="11" t="s">
        <v>61</v>
      </c>
      <c r="D1110" s="28" t="s">
        <v>994</v>
      </c>
      <c r="E1110" s="11">
        <v>27</v>
      </c>
      <c r="F1110" s="11" t="s">
        <v>122</v>
      </c>
      <c r="G1110" s="11">
        <v>44272401</v>
      </c>
      <c r="I1110" t="b">
        <f t="shared" si="51"/>
        <v>0</v>
      </c>
      <c r="J1110" s="25" t="str">
        <f t="shared" si="52"/>
        <v>1990</v>
      </c>
      <c r="L1110" s="32">
        <f t="shared" si="53"/>
        <v>0</v>
      </c>
      <c r="S1110" s="11"/>
      <c r="T1110" s="27" t="s">
        <v>993</v>
      </c>
      <c r="U1110" s="11">
        <v>932</v>
      </c>
    </row>
    <row r="1111" spans="1:21" x14ac:dyDescent="0.2">
      <c r="A1111" s="11">
        <v>188</v>
      </c>
      <c r="B1111" s="27" t="s">
        <v>2186</v>
      </c>
      <c r="C1111" s="11" t="s">
        <v>72</v>
      </c>
      <c r="D1111" s="28" t="s">
        <v>2187</v>
      </c>
      <c r="E1111" s="11">
        <v>20</v>
      </c>
      <c r="F1111" s="11" t="s">
        <v>67</v>
      </c>
      <c r="G1111" s="11">
        <v>89236914</v>
      </c>
      <c r="I1111" t="b">
        <f t="shared" si="51"/>
        <v>0</v>
      </c>
      <c r="J1111" s="25" t="str">
        <f t="shared" si="52"/>
        <v>1997</v>
      </c>
      <c r="L1111" s="32">
        <f t="shared" si="53"/>
        <v>0</v>
      </c>
      <c r="S1111" s="11"/>
      <c r="T1111" s="27" t="s">
        <v>2186</v>
      </c>
      <c r="U1111" s="11">
        <v>188</v>
      </c>
    </row>
    <row r="1112" spans="1:21" x14ac:dyDescent="0.2">
      <c r="A1112" s="11">
        <v>1360</v>
      </c>
      <c r="B1112" s="27" t="s">
        <v>2188</v>
      </c>
      <c r="C1112" s="11" t="s">
        <v>61</v>
      </c>
      <c r="D1112" s="28" t="s">
        <v>2189</v>
      </c>
      <c r="E1112" s="11">
        <v>21</v>
      </c>
      <c r="F1112" s="11" t="s">
        <v>155</v>
      </c>
      <c r="G1112" s="11">
        <v>61326233</v>
      </c>
      <c r="I1112" t="b">
        <f t="shared" si="51"/>
        <v>0</v>
      </c>
      <c r="J1112" s="25" t="str">
        <f t="shared" si="52"/>
        <v>1996</v>
      </c>
      <c r="L1112" s="32">
        <f t="shared" si="53"/>
        <v>0</v>
      </c>
      <c r="S1112" s="11"/>
      <c r="T1112" s="27" t="s">
        <v>2188</v>
      </c>
      <c r="U1112" s="11">
        <v>1360</v>
      </c>
    </row>
    <row r="1113" spans="1:21" x14ac:dyDescent="0.2">
      <c r="A1113" s="11">
        <v>1369</v>
      </c>
      <c r="B1113" s="27" t="s">
        <v>2190</v>
      </c>
      <c r="C1113" s="11" t="s">
        <v>61</v>
      </c>
      <c r="D1113" s="28" t="s">
        <v>2191</v>
      </c>
      <c r="E1113" s="11">
        <v>33</v>
      </c>
      <c r="F1113" s="11" t="s">
        <v>67</v>
      </c>
      <c r="G1113" s="11">
        <v>42566110</v>
      </c>
      <c r="I1113" t="b">
        <f t="shared" si="51"/>
        <v>0</v>
      </c>
      <c r="J1113" s="25" t="str">
        <f t="shared" si="52"/>
        <v>1984</v>
      </c>
      <c r="L1113" s="32">
        <f t="shared" si="53"/>
        <v>0</v>
      </c>
      <c r="S1113" s="11"/>
      <c r="T1113" s="27" t="s">
        <v>2190</v>
      </c>
      <c r="U1113" s="11">
        <v>1369</v>
      </c>
    </row>
    <row r="1114" spans="1:21" x14ac:dyDescent="0.2">
      <c r="A1114" s="11">
        <v>1017</v>
      </c>
      <c r="B1114" s="27" t="s">
        <v>2192</v>
      </c>
      <c r="C1114" s="11" t="s">
        <v>72</v>
      </c>
      <c r="D1114" s="28" t="s">
        <v>2193</v>
      </c>
      <c r="E1114" s="11">
        <v>28</v>
      </c>
      <c r="F1114" s="11" t="s">
        <v>85</v>
      </c>
      <c r="G1114" s="11">
        <v>94693832</v>
      </c>
      <c r="I1114" t="b">
        <f t="shared" si="51"/>
        <v>0</v>
      </c>
      <c r="J1114" s="25" t="str">
        <f t="shared" si="52"/>
        <v>1990</v>
      </c>
      <c r="L1114" s="32">
        <f t="shared" si="53"/>
        <v>0</v>
      </c>
      <c r="S1114" s="11"/>
      <c r="T1114" s="27" t="s">
        <v>2192</v>
      </c>
      <c r="U1114" s="11">
        <v>1017</v>
      </c>
    </row>
    <row r="1115" spans="1:21" x14ac:dyDescent="0.2">
      <c r="A1115" s="11">
        <v>152</v>
      </c>
      <c r="B1115" s="27" t="s">
        <v>2194</v>
      </c>
      <c r="C1115" s="11" t="s">
        <v>72</v>
      </c>
      <c r="D1115" s="28" t="s">
        <v>2195</v>
      </c>
      <c r="E1115" s="11">
        <v>27</v>
      </c>
      <c r="F1115" s="11" t="s">
        <v>63</v>
      </c>
      <c r="G1115" s="11">
        <v>27609940</v>
      </c>
      <c r="I1115" t="b">
        <f t="shared" si="51"/>
        <v>0</v>
      </c>
      <c r="J1115" s="25" t="str">
        <f t="shared" si="52"/>
        <v>1990</v>
      </c>
      <c r="L1115" s="32">
        <f t="shared" si="53"/>
        <v>0</v>
      </c>
      <c r="S1115" s="11"/>
      <c r="T1115" s="27" t="s">
        <v>2194</v>
      </c>
      <c r="U1115" s="11">
        <v>152</v>
      </c>
    </row>
    <row r="1116" spans="1:21" x14ac:dyDescent="0.2">
      <c r="A1116" s="11">
        <v>1345</v>
      </c>
      <c r="B1116" s="27" t="s">
        <v>2196</v>
      </c>
      <c r="C1116" s="11" t="s">
        <v>61</v>
      </c>
      <c r="D1116" s="28" t="s">
        <v>2197</v>
      </c>
      <c r="E1116" s="11">
        <v>40</v>
      </c>
      <c r="F1116" s="11" t="s">
        <v>70</v>
      </c>
      <c r="G1116" s="11">
        <v>68661473</v>
      </c>
      <c r="I1116" t="b">
        <f t="shared" si="51"/>
        <v>0</v>
      </c>
      <c r="J1116" s="25" t="str">
        <f t="shared" si="52"/>
        <v>1977</v>
      </c>
      <c r="L1116" s="32">
        <f t="shared" si="53"/>
        <v>0</v>
      </c>
      <c r="S1116" s="11"/>
      <c r="T1116" s="27" t="s">
        <v>2196</v>
      </c>
      <c r="U1116" s="11">
        <v>1345</v>
      </c>
    </row>
    <row r="1117" spans="1:21" x14ac:dyDescent="0.2">
      <c r="A1117" s="11">
        <v>1344</v>
      </c>
      <c r="B1117" s="27" t="s">
        <v>2198</v>
      </c>
      <c r="C1117" s="11" t="s">
        <v>72</v>
      </c>
      <c r="D1117" s="28" t="s">
        <v>2199</v>
      </c>
      <c r="E1117" s="11">
        <v>34</v>
      </c>
      <c r="F1117" s="11" t="s">
        <v>119</v>
      </c>
      <c r="G1117" s="11">
        <v>92899711</v>
      </c>
      <c r="I1117" t="b">
        <f t="shared" si="51"/>
        <v>0</v>
      </c>
      <c r="J1117" s="25" t="str">
        <f t="shared" si="52"/>
        <v>1983</v>
      </c>
      <c r="L1117" s="32">
        <f t="shared" si="53"/>
        <v>0</v>
      </c>
      <c r="S1117" s="11"/>
      <c r="T1117" s="27" t="s">
        <v>2198</v>
      </c>
      <c r="U1117" s="11">
        <v>1344</v>
      </c>
    </row>
    <row r="1118" spans="1:21" x14ac:dyDescent="0.2">
      <c r="A1118" s="11">
        <v>548</v>
      </c>
      <c r="B1118" s="27" t="s">
        <v>2200</v>
      </c>
      <c r="C1118" s="11" t="s">
        <v>61</v>
      </c>
      <c r="D1118" s="28" t="s">
        <v>2201</v>
      </c>
      <c r="E1118" s="11">
        <v>38</v>
      </c>
      <c r="F1118" s="11" t="s">
        <v>63</v>
      </c>
      <c r="G1118" s="11">
        <v>15030395</v>
      </c>
      <c r="I1118" t="b">
        <f t="shared" si="51"/>
        <v>0</v>
      </c>
      <c r="J1118" s="25" t="str">
        <f t="shared" si="52"/>
        <v>1979</v>
      </c>
      <c r="L1118" s="32">
        <f t="shared" si="53"/>
        <v>0</v>
      </c>
      <c r="S1118" s="11"/>
      <c r="T1118" s="27" t="s">
        <v>2200</v>
      </c>
      <c r="U1118" s="11">
        <v>548</v>
      </c>
    </row>
    <row r="1119" spans="1:21" x14ac:dyDescent="0.2">
      <c r="A1119" s="11">
        <v>1780</v>
      </c>
      <c r="B1119" s="27" t="s">
        <v>2202</v>
      </c>
      <c r="C1119" s="11" t="s">
        <v>72</v>
      </c>
      <c r="D1119" s="28" t="s">
        <v>2203</v>
      </c>
      <c r="E1119" s="11">
        <v>25</v>
      </c>
      <c r="F1119" s="11" t="s">
        <v>122</v>
      </c>
      <c r="G1119" s="11">
        <v>70241147</v>
      </c>
      <c r="I1119" t="b">
        <f t="shared" si="51"/>
        <v>0</v>
      </c>
      <c r="J1119" s="25" t="str">
        <f t="shared" si="52"/>
        <v>1992</v>
      </c>
      <c r="L1119" s="32">
        <f t="shared" si="53"/>
        <v>1</v>
      </c>
      <c r="S1119" s="11"/>
      <c r="T1119" s="27" t="s">
        <v>2202</v>
      </c>
      <c r="U1119" s="11">
        <v>1780</v>
      </c>
    </row>
    <row r="1120" spans="1:21" x14ac:dyDescent="0.2">
      <c r="A1120" s="11">
        <v>1396</v>
      </c>
      <c r="B1120" s="27" t="s">
        <v>2204</v>
      </c>
      <c r="C1120" s="11" t="s">
        <v>65</v>
      </c>
      <c r="D1120" s="28" t="s">
        <v>2205</v>
      </c>
      <c r="E1120" s="11">
        <v>19</v>
      </c>
      <c r="F1120" s="11" t="s">
        <v>67</v>
      </c>
      <c r="G1120" s="11">
        <v>74792104</v>
      </c>
      <c r="I1120" t="b">
        <f t="shared" si="51"/>
        <v>0</v>
      </c>
      <c r="J1120" s="25" t="str">
        <f t="shared" si="52"/>
        <v>1998</v>
      </c>
      <c r="L1120" s="32">
        <f t="shared" si="53"/>
        <v>0</v>
      </c>
      <c r="S1120" s="11"/>
      <c r="T1120" s="27" t="s">
        <v>2204</v>
      </c>
      <c r="U1120" s="11">
        <v>1396</v>
      </c>
    </row>
    <row r="1121" spans="1:21" x14ac:dyDescent="0.2">
      <c r="A1121" s="11">
        <v>1315</v>
      </c>
      <c r="B1121" s="27" t="s">
        <v>2206</v>
      </c>
      <c r="C1121" s="11" t="s">
        <v>61</v>
      </c>
      <c r="D1121" s="28" t="s">
        <v>2207</v>
      </c>
      <c r="E1121" s="11">
        <v>22</v>
      </c>
      <c r="F1121" s="11" t="s">
        <v>67</v>
      </c>
      <c r="G1121" s="11">
        <v>61259714</v>
      </c>
      <c r="I1121" t="b">
        <f t="shared" si="51"/>
        <v>0</v>
      </c>
      <c r="J1121" s="25" t="str">
        <f t="shared" si="52"/>
        <v>1995</v>
      </c>
      <c r="L1121" s="32">
        <f t="shared" si="53"/>
        <v>0</v>
      </c>
      <c r="S1121" s="11"/>
      <c r="T1121" s="27" t="s">
        <v>2206</v>
      </c>
      <c r="U1121" s="11">
        <v>1315</v>
      </c>
    </row>
    <row r="1122" spans="1:21" x14ac:dyDescent="0.2">
      <c r="A1122" s="11">
        <v>812</v>
      </c>
      <c r="B1122" s="27" t="s">
        <v>2208</v>
      </c>
      <c r="C1122" s="11" t="s">
        <v>65</v>
      </c>
      <c r="D1122" s="28" t="s">
        <v>670</v>
      </c>
      <c r="E1122" s="11">
        <v>22</v>
      </c>
      <c r="F1122" s="11" t="s">
        <v>67</v>
      </c>
      <c r="G1122" s="11">
        <v>50210468</v>
      </c>
      <c r="I1122" t="b">
        <f t="shared" si="51"/>
        <v>0</v>
      </c>
      <c r="J1122" s="25" t="str">
        <f t="shared" si="52"/>
        <v>1995</v>
      </c>
      <c r="L1122" s="32">
        <f t="shared" si="53"/>
        <v>0</v>
      </c>
      <c r="S1122" s="11"/>
      <c r="T1122" s="27" t="s">
        <v>2208</v>
      </c>
      <c r="U1122" s="11">
        <v>812</v>
      </c>
    </row>
    <row r="1123" spans="1:21" x14ac:dyDescent="0.2">
      <c r="A1123" s="11">
        <v>660</v>
      </c>
      <c r="B1123" s="27" t="s">
        <v>2209</v>
      </c>
      <c r="C1123" s="11" t="s">
        <v>61</v>
      </c>
      <c r="D1123" s="28" t="s">
        <v>2210</v>
      </c>
      <c r="E1123" s="11">
        <v>19</v>
      </c>
      <c r="F1123" s="11" t="s">
        <v>70</v>
      </c>
      <c r="G1123" s="11">
        <v>95228128</v>
      </c>
      <c r="I1123" t="b">
        <f t="shared" si="51"/>
        <v>0</v>
      </c>
      <c r="J1123" s="25" t="str">
        <f t="shared" si="52"/>
        <v>1998</v>
      </c>
      <c r="L1123" s="32">
        <f t="shared" si="53"/>
        <v>0</v>
      </c>
      <c r="S1123" s="11"/>
      <c r="T1123" s="27" t="s">
        <v>2209</v>
      </c>
      <c r="U1123" s="11">
        <v>660</v>
      </c>
    </row>
    <row r="1124" spans="1:21" x14ac:dyDescent="0.2">
      <c r="A1124" s="11">
        <v>5</v>
      </c>
      <c r="B1124" s="27" t="s">
        <v>2211</v>
      </c>
      <c r="C1124" s="11" t="s">
        <v>65</v>
      </c>
      <c r="D1124" s="28" t="s">
        <v>2212</v>
      </c>
      <c r="E1124" s="11">
        <v>19</v>
      </c>
      <c r="F1124" s="11" t="s">
        <v>67</v>
      </c>
      <c r="G1124" s="11">
        <v>36638873</v>
      </c>
      <c r="I1124" t="b">
        <f t="shared" si="51"/>
        <v>0</v>
      </c>
      <c r="J1124" s="25" t="str">
        <f t="shared" si="52"/>
        <v>1999</v>
      </c>
      <c r="L1124" s="32">
        <f t="shared" si="53"/>
        <v>0</v>
      </c>
      <c r="S1124" s="11"/>
      <c r="T1124" s="27" t="s">
        <v>2211</v>
      </c>
      <c r="U1124" s="11">
        <v>5</v>
      </c>
    </row>
    <row r="1125" spans="1:21" x14ac:dyDescent="0.2">
      <c r="A1125" s="11">
        <v>557</v>
      </c>
      <c r="B1125" s="27" t="s">
        <v>2213</v>
      </c>
      <c r="C1125" s="11" t="s">
        <v>65</v>
      </c>
      <c r="D1125" s="28" t="s">
        <v>1589</v>
      </c>
      <c r="E1125" s="11">
        <v>25</v>
      </c>
      <c r="F1125" s="11" t="s">
        <v>67</v>
      </c>
      <c r="G1125" s="11">
        <v>90938888</v>
      </c>
      <c r="I1125" t="b">
        <f t="shared" si="51"/>
        <v>0</v>
      </c>
      <c r="J1125" s="25" t="str">
        <f t="shared" si="52"/>
        <v>1992</v>
      </c>
      <c r="L1125" s="32">
        <f t="shared" si="53"/>
        <v>0</v>
      </c>
      <c r="S1125" s="11"/>
      <c r="T1125" s="27" t="s">
        <v>2213</v>
      </c>
      <c r="U1125" s="11">
        <v>557</v>
      </c>
    </row>
    <row r="1126" spans="1:21" x14ac:dyDescent="0.2">
      <c r="A1126" s="11">
        <v>506</v>
      </c>
      <c r="B1126" s="27" t="s">
        <v>2214</v>
      </c>
      <c r="C1126" s="11" t="s">
        <v>65</v>
      </c>
      <c r="D1126" s="28" t="s">
        <v>2215</v>
      </c>
      <c r="E1126" s="11">
        <v>19</v>
      </c>
      <c r="F1126" s="11" t="s">
        <v>67</v>
      </c>
      <c r="G1126" s="11">
        <v>17151442</v>
      </c>
      <c r="I1126" t="b">
        <f t="shared" si="51"/>
        <v>0</v>
      </c>
      <c r="J1126" s="25" t="str">
        <f t="shared" si="52"/>
        <v>1998</v>
      </c>
      <c r="L1126" s="32">
        <f t="shared" si="53"/>
        <v>0</v>
      </c>
      <c r="S1126" s="11"/>
      <c r="T1126" s="27" t="s">
        <v>2214</v>
      </c>
      <c r="U1126" s="11">
        <v>506</v>
      </c>
    </row>
    <row r="1127" spans="1:21" x14ac:dyDescent="0.2">
      <c r="A1127" s="11">
        <v>71</v>
      </c>
      <c r="B1127" s="27" t="s">
        <v>2216</v>
      </c>
      <c r="C1127" s="11" t="s">
        <v>61</v>
      </c>
      <c r="D1127" s="28" t="s">
        <v>2217</v>
      </c>
      <c r="E1127" s="11">
        <v>47</v>
      </c>
      <c r="F1127" s="11" t="s">
        <v>67</v>
      </c>
      <c r="G1127" s="11">
        <v>95837534</v>
      </c>
      <c r="I1127" t="b">
        <f t="shared" si="51"/>
        <v>0</v>
      </c>
      <c r="J1127" s="25" t="str">
        <f t="shared" si="52"/>
        <v>1970</v>
      </c>
      <c r="L1127" s="32">
        <f t="shared" si="53"/>
        <v>0</v>
      </c>
      <c r="S1127" s="11"/>
      <c r="T1127" s="27" t="s">
        <v>2216</v>
      </c>
      <c r="U1127" s="11">
        <v>71</v>
      </c>
    </row>
    <row r="1128" spans="1:21" x14ac:dyDescent="0.2">
      <c r="A1128" s="11">
        <v>392</v>
      </c>
      <c r="B1128" s="27" t="s">
        <v>2218</v>
      </c>
      <c r="C1128" s="11" t="s">
        <v>61</v>
      </c>
      <c r="D1128" s="28" t="s">
        <v>2219</v>
      </c>
      <c r="E1128" s="11">
        <v>33</v>
      </c>
      <c r="F1128" s="11" t="s">
        <v>106</v>
      </c>
      <c r="G1128" s="11">
        <v>6548726</v>
      </c>
      <c r="I1128" t="b">
        <f t="shared" si="51"/>
        <v>0</v>
      </c>
      <c r="J1128" s="25" t="str">
        <f t="shared" si="52"/>
        <v>1984</v>
      </c>
      <c r="L1128" s="32">
        <f t="shared" si="53"/>
        <v>0</v>
      </c>
      <c r="S1128" s="11"/>
      <c r="T1128" s="27" t="s">
        <v>2218</v>
      </c>
      <c r="U1128" s="11">
        <v>392</v>
      </c>
    </row>
    <row r="1129" spans="1:21" x14ac:dyDescent="0.2">
      <c r="A1129" s="11">
        <v>106</v>
      </c>
      <c r="B1129" s="27" t="s">
        <v>2220</v>
      </c>
      <c r="C1129" s="11" t="s">
        <v>61</v>
      </c>
      <c r="D1129" s="28" t="s">
        <v>2221</v>
      </c>
      <c r="E1129" s="11">
        <v>20</v>
      </c>
      <c r="F1129" s="11" t="s">
        <v>67</v>
      </c>
      <c r="G1129" s="11">
        <v>53262650</v>
      </c>
      <c r="I1129" t="b">
        <f t="shared" si="51"/>
        <v>0</v>
      </c>
      <c r="J1129" s="25" t="str">
        <f t="shared" si="52"/>
        <v>1998</v>
      </c>
      <c r="L1129" s="32">
        <f t="shared" si="53"/>
        <v>0</v>
      </c>
      <c r="S1129" s="11"/>
      <c r="T1129" s="27" t="s">
        <v>2220</v>
      </c>
      <c r="U1129" s="11">
        <v>106</v>
      </c>
    </row>
    <row r="1130" spans="1:21" x14ac:dyDescent="0.2">
      <c r="A1130" s="11">
        <v>1181</v>
      </c>
      <c r="B1130" s="27" t="s">
        <v>2222</v>
      </c>
      <c r="C1130" s="11" t="s">
        <v>61</v>
      </c>
      <c r="D1130" s="28" t="s">
        <v>1313</v>
      </c>
      <c r="E1130" s="11">
        <v>34</v>
      </c>
      <c r="F1130" s="11" t="s">
        <v>63</v>
      </c>
      <c r="G1130" s="11">
        <v>72633671</v>
      </c>
      <c r="I1130" t="b">
        <f t="shared" si="51"/>
        <v>0</v>
      </c>
      <c r="J1130" s="25" t="str">
        <f t="shared" si="52"/>
        <v>1983</v>
      </c>
      <c r="L1130" s="32">
        <f t="shared" si="53"/>
        <v>0</v>
      </c>
      <c r="S1130" s="11"/>
      <c r="T1130" s="27" t="s">
        <v>2222</v>
      </c>
      <c r="U1130" s="11">
        <v>1181</v>
      </c>
    </row>
    <row r="1131" spans="1:21" x14ac:dyDescent="0.2">
      <c r="A1131" s="11">
        <v>377</v>
      </c>
      <c r="B1131" s="27" t="s">
        <v>2223</v>
      </c>
      <c r="C1131" s="11" t="s">
        <v>72</v>
      </c>
      <c r="D1131" s="28" t="s">
        <v>2224</v>
      </c>
      <c r="E1131" s="11">
        <v>30</v>
      </c>
      <c r="F1131" s="11" t="s">
        <v>106</v>
      </c>
      <c r="G1131" s="11">
        <v>44796078</v>
      </c>
      <c r="I1131" t="b">
        <f t="shared" si="51"/>
        <v>0</v>
      </c>
      <c r="J1131" s="25" t="str">
        <f t="shared" si="52"/>
        <v>1987</v>
      </c>
      <c r="L1131" s="32">
        <f t="shared" si="53"/>
        <v>0</v>
      </c>
      <c r="S1131" s="11"/>
      <c r="T1131" s="27" t="s">
        <v>2223</v>
      </c>
      <c r="U1131" s="11">
        <v>377</v>
      </c>
    </row>
    <row r="1132" spans="1:21" x14ac:dyDescent="0.2">
      <c r="A1132" s="11">
        <v>1192</v>
      </c>
      <c r="B1132" s="27" t="s">
        <v>2225</v>
      </c>
      <c r="C1132" s="11" t="s">
        <v>61</v>
      </c>
      <c r="D1132" s="28" t="s">
        <v>2226</v>
      </c>
      <c r="E1132" s="11">
        <v>25</v>
      </c>
      <c r="F1132" s="11" t="s">
        <v>67</v>
      </c>
      <c r="G1132" s="11">
        <v>10494494</v>
      </c>
      <c r="I1132" t="b">
        <f t="shared" si="51"/>
        <v>0</v>
      </c>
      <c r="J1132" s="25" t="str">
        <f t="shared" si="52"/>
        <v>1992</v>
      </c>
      <c r="L1132" s="32">
        <f t="shared" si="53"/>
        <v>0</v>
      </c>
      <c r="S1132" s="11"/>
      <c r="T1132" s="27" t="s">
        <v>2225</v>
      </c>
      <c r="U1132" s="11">
        <v>1192</v>
      </c>
    </row>
    <row r="1133" spans="1:21" x14ac:dyDescent="0.2">
      <c r="A1133" s="11">
        <v>30</v>
      </c>
      <c r="B1133" s="27" t="s">
        <v>2227</v>
      </c>
      <c r="C1133" s="11" t="s">
        <v>72</v>
      </c>
      <c r="D1133" s="28" t="s">
        <v>2228</v>
      </c>
      <c r="E1133" s="11">
        <v>24</v>
      </c>
      <c r="F1133" s="11" t="s">
        <v>67</v>
      </c>
      <c r="G1133" s="11">
        <v>71263688</v>
      </c>
      <c r="I1133" t="b">
        <f t="shared" si="51"/>
        <v>0</v>
      </c>
      <c r="J1133" s="25" t="str">
        <f t="shared" si="52"/>
        <v>1993</v>
      </c>
      <c r="L1133" s="32">
        <f t="shared" si="53"/>
        <v>1</v>
      </c>
      <c r="S1133" s="11"/>
      <c r="T1133" s="27" t="s">
        <v>2227</v>
      </c>
      <c r="U1133" s="11">
        <v>30</v>
      </c>
    </row>
    <row r="1134" spans="1:21" x14ac:dyDescent="0.2">
      <c r="A1134" s="11">
        <v>1468</v>
      </c>
      <c r="B1134" s="27" t="s">
        <v>2229</v>
      </c>
      <c r="C1134" s="11" t="s">
        <v>61</v>
      </c>
      <c r="D1134" s="28" t="s">
        <v>2230</v>
      </c>
      <c r="E1134" s="11">
        <v>41</v>
      </c>
      <c r="F1134" s="11" t="s">
        <v>67</v>
      </c>
      <c r="G1134" s="11">
        <v>88631523</v>
      </c>
      <c r="I1134" t="b">
        <f t="shared" si="51"/>
        <v>0</v>
      </c>
      <c r="J1134" s="25" t="str">
        <f t="shared" si="52"/>
        <v>1976</v>
      </c>
      <c r="L1134" s="32">
        <f t="shared" si="53"/>
        <v>0</v>
      </c>
      <c r="S1134" s="11"/>
      <c r="T1134" s="27" t="s">
        <v>2229</v>
      </c>
      <c r="U1134" s="11">
        <v>1468</v>
      </c>
    </row>
    <row r="1135" spans="1:21" x14ac:dyDescent="0.2">
      <c r="A1135" s="11">
        <v>1577</v>
      </c>
      <c r="B1135" s="27" t="s">
        <v>2231</v>
      </c>
      <c r="C1135" s="11" t="s">
        <v>72</v>
      </c>
      <c r="D1135" s="28" t="s">
        <v>2232</v>
      </c>
      <c r="E1135" s="11">
        <v>22</v>
      </c>
      <c r="F1135" s="11" t="s">
        <v>67</v>
      </c>
      <c r="G1135" s="11">
        <v>76782209</v>
      </c>
      <c r="I1135" t="b">
        <f t="shared" si="51"/>
        <v>0</v>
      </c>
      <c r="J1135" s="25" t="str">
        <f t="shared" si="52"/>
        <v>1995</v>
      </c>
      <c r="L1135" s="32">
        <f t="shared" si="53"/>
        <v>0</v>
      </c>
      <c r="S1135" s="11"/>
      <c r="T1135" s="27" t="s">
        <v>2231</v>
      </c>
      <c r="U1135" s="11">
        <v>1577</v>
      </c>
    </row>
    <row r="1136" spans="1:21" x14ac:dyDescent="0.2">
      <c r="A1136" s="11">
        <v>158</v>
      </c>
      <c r="B1136" s="27" t="s">
        <v>2233</v>
      </c>
      <c r="C1136" s="11" t="s">
        <v>72</v>
      </c>
      <c r="D1136" s="28" t="s">
        <v>2234</v>
      </c>
      <c r="E1136" s="11">
        <v>21</v>
      </c>
      <c r="F1136" s="11" t="s">
        <v>94</v>
      </c>
      <c r="G1136" s="11">
        <v>34871936</v>
      </c>
      <c r="I1136" t="b">
        <f t="shared" si="51"/>
        <v>0</v>
      </c>
      <c r="J1136" s="25" t="str">
        <f t="shared" si="52"/>
        <v>1996</v>
      </c>
      <c r="L1136" s="32">
        <f t="shared" si="53"/>
        <v>0</v>
      </c>
      <c r="S1136" s="11"/>
      <c r="T1136" s="27" t="s">
        <v>2233</v>
      </c>
      <c r="U1136" s="11">
        <v>158</v>
      </c>
    </row>
    <row r="1137" spans="1:21" x14ac:dyDescent="0.2">
      <c r="A1137" s="11">
        <v>713</v>
      </c>
      <c r="B1137" s="27" t="s">
        <v>2235</v>
      </c>
      <c r="C1137" s="11" t="s">
        <v>72</v>
      </c>
      <c r="D1137" s="28" t="s">
        <v>2236</v>
      </c>
      <c r="E1137" s="11">
        <v>41</v>
      </c>
      <c r="F1137" s="11" t="s">
        <v>67</v>
      </c>
      <c r="G1137" s="11">
        <v>40003574</v>
      </c>
      <c r="I1137" t="b">
        <f t="shared" si="51"/>
        <v>0</v>
      </c>
      <c r="J1137" s="25" t="str">
        <f t="shared" si="52"/>
        <v>1976</v>
      </c>
      <c r="L1137" s="32">
        <f t="shared" si="53"/>
        <v>0</v>
      </c>
      <c r="S1137" s="11"/>
      <c r="T1137" s="27" t="s">
        <v>2235</v>
      </c>
      <c r="U1137" s="11">
        <v>713</v>
      </c>
    </row>
    <row r="1138" spans="1:21" x14ac:dyDescent="0.2">
      <c r="A1138" s="11">
        <v>870</v>
      </c>
      <c r="B1138" s="27" t="s">
        <v>2237</v>
      </c>
      <c r="C1138" s="11" t="s">
        <v>72</v>
      </c>
      <c r="D1138" s="28" t="s">
        <v>2238</v>
      </c>
      <c r="E1138" s="11">
        <v>25</v>
      </c>
      <c r="F1138" s="11" t="s">
        <v>67</v>
      </c>
      <c r="G1138" s="11">
        <v>42915112</v>
      </c>
      <c r="I1138" t="b">
        <f t="shared" si="51"/>
        <v>0</v>
      </c>
      <c r="J1138" s="25" t="str">
        <f t="shared" si="52"/>
        <v>1992</v>
      </c>
      <c r="L1138" s="32">
        <f t="shared" si="53"/>
        <v>0</v>
      </c>
      <c r="S1138" s="11"/>
      <c r="T1138" s="27" t="s">
        <v>2237</v>
      </c>
      <c r="U1138" s="11">
        <v>870</v>
      </c>
    </row>
    <row r="1139" spans="1:21" x14ac:dyDescent="0.2">
      <c r="A1139" s="11">
        <v>365</v>
      </c>
      <c r="B1139" s="27" t="s">
        <v>2239</v>
      </c>
      <c r="C1139" s="11" t="s">
        <v>72</v>
      </c>
      <c r="D1139" s="28" t="s">
        <v>2240</v>
      </c>
      <c r="E1139" s="11">
        <v>20</v>
      </c>
      <c r="F1139" s="11" t="s">
        <v>67</v>
      </c>
      <c r="G1139" s="11">
        <v>36963815</v>
      </c>
      <c r="I1139" t="b">
        <f t="shared" si="51"/>
        <v>0</v>
      </c>
      <c r="J1139" s="25" t="str">
        <f t="shared" si="52"/>
        <v>1998</v>
      </c>
      <c r="L1139" s="32">
        <f t="shared" si="53"/>
        <v>0</v>
      </c>
      <c r="S1139" s="11"/>
      <c r="T1139" s="27" t="s">
        <v>2239</v>
      </c>
      <c r="U1139" s="11">
        <v>365</v>
      </c>
    </row>
    <row r="1140" spans="1:21" x14ac:dyDescent="0.2">
      <c r="A1140" s="11">
        <v>370</v>
      </c>
      <c r="B1140" s="27" t="s">
        <v>2241</v>
      </c>
      <c r="C1140" s="11" t="s">
        <v>72</v>
      </c>
      <c r="D1140" s="28" t="s">
        <v>2242</v>
      </c>
      <c r="E1140" s="11">
        <v>25</v>
      </c>
      <c r="F1140" s="11" t="s">
        <v>67</v>
      </c>
      <c r="G1140" s="11">
        <v>18614652</v>
      </c>
      <c r="I1140" t="b">
        <f t="shared" si="51"/>
        <v>0</v>
      </c>
      <c r="J1140" s="25" t="str">
        <f t="shared" si="52"/>
        <v>1992</v>
      </c>
      <c r="L1140" s="32">
        <f t="shared" si="53"/>
        <v>0</v>
      </c>
      <c r="S1140" s="11"/>
      <c r="T1140" s="27" t="s">
        <v>2241</v>
      </c>
      <c r="U1140" s="11">
        <v>370</v>
      </c>
    </row>
    <row r="1141" spans="1:21" x14ac:dyDescent="0.2">
      <c r="A1141" s="11">
        <v>317</v>
      </c>
      <c r="B1141" s="27" t="s">
        <v>2243</v>
      </c>
      <c r="C1141" s="11" t="s">
        <v>61</v>
      </c>
      <c r="D1141" s="28" t="s">
        <v>2244</v>
      </c>
      <c r="E1141" s="11">
        <v>31</v>
      </c>
      <c r="F1141" s="11" t="s">
        <v>70</v>
      </c>
      <c r="G1141" s="11">
        <v>73255772</v>
      </c>
      <c r="I1141" t="b">
        <f t="shared" si="51"/>
        <v>0</v>
      </c>
      <c r="J1141" s="25" t="str">
        <f t="shared" si="52"/>
        <v>1986</v>
      </c>
      <c r="L1141" s="32">
        <f t="shared" si="53"/>
        <v>0</v>
      </c>
      <c r="S1141" s="11"/>
      <c r="T1141" s="27" t="s">
        <v>2243</v>
      </c>
      <c r="U1141" s="11">
        <v>317</v>
      </c>
    </row>
    <row r="1142" spans="1:21" x14ac:dyDescent="0.2">
      <c r="A1142" s="11">
        <v>1560</v>
      </c>
      <c r="B1142" s="27" t="s">
        <v>2245</v>
      </c>
      <c r="C1142" s="11" t="s">
        <v>61</v>
      </c>
      <c r="D1142" s="28" t="s">
        <v>2246</v>
      </c>
      <c r="E1142" s="11">
        <v>23</v>
      </c>
      <c r="F1142" s="11" t="s">
        <v>122</v>
      </c>
      <c r="G1142" s="11">
        <v>31163844</v>
      </c>
      <c r="I1142" t="b">
        <f t="shared" si="51"/>
        <v>0</v>
      </c>
      <c r="J1142" s="25" t="str">
        <f t="shared" si="52"/>
        <v>1994</v>
      </c>
      <c r="L1142" s="32">
        <f t="shared" si="53"/>
        <v>0</v>
      </c>
      <c r="S1142" s="11"/>
      <c r="T1142" s="27" t="s">
        <v>2245</v>
      </c>
      <c r="U1142" s="11">
        <v>1560</v>
      </c>
    </row>
    <row r="1143" spans="1:21" x14ac:dyDescent="0.2">
      <c r="A1143" s="11">
        <v>669</v>
      </c>
      <c r="B1143" s="27" t="s">
        <v>2247</v>
      </c>
      <c r="C1143" s="11" t="s">
        <v>61</v>
      </c>
      <c r="D1143" s="28" t="s">
        <v>2248</v>
      </c>
      <c r="E1143" s="11">
        <v>31</v>
      </c>
      <c r="F1143" s="11" t="s">
        <v>67</v>
      </c>
      <c r="G1143" s="11">
        <v>22115583</v>
      </c>
      <c r="I1143" t="b">
        <f t="shared" si="51"/>
        <v>0</v>
      </c>
      <c r="J1143" s="25" t="str">
        <f t="shared" si="52"/>
        <v>1986</v>
      </c>
      <c r="L1143" s="32">
        <f t="shared" si="53"/>
        <v>0</v>
      </c>
      <c r="S1143" s="11"/>
      <c r="T1143" s="27" t="s">
        <v>2247</v>
      </c>
      <c r="U1143" s="11">
        <v>669</v>
      </c>
    </row>
    <row r="1144" spans="1:21" x14ac:dyDescent="0.2">
      <c r="A1144" s="11">
        <v>1067</v>
      </c>
      <c r="B1144" s="27" t="s">
        <v>2249</v>
      </c>
      <c r="C1144" s="11" t="s">
        <v>72</v>
      </c>
      <c r="D1144" s="28" t="s">
        <v>2250</v>
      </c>
      <c r="E1144" s="11">
        <v>27</v>
      </c>
      <c r="F1144" s="11" t="s">
        <v>85</v>
      </c>
      <c r="G1144" s="11">
        <v>39150239</v>
      </c>
      <c r="I1144" t="b">
        <f t="shared" si="51"/>
        <v>0</v>
      </c>
      <c r="J1144" s="25" t="str">
        <f t="shared" si="52"/>
        <v>1990</v>
      </c>
      <c r="L1144" s="32">
        <f t="shared" si="53"/>
        <v>0</v>
      </c>
      <c r="S1144" s="11"/>
      <c r="T1144" s="27" t="s">
        <v>2249</v>
      </c>
      <c r="U1144" s="11">
        <v>1067</v>
      </c>
    </row>
    <row r="1145" spans="1:21" x14ac:dyDescent="0.2">
      <c r="A1145" s="11">
        <v>1075</v>
      </c>
      <c r="B1145" s="27" t="s">
        <v>2251</v>
      </c>
      <c r="C1145" s="11" t="s">
        <v>72</v>
      </c>
      <c r="D1145" s="28" t="s">
        <v>2252</v>
      </c>
      <c r="E1145" s="11">
        <v>29</v>
      </c>
      <c r="F1145" s="11" t="s">
        <v>119</v>
      </c>
      <c r="G1145" s="11">
        <v>82889075</v>
      </c>
      <c r="I1145" t="b">
        <f t="shared" si="51"/>
        <v>0</v>
      </c>
      <c r="J1145" s="25" t="str">
        <f t="shared" si="52"/>
        <v>1988</v>
      </c>
      <c r="L1145" s="32">
        <f t="shared" si="53"/>
        <v>0</v>
      </c>
      <c r="S1145" s="11"/>
      <c r="T1145" s="27" t="s">
        <v>2251</v>
      </c>
      <c r="U1145" s="11">
        <v>1075</v>
      </c>
    </row>
    <row r="1146" spans="1:21" x14ac:dyDescent="0.2">
      <c r="A1146" s="11">
        <v>903</v>
      </c>
      <c r="B1146" s="27" t="s">
        <v>492</v>
      </c>
      <c r="C1146" s="11" t="s">
        <v>61</v>
      </c>
      <c r="D1146" s="28" t="s">
        <v>245</v>
      </c>
      <c r="E1146" s="11">
        <v>30</v>
      </c>
      <c r="F1146" s="11" t="s">
        <v>122</v>
      </c>
      <c r="G1146" s="11">
        <v>44566841</v>
      </c>
      <c r="I1146" t="b">
        <f t="shared" si="51"/>
        <v>0</v>
      </c>
      <c r="J1146" s="25" t="str">
        <f t="shared" si="52"/>
        <v>1987</v>
      </c>
      <c r="L1146" s="32">
        <f t="shared" si="53"/>
        <v>0</v>
      </c>
      <c r="S1146" s="11"/>
      <c r="T1146" s="27" t="s">
        <v>492</v>
      </c>
      <c r="U1146" s="11">
        <v>903</v>
      </c>
    </row>
    <row r="1147" spans="1:21" x14ac:dyDescent="0.2">
      <c r="A1147" s="11">
        <v>1013</v>
      </c>
      <c r="B1147" s="27" t="s">
        <v>2253</v>
      </c>
      <c r="C1147" s="11" t="s">
        <v>72</v>
      </c>
      <c r="D1147" s="28" t="s">
        <v>2254</v>
      </c>
      <c r="E1147" s="11">
        <v>29</v>
      </c>
      <c r="F1147" s="11" t="s">
        <v>119</v>
      </c>
      <c r="G1147" s="11">
        <v>40230228</v>
      </c>
      <c r="I1147" t="b">
        <f t="shared" si="51"/>
        <v>0</v>
      </c>
      <c r="J1147" s="25" t="str">
        <f t="shared" si="52"/>
        <v>1988</v>
      </c>
      <c r="L1147" s="32">
        <f t="shared" si="53"/>
        <v>0</v>
      </c>
      <c r="S1147" s="11"/>
      <c r="T1147" s="27" t="s">
        <v>2253</v>
      </c>
      <c r="U1147" s="11">
        <v>1013</v>
      </c>
    </row>
    <row r="1148" spans="1:21" x14ac:dyDescent="0.2">
      <c r="A1148" s="11">
        <v>571</v>
      </c>
      <c r="B1148" s="27" t="s">
        <v>2255</v>
      </c>
      <c r="C1148" s="11" t="s">
        <v>72</v>
      </c>
      <c r="D1148" s="28" t="s">
        <v>2256</v>
      </c>
      <c r="E1148" s="11">
        <v>27</v>
      </c>
      <c r="F1148" s="11" t="s">
        <v>67</v>
      </c>
      <c r="G1148" s="11">
        <v>12727802</v>
      </c>
      <c r="I1148" t="b">
        <f t="shared" si="51"/>
        <v>0</v>
      </c>
      <c r="J1148" s="25" t="str">
        <f t="shared" si="52"/>
        <v>1990</v>
      </c>
      <c r="L1148" s="32">
        <f t="shared" si="53"/>
        <v>0</v>
      </c>
      <c r="S1148" s="11"/>
      <c r="T1148" s="27" t="s">
        <v>2255</v>
      </c>
      <c r="U1148" s="11">
        <v>571</v>
      </c>
    </row>
    <row r="1149" spans="1:21" x14ac:dyDescent="0.2">
      <c r="A1149" s="11">
        <v>83</v>
      </c>
      <c r="B1149" s="27" t="s">
        <v>2257</v>
      </c>
      <c r="C1149" s="11" t="s">
        <v>72</v>
      </c>
      <c r="D1149" s="28" t="s">
        <v>2258</v>
      </c>
      <c r="E1149" s="11">
        <v>26</v>
      </c>
      <c r="F1149" s="11" t="s">
        <v>67</v>
      </c>
      <c r="G1149" s="11">
        <v>9942294</v>
      </c>
      <c r="I1149" t="b">
        <f t="shared" si="51"/>
        <v>0</v>
      </c>
      <c r="J1149" s="25" t="str">
        <f t="shared" si="52"/>
        <v>1992</v>
      </c>
      <c r="L1149" s="32">
        <f t="shared" si="53"/>
        <v>0</v>
      </c>
      <c r="S1149" s="11"/>
      <c r="T1149" s="27" t="s">
        <v>2257</v>
      </c>
      <c r="U1149" s="11">
        <v>83</v>
      </c>
    </row>
    <row r="1150" spans="1:21" x14ac:dyDescent="0.2">
      <c r="A1150" s="11">
        <v>1405</v>
      </c>
      <c r="B1150" s="27" t="s">
        <v>2259</v>
      </c>
      <c r="C1150" s="11" t="s">
        <v>61</v>
      </c>
      <c r="D1150" s="28" t="s">
        <v>2260</v>
      </c>
      <c r="E1150" s="11">
        <v>32</v>
      </c>
      <c r="F1150" s="11" t="s">
        <v>67</v>
      </c>
      <c r="G1150" s="11">
        <v>65229470</v>
      </c>
      <c r="I1150" t="b">
        <f t="shared" si="51"/>
        <v>0</v>
      </c>
      <c r="J1150" s="25" t="str">
        <f t="shared" si="52"/>
        <v>1986</v>
      </c>
      <c r="L1150" s="32">
        <f t="shared" si="53"/>
        <v>0</v>
      </c>
      <c r="S1150" s="11"/>
      <c r="T1150" s="27" t="s">
        <v>2259</v>
      </c>
      <c r="U1150" s="11">
        <v>1405</v>
      </c>
    </row>
    <row r="1151" spans="1:21" x14ac:dyDescent="0.2">
      <c r="A1151" s="11">
        <v>486</v>
      </c>
      <c r="B1151" s="27" t="s">
        <v>2261</v>
      </c>
      <c r="C1151" s="11" t="s">
        <v>61</v>
      </c>
      <c r="D1151" s="28" t="s">
        <v>2262</v>
      </c>
      <c r="E1151" s="11">
        <v>23</v>
      </c>
      <c r="F1151" s="11" t="s">
        <v>67</v>
      </c>
      <c r="G1151" s="11">
        <v>73363294</v>
      </c>
      <c r="I1151" t="b">
        <f t="shared" si="51"/>
        <v>0</v>
      </c>
      <c r="J1151" s="25" t="str">
        <f t="shared" si="52"/>
        <v>1994</v>
      </c>
      <c r="L1151" s="32">
        <f t="shared" si="53"/>
        <v>0</v>
      </c>
      <c r="S1151" s="11"/>
      <c r="T1151" s="27" t="s">
        <v>2261</v>
      </c>
      <c r="U1151" s="11">
        <v>486</v>
      </c>
    </row>
    <row r="1152" spans="1:21" x14ac:dyDescent="0.2">
      <c r="A1152" s="11">
        <v>1119</v>
      </c>
      <c r="B1152" s="27" t="s">
        <v>2263</v>
      </c>
      <c r="C1152" s="11" t="s">
        <v>72</v>
      </c>
      <c r="D1152" s="28" t="s">
        <v>2264</v>
      </c>
      <c r="E1152" s="11">
        <v>35</v>
      </c>
      <c r="F1152" s="11" t="s">
        <v>67</v>
      </c>
      <c r="G1152" s="11">
        <v>24638367</v>
      </c>
      <c r="I1152" t="b">
        <f t="shared" si="51"/>
        <v>0</v>
      </c>
      <c r="J1152" s="25" t="str">
        <f t="shared" si="52"/>
        <v>1982</v>
      </c>
      <c r="L1152" s="32">
        <f t="shared" si="53"/>
        <v>0</v>
      </c>
      <c r="S1152" s="11"/>
      <c r="T1152" s="27" t="s">
        <v>2263</v>
      </c>
      <c r="U1152" s="11">
        <v>1119</v>
      </c>
    </row>
    <row r="1153" spans="1:21" x14ac:dyDescent="0.2">
      <c r="A1153" s="11">
        <v>590</v>
      </c>
      <c r="B1153" s="27" t="s">
        <v>2265</v>
      </c>
      <c r="C1153" s="11" t="s">
        <v>65</v>
      </c>
      <c r="D1153" s="28" t="s">
        <v>2266</v>
      </c>
      <c r="E1153" s="11">
        <v>30</v>
      </c>
      <c r="F1153" s="11" t="s">
        <v>67</v>
      </c>
      <c r="G1153" s="11">
        <v>60873077</v>
      </c>
      <c r="I1153" t="b">
        <f t="shared" si="51"/>
        <v>0</v>
      </c>
      <c r="J1153" s="25" t="str">
        <f t="shared" si="52"/>
        <v>1987</v>
      </c>
      <c r="L1153" s="32">
        <f t="shared" si="53"/>
        <v>0</v>
      </c>
      <c r="S1153" s="11"/>
      <c r="T1153" s="27" t="s">
        <v>2265</v>
      </c>
      <c r="U1153" s="11">
        <v>590</v>
      </c>
    </row>
    <row r="1154" spans="1:21" x14ac:dyDescent="0.2">
      <c r="A1154" s="11">
        <v>181</v>
      </c>
      <c r="B1154" s="27" t="s">
        <v>2267</v>
      </c>
      <c r="C1154" s="11" t="s">
        <v>72</v>
      </c>
      <c r="D1154" s="28" t="s">
        <v>2268</v>
      </c>
      <c r="E1154" s="11">
        <v>23</v>
      </c>
      <c r="F1154" s="11" t="s">
        <v>70</v>
      </c>
      <c r="G1154" s="11">
        <v>51682923</v>
      </c>
      <c r="I1154" t="b">
        <f t="shared" si="51"/>
        <v>0</v>
      </c>
      <c r="J1154" s="25" t="str">
        <f t="shared" si="52"/>
        <v>1995</v>
      </c>
      <c r="L1154" s="32">
        <f t="shared" si="53"/>
        <v>0</v>
      </c>
      <c r="S1154" s="11"/>
      <c r="T1154" s="27" t="s">
        <v>2267</v>
      </c>
      <c r="U1154" s="11">
        <v>181</v>
      </c>
    </row>
    <row r="1155" spans="1:21" x14ac:dyDescent="0.2">
      <c r="A1155" s="11">
        <v>1129</v>
      </c>
      <c r="B1155" s="27" t="s">
        <v>2269</v>
      </c>
      <c r="C1155" s="11" t="s">
        <v>72</v>
      </c>
      <c r="D1155" s="28" t="s">
        <v>1963</v>
      </c>
      <c r="E1155" s="11">
        <v>22</v>
      </c>
      <c r="F1155" s="11" t="s">
        <v>67</v>
      </c>
      <c r="G1155" s="11">
        <v>28452296</v>
      </c>
      <c r="I1155" t="b">
        <f t="shared" si="51"/>
        <v>0</v>
      </c>
      <c r="J1155" s="25" t="str">
        <f t="shared" si="52"/>
        <v>1995</v>
      </c>
      <c r="L1155" s="32">
        <f t="shared" si="53"/>
        <v>0</v>
      </c>
      <c r="S1155" s="11"/>
      <c r="T1155" s="27" t="s">
        <v>2269</v>
      </c>
      <c r="U1155" s="11">
        <v>1129</v>
      </c>
    </row>
    <row r="1156" spans="1:21" x14ac:dyDescent="0.2">
      <c r="A1156" s="11">
        <v>1310</v>
      </c>
      <c r="B1156" s="27" t="s">
        <v>2270</v>
      </c>
      <c r="C1156" s="11" t="s">
        <v>72</v>
      </c>
      <c r="D1156" s="28" t="s">
        <v>2271</v>
      </c>
      <c r="E1156" s="11">
        <v>35</v>
      </c>
      <c r="F1156" s="11" t="s">
        <v>85</v>
      </c>
      <c r="G1156" s="11">
        <v>34257404</v>
      </c>
      <c r="I1156" t="b">
        <f t="shared" si="51"/>
        <v>0</v>
      </c>
      <c r="J1156" s="25" t="str">
        <f t="shared" si="52"/>
        <v>1982</v>
      </c>
      <c r="L1156" s="32">
        <f t="shared" si="53"/>
        <v>0</v>
      </c>
      <c r="S1156" s="11"/>
      <c r="T1156" s="27" t="s">
        <v>2270</v>
      </c>
      <c r="U1156" s="11">
        <v>1310</v>
      </c>
    </row>
    <row r="1157" spans="1:21" x14ac:dyDescent="0.2">
      <c r="A1157" s="11">
        <v>1631</v>
      </c>
      <c r="B1157" s="27" t="s">
        <v>2272</v>
      </c>
      <c r="C1157" s="11" t="s">
        <v>61</v>
      </c>
      <c r="D1157" s="28" t="s">
        <v>2273</v>
      </c>
      <c r="E1157" s="11">
        <v>30</v>
      </c>
      <c r="F1157" s="11" t="s">
        <v>63</v>
      </c>
      <c r="G1157" s="11">
        <v>95389589</v>
      </c>
      <c r="I1157" t="b">
        <f t="shared" si="51"/>
        <v>0</v>
      </c>
      <c r="J1157" s="25" t="str">
        <f t="shared" si="52"/>
        <v>1987</v>
      </c>
      <c r="L1157" s="32">
        <f t="shared" si="53"/>
        <v>0</v>
      </c>
      <c r="S1157" s="11"/>
      <c r="T1157" s="27" t="s">
        <v>2272</v>
      </c>
      <c r="U1157" s="11">
        <v>1631</v>
      </c>
    </row>
    <row r="1158" spans="1:21" x14ac:dyDescent="0.2">
      <c r="A1158" s="11">
        <v>497</v>
      </c>
      <c r="B1158" s="27" t="s">
        <v>2274</v>
      </c>
      <c r="C1158" s="11" t="s">
        <v>65</v>
      </c>
      <c r="D1158" s="28" t="s">
        <v>2275</v>
      </c>
      <c r="E1158" s="11">
        <v>34</v>
      </c>
      <c r="F1158" s="11" t="s">
        <v>67</v>
      </c>
      <c r="G1158" s="11">
        <v>68035974</v>
      </c>
      <c r="I1158" t="b">
        <f t="shared" si="51"/>
        <v>0</v>
      </c>
      <c r="J1158" s="25" t="str">
        <f t="shared" si="52"/>
        <v>1983</v>
      </c>
      <c r="L1158" s="32">
        <f t="shared" si="53"/>
        <v>0</v>
      </c>
      <c r="S1158" s="11"/>
      <c r="T1158" s="27" t="s">
        <v>2274</v>
      </c>
      <c r="U1158" s="11">
        <v>497</v>
      </c>
    </row>
    <row r="1159" spans="1:21" x14ac:dyDescent="0.2">
      <c r="A1159" s="11">
        <v>963</v>
      </c>
      <c r="B1159" s="27" t="s">
        <v>2276</v>
      </c>
      <c r="C1159" s="11" t="s">
        <v>72</v>
      </c>
      <c r="D1159" s="28" t="s">
        <v>2277</v>
      </c>
      <c r="E1159" s="11">
        <v>23</v>
      </c>
      <c r="F1159" s="11" t="s">
        <v>67</v>
      </c>
      <c r="G1159" s="11">
        <v>90356086</v>
      </c>
      <c r="I1159" t="b">
        <f t="shared" ref="I1159:I1222" si="54">IF(AND(IF(F1159=$I$5,TRUE,FALSE),IF(MID(B1159,1,1)="П",TRUE,FALSE)),TRUE,FALSE)</f>
        <v>0</v>
      </c>
      <c r="J1159" s="25" t="str">
        <f t="shared" ref="J1159:J1222" si="55">RIGHT(D1159,4)</f>
        <v>1994</v>
      </c>
      <c r="L1159" s="32">
        <f t="shared" ref="L1159:L1222" si="56">IF(LEFT(B1159)="П",1,0)</f>
        <v>0</v>
      </c>
      <c r="S1159" s="11"/>
      <c r="T1159" s="27" t="s">
        <v>2276</v>
      </c>
      <c r="U1159" s="11">
        <v>963</v>
      </c>
    </row>
    <row r="1160" spans="1:21" x14ac:dyDescent="0.2">
      <c r="A1160" s="11">
        <v>595</v>
      </c>
      <c r="B1160" s="27" t="s">
        <v>2278</v>
      </c>
      <c r="C1160" s="11" t="s">
        <v>65</v>
      </c>
      <c r="D1160" s="28" t="s">
        <v>2240</v>
      </c>
      <c r="E1160" s="11">
        <v>20</v>
      </c>
      <c r="F1160" s="11" t="s">
        <v>67</v>
      </c>
      <c r="G1160" s="11">
        <v>32467268</v>
      </c>
      <c r="I1160" t="b">
        <f t="shared" si="54"/>
        <v>0</v>
      </c>
      <c r="J1160" s="25" t="str">
        <f t="shared" si="55"/>
        <v>1998</v>
      </c>
      <c r="L1160" s="32">
        <f t="shared" si="56"/>
        <v>0</v>
      </c>
      <c r="S1160" s="11"/>
      <c r="T1160" s="27" t="s">
        <v>2278</v>
      </c>
      <c r="U1160" s="11">
        <v>595</v>
      </c>
    </row>
    <row r="1161" spans="1:21" x14ac:dyDescent="0.2">
      <c r="A1161" s="11">
        <v>535</v>
      </c>
      <c r="B1161" s="27" t="s">
        <v>2279</v>
      </c>
      <c r="C1161" s="11" t="s">
        <v>72</v>
      </c>
      <c r="D1161" s="28" t="s">
        <v>2280</v>
      </c>
      <c r="E1161" s="11">
        <v>20</v>
      </c>
      <c r="F1161" s="11" t="s">
        <v>67</v>
      </c>
      <c r="G1161" s="11">
        <v>90568951</v>
      </c>
      <c r="I1161" t="b">
        <f t="shared" si="54"/>
        <v>0</v>
      </c>
      <c r="J1161" s="25" t="str">
        <f t="shared" si="55"/>
        <v>1997</v>
      </c>
      <c r="L1161" s="32">
        <f t="shared" si="56"/>
        <v>0</v>
      </c>
      <c r="S1161" s="11"/>
      <c r="T1161" s="27" t="s">
        <v>2279</v>
      </c>
      <c r="U1161" s="11">
        <v>535</v>
      </c>
    </row>
    <row r="1162" spans="1:21" x14ac:dyDescent="0.2">
      <c r="A1162" s="11">
        <v>1144</v>
      </c>
      <c r="B1162" s="27" t="s">
        <v>2281</v>
      </c>
      <c r="C1162" s="11" t="s">
        <v>72</v>
      </c>
      <c r="D1162" s="28" t="s">
        <v>2282</v>
      </c>
      <c r="E1162" s="11">
        <v>42</v>
      </c>
      <c r="F1162" s="11" t="s">
        <v>67</v>
      </c>
      <c r="G1162" s="11">
        <v>48860308</v>
      </c>
      <c r="I1162" t="b">
        <f t="shared" si="54"/>
        <v>0</v>
      </c>
      <c r="J1162" s="25" t="str">
        <f t="shared" si="55"/>
        <v>1976</v>
      </c>
      <c r="L1162" s="32">
        <f t="shared" si="56"/>
        <v>0</v>
      </c>
      <c r="S1162" s="11"/>
      <c r="T1162" s="27" t="s">
        <v>2281</v>
      </c>
      <c r="U1162" s="11">
        <v>1144</v>
      </c>
    </row>
    <row r="1163" spans="1:21" x14ac:dyDescent="0.2">
      <c r="A1163" s="11">
        <v>627</v>
      </c>
      <c r="B1163" s="27" t="s">
        <v>2283</v>
      </c>
      <c r="C1163" s="11" t="s">
        <v>72</v>
      </c>
      <c r="D1163" s="28" t="s">
        <v>2284</v>
      </c>
      <c r="E1163" s="11">
        <v>21</v>
      </c>
      <c r="F1163" s="11" t="s">
        <v>85</v>
      </c>
      <c r="G1163" s="11">
        <v>4530665</v>
      </c>
      <c r="I1163" t="b">
        <f t="shared" si="54"/>
        <v>0</v>
      </c>
      <c r="J1163" s="25" t="str">
        <f t="shared" si="55"/>
        <v>1996</v>
      </c>
      <c r="L1163" s="32">
        <f t="shared" si="56"/>
        <v>0</v>
      </c>
      <c r="S1163" s="11"/>
      <c r="T1163" s="27" t="s">
        <v>2283</v>
      </c>
      <c r="U1163" s="11">
        <v>627</v>
      </c>
    </row>
    <row r="1164" spans="1:21" x14ac:dyDescent="0.2">
      <c r="A1164" s="11">
        <v>97</v>
      </c>
      <c r="B1164" s="27" t="s">
        <v>2285</v>
      </c>
      <c r="C1164" s="11" t="s">
        <v>65</v>
      </c>
      <c r="D1164" s="28" t="s">
        <v>2286</v>
      </c>
      <c r="E1164" s="11">
        <v>25</v>
      </c>
      <c r="F1164" s="11" t="s">
        <v>67</v>
      </c>
      <c r="G1164" s="11">
        <v>47464492</v>
      </c>
      <c r="I1164" t="b">
        <f t="shared" si="54"/>
        <v>0</v>
      </c>
      <c r="J1164" s="25" t="str">
        <f t="shared" si="55"/>
        <v>1993</v>
      </c>
      <c r="L1164" s="32">
        <f t="shared" si="56"/>
        <v>0</v>
      </c>
      <c r="S1164" s="11"/>
      <c r="T1164" s="27" t="s">
        <v>2285</v>
      </c>
      <c r="U1164" s="11">
        <v>97</v>
      </c>
    </row>
    <row r="1165" spans="1:21" x14ac:dyDescent="0.2">
      <c r="A1165" s="11">
        <v>871</v>
      </c>
      <c r="B1165" s="27" t="s">
        <v>2287</v>
      </c>
      <c r="C1165" s="11" t="s">
        <v>61</v>
      </c>
      <c r="D1165" s="28" t="s">
        <v>2288</v>
      </c>
      <c r="E1165" s="11">
        <v>21</v>
      </c>
      <c r="F1165" s="11" t="s">
        <v>67</v>
      </c>
      <c r="G1165" s="11">
        <v>27075631</v>
      </c>
      <c r="I1165" t="b">
        <f t="shared" si="54"/>
        <v>0</v>
      </c>
      <c r="J1165" s="25" t="str">
        <f t="shared" si="55"/>
        <v>1996</v>
      </c>
      <c r="L1165" s="32">
        <f t="shared" si="56"/>
        <v>0</v>
      </c>
      <c r="S1165" s="11"/>
      <c r="T1165" s="27" t="s">
        <v>2287</v>
      </c>
      <c r="U1165" s="11">
        <v>871</v>
      </c>
    </row>
    <row r="1166" spans="1:21" x14ac:dyDescent="0.2">
      <c r="A1166" s="11">
        <v>512</v>
      </c>
      <c r="B1166" s="27" t="s">
        <v>2289</v>
      </c>
      <c r="C1166" s="11" t="s">
        <v>72</v>
      </c>
      <c r="D1166" s="28" t="s">
        <v>1347</v>
      </c>
      <c r="E1166" s="11">
        <v>24</v>
      </c>
      <c r="F1166" s="11" t="s">
        <v>67</v>
      </c>
      <c r="G1166" s="11">
        <v>14659882</v>
      </c>
      <c r="I1166" t="b">
        <f t="shared" si="54"/>
        <v>0</v>
      </c>
      <c r="J1166" s="25" t="str">
        <f t="shared" si="55"/>
        <v>1994</v>
      </c>
      <c r="L1166" s="32">
        <f t="shared" si="56"/>
        <v>0</v>
      </c>
      <c r="S1166" s="11"/>
      <c r="T1166" s="27" t="s">
        <v>2289</v>
      </c>
      <c r="U1166" s="11">
        <v>512</v>
      </c>
    </row>
    <row r="1167" spans="1:21" x14ac:dyDescent="0.2">
      <c r="A1167" s="11">
        <v>894</v>
      </c>
      <c r="B1167" s="27" t="s">
        <v>2290</v>
      </c>
      <c r="C1167" s="11" t="s">
        <v>61</v>
      </c>
      <c r="D1167" s="28" t="s">
        <v>2291</v>
      </c>
      <c r="E1167" s="11">
        <v>39</v>
      </c>
      <c r="F1167" s="11" t="s">
        <v>67</v>
      </c>
      <c r="G1167" s="11">
        <v>7772116</v>
      </c>
      <c r="I1167" t="b">
        <f t="shared" si="54"/>
        <v>0</v>
      </c>
      <c r="J1167" s="25" t="str">
        <f t="shared" si="55"/>
        <v>1978</v>
      </c>
      <c r="L1167" s="32">
        <f t="shared" si="56"/>
        <v>0</v>
      </c>
      <c r="S1167" s="11"/>
      <c r="T1167" s="27" t="s">
        <v>2290</v>
      </c>
      <c r="U1167" s="11">
        <v>894</v>
      </c>
    </row>
    <row r="1168" spans="1:21" x14ac:dyDescent="0.2">
      <c r="A1168" s="11">
        <v>657</v>
      </c>
      <c r="B1168" s="27" t="s">
        <v>2292</v>
      </c>
      <c r="C1168" s="11" t="s">
        <v>65</v>
      </c>
      <c r="D1168" s="28" t="s">
        <v>2293</v>
      </c>
      <c r="E1168" s="11">
        <v>21</v>
      </c>
      <c r="F1168" s="11" t="s">
        <v>67</v>
      </c>
      <c r="G1168" s="11">
        <v>83914194</v>
      </c>
      <c r="I1168" t="b">
        <f t="shared" si="54"/>
        <v>0</v>
      </c>
      <c r="J1168" s="25" t="str">
        <f t="shared" si="55"/>
        <v>1996</v>
      </c>
      <c r="L1168" s="32">
        <f t="shared" si="56"/>
        <v>0</v>
      </c>
      <c r="S1168" s="11"/>
      <c r="T1168" s="27" t="s">
        <v>2292</v>
      </c>
      <c r="U1168" s="11">
        <v>657</v>
      </c>
    </row>
    <row r="1169" spans="1:21" x14ac:dyDescent="0.2">
      <c r="A1169" s="11">
        <v>205</v>
      </c>
      <c r="B1169" s="27" t="s">
        <v>2294</v>
      </c>
      <c r="C1169" s="11" t="s">
        <v>61</v>
      </c>
      <c r="D1169" s="28" t="s">
        <v>2295</v>
      </c>
      <c r="E1169" s="11">
        <v>26</v>
      </c>
      <c r="F1169" s="11" t="s">
        <v>67</v>
      </c>
      <c r="G1169" s="11">
        <v>25148691</v>
      </c>
      <c r="I1169" t="b">
        <f t="shared" si="54"/>
        <v>0</v>
      </c>
      <c r="J1169" s="25" t="str">
        <f t="shared" si="55"/>
        <v>1991</v>
      </c>
      <c r="L1169" s="32">
        <f t="shared" si="56"/>
        <v>0</v>
      </c>
      <c r="S1169" s="11"/>
      <c r="T1169" s="27" t="s">
        <v>2294</v>
      </c>
      <c r="U1169" s="11">
        <v>205</v>
      </c>
    </row>
    <row r="1170" spans="1:21" x14ac:dyDescent="0.2">
      <c r="A1170" s="11">
        <v>1556</v>
      </c>
      <c r="B1170" s="27" t="s">
        <v>2296</v>
      </c>
      <c r="C1170" s="11" t="s">
        <v>72</v>
      </c>
      <c r="D1170" s="28" t="s">
        <v>2297</v>
      </c>
      <c r="E1170" s="11">
        <v>22</v>
      </c>
      <c r="F1170" s="11" t="s">
        <v>67</v>
      </c>
      <c r="G1170" s="11">
        <v>31213039</v>
      </c>
      <c r="I1170" t="b">
        <f t="shared" si="54"/>
        <v>0</v>
      </c>
      <c r="J1170" s="25" t="str">
        <f t="shared" si="55"/>
        <v>1995</v>
      </c>
      <c r="L1170" s="32">
        <f t="shared" si="56"/>
        <v>0</v>
      </c>
      <c r="S1170" s="11"/>
      <c r="T1170" s="27" t="s">
        <v>2296</v>
      </c>
      <c r="U1170" s="11">
        <v>1556</v>
      </c>
    </row>
    <row r="1171" spans="1:21" x14ac:dyDescent="0.2">
      <c r="A1171" s="11">
        <v>1053</v>
      </c>
      <c r="B1171" s="27" t="s">
        <v>2298</v>
      </c>
      <c r="C1171" s="11" t="s">
        <v>72</v>
      </c>
      <c r="D1171" s="28" t="s">
        <v>2299</v>
      </c>
      <c r="E1171" s="11">
        <v>29</v>
      </c>
      <c r="F1171" s="11" t="s">
        <v>67</v>
      </c>
      <c r="G1171" s="11">
        <v>60878322</v>
      </c>
      <c r="I1171" t="b">
        <f t="shared" si="54"/>
        <v>0</v>
      </c>
      <c r="J1171" s="25" t="str">
        <f t="shared" si="55"/>
        <v>1988</v>
      </c>
      <c r="L1171" s="32">
        <f t="shared" si="56"/>
        <v>0</v>
      </c>
      <c r="S1171" s="11"/>
      <c r="T1171" s="27" t="s">
        <v>2298</v>
      </c>
      <c r="U1171" s="11">
        <v>1053</v>
      </c>
    </row>
    <row r="1172" spans="1:21" x14ac:dyDescent="0.2">
      <c r="A1172" s="11">
        <v>1381</v>
      </c>
      <c r="B1172" s="27" t="s">
        <v>2300</v>
      </c>
      <c r="C1172" s="11" t="s">
        <v>61</v>
      </c>
      <c r="D1172" s="28" t="s">
        <v>2301</v>
      </c>
      <c r="E1172" s="11">
        <v>28</v>
      </c>
      <c r="F1172" s="11" t="s">
        <v>67</v>
      </c>
      <c r="G1172" s="11">
        <v>57842578</v>
      </c>
      <c r="I1172" t="b">
        <f t="shared" si="54"/>
        <v>0</v>
      </c>
      <c r="J1172" s="25" t="str">
        <f t="shared" si="55"/>
        <v>1989</v>
      </c>
      <c r="L1172" s="32">
        <f t="shared" si="56"/>
        <v>0</v>
      </c>
      <c r="S1172" s="11"/>
      <c r="T1172" s="27" t="s">
        <v>2300</v>
      </c>
      <c r="U1172" s="11">
        <v>1381</v>
      </c>
    </row>
    <row r="1173" spans="1:21" x14ac:dyDescent="0.2">
      <c r="A1173" s="11">
        <v>219</v>
      </c>
      <c r="B1173" s="27" t="s">
        <v>2302</v>
      </c>
      <c r="C1173" s="11" t="s">
        <v>61</v>
      </c>
      <c r="D1173" s="28" t="s">
        <v>2303</v>
      </c>
      <c r="E1173" s="11">
        <v>30</v>
      </c>
      <c r="F1173" s="11" t="s">
        <v>67</v>
      </c>
      <c r="G1173" s="11">
        <v>90394103</v>
      </c>
      <c r="I1173" t="b">
        <f t="shared" si="54"/>
        <v>0</v>
      </c>
      <c r="J1173" s="25" t="str">
        <f t="shared" si="55"/>
        <v>1987</v>
      </c>
      <c r="L1173" s="32">
        <f t="shared" si="56"/>
        <v>0</v>
      </c>
      <c r="S1173" s="11"/>
      <c r="T1173" s="27" t="s">
        <v>2302</v>
      </c>
      <c r="U1173" s="11">
        <v>219</v>
      </c>
    </row>
    <row r="1174" spans="1:21" x14ac:dyDescent="0.2">
      <c r="A1174" s="11">
        <v>550</v>
      </c>
      <c r="B1174" s="27" t="s">
        <v>2304</v>
      </c>
      <c r="C1174" s="11" t="s">
        <v>72</v>
      </c>
      <c r="D1174" s="28" t="s">
        <v>2305</v>
      </c>
      <c r="E1174" s="11">
        <v>23</v>
      </c>
      <c r="F1174" s="11" t="s">
        <v>67</v>
      </c>
      <c r="G1174" s="11">
        <v>53843992</v>
      </c>
      <c r="I1174" t="b">
        <f t="shared" si="54"/>
        <v>0</v>
      </c>
      <c r="J1174" s="25" t="str">
        <f t="shared" si="55"/>
        <v>1994</v>
      </c>
      <c r="L1174" s="32">
        <f t="shared" si="56"/>
        <v>0</v>
      </c>
      <c r="S1174" s="11"/>
      <c r="T1174" s="27" t="s">
        <v>2304</v>
      </c>
      <c r="U1174" s="11">
        <v>550</v>
      </c>
    </row>
    <row r="1175" spans="1:21" x14ac:dyDescent="0.2">
      <c r="A1175" s="11">
        <v>309</v>
      </c>
      <c r="B1175" s="27" t="s">
        <v>2306</v>
      </c>
      <c r="C1175" s="11" t="s">
        <v>61</v>
      </c>
      <c r="D1175" s="28" t="s">
        <v>2307</v>
      </c>
      <c r="E1175" s="11">
        <v>20</v>
      </c>
      <c r="F1175" s="11" t="s">
        <v>67</v>
      </c>
      <c r="G1175" s="11">
        <v>14341965</v>
      </c>
      <c r="I1175" t="b">
        <f t="shared" si="54"/>
        <v>0</v>
      </c>
      <c r="J1175" s="25" t="str">
        <f t="shared" si="55"/>
        <v>1998</v>
      </c>
      <c r="L1175" s="32">
        <f t="shared" si="56"/>
        <v>0</v>
      </c>
      <c r="S1175" s="11"/>
      <c r="T1175" s="27" t="s">
        <v>2306</v>
      </c>
      <c r="U1175" s="11">
        <v>309</v>
      </c>
    </row>
    <row r="1176" spans="1:21" x14ac:dyDescent="0.2">
      <c r="A1176" s="11">
        <v>154</v>
      </c>
      <c r="B1176" s="27" t="s">
        <v>2308</v>
      </c>
      <c r="C1176" s="11" t="s">
        <v>72</v>
      </c>
      <c r="D1176" s="28" t="s">
        <v>2309</v>
      </c>
      <c r="E1176" s="11">
        <v>35</v>
      </c>
      <c r="F1176" s="11" t="s">
        <v>67</v>
      </c>
      <c r="G1176" s="11">
        <v>91748983</v>
      </c>
      <c r="I1176" t="b">
        <f t="shared" si="54"/>
        <v>0</v>
      </c>
      <c r="J1176" s="25" t="str">
        <f t="shared" si="55"/>
        <v>1982</v>
      </c>
      <c r="L1176" s="32">
        <f t="shared" si="56"/>
        <v>0</v>
      </c>
      <c r="S1176" s="11"/>
      <c r="T1176" s="27" t="s">
        <v>2308</v>
      </c>
      <c r="U1176" s="11">
        <v>154</v>
      </c>
    </row>
    <row r="1177" spans="1:21" x14ac:dyDescent="0.2">
      <c r="A1177" s="11">
        <v>438</v>
      </c>
      <c r="B1177" s="27" t="s">
        <v>2310</v>
      </c>
      <c r="C1177" s="11" t="s">
        <v>72</v>
      </c>
      <c r="D1177" s="28" t="s">
        <v>2311</v>
      </c>
      <c r="E1177" s="11">
        <v>21</v>
      </c>
      <c r="F1177" s="11" t="s">
        <v>67</v>
      </c>
      <c r="G1177" s="11">
        <v>16111391</v>
      </c>
      <c r="I1177" t="b">
        <f t="shared" si="54"/>
        <v>0</v>
      </c>
      <c r="J1177" s="25" t="str">
        <f t="shared" si="55"/>
        <v>1997</v>
      </c>
      <c r="L1177" s="32">
        <f t="shared" si="56"/>
        <v>0</v>
      </c>
      <c r="S1177" s="11"/>
      <c r="T1177" s="27" t="s">
        <v>2310</v>
      </c>
      <c r="U1177" s="11">
        <v>438</v>
      </c>
    </row>
    <row r="1178" spans="1:21" x14ac:dyDescent="0.2">
      <c r="A1178" s="11">
        <v>629</v>
      </c>
      <c r="B1178" s="27" t="s">
        <v>2312</v>
      </c>
      <c r="C1178" s="11" t="s">
        <v>65</v>
      </c>
      <c r="D1178" s="28" t="s">
        <v>2313</v>
      </c>
      <c r="E1178" s="11">
        <v>23</v>
      </c>
      <c r="F1178" s="11" t="s">
        <v>67</v>
      </c>
      <c r="G1178" s="11">
        <v>21756631</v>
      </c>
      <c r="I1178" t="b">
        <f t="shared" si="54"/>
        <v>0</v>
      </c>
      <c r="J1178" s="25" t="str">
        <f t="shared" si="55"/>
        <v>1994</v>
      </c>
      <c r="L1178" s="32">
        <f t="shared" si="56"/>
        <v>0</v>
      </c>
      <c r="S1178" s="11"/>
      <c r="T1178" s="27" t="s">
        <v>2312</v>
      </c>
      <c r="U1178" s="11">
        <v>629</v>
      </c>
    </row>
    <row r="1179" spans="1:21" x14ac:dyDescent="0.2">
      <c r="A1179" s="11">
        <v>1094</v>
      </c>
      <c r="B1179" s="27" t="s">
        <v>2314</v>
      </c>
      <c r="C1179" s="11" t="s">
        <v>72</v>
      </c>
      <c r="D1179" s="28" t="s">
        <v>2315</v>
      </c>
      <c r="E1179" s="11">
        <v>40</v>
      </c>
      <c r="F1179" s="11" t="s">
        <v>67</v>
      </c>
      <c r="G1179" s="11">
        <v>63147822</v>
      </c>
      <c r="I1179" t="b">
        <f t="shared" si="54"/>
        <v>0</v>
      </c>
      <c r="J1179" s="25" t="str">
        <f t="shared" si="55"/>
        <v>1977</v>
      </c>
      <c r="L1179" s="32">
        <f t="shared" si="56"/>
        <v>0</v>
      </c>
      <c r="S1179" s="11"/>
      <c r="T1179" s="27" t="s">
        <v>2314</v>
      </c>
      <c r="U1179" s="11">
        <v>1094</v>
      </c>
    </row>
    <row r="1180" spans="1:21" x14ac:dyDescent="0.2">
      <c r="A1180" s="11">
        <v>105</v>
      </c>
      <c r="B1180" s="27" t="s">
        <v>2316</v>
      </c>
      <c r="C1180" s="11" t="s">
        <v>72</v>
      </c>
      <c r="D1180" s="28" t="s">
        <v>2317</v>
      </c>
      <c r="E1180" s="11">
        <v>37</v>
      </c>
      <c r="F1180" s="11" t="s">
        <v>67</v>
      </c>
      <c r="G1180" s="11">
        <v>23892326</v>
      </c>
      <c r="I1180" t="b">
        <f t="shared" si="54"/>
        <v>0</v>
      </c>
      <c r="J1180" s="25" t="str">
        <f t="shared" si="55"/>
        <v>1980</v>
      </c>
      <c r="L1180" s="32">
        <f t="shared" si="56"/>
        <v>1</v>
      </c>
      <c r="S1180" s="11"/>
      <c r="T1180" s="27" t="s">
        <v>2316</v>
      </c>
      <c r="U1180" s="11">
        <v>105</v>
      </c>
    </row>
    <row r="1181" spans="1:21" x14ac:dyDescent="0.2">
      <c r="A1181" s="11">
        <v>528</v>
      </c>
      <c r="B1181" s="27" t="s">
        <v>2318</v>
      </c>
      <c r="C1181" s="11" t="s">
        <v>72</v>
      </c>
      <c r="D1181" s="28" t="s">
        <v>2319</v>
      </c>
      <c r="E1181" s="11">
        <v>33</v>
      </c>
      <c r="F1181" s="11" t="s">
        <v>67</v>
      </c>
      <c r="G1181" s="11">
        <v>19107136</v>
      </c>
      <c r="I1181" t="b">
        <f t="shared" si="54"/>
        <v>0</v>
      </c>
      <c r="J1181" s="25" t="str">
        <f t="shared" si="55"/>
        <v>1984</v>
      </c>
      <c r="L1181" s="32">
        <f t="shared" si="56"/>
        <v>0</v>
      </c>
      <c r="S1181" s="11"/>
      <c r="T1181" s="27" t="s">
        <v>2318</v>
      </c>
      <c r="U1181" s="11">
        <v>528</v>
      </c>
    </row>
    <row r="1182" spans="1:21" x14ac:dyDescent="0.2">
      <c r="A1182" s="11">
        <v>593</v>
      </c>
      <c r="B1182" s="27" t="s">
        <v>2320</v>
      </c>
      <c r="C1182" s="11" t="s">
        <v>72</v>
      </c>
      <c r="D1182" s="28" t="s">
        <v>2321</v>
      </c>
      <c r="E1182" s="11">
        <v>27</v>
      </c>
      <c r="F1182" s="11" t="s">
        <v>67</v>
      </c>
      <c r="G1182" s="11">
        <v>98733956</v>
      </c>
      <c r="I1182" t="b">
        <f t="shared" si="54"/>
        <v>0</v>
      </c>
      <c r="J1182" s="25" t="str">
        <f t="shared" si="55"/>
        <v>1990</v>
      </c>
      <c r="L1182" s="32">
        <f t="shared" si="56"/>
        <v>0</v>
      </c>
      <c r="S1182" s="11"/>
      <c r="T1182" s="27" t="s">
        <v>2320</v>
      </c>
      <c r="U1182" s="11">
        <v>593</v>
      </c>
    </row>
    <row r="1183" spans="1:21" x14ac:dyDescent="0.2">
      <c r="A1183" s="11">
        <v>1764</v>
      </c>
      <c r="B1183" s="27" t="s">
        <v>2322</v>
      </c>
      <c r="C1183" s="11" t="s">
        <v>72</v>
      </c>
      <c r="D1183" s="28" t="s">
        <v>2323</v>
      </c>
      <c r="E1183" s="11">
        <v>23</v>
      </c>
      <c r="F1183" s="11" t="s">
        <v>67</v>
      </c>
      <c r="G1183" s="11">
        <v>85338959</v>
      </c>
      <c r="I1183" t="b">
        <f t="shared" si="54"/>
        <v>0</v>
      </c>
      <c r="J1183" s="25" t="str">
        <f t="shared" si="55"/>
        <v>1994</v>
      </c>
      <c r="L1183" s="32">
        <f t="shared" si="56"/>
        <v>1</v>
      </c>
      <c r="S1183" s="11"/>
      <c r="T1183" s="27" t="s">
        <v>2322</v>
      </c>
      <c r="U1183" s="11">
        <v>1764</v>
      </c>
    </row>
    <row r="1184" spans="1:21" x14ac:dyDescent="0.2">
      <c r="A1184" s="11">
        <v>239</v>
      </c>
      <c r="B1184" s="27" t="s">
        <v>2324</v>
      </c>
      <c r="C1184" s="11" t="s">
        <v>72</v>
      </c>
      <c r="D1184" s="28" t="s">
        <v>2325</v>
      </c>
      <c r="E1184" s="11">
        <v>29</v>
      </c>
      <c r="F1184" s="11" t="s">
        <v>155</v>
      </c>
      <c r="G1184" s="11">
        <v>96858372</v>
      </c>
      <c r="I1184" t="b">
        <f t="shared" si="54"/>
        <v>0</v>
      </c>
      <c r="J1184" s="25" t="str">
        <f t="shared" si="55"/>
        <v>1988</v>
      </c>
      <c r="L1184" s="32">
        <f t="shared" si="56"/>
        <v>0</v>
      </c>
      <c r="S1184" s="11"/>
      <c r="T1184" s="27" t="s">
        <v>2324</v>
      </c>
      <c r="U1184" s="11">
        <v>239</v>
      </c>
    </row>
    <row r="1185" spans="1:21" x14ac:dyDescent="0.2">
      <c r="A1185" s="11">
        <v>901</v>
      </c>
      <c r="B1185" s="27" t="s">
        <v>2326</v>
      </c>
      <c r="C1185" s="11" t="s">
        <v>72</v>
      </c>
      <c r="D1185" s="28" t="s">
        <v>2327</v>
      </c>
      <c r="E1185" s="11">
        <v>23</v>
      </c>
      <c r="F1185" s="11" t="s">
        <v>85</v>
      </c>
      <c r="G1185" s="11">
        <v>17861270</v>
      </c>
      <c r="I1185" t="b">
        <f t="shared" si="54"/>
        <v>0</v>
      </c>
      <c r="J1185" s="25" t="str">
        <f t="shared" si="55"/>
        <v>1994</v>
      </c>
      <c r="L1185" s="32">
        <f t="shared" si="56"/>
        <v>0</v>
      </c>
      <c r="S1185" s="11"/>
      <c r="T1185" s="27" t="s">
        <v>2326</v>
      </c>
      <c r="U1185" s="11">
        <v>901</v>
      </c>
    </row>
    <row r="1186" spans="1:21" x14ac:dyDescent="0.2">
      <c r="A1186" s="11">
        <v>266</v>
      </c>
      <c r="B1186" s="27" t="s">
        <v>2328</v>
      </c>
      <c r="C1186" s="11" t="s">
        <v>72</v>
      </c>
      <c r="D1186" s="28" t="s">
        <v>2329</v>
      </c>
      <c r="E1186" s="11">
        <v>39</v>
      </c>
      <c r="F1186" s="11" t="s">
        <v>76</v>
      </c>
      <c r="G1186" s="11">
        <v>68296469</v>
      </c>
      <c r="I1186" t="b">
        <f t="shared" si="54"/>
        <v>0</v>
      </c>
      <c r="J1186" s="25" t="str">
        <f t="shared" si="55"/>
        <v>1978</v>
      </c>
      <c r="L1186" s="32">
        <f t="shared" si="56"/>
        <v>0</v>
      </c>
      <c r="S1186" s="11"/>
      <c r="T1186" s="27" t="s">
        <v>2328</v>
      </c>
      <c r="U1186" s="11">
        <v>266</v>
      </c>
    </row>
    <row r="1187" spans="1:21" x14ac:dyDescent="0.2">
      <c r="A1187" s="11">
        <v>247</v>
      </c>
      <c r="B1187" s="27" t="s">
        <v>2330</v>
      </c>
      <c r="C1187" s="11" t="s">
        <v>65</v>
      </c>
      <c r="D1187" s="28" t="s">
        <v>2331</v>
      </c>
      <c r="E1187" s="11">
        <v>27</v>
      </c>
      <c r="F1187" s="11" t="s">
        <v>67</v>
      </c>
      <c r="G1187" s="11">
        <v>31518262</v>
      </c>
      <c r="I1187" t="b">
        <f t="shared" si="54"/>
        <v>0</v>
      </c>
      <c r="J1187" s="25" t="str">
        <f t="shared" si="55"/>
        <v>1991</v>
      </c>
      <c r="L1187" s="32">
        <f t="shared" si="56"/>
        <v>0</v>
      </c>
      <c r="S1187" s="11"/>
      <c r="T1187" s="27" t="s">
        <v>2330</v>
      </c>
      <c r="U1187" s="11">
        <v>247</v>
      </c>
    </row>
    <row r="1188" spans="1:21" x14ac:dyDescent="0.2">
      <c r="A1188" s="11">
        <v>889</v>
      </c>
      <c r="B1188" s="27" t="s">
        <v>805</v>
      </c>
      <c r="C1188" s="11" t="s">
        <v>72</v>
      </c>
      <c r="D1188" s="28" t="s">
        <v>806</v>
      </c>
      <c r="E1188" s="11">
        <v>33</v>
      </c>
      <c r="F1188" s="11" t="s">
        <v>67</v>
      </c>
      <c r="G1188" s="11">
        <v>26828701</v>
      </c>
      <c r="I1188" t="b">
        <f t="shared" si="54"/>
        <v>0</v>
      </c>
      <c r="J1188" s="25" t="str">
        <f t="shared" si="55"/>
        <v>1985</v>
      </c>
      <c r="L1188" s="32">
        <f t="shared" si="56"/>
        <v>0</v>
      </c>
      <c r="S1188" s="11"/>
      <c r="T1188" s="27" t="s">
        <v>805</v>
      </c>
      <c r="U1188" s="11">
        <v>889</v>
      </c>
    </row>
    <row r="1189" spans="1:21" x14ac:dyDescent="0.2">
      <c r="A1189" s="11">
        <v>897</v>
      </c>
      <c r="B1189" s="27" t="s">
        <v>2332</v>
      </c>
      <c r="C1189" s="11" t="s">
        <v>72</v>
      </c>
      <c r="D1189" s="28" t="s">
        <v>2333</v>
      </c>
      <c r="E1189" s="11">
        <v>29</v>
      </c>
      <c r="F1189" s="11" t="s">
        <v>67</v>
      </c>
      <c r="G1189" s="11">
        <v>81500581</v>
      </c>
      <c r="I1189" t="b">
        <f t="shared" si="54"/>
        <v>0</v>
      </c>
      <c r="J1189" s="25" t="str">
        <f t="shared" si="55"/>
        <v>1988</v>
      </c>
      <c r="L1189" s="32">
        <f t="shared" si="56"/>
        <v>0</v>
      </c>
      <c r="S1189" s="11"/>
      <c r="T1189" s="27" t="s">
        <v>2332</v>
      </c>
      <c r="U1189" s="11">
        <v>897</v>
      </c>
    </row>
    <row r="1190" spans="1:21" x14ac:dyDescent="0.2">
      <c r="A1190" s="11">
        <v>1377</v>
      </c>
      <c r="B1190" s="27" t="s">
        <v>2334</v>
      </c>
      <c r="C1190" s="11" t="s">
        <v>61</v>
      </c>
      <c r="D1190" s="28" t="s">
        <v>2335</v>
      </c>
      <c r="E1190" s="11">
        <v>25</v>
      </c>
      <c r="F1190" s="11" t="s">
        <v>67</v>
      </c>
      <c r="G1190" s="11">
        <v>29340145</v>
      </c>
      <c r="I1190" t="b">
        <f t="shared" si="54"/>
        <v>0</v>
      </c>
      <c r="J1190" s="25" t="str">
        <f t="shared" si="55"/>
        <v>1992</v>
      </c>
      <c r="L1190" s="32">
        <f t="shared" si="56"/>
        <v>0</v>
      </c>
      <c r="S1190" s="11"/>
      <c r="T1190" s="27" t="s">
        <v>2334</v>
      </c>
      <c r="U1190" s="11">
        <v>1377</v>
      </c>
    </row>
    <row r="1191" spans="1:21" x14ac:dyDescent="0.2">
      <c r="A1191" s="11">
        <v>328</v>
      </c>
      <c r="B1191" s="27" t="s">
        <v>2336</v>
      </c>
      <c r="C1191" s="11" t="s">
        <v>61</v>
      </c>
      <c r="D1191" s="28" t="s">
        <v>2337</v>
      </c>
      <c r="E1191" s="11">
        <v>33</v>
      </c>
      <c r="F1191" s="11" t="s">
        <v>155</v>
      </c>
      <c r="G1191" s="11">
        <v>28431402</v>
      </c>
      <c r="I1191" t="b">
        <f t="shared" si="54"/>
        <v>0</v>
      </c>
      <c r="J1191" s="25" t="str">
        <f t="shared" si="55"/>
        <v>1984</v>
      </c>
      <c r="L1191" s="32">
        <f t="shared" si="56"/>
        <v>0</v>
      </c>
      <c r="S1191" s="11"/>
      <c r="T1191" s="27" t="s">
        <v>2336</v>
      </c>
      <c r="U1191" s="11">
        <v>328</v>
      </c>
    </row>
    <row r="1192" spans="1:21" x14ac:dyDescent="0.2">
      <c r="A1192" s="11">
        <v>824</v>
      </c>
      <c r="B1192" s="27" t="s">
        <v>2338</v>
      </c>
      <c r="C1192" s="11" t="s">
        <v>72</v>
      </c>
      <c r="D1192" s="28" t="s">
        <v>2339</v>
      </c>
      <c r="E1192" s="11">
        <v>27</v>
      </c>
      <c r="F1192" s="11" t="s">
        <v>67</v>
      </c>
      <c r="G1192" s="11">
        <v>45251111</v>
      </c>
      <c r="I1192" t="b">
        <f t="shared" si="54"/>
        <v>0</v>
      </c>
      <c r="J1192" s="25" t="str">
        <f t="shared" si="55"/>
        <v>1990</v>
      </c>
      <c r="L1192" s="32">
        <f t="shared" si="56"/>
        <v>0</v>
      </c>
      <c r="S1192" s="11"/>
      <c r="T1192" s="27" t="s">
        <v>2338</v>
      </c>
      <c r="U1192" s="11">
        <v>824</v>
      </c>
    </row>
    <row r="1193" spans="1:21" x14ac:dyDescent="0.2">
      <c r="A1193" s="11">
        <v>1458</v>
      </c>
      <c r="B1193" s="27" t="s">
        <v>2340</v>
      </c>
      <c r="C1193" s="11" t="s">
        <v>72</v>
      </c>
      <c r="D1193" s="28" t="s">
        <v>66</v>
      </c>
      <c r="E1193" s="11">
        <v>19</v>
      </c>
      <c r="F1193" s="11" t="s">
        <v>67</v>
      </c>
      <c r="G1193" s="11">
        <v>58976095</v>
      </c>
      <c r="I1193" t="b">
        <f t="shared" si="54"/>
        <v>0</v>
      </c>
      <c r="J1193" s="25" t="str">
        <f t="shared" si="55"/>
        <v>1998</v>
      </c>
      <c r="L1193" s="32">
        <f t="shared" si="56"/>
        <v>0</v>
      </c>
      <c r="S1193" s="11"/>
      <c r="T1193" s="27" t="s">
        <v>2340</v>
      </c>
      <c r="U1193" s="11">
        <v>1458</v>
      </c>
    </row>
    <row r="1194" spans="1:21" x14ac:dyDescent="0.2">
      <c r="A1194" s="11">
        <v>1037</v>
      </c>
      <c r="B1194" s="27" t="s">
        <v>797</v>
      </c>
      <c r="C1194" s="11" t="s">
        <v>65</v>
      </c>
      <c r="D1194" s="28" t="s">
        <v>798</v>
      </c>
      <c r="E1194" s="11">
        <v>22</v>
      </c>
      <c r="F1194" s="11" t="s">
        <v>67</v>
      </c>
      <c r="G1194" s="11">
        <v>53274137</v>
      </c>
      <c r="I1194" t="b">
        <f t="shared" si="54"/>
        <v>0</v>
      </c>
      <c r="J1194" s="25" t="str">
        <f t="shared" si="55"/>
        <v>1996</v>
      </c>
      <c r="L1194" s="32">
        <f t="shared" si="56"/>
        <v>0</v>
      </c>
      <c r="S1194" s="11"/>
      <c r="T1194" s="27" t="s">
        <v>797</v>
      </c>
      <c r="U1194" s="11">
        <v>1037</v>
      </c>
    </row>
    <row r="1195" spans="1:21" x14ac:dyDescent="0.2">
      <c r="A1195" s="11">
        <v>1502</v>
      </c>
      <c r="B1195" s="27" t="s">
        <v>2341</v>
      </c>
      <c r="C1195" s="11" t="s">
        <v>72</v>
      </c>
      <c r="D1195" s="28" t="s">
        <v>2342</v>
      </c>
      <c r="E1195" s="11">
        <v>36</v>
      </c>
      <c r="F1195" s="11" t="s">
        <v>119</v>
      </c>
      <c r="G1195" s="11">
        <v>68132363</v>
      </c>
      <c r="I1195" t="b">
        <f t="shared" si="54"/>
        <v>0</v>
      </c>
      <c r="J1195" s="25" t="str">
        <f t="shared" si="55"/>
        <v>1981</v>
      </c>
      <c r="L1195" s="32">
        <f t="shared" si="56"/>
        <v>0</v>
      </c>
      <c r="S1195" s="11"/>
      <c r="T1195" s="27" t="s">
        <v>2341</v>
      </c>
      <c r="U1195" s="11">
        <v>1502</v>
      </c>
    </row>
    <row r="1196" spans="1:21" x14ac:dyDescent="0.2">
      <c r="A1196" s="11">
        <v>489</v>
      </c>
      <c r="B1196" s="27" t="s">
        <v>2343</v>
      </c>
      <c r="C1196" s="11" t="s">
        <v>72</v>
      </c>
      <c r="D1196" s="28" t="s">
        <v>2344</v>
      </c>
      <c r="E1196" s="11">
        <v>27</v>
      </c>
      <c r="F1196" s="11" t="s">
        <v>67</v>
      </c>
      <c r="G1196" s="11">
        <v>26903678</v>
      </c>
      <c r="I1196" t="b">
        <f t="shared" si="54"/>
        <v>0</v>
      </c>
      <c r="J1196" s="25" t="str">
        <f t="shared" si="55"/>
        <v>1990</v>
      </c>
      <c r="L1196" s="32">
        <f t="shared" si="56"/>
        <v>0</v>
      </c>
      <c r="S1196" s="11"/>
      <c r="T1196" s="27" t="s">
        <v>2343</v>
      </c>
      <c r="U1196" s="11">
        <v>489</v>
      </c>
    </row>
    <row r="1197" spans="1:21" x14ac:dyDescent="0.2">
      <c r="A1197" s="11">
        <v>147</v>
      </c>
      <c r="B1197" s="27" t="s">
        <v>2345</v>
      </c>
      <c r="C1197" s="11" t="s">
        <v>61</v>
      </c>
      <c r="D1197" s="28" t="s">
        <v>2346</v>
      </c>
      <c r="E1197" s="11">
        <v>31</v>
      </c>
      <c r="F1197" s="11" t="s">
        <v>94</v>
      </c>
      <c r="G1197" s="11">
        <v>49200167</v>
      </c>
      <c r="I1197" t="b">
        <f t="shared" si="54"/>
        <v>0</v>
      </c>
      <c r="J1197" s="25" t="str">
        <f t="shared" si="55"/>
        <v>1987</v>
      </c>
      <c r="L1197" s="32">
        <f t="shared" si="56"/>
        <v>0</v>
      </c>
      <c r="S1197" s="11"/>
      <c r="T1197" s="27" t="s">
        <v>2345</v>
      </c>
      <c r="U1197" s="11">
        <v>147</v>
      </c>
    </row>
    <row r="1198" spans="1:21" x14ac:dyDescent="0.2">
      <c r="A1198" s="11">
        <v>942</v>
      </c>
      <c r="B1198" s="27" t="s">
        <v>2347</v>
      </c>
      <c r="C1198" s="11" t="s">
        <v>65</v>
      </c>
      <c r="D1198" s="28" t="s">
        <v>2348</v>
      </c>
      <c r="E1198" s="11">
        <v>22</v>
      </c>
      <c r="F1198" s="11" t="s">
        <v>67</v>
      </c>
      <c r="G1198" s="11">
        <v>92383887</v>
      </c>
      <c r="I1198" t="b">
        <f t="shared" si="54"/>
        <v>0</v>
      </c>
      <c r="J1198" s="25" t="str">
        <f t="shared" si="55"/>
        <v>1995</v>
      </c>
      <c r="L1198" s="32">
        <f t="shared" si="56"/>
        <v>0</v>
      </c>
      <c r="S1198" s="11"/>
      <c r="T1198" s="27" t="s">
        <v>2347</v>
      </c>
      <c r="U1198" s="11">
        <v>942</v>
      </c>
    </row>
    <row r="1199" spans="1:21" x14ac:dyDescent="0.2">
      <c r="A1199" s="11">
        <v>601</v>
      </c>
      <c r="B1199" s="27" t="s">
        <v>2349</v>
      </c>
      <c r="C1199" s="11" t="s">
        <v>61</v>
      </c>
      <c r="D1199" s="28" t="s">
        <v>2350</v>
      </c>
      <c r="E1199" s="11">
        <v>33</v>
      </c>
      <c r="F1199" s="11" t="s">
        <v>67</v>
      </c>
      <c r="G1199" s="11">
        <v>43456869</v>
      </c>
      <c r="I1199" t="b">
        <f t="shared" si="54"/>
        <v>0</v>
      </c>
      <c r="J1199" s="25" t="str">
        <f t="shared" si="55"/>
        <v>1984</v>
      </c>
      <c r="L1199" s="32">
        <f t="shared" si="56"/>
        <v>0</v>
      </c>
      <c r="S1199" s="11"/>
      <c r="T1199" s="27" t="s">
        <v>2349</v>
      </c>
      <c r="U1199" s="11">
        <v>601</v>
      </c>
    </row>
    <row r="1200" spans="1:21" x14ac:dyDescent="0.2">
      <c r="A1200" s="11">
        <v>803</v>
      </c>
      <c r="B1200" s="27" t="s">
        <v>2351</v>
      </c>
      <c r="C1200" s="11" t="s">
        <v>72</v>
      </c>
      <c r="D1200" s="28" t="s">
        <v>1469</v>
      </c>
      <c r="E1200" s="11">
        <v>18</v>
      </c>
      <c r="F1200" s="11" t="s">
        <v>67</v>
      </c>
      <c r="G1200" s="11">
        <v>27310041</v>
      </c>
      <c r="I1200" t="b">
        <f t="shared" si="54"/>
        <v>0</v>
      </c>
      <c r="J1200" s="25" t="str">
        <f t="shared" si="55"/>
        <v>1999</v>
      </c>
      <c r="L1200" s="32">
        <f t="shared" si="56"/>
        <v>0</v>
      </c>
      <c r="S1200" s="11"/>
      <c r="T1200" s="27" t="s">
        <v>2351</v>
      </c>
      <c r="U1200" s="11">
        <v>803</v>
      </c>
    </row>
    <row r="1201" spans="1:21" x14ac:dyDescent="0.2">
      <c r="A1201" s="11">
        <v>695</v>
      </c>
      <c r="B1201" s="27" t="s">
        <v>2352</v>
      </c>
      <c r="C1201" s="11" t="s">
        <v>72</v>
      </c>
      <c r="D1201" s="28" t="s">
        <v>2353</v>
      </c>
      <c r="E1201" s="11">
        <v>35</v>
      </c>
      <c r="F1201" s="11" t="s">
        <v>85</v>
      </c>
      <c r="G1201" s="11">
        <v>31970333</v>
      </c>
      <c r="I1201" t="b">
        <f t="shared" si="54"/>
        <v>0</v>
      </c>
      <c r="J1201" s="25" t="str">
        <f t="shared" si="55"/>
        <v>1982</v>
      </c>
      <c r="L1201" s="32">
        <f t="shared" si="56"/>
        <v>0</v>
      </c>
      <c r="S1201" s="11"/>
      <c r="T1201" s="27" t="s">
        <v>2352</v>
      </c>
      <c r="U1201" s="11">
        <v>695</v>
      </c>
    </row>
    <row r="1202" spans="1:21" x14ac:dyDescent="0.2">
      <c r="A1202" s="11">
        <v>495</v>
      </c>
      <c r="B1202" s="27" t="s">
        <v>2354</v>
      </c>
      <c r="C1202" s="11" t="s">
        <v>72</v>
      </c>
      <c r="D1202" s="28" t="s">
        <v>2355</v>
      </c>
      <c r="E1202" s="11">
        <v>43</v>
      </c>
      <c r="F1202" s="11" t="s">
        <v>67</v>
      </c>
      <c r="G1202" s="11">
        <v>73270762</v>
      </c>
      <c r="I1202" t="b">
        <f t="shared" si="54"/>
        <v>0</v>
      </c>
      <c r="J1202" s="25" t="str">
        <f t="shared" si="55"/>
        <v>1974</v>
      </c>
      <c r="L1202" s="32">
        <f t="shared" si="56"/>
        <v>0</v>
      </c>
      <c r="S1202" s="11"/>
      <c r="T1202" s="27" t="s">
        <v>2354</v>
      </c>
      <c r="U1202" s="11">
        <v>495</v>
      </c>
    </row>
    <row r="1203" spans="1:21" x14ac:dyDescent="0.2">
      <c r="A1203" s="11">
        <v>1248</v>
      </c>
      <c r="B1203" s="27" t="s">
        <v>2356</v>
      </c>
      <c r="C1203" s="11" t="s">
        <v>61</v>
      </c>
      <c r="D1203" s="28" t="s">
        <v>2357</v>
      </c>
      <c r="E1203" s="11">
        <v>36</v>
      </c>
      <c r="F1203" s="11" t="s">
        <v>85</v>
      </c>
      <c r="G1203" s="11">
        <v>80192338</v>
      </c>
      <c r="I1203" t="b">
        <f t="shared" si="54"/>
        <v>0</v>
      </c>
      <c r="J1203" s="25" t="str">
        <f t="shared" si="55"/>
        <v>1981</v>
      </c>
      <c r="L1203" s="32">
        <f t="shared" si="56"/>
        <v>0</v>
      </c>
      <c r="S1203" s="11"/>
      <c r="T1203" s="27" t="s">
        <v>2356</v>
      </c>
      <c r="U1203" s="11">
        <v>1248</v>
      </c>
    </row>
    <row r="1204" spans="1:21" x14ac:dyDescent="0.2">
      <c r="A1204" s="11">
        <v>80</v>
      </c>
      <c r="B1204" s="27" t="s">
        <v>2358</v>
      </c>
      <c r="C1204" s="11" t="s">
        <v>72</v>
      </c>
      <c r="D1204" s="28" t="s">
        <v>2359</v>
      </c>
      <c r="E1204" s="11">
        <v>32</v>
      </c>
      <c r="F1204" s="11" t="s">
        <v>85</v>
      </c>
      <c r="G1204" s="11">
        <v>27386747</v>
      </c>
      <c r="I1204" t="b">
        <f t="shared" si="54"/>
        <v>0</v>
      </c>
      <c r="J1204" s="25" t="str">
        <f t="shared" si="55"/>
        <v>1985</v>
      </c>
      <c r="L1204" s="32">
        <f t="shared" si="56"/>
        <v>0</v>
      </c>
      <c r="S1204" s="11"/>
      <c r="T1204" s="27" t="s">
        <v>2358</v>
      </c>
      <c r="U1204" s="11">
        <v>80</v>
      </c>
    </row>
    <row r="1205" spans="1:21" x14ac:dyDescent="0.2">
      <c r="A1205" s="11">
        <v>1642</v>
      </c>
      <c r="B1205" s="27" t="s">
        <v>2360</v>
      </c>
      <c r="C1205" s="11" t="s">
        <v>72</v>
      </c>
      <c r="D1205" s="28" t="s">
        <v>2361</v>
      </c>
      <c r="E1205" s="11">
        <v>21</v>
      </c>
      <c r="F1205" s="11" t="s">
        <v>67</v>
      </c>
      <c r="G1205" s="11">
        <v>42220418</v>
      </c>
      <c r="I1205" t="b">
        <f t="shared" si="54"/>
        <v>0</v>
      </c>
      <c r="J1205" s="25" t="str">
        <f t="shared" si="55"/>
        <v>1996</v>
      </c>
      <c r="L1205" s="32">
        <f t="shared" si="56"/>
        <v>0</v>
      </c>
      <c r="S1205" s="11"/>
      <c r="T1205" s="27" t="s">
        <v>2360</v>
      </c>
      <c r="U1205" s="11">
        <v>1642</v>
      </c>
    </row>
    <row r="1206" spans="1:21" x14ac:dyDescent="0.2">
      <c r="A1206" s="11">
        <v>1417</v>
      </c>
      <c r="B1206" s="27" t="s">
        <v>2362</v>
      </c>
      <c r="C1206" s="11" t="s">
        <v>72</v>
      </c>
      <c r="D1206" s="28" t="s">
        <v>2363</v>
      </c>
      <c r="E1206" s="11">
        <v>25</v>
      </c>
      <c r="F1206" s="11" t="s">
        <v>67</v>
      </c>
      <c r="G1206" s="11">
        <v>59154644</v>
      </c>
      <c r="I1206" t="b">
        <f t="shared" si="54"/>
        <v>0</v>
      </c>
      <c r="J1206" s="25" t="str">
        <f t="shared" si="55"/>
        <v>1992</v>
      </c>
      <c r="L1206" s="32">
        <f t="shared" si="56"/>
        <v>0</v>
      </c>
      <c r="S1206" s="11"/>
      <c r="T1206" s="27" t="s">
        <v>2362</v>
      </c>
      <c r="U1206" s="11">
        <v>1417</v>
      </c>
    </row>
    <row r="1207" spans="1:21" x14ac:dyDescent="0.2">
      <c r="A1207" s="11">
        <v>221</v>
      </c>
      <c r="B1207" s="27" t="s">
        <v>2364</v>
      </c>
      <c r="C1207" s="11" t="s">
        <v>72</v>
      </c>
      <c r="D1207" s="28" t="s">
        <v>2365</v>
      </c>
      <c r="E1207" s="11">
        <v>24</v>
      </c>
      <c r="F1207" s="11" t="s">
        <v>67</v>
      </c>
      <c r="G1207" s="11">
        <v>31393397</v>
      </c>
      <c r="I1207" t="b">
        <f t="shared" si="54"/>
        <v>0</v>
      </c>
      <c r="J1207" s="25" t="str">
        <f t="shared" si="55"/>
        <v>1993</v>
      </c>
      <c r="L1207" s="32">
        <f t="shared" si="56"/>
        <v>0</v>
      </c>
      <c r="S1207" s="11"/>
      <c r="T1207" s="27" t="s">
        <v>2364</v>
      </c>
      <c r="U1207" s="11">
        <v>221</v>
      </c>
    </row>
    <row r="1208" spans="1:21" x14ac:dyDescent="0.2">
      <c r="A1208" s="11">
        <v>293</v>
      </c>
      <c r="B1208" s="27" t="s">
        <v>2366</v>
      </c>
      <c r="C1208" s="11" t="s">
        <v>61</v>
      </c>
      <c r="D1208" s="28" t="s">
        <v>2367</v>
      </c>
      <c r="E1208" s="11">
        <v>27</v>
      </c>
      <c r="F1208" s="11" t="s">
        <v>76</v>
      </c>
      <c r="G1208" s="11">
        <v>25038094</v>
      </c>
      <c r="I1208" t="b">
        <f t="shared" si="54"/>
        <v>0</v>
      </c>
      <c r="J1208" s="25" t="str">
        <f t="shared" si="55"/>
        <v>1990</v>
      </c>
      <c r="L1208" s="32">
        <f t="shared" si="56"/>
        <v>0</v>
      </c>
      <c r="S1208" s="11"/>
      <c r="T1208" s="27" t="s">
        <v>2366</v>
      </c>
      <c r="U1208" s="11">
        <v>293</v>
      </c>
    </row>
    <row r="1209" spans="1:21" x14ac:dyDescent="0.2">
      <c r="A1209" s="11">
        <v>334</v>
      </c>
      <c r="B1209" s="27" t="s">
        <v>2368</v>
      </c>
      <c r="C1209" s="11" t="s">
        <v>72</v>
      </c>
      <c r="D1209" s="28" t="s">
        <v>2369</v>
      </c>
      <c r="E1209" s="11">
        <v>35</v>
      </c>
      <c r="F1209" s="11" t="s">
        <v>122</v>
      </c>
      <c r="G1209" s="11">
        <v>78000739</v>
      </c>
      <c r="I1209" t="b">
        <f t="shared" si="54"/>
        <v>0</v>
      </c>
      <c r="J1209" s="25" t="str">
        <f t="shared" si="55"/>
        <v>1982</v>
      </c>
      <c r="L1209" s="32">
        <f t="shared" si="56"/>
        <v>0</v>
      </c>
      <c r="S1209" s="11"/>
      <c r="T1209" s="27" t="s">
        <v>2368</v>
      </c>
      <c r="U1209" s="11">
        <v>334</v>
      </c>
    </row>
    <row r="1210" spans="1:21" x14ac:dyDescent="0.2">
      <c r="A1210" s="11">
        <v>21</v>
      </c>
      <c r="B1210" s="27" t="s">
        <v>2370</v>
      </c>
      <c r="C1210" s="11" t="s">
        <v>72</v>
      </c>
      <c r="D1210" s="28" t="s">
        <v>2371</v>
      </c>
      <c r="E1210" s="11">
        <v>32</v>
      </c>
      <c r="F1210" s="11" t="s">
        <v>67</v>
      </c>
      <c r="G1210" s="11">
        <v>13222813</v>
      </c>
      <c r="I1210" t="b">
        <f t="shared" si="54"/>
        <v>0</v>
      </c>
      <c r="J1210" s="25" t="str">
        <f t="shared" si="55"/>
        <v>1985</v>
      </c>
      <c r="L1210" s="32">
        <f t="shared" si="56"/>
        <v>1</v>
      </c>
      <c r="S1210" s="11"/>
      <c r="T1210" s="27" t="s">
        <v>2370</v>
      </c>
      <c r="U1210" s="11">
        <v>21</v>
      </c>
    </row>
    <row r="1211" spans="1:21" x14ac:dyDescent="0.2">
      <c r="A1211" s="11">
        <v>981</v>
      </c>
      <c r="B1211" s="27" t="s">
        <v>2372</v>
      </c>
      <c r="C1211" s="11" t="s">
        <v>72</v>
      </c>
      <c r="D1211" s="28" t="s">
        <v>2373</v>
      </c>
      <c r="E1211" s="11">
        <v>31</v>
      </c>
      <c r="F1211" s="11" t="s">
        <v>67</v>
      </c>
      <c r="G1211" s="11">
        <v>19344946</v>
      </c>
      <c r="I1211" t="b">
        <f t="shared" si="54"/>
        <v>0</v>
      </c>
      <c r="J1211" s="25" t="str">
        <f t="shared" si="55"/>
        <v>1986</v>
      </c>
      <c r="L1211" s="32">
        <f t="shared" si="56"/>
        <v>0</v>
      </c>
      <c r="S1211" s="11"/>
      <c r="T1211" s="27" t="s">
        <v>2372</v>
      </c>
      <c r="U1211" s="11">
        <v>981</v>
      </c>
    </row>
    <row r="1212" spans="1:21" x14ac:dyDescent="0.2">
      <c r="A1212" s="11">
        <v>652</v>
      </c>
      <c r="B1212" s="27" t="s">
        <v>2374</v>
      </c>
      <c r="C1212" s="11" t="s">
        <v>72</v>
      </c>
      <c r="D1212" s="28" t="s">
        <v>2375</v>
      </c>
      <c r="E1212" s="11">
        <v>48</v>
      </c>
      <c r="F1212" s="11" t="s">
        <v>67</v>
      </c>
      <c r="G1212" s="11">
        <v>40205306</v>
      </c>
      <c r="I1212" t="b">
        <f t="shared" si="54"/>
        <v>0</v>
      </c>
      <c r="J1212" s="25" t="str">
        <f t="shared" si="55"/>
        <v>1969</v>
      </c>
      <c r="L1212" s="32">
        <f t="shared" si="56"/>
        <v>0</v>
      </c>
      <c r="S1212" s="11"/>
      <c r="T1212" s="27" t="s">
        <v>2374</v>
      </c>
      <c r="U1212" s="11">
        <v>652</v>
      </c>
    </row>
    <row r="1213" spans="1:21" x14ac:dyDescent="0.2">
      <c r="A1213" s="11">
        <v>860</v>
      </c>
      <c r="B1213" s="27" t="s">
        <v>2376</v>
      </c>
      <c r="C1213" s="11" t="s">
        <v>61</v>
      </c>
      <c r="D1213" s="28" t="s">
        <v>2377</v>
      </c>
      <c r="E1213" s="11">
        <v>22</v>
      </c>
      <c r="F1213" s="11" t="s">
        <v>67</v>
      </c>
      <c r="G1213" s="11">
        <v>90488716</v>
      </c>
      <c r="I1213" t="b">
        <f t="shared" si="54"/>
        <v>0</v>
      </c>
      <c r="J1213" s="25" t="str">
        <f t="shared" si="55"/>
        <v>1995</v>
      </c>
      <c r="L1213" s="32">
        <f t="shared" si="56"/>
        <v>0</v>
      </c>
      <c r="S1213" s="11"/>
      <c r="T1213" s="27" t="s">
        <v>2376</v>
      </c>
      <c r="U1213" s="11">
        <v>860</v>
      </c>
    </row>
    <row r="1214" spans="1:21" x14ac:dyDescent="0.2">
      <c r="A1214" s="11">
        <v>1101</v>
      </c>
      <c r="B1214" s="27" t="s">
        <v>2378</v>
      </c>
      <c r="C1214" s="11" t="s">
        <v>61</v>
      </c>
      <c r="D1214" s="28" t="s">
        <v>2379</v>
      </c>
      <c r="E1214" s="11">
        <v>20</v>
      </c>
      <c r="F1214" s="11" t="s">
        <v>67</v>
      </c>
      <c r="G1214" s="11">
        <v>29464674</v>
      </c>
      <c r="I1214" t="b">
        <f t="shared" si="54"/>
        <v>0</v>
      </c>
      <c r="J1214" s="25" t="str">
        <f t="shared" si="55"/>
        <v>1997</v>
      </c>
      <c r="L1214" s="32">
        <f t="shared" si="56"/>
        <v>0</v>
      </c>
      <c r="S1214" s="11"/>
      <c r="T1214" s="27" t="s">
        <v>2378</v>
      </c>
      <c r="U1214" s="11">
        <v>1101</v>
      </c>
    </row>
    <row r="1215" spans="1:21" x14ac:dyDescent="0.2">
      <c r="A1215" s="11">
        <v>1218</v>
      </c>
      <c r="B1215" s="27" t="s">
        <v>2380</v>
      </c>
      <c r="C1215" s="11" t="s">
        <v>72</v>
      </c>
      <c r="D1215" s="28" t="s">
        <v>2381</v>
      </c>
      <c r="E1215" s="11">
        <v>28</v>
      </c>
      <c r="F1215" s="11" t="s">
        <v>67</v>
      </c>
      <c r="G1215" s="11">
        <v>13839708</v>
      </c>
      <c r="I1215" t="b">
        <f t="shared" si="54"/>
        <v>0</v>
      </c>
      <c r="J1215" s="25" t="str">
        <f t="shared" si="55"/>
        <v>1990</v>
      </c>
      <c r="L1215" s="32">
        <f t="shared" si="56"/>
        <v>0</v>
      </c>
      <c r="S1215" s="11"/>
      <c r="T1215" s="27" t="s">
        <v>2380</v>
      </c>
      <c r="U1215" s="11">
        <v>1218</v>
      </c>
    </row>
    <row r="1216" spans="1:21" x14ac:dyDescent="0.2">
      <c r="A1216" s="11">
        <v>769</v>
      </c>
      <c r="B1216" s="27" t="s">
        <v>2382</v>
      </c>
      <c r="C1216" s="11" t="s">
        <v>72</v>
      </c>
      <c r="D1216" s="28" t="s">
        <v>2383</v>
      </c>
      <c r="E1216" s="11">
        <v>32</v>
      </c>
      <c r="F1216" s="11" t="s">
        <v>122</v>
      </c>
      <c r="G1216" s="11">
        <v>70828848</v>
      </c>
      <c r="I1216" t="b">
        <f t="shared" si="54"/>
        <v>0</v>
      </c>
      <c r="J1216" s="25" t="str">
        <f t="shared" si="55"/>
        <v>1985</v>
      </c>
      <c r="L1216" s="32">
        <f t="shared" si="56"/>
        <v>0</v>
      </c>
      <c r="S1216" s="11"/>
      <c r="T1216" s="27" t="s">
        <v>2382</v>
      </c>
      <c r="U1216" s="11">
        <v>769</v>
      </c>
    </row>
    <row r="1217" spans="1:21" x14ac:dyDescent="0.2">
      <c r="A1217" s="11">
        <v>450</v>
      </c>
      <c r="B1217" s="27" t="s">
        <v>2384</v>
      </c>
      <c r="C1217" s="11" t="s">
        <v>72</v>
      </c>
      <c r="D1217" s="28" t="s">
        <v>2385</v>
      </c>
      <c r="E1217" s="11">
        <v>32</v>
      </c>
      <c r="F1217" s="11" t="s">
        <v>67</v>
      </c>
      <c r="G1217" s="11">
        <v>59545586</v>
      </c>
      <c r="I1217" t="b">
        <f t="shared" si="54"/>
        <v>0</v>
      </c>
      <c r="J1217" s="25" t="str">
        <f t="shared" si="55"/>
        <v>1985</v>
      </c>
      <c r="L1217" s="32">
        <f t="shared" si="56"/>
        <v>0</v>
      </c>
      <c r="S1217" s="11"/>
      <c r="T1217" s="27" t="s">
        <v>2384</v>
      </c>
      <c r="U1217" s="11">
        <v>450</v>
      </c>
    </row>
    <row r="1218" spans="1:21" x14ac:dyDescent="0.2">
      <c r="A1218" s="11">
        <v>1038</v>
      </c>
      <c r="B1218" s="27" t="s">
        <v>2386</v>
      </c>
      <c r="C1218" s="11" t="s">
        <v>61</v>
      </c>
      <c r="D1218" s="28" t="s">
        <v>2387</v>
      </c>
      <c r="E1218" s="11">
        <v>42</v>
      </c>
      <c r="F1218" s="11" t="s">
        <v>67</v>
      </c>
      <c r="G1218" s="11">
        <v>30135339</v>
      </c>
      <c r="I1218" t="b">
        <f t="shared" si="54"/>
        <v>0</v>
      </c>
      <c r="J1218" s="25" t="str">
        <f t="shared" si="55"/>
        <v>1975</v>
      </c>
      <c r="L1218" s="32">
        <f t="shared" si="56"/>
        <v>0</v>
      </c>
      <c r="S1218" s="11"/>
      <c r="T1218" s="27" t="s">
        <v>2386</v>
      </c>
      <c r="U1218" s="11">
        <v>1038</v>
      </c>
    </row>
    <row r="1219" spans="1:21" x14ac:dyDescent="0.2">
      <c r="A1219" s="11">
        <v>302</v>
      </c>
      <c r="B1219" s="27" t="s">
        <v>2388</v>
      </c>
      <c r="C1219" s="11" t="s">
        <v>72</v>
      </c>
      <c r="D1219" s="28" t="s">
        <v>2389</v>
      </c>
      <c r="E1219" s="11">
        <v>39</v>
      </c>
      <c r="F1219" s="11" t="s">
        <v>67</v>
      </c>
      <c r="G1219" s="11">
        <v>37240162</v>
      </c>
      <c r="I1219" t="b">
        <f t="shared" si="54"/>
        <v>0</v>
      </c>
      <c r="J1219" s="25" t="str">
        <f t="shared" si="55"/>
        <v>1978</v>
      </c>
      <c r="L1219" s="32">
        <f t="shared" si="56"/>
        <v>0</v>
      </c>
      <c r="S1219" s="11"/>
      <c r="T1219" s="27" t="s">
        <v>2388</v>
      </c>
      <c r="U1219" s="11">
        <v>302</v>
      </c>
    </row>
    <row r="1220" spans="1:21" x14ac:dyDescent="0.2">
      <c r="A1220" s="11">
        <v>561</v>
      </c>
      <c r="B1220" s="27" t="s">
        <v>2390</v>
      </c>
      <c r="C1220" s="11" t="s">
        <v>72</v>
      </c>
      <c r="D1220" s="28" t="s">
        <v>2391</v>
      </c>
      <c r="E1220" s="11">
        <v>29</v>
      </c>
      <c r="F1220" s="11" t="s">
        <v>67</v>
      </c>
      <c r="G1220" s="11">
        <v>2910900</v>
      </c>
      <c r="I1220" t="b">
        <f t="shared" si="54"/>
        <v>0</v>
      </c>
      <c r="J1220" s="25" t="str">
        <f t="shared" si="55"/>
        <v>1989</v>
      </c>
      <c r="L1220" s="32">
        <f t="shared" si="56"/>
        <v>0</v>
      </c>
      <c r="S1220" s="11"/>
      <c r="T1220" s="27" t="s">
        <v>2390</v>
      </c>
      <c r="U1220" s="11">
        <v>561</v>
      </c>
    </row>
    <row r="1221" spans="1:21" x14ac:dyDescent="0.2">
      <c r="A1221" s="11">
        <v>1215</v>
      </c>
      <c r="B1221" s="27" t="s">
        <v>2392</v>
      </c>
      <c r="C1221" s="11" t="s">
        <v>72</v>
      </c>
      <c r="D1221" s="28" t="s">
        <v>2393</v>
      </c>
      <c r="E1221" s="11">
        <v>22</v>
      </c>
      <c r="F1221" s="11" t="s">
        <v>63</v>
      </c>
      <c r="G1221" s="11">
        <v>97926936</v>
      </c>
      <c r="I1221" t="b">
        <f t="shared" si="54"/>
        <v>0</v>
      </c>
      <c r="J1221" s="25" t="str">
        <f t="shared" si="55"/>
        <v>1995</v>
      </c>
      <c r="L1221" s="32">
        <f t="shared" si="56"/>
        <v>0</v>
      </c>
      <c r="S1221" s="11"/>
      <c r="T1221" s="27" t="s">
        <v>2392</v>
      </c>
      <c r="U1221" s="11">
        <v>1215</v>
      </c>
    </row>
    <row r="1222" spans="1:21" x14ac:dyDescent="0.2">
      <c r="A1222" s="11">
        <v>240</v>
      </c>
      <c r="B1222" s="27" t="s">
        <v>2394</v>
      </c>
      <c r="C1222" s="11" t="s">
        <v>72</v>
      </c>
      <c r="D1222" s="28" t="s">
        <v>2395</v>
      </c>
      <c r="E1222" s="11">
        <v>20</v>
      </c>
      <c r="F1222" s="11" t="s">
        <v>67</v>
      </c>
      <c r="G1222" s="11">
        <v>72223356</v>
      </c>
      <c r="I1222" t="b">
        <f t="shared" si="54"/>
        <v>0</v>
      </c>
      <c r="J1222" s="25" t="str">
        <f t="shared" si="55"/>
        <v>1997</v>
      </c>
      <c r="L1222" s="32">
        <f t="shared" si="56"/>
        <v>0</v>
      </c>
      <c r="S1222" s="11"/>
      <c r="T1222" s="27" t="s">
        <v>2394</v>
      </c>
      <c r="U1222" s="11">
        <v>240</v>
      </c>
    </row>
    <row r="1223" spans="1:21" x14ac:dyDescent="0.2">
      <c r="A1223" s="11">
        <v>823</v>
      </c>
      <c r="B1223" s="27" t="s">
        <v>2396</v>
      </c>
      <c r="C1223" s="11" t="s">
        <v>72</v>
      </c>
      <c r="D1223" s="28" t="s">
        <v>2397</v>
      </c>
      <c r="E1223" s="11">
        <v>30</v>
      </c>
      <c r="F1223" s="11" t="s">
        <v>119</v>
      </c>
      <c r="G1223" s="11">
        <v>63358107</v>
      </c>
      <c r="I1223" t="b">
        <f t="shared" ref="I1223:I1286" si="57">IF(AND(IF(F1223=$I$5,TRUE,FALSE),IF(MID(B1223,1,1)="П",TRUE,FALSE)),TRUE,FALSE)</f>
        <v>0</v>
      </c>
      <c r="J1223" s="25" t="str">
        <f t="shared" ref="J1223:J1286" si="58">RIGHT(D1223,4)</f>
        <v>1987</v>
      </c>
      <c r="L1223" s="32">
        <f t="shared" ref="L1223:L1286" si="59">IF(LEFT(B1223)="П",1,0)</f>
        <v>0</v>
      </c>
      <c r="S1223" s="11"/>
      <c r="T1223" s="27" t="s">
        <v>2396</v>
      </c>
      <c r="U1223" s="11">
        <v>823</v>
      </c>
    </row>
    <row r="1224" spans="1:21" x14ac:dyDescent="0.2">
      <c r="A1224" s="11">
        <v>657</v>
      </c>
      <c r="B1224" s="27" t="s">
        <v>2398</v>
      </c>
      <c r="C1224" s="11" t="s">
        <v>61</v>
      </c>
      <c r="D1224" s="28" t="s">
        <v>2399</v>
      </c>
      <c r="E1224" s="11">
        <v>22</v>
      </c>
      <c r="F1224" s="11" t="s">
        <v>67</v>
      </c>
      <c r="G1224" s="11">
        <v>86090751</v>
      </c>
      <c r="I1224" t="b">
        <f t="shared" si="57"/>
        <v>0</v>
      </c>
      <c r="J1224" s="25" t="str">
        <f t="shared" si="58"/>
        <v>1995</v>
      </c>
      <c r="L1224" s="32">
        <f t="shared" si="59"/>
        <v>0</v>
      </c>
      <c r="S1224" s="11"/>
      <c r="T1224" s="27" t="s">
        <v>2398</v>
      </c>
      <c r="U1224" s="11">
        <v>657</v>
      </c>
    </row>
    <row r="1225" spans="1:21" x14ac:dyDescent="0.2">
      <c r="A1225" s="11">
        <v>439</v>
      </c>
      <c r="B1225" s="27" t="s">
        <v>2400</v>
      </c>
      <c r="C1225" s="11" t="s">
        <v>72</v>
      </c>
      <c r="D1225" s="28" t="s">
        <v>2401</v>
      </c>
      <c r="E1225" s="11">
        <v>35</v>
      </c>
      <c r="F1225" s="11" t="s">
        <v>67</v>
      </c>
      <c r="G1225" s="11">
        <v>91932934</v>
      </c>
      <c r="I1225" t="b">
        <f t="shared" si="57"/>
        <v>0</v>
      </c>
      <c r="J1225" s="25" t="str">
        <f t="shared" si="58"/>
        <v>1982</v>
      </c>
      <c r="L1225" s="32">
        <f t="shared" si="59"/>
        <v>0</v>
      </c>
      <c r="S1225" s="11"/>
      <c r="T1225" s="27" t="s">
        <v>2400</v>
      </c>
      <c r="U1225" s="11">
        <v>439</v>
      </c>
    </row>
    <row r="1226" spans="1:21" x14ac:dyDescent="0.2">
      <c r="A1226" s="11">
        <v>1622</v>
      </c>
      <c r="B1226" s="27" t="s">
        <v>2402</v>
      </c>
      <c r="C1226" s="11" t="s">
        <v>72</v>
      </c>
      <c r="D1226" s="28" t="s">
        <v>2403</v>
      </c>
      <c r="E1226" s="11">
        <v>21</v>
      </c>
      <c r="F1226" s="11" t="s">
        <v>85</v>
      </c>
      <c r="G1226" s="11">
        <v>22851253</v>
      </c>
      <c r="I1226" t="b">
        <f t="shared" si="57"/>
        <v>0</v>
      </c>
      <c r="J1226" s="25" t="str">
        <f t="shared" si="58"/>
        <v>1996</v>
      </c>
      <c r="L1226" s="32">
        <f t="shared" si="59"/>
        <v>0</v>
      </c>
      <c r="S1226" s="11"/>
      <c r="T1226" s="27" t="s">
        <v>2402</v>
      </c>
      <c r="U1226" s="11">
        <v>1622</v>
      </c>
    </row>
    <row r="1227" spans="1:21" x14ac:dyDescent="0.2">
      <c r="A1227" s="11">
        <v>147</v>
      </c>
      <c r="B1227" s="27" t="s">
        <v>2404</v>
      </c>
      <c r="C1227" s="11" t="s">
        <v>72</v>
      </c>
      <c r="D1227" s="28" t="s">
        <v>2405</v>
      </c>
      <c r="E1227" s="11">
        <v>32</v>
      </c>
      <c r="F1227" s="11" t="s">
        <v>155</v>
      </c>
      <c r="G1227" s="11">
        <v>185270</v>
      </c>
      <c r="I1227" t="b">
        <f t="shared" si="57"/>
        <v>0</v>
      </c>
      <c r="J1227" s="25" t="str">
        <f t="shared" si="58"/>
        <v>1985</v>
      </c>
      <c r="L1227" s="32">
        <f t="shared" si="59"/>
        <v>1</v>
      </c>
      <c r="S1227" s="11"/>
      <c r="T1227" s="27" t="s">
        <v>2404</v>
      </c>
      <c r="U1227" s="11">
        <v>147</v>
      </c>
    </row>
    <row r="1228" spans="1:21" x14ac:dyDescent="0.2">
      <c r="A1228" s="11">
        <v>1575</v>
      </c>
      <c r="B1228" s="27" t="s">
        <v>2406</v>
      </c>
      <c r="C1228" s="11" t="s">
        <v>72</v>
      </c>
      <c r="D1228" s="28" t="s">
        <v>2073</v>
      </c>
      <c r="E1228" s="11">
        <v>25</v>
      </c>
      <c r="F1228" s="11" t="s">
        <v>67</v>
      </c>
      <c r="G1228" s="11">
        <v>83235158</v>
      </c>
      <c r="I1228" t="b">
        <f t="shared" si="57"/>
        <v>0</v>
      </c>
      <c r="J1228" s="25" t="str">
        <f t="shared" si="58"/>
        <v>1992</v>
      </c>
      <c r="L1228" s="32">
        <f t="shared" si="59"/>
        <v>0</v>
      </c>
      <c r="S1228" s="11"/>
      <c r="T1228" s="27" t="s">
        <v>2406</v>
      </c>
      <c r="U1228" s="11">
        <v>1575</v>
      </c>
    </row>
    <row r="1229" spans="1:21" x14ac:dyDescent="0.2">
      <c r="A1229" s="11">
        <v>1235</v>
      </c>
      <c r="B1229" s="27" t="s">
        <v>2407</v>
      </c>
      <c r="C1229" s="11" t="s">
        <v>72</v>
      </c>
      <c r="D1229" s="28" t="s">
        <v>2408</v>
      </c>
      <c r="E1229" s="11">
        <v>19</v>
      </c>
      <c r="F1229" s="11" t="s">
        <v>67</v>
      </c>
      <c r="G1229" s="11">
        <v>91443550</v>
      </c>
      <c r="I1229" t="b">
        <f t="shared" si="57"/>
        <v>0</v>
      </c>
      <c r="J1229" s="25" t="str">
        <f t="shared" si="58"/>
        <v>1998</v>
      </c>
      <c r="L1229" s="32">
        <f t="shared" si="59"/>
        <v>0</v>
      </c>
      <c r="S1229" s="11"/>
      <c r="T1229" s="27" t="s">
        <v>2407</v>
      </c>
      <c r="U1229" s="11">
        <v>1235</v>
      </c>
    </row>
    <row r="1230" spans="1:21" x14ac:dyDescent="0.2">
      <c r="A1230" s="11">
        <v>485</v>
      </c>
      <c r="B1230" s="27" t="s">
        <v>2409</v>
      </c>
      <c r="C1230" s="11" t="s">
        <v>65</v>
      </c>
      <c r="D1230" s="28" t="s">
        <v>2410</v>
      </c>
      <c r="E1230" s="11">
        <v>30</v>
      </c>
      <c r="F1230" s="11" t="s">
        <v>67</v>
      </c>
      <c r="G1230" s="11">
        <v>49157341</v>
      </c>
      <c r="I1230" t="b">
        <f t="shared" si="57"/>
        <v>0</v>
      </c>
      <c r="J1230" s="25" t="str">
        <f t="shared" si="58"/>
        <v>1987</v>
      </c>
      <c r="L1230" s="32">
        <f t="shared" si="59"/>
        <v>0</v>
      </c>
      <c r="S1230" s="11"/>
      <c r="T1230" s="27" t="s">
        <v>2409</v>
      </c>
      <c r="U1230" s="11">
        <v>485</v>
      </c>
    </row>
    <row r="1231" spans="1:21" x14ac:dyDescent="0.2">
      <c r="A1231" s="11">
        <v>1196</v>
      </c>
      <c r="B1231" s="27" t="s">
        <v>2411</v>
      </c>
      <c r="C1231" s="11" t="s">
        <v>61</v>
      </c>
      <c r="D1231" s="28" t="s">
        <v>2412</v>
      </c>
      <c r="E1231" s="11">
        <v>43</v>
      </c>
      <c r="F1231" s="11" t="s">
        <v>67</v>
      </c>
      <c r="G1231" s="11">
        <v>79924091</v>
      </c>
      <c r="I1231" t="b">
        <f t="shared" si="57"/>
        <v>0</v>
      </c>
      <c r="J1231" s="25" t="str">
        <f t="shared" si="58"/>
        <v>1974</v>
      </c>
      <c r="L1231" s="32">
        <f t="shared" si="59"/>
        <v>0</v>
      </c>
      <c r="S1231" s="11"/>
      <c r="T1231" s="27" t="s">
        <v>2411</v>
      </c>
      <c r="U1231" s="11">
        <v>1196</v>
      </c>
    </row>
    <row r="1232" spans="1:21" x14ac:dyDescent="0.2">
      <c r="A1232" s="11">
        <v>746</v>
      </c>
      <c r="B1232" s="27" t="s">
        <v>2413</v>
      </c>
      <c r="C1232" s="11" t="s">
        <v>72</v>
      </c>
      <c r="D1232" s="28" t="s">
        <v>2414</v>
      </c>
      <c r="E1232" s="11">
        <v>36</v>
      </c>
      <c r="F1232" s="11" t="s">
        <v>67</v>
      </c>
      <c r="G1232" s="11">
        <v>17908817</v>
      </c>
      <c r="I1232" t="b">
        <f t="shared" si="57"/>
        <v>0</v>
      </c>
      <c r="J1232" s="25" t="str">
        <f t="shared" si="58"/>
        <v>1981</v>
      </c>
      <c r="L1232" s="32">
        <f t="shared" si="59"/>
        <v>0</v>
      </c>
      <c r="S1232" s="11"/>
      <c r="T1232" s="27" t="s">
        <v>2413</v>
      </c>
      <c r="U1232" s="11">
        <v>746</v>
      </c>
    </row>
    <row r="1233" spans="1:21" x14ac:dyDescent="0.2">
      <c r="A1233" s="11">
        <v>1149</v>
      </c>
      <c r="B1233" s="27" t="s">
        <v>2415</v>
      </c>
      <c r="C1233" s="11" t="s">
        <v>72</v>
      </c>
      <c r="D1233" s="28" t="s">
        <v>2416</v>
      </c>
      <c r="E1233" s="11">
        <v>39</v>
      </c>
      <c r="F1233" s="11" t="s">
        <v>76</v>
      </c>
      <c r="G1233" s="11">
        <v>58219210</v>
      </c>
      <c r="I1233" t="b">
        <f t="shared" si="57"/>
        <v>0</v>
      </c>
      <c r="J1233" s="25" t="str">
        <f t="shared" si="58"/>
        <v>1978</v>
      </c>
      <c r="L1233" s="32">
        <f t="shared" si="59"/>
        <v>0</v>
      </c>
      <c r="S1233" s="11"/>
      <c r="T1233" s="27" t="s">
        <v>2415</v>
      </c>
      <c r="U1233" s="11">
        <v>1149</v>
      </c>
    </row>
    <row r="1234" spans="1:21" x14ac:dyDescent="0.2">
      <c r="A1234" s="11">
        <v>1314</v>
      </c>
      <c r="B1234" s="27" t="s">
        <v>2417</v>
      </c>
      <c r="C1234" s="11" t="s">
        <v>61</v>
      </c>
      <c r="D1234" s="28" t="s">
        <v>2418</v>
      </c>
      <c r="E1234" s="11">
        <v>29</v>
      </c>
      <c r="F1234" s="11" t="s">
        <v>85</v>
      </c>
      <c r="G1234" s="11">
        <v>14315823</v>
      </c>
      <c r="I1234" t="b">
        <f t="shared" si="57"/>
        <v>0</v>
      </c>
      <c r="J1234" s="25" t="str">
        <f t="shared" si="58"/>
        <v>1988</v>
      </c>
      <c r="L1234" s="32">
        <f t="shared" si="59"/>
        <v>0</v>
      </c>
      <c r="S1234" s="11"/>
      <c r="T1234" s="27" t="s">
        <v>2417</v>
      </c>
      <c r="U1234" s="11">
        <v>1314</v>
      </c>
    </row>
    <row r="1235" spans="1:21" x14ac:dyDescent="0.2">
      <c r="A1235" s="11">
        <v>1399</v>
      </c>
      <c r="B1235" s="27" t="s">
        <v>2419</v>
      </c>
      <c r="C1235" s="11" t="s">
        <v>72</v>
      </c>
      <c r="D1235" s="28" t="s">
        <v>2420</v>
      </c>
      <c r="E1235" s="11">
        <v>25</v>
      </c>
      <c r="F1235" s="11" t="s">
        <v>67</v>
      </c>
      <c r="G1235" s="11">
        <v>96032140</v>
      </c>
      <c r="I1235" t="b">
        <f t="shared" si="57"/>
        <v>0</v>
      </c>
      <c r="J1235" s="25" t="str">
        <f t="shared" si="58"/>
        <v>1992</v>
      </c>
      <c r="L1235" s="32">
        <f t="shared" si="59"/>
        <v>0</v>
      </c>
      <c r="S1235" s="11"/>
      <c r="T1235" s="27" t="s">
        <v>2419</v>
      </c>
      <c r="U1235" s="11">
        <v>1399</v>
      </c>
    </row>
    <row r="1236" spans="1:21" x14ac:dyDescent="0.2">
      <c r="A1236" s="11">
        <v>1518</v>
      </c>
      <c r="B1236" s="27" t="s">
        <v>2421</v>
      </c>
      <c r="C1236" s="11" t="s">
        <v>61</v>
      </c>
      <c r="D1236" s="28" t="s">
        <v>2422</v>
      </c>
      <c r="E1236" s="11">
        <v>36</v>
      </c>
      <c r="F1236" s="11" t="s">
        <v>67</v>
      </c>
      <c r="G1236" s="11">
        <v>17165127</v>
      </c>
      <c r="I1236" t="b">
        <f t="shared" si="57"/>
        <v>0</v>
      </c>
      <c r="J1236" s="25" t="str">
        <f t="shared" si="58"/>
        <v>1981</v>
      </c>
      <c r="L1236" s="32">
        <f t="shared" si="59"/>
        <v>0</v>
      </c>
      <c r="S1236" s="11"/>
      <c r="T1236" s="27" t="s">
        <v>2421</v>
      </c>
      <c r="U1236" s="11">
        <v>1518</v>
      </c>
    </row>
    <row r="1237" spans="1:21" x14ac:dyDescent="0.2">
      <c r="A1237" s="11">
        <v>1087</v>
      </c>
      <c r="B1237" s="27" t="s">
        <v>2423</v>
      </c>
      <c r="C1237" s="11" t="s">
        <v>72</v>
      </c>
      <c r="D1237" s="28" t="s">
        <v>2424</v>
      </c>
      <c r="E1237" s="11">
        <v>39</v>
      </c>
      <c r="F1237" s="11" t="s">
        <v>76</v>
      </c>
      <c r="G1237" s="11">
        <v>27066458</v>
      </c>
      <c r="I1237" t="b">
        <f t="shared" si="57"/>
        <v>0</v>
      </c>
      <c r="J1237" s="25" t="str">
        <f t="shared" si="58"/>
        <v>1979</v>
      </c>
      <c r="L1237" s="32">
        <f t="shared" si="59"/>
        <v>0</v>
      </c>
      <c r="S1237" s="11"/>
      <c r="T1237" s="27" t="s">
        <v>2423</v>
      </c>
      <c r="U1237" s="11">
        <v>1087</v>
      </c>
    </row>
    <row r="1238" spans="1:21" x14ac:dyDescent="0.2">
      <c r="A1238" s="11">
        <v>837</v>
      </c>
      <c r="B1238" s="27" t="s">
        <v>2425</v>
      </c>
      <c r="C1238" s="11" t="s">
        <v>72</v>
      </c>
      <c r="D1238" s="28" t="s">
        <v>2426</v>
      </c>
      <c r="E1238" s="11">
        <v>45</v>
      </c>
      <c r="F1238" s="11" t="s">
        <v>67</v>
      </c>
      <c r="G1238" s="11">
        <v>87121746</v>
      </c>
      <c r="I1238" t="b">
        <f t="shared" si="57"/>
        <v>0</v>
      </c>
      <c r="J1238" s="25" t="str">
        <f t="shared" si="58"/>
        <v>1972</v>
      </c>
      <c r="L1238" s="32">
        <f t="shared" si="59"/>
        <v>0</v>
      </c>
      <c r="S1238" s="11"/>
      <c r="T1238" s="27" t="s">
        <v>2425</v>
      </c>
      <c r="U1238" s="11">
        <v>837</v>
      </c>
    </row>
    <row r="1239" spans="1:21" x14ac:dyDescent="0.2">
      <c r="A1239" s="11">
        <v>357</v>
      </c>
      <c r="B1239" s="27" t="s">
        <v>2427</v>
      </c>
      <c r="C1239" s="11" t="s">
        <v>72</v>
      </c>
      <c r="D1239" s="28" t="s">
        <v>2428</v>
      </c>
      <c r="E1239" s="11">
        <v>22</v>
      </c>
      <c r="F1239" s="11" t="s">
        <v>67</v>
      </c>
      <c r="G1239" s="11">
        <v>75779186</v>
      </c>
      <c r="I1239" t="b">
        <f t="shared" si="57"/>
        <v>0</v>
      </c>
      <c r="J1239" s="25" t="str">
        <f t="shared" si="58"/>
        <v>1996</v>
      </c>
      <c r="L1239" s="32">
        <f t="shared" si="59"/>
        <v>0</v>
      </c>
      <c r="S1239" s="11"/>
      <c r="T1239" s="27" t="s">
        <v>2427</v>
      </c>
      <c r="U1239" s="11">
        <v>357</v>
      </c>
    </row>
    <row r="1240" spans="1:21" x14ac:dyDescent="0.2">
      <c r="A1240" s="11">
        <v>589</v>
      </c>
      <c r="B1240" s="27" t="s">
        <v>2429</v>
      </c>
      <c r="C1240" s="11" t="s">
        <v>61</v>
      </c>
      <c r="D1240" s="28" t="s">
        <v>2430</v>
      </c>
      <c r="E1240" s="11">
        <v>23</v>
      </c>
      <c r="F1240" s="11" t="s">
        <v>67</v>
      </c>
      <c r="G1240" s="11">
        <v>26165003</v>
      </c>
      <c r="I1240" t="b">
        <f t="shared" si="57"/>
        <v>0</v>
      </c>
      <c r="J1240" s="25" t="str">
        <f t="shared" si="58"/>
        <v>1994</v>
      </c>
      <c r="L1240" s="32">
        <f t="shared" si="59"/>
        <v>0</v>
      </c>
      <c r="S1240" s="11"/>
      <c r="T1240" s="27" t="s">
        <v>2429</v>
      </c>
      <c r="U1240" s="11">
        <v>589</v>
      </c>
    </row>
    <row r="1241" spans="1:21" x14ac:dyDescent="0.2">
      <c r="A1241" s="11">
        <v>1545</v>
      </c>
      <c r="B1241" s="27" t="s">
        <v>2431</v>
      </c>
      <c r="C1241" s="11" t="s">
        <v>72</v>
      </c>
      <c r="D1241" s="28" t="s">
        <v>2432</v>
      </c>
      <c r="E1241" s="11">
        <v>20</v>
      </c>
      <c r="F1241" s="11" t="s">
        <v>94</v>
      </c>
      <c r="G1241" s="11">
        <v>72409764</v>
      </c>
      <c r="I1241" t="b">
        <f t="shared" si="57"/>
        <v>0</v>
      </c>
      <c r="J1241" s="25" t="str">
        <f t="shared" si="58"/>
        <v>1997</v>
      </c>
      <c r="L1241" s="32">
        <f t="shared" si="59"/>
        <v>0</v>
      </c>
      <c r="S1241" s="11"/>
      <c r="T1241" s="27" t="s">
        <v>2431</v>
      </c>
      <c r="U1241" s="11">
        <v>1545</v>
      </c>
    </row>
    <row r="1242" spans="1:21" x14ac:dyDescent="0.2">
      <c r="A1242" s="11">
        <v>952</v>
      </c>
      <c r="B1242" s="27" t="s">
        <v>2433</v>
      </c>
      <c r="C1242" s="11" t="s">
        <v>61</v>
      </c>
      <c r="D1242" s="28" t="s">
        <v>2434</v>
      </c>
      <c r="E1242" s="11">
        <v>45</v>
      </c>
      <c r="F1242" s="11" t="s">
        <v>67</v>
      </c>
      <c r="G1242" s="11">
        <v>96762087</v>
      </c>
      <c r="I1242" t="b">
        <f t="shared" si="57"/>
        <v>0</v>
      </c>
      <c r="J1242" s="25" t="str">
        <f t="shared" si="58"/>
        <v>1972</v>
      </c>
      <c r="L1242" s="32">
        <f t="shared" si="59"/>
        <v>0</v>
      </c>
      <c r="S1242" s="11"/>
      <c r="T1242" s="27" t="s">
        <v>2433</v>
      </c>
      <c r="U1242" s="11">
        <v>952</v>
      </c>
    </row>
    <row r="1243" spans="1:21" x14ac:dyDescent="0.2">
      <c r="A1243" s="11">
        <v>1158</v>
      </c>
      <c r="B1243" s="27" t="s">
        <v>2435</v>
      </c>
      <c r="C1243" s="11" t="s">
        <v>72</v>
      </c>
      <c r="D1243" s="28" t="s">
        <v>2436</v>
      </c>
      <c r="E1243" s="11">
        <v>38</v>
      </c>
      <c r="F1243" s="11" t="s">
        <v>67</v>
      </c>
      <c r="G1243" s="11">
        <v>17018231</v>
      </c>
      <c r="I1243" t="b">
        <f t="shared" si="57"/>
        <v>0</v>
      </c>
      <c r="J1243" s="25" t="str">
        <f t="shared" si="58"/>
        <v>1979</v>
      </c>
      <c r="L1243" s="32">
        <f t="shared" si="59"/>
        <v>0</v>
      </c>
      <c r="S1243" s="11"/>
      <c r="T1243" s="27" t="s">
        <v>2435</v>
      </c>
      <c r="U1243" s="11">
        <v>1158</v>
      </c>
    </row>
    <row r="1244" spans="1:21" x14ac:dyDescent="0.2">
      <c r="A1244" s="11">
        <v>1022</v>
      </c>
      <c r="B1244" s="27" t="s">
        <v>2437</v>
      </c>
      <c r="C1244" s="11" t="s">
        <v>61</v>
      </c>
      <c r="D1244" s="28" t="s">
        <v>982</v>
      </c>
      <c r="E1244" s="11">
        <v>32</v>
      </c>
      <c r="F1244" s="11" t="s">
        <v>76</v>
      </c>
      <c r="G1244" s="11">
        <v>24362156</v>
      </c>
      <c r="I1244" t="b">
        <f t="shared" si="57"/>
        <v>0</v>
      </c>
      <c r="J1244" s="25" t="str">
        <f t="shared" si="58"/>
        <v>1985</v>
      </c>
      <c r="L1244" s="32">
        <f t="shared" si="59"/>
        <v>0</v>
      </c>
      <c r="S1244" s="11"/>
      <c r="T1244" s="27" t="s">
        <v>2437</v>
      </c>
      <c r="U1244" s="11">
        <v>1022</v>
      </c>
    </row>
    <row r="1245" spans="1:21" x14ac:dyDescent="0.2">
      <c r="A1245" s="11">
        <v>520</v>
      </c>
      <c r="B1245" s="27" t="s">
        <v>2438</v>
      </c>
      <c r="C1245" s="11" t="s">
        <v>65</v>
      </c>
      <c r="D1245" s="28" t="s">
        <v>1070</v>
      </c>
      <c r="E1245" s="11">
        <v>28</v>
      </c>
      <c r="F1245" s="11" t="s">
        <v>67</v>
      </c>
      <c r="G1245" s="11">
        <v>52754151</v>
      </c>
      <c r="I1245" t="b">
        <f t="shared" si="57"/>
        <v>0</v>
      </c>
      <c r="J1245" s="25" t="str">
        <f t="shared" si="58"/>
        <v>1989</v>
      </c>
      <c r="L1245" s="32">
        <f t="shared" si="59"/>
        <v>0</v>
      </c>
      <c r="S1245" s="11"/>
      <c r="T1245" s="27" t="s">
        <v>2438</v>
      </c>
      <c r="U1245" s="11">
        <v>520</v>
      </c>
    </row>
    <row r="1246" spans="1:21" x14ac:dyDescent="0.2">
      <c r="A1246" s="11">
        <v>1005</v>
      </c>
      <c r="B1246" s="27" t="s">
        <v>2439</v>
      </c>
      <c r="C1246" s="11" t="s">
        <v>72</v>
      </c>
      <c r="D1246" s="28" t="s">
        <v>2440</v>
      </c>
      <c r="E1246" s="11">
        <v>20</v>
      </c>
      <c r="F1246" s="11" t="s">
        <v>67</v>
      </c>
      <c r="G1246" s="11">
        <v>17025053</v>
      </c>
      <c r="I1246" t="b">
        <f t="shared" si="57"/>
        <v>0</v>
      </c>
      <c r="J1246" s="25" t="str">
        <f t="shared" si="58"/>
        <v>1997</v>
      </c>
      <c r="L1246" s="32">
        <f t="shared" si="59"/>
        <v>0</v>
      </c>
      <c r="S1246" s="11"/>
      <c r="T1246" s="27" t="s">
        <v>2439</v>
      </c>
      <c r="U1246" s="11">
        <v>1005</v>
      </c>
    </row>
    <row r="1247" spans="1:21" x14ac:dyDescent="0.2">
      <c r="A1247" s="11">
        <v>489</v>
      </c>
      <c r="B1247" s="27" t="s">
        <v>2441</v>
      </c>
      <c r="C1247" s="11" t="s">
        <v>72</v>
      </c>
      <c r="D1247" s="28" t="s">
        <v>2442</v>
      </c>
      <c r="E1247" s="11">
        <v>36</v>
      </c>
      <c r="F1247" s="11" t="s">
        <v>70</v>
      </c>
      <c r="G1247" s="11">
        <v>93969189</v>
      </c>
      <c r="I1247" t="b">
        <f t="shared" si="57"/>
        <v>0</v>
      </c>
      <c r="J1247" s="25" t="str">
        <f t="shared" si="58"/>
        <v>1981</v>
      </c>
      <c r="L1247" s="32">
        <f t="shared" si="59"/>
        <v>0</v>
      </c>
      <c r="S1247" s="11"/>
      <c r="T1247" s="27" t="s">
        <v>2441</v>
      </c>
      <c r="U1247" s="11">
        <v>489</v>
      </c>
    </row>
    <row r="1248" spans="1:21" x14ac:dyDescent="0.2">
      <c r="A1248" s="11">
        <v>631</v>
      </c>
      <c r="B1248" s="27" t="s">
        <v>2443</v>
      </c>
      <c r="C1248" s="11" t="s">
        <v>61</v>
      </c>
      <c r="D1248" s="28" t="s">
        <v>668</v>
      </c>
      <c r="E1248" s="11">
        <v>45</v>
      </c>
      <c r="F1248" s="11" t="s">
        <v>67</v>
      </c>
      <c r="G1248" s="11">
        <v>4317279</v>
      </c>
      <c r="I1248" t="b">
        <f t="shared" si="57"/>
        <v>0</v>
      </c>
      <c r="J1248" s="25" t="str">
        <f t="shared" si="58"/>
        <v>1972</v>
      </c>
      <c r="L1248" s="32">
        <f t="shared" si="59"/>
        <v>0</v>
      </c>
      <c r="S1248" s="11"/>
      <c r="T1248" s="27" t="s">
        <v>2443</v>
      </c>
      <c r="U1248" s="11">
        <v>631</v>
      </c>
    </row>
    <row r="1249" spans="1:21" x14ac:dyDescent="0.2">
      <c r="A1249" s="11">
        <v>342</v>
      </c>
      <c r="B1249" s="27" t="s">
        <v>2444</v>
      </c>
      <c r="C1249" s="11" t="s">
        <v>61</v>
      </c>
      <c r="D1249" s="28" t="s">
        <v>2445</v>
      </c>
      <c r="E1249" s="11">
        <v>26</v>
      </c>
      <c r="F1249" s="11" t="s">
        <v>67</v>
      </c>
      <c r="G1249" s="11">
        <v>12898849</v>
      </c>
      <c r="I1249" t="b">
        <f t="shared" si="57"/>
        <v>0</v>
      </c>
      <c r="J1249" s="25" t="str">
        <f t="shared" si="58"/>
        <v>1991</v>
      </c>
      <c r="L1249" s="32">
        <f t="shared" si="59"/>
        <v>0</v>
      </c>
      <c r="S1249" s="11"/>
      <c r="T1249" s="27" t="s">
        <v>2444</v>
      </c>
      <c r="U1249" s="11">
        <v>342</v>
      </c>
    </row>
    <row r="1250" spans="1:21" x14ac:dyDescent="0.2">
      <c r="A1250" s="11">
        <v>253</v>
      </c>
      <c r="B1250" s="27" t="s">
        <v>2446</v>
      </c>
      <c r="C1250" s="11" t="s">
        <v>72</v>
      </c>
      <c r="D1250" s="28" t="s">
        <v>2447</v>
      </c>
      <c r="E1250" s="11">
        <v>42</v>
      </c>
      <c r="F1250" s="11" t="s">
        <v>67</v>
      </c>
      <c r="G1250" s="11">
        <v>26588728</v>
      </c>
      <c r="I1250" t="b">
        <f t="shared" si="57"/>
        <v>0</v>
      </c>
      <c r="J1250" s="25" t="str">
        <f t="shared" si="58"/>
        <v>1975</v>
      </c>
      <c r="L1250" s="32">
        <f t="shared" si="59"/>
        <v>0</v>
      </c>
      <c r="S1250" s="11"/>
      <c r="T1250" s="27" t="s">
        <v>2446</v>
      </c>
      <c r="U1250" s="11">
        <v>253</v>
      </c>
    </row>
    <row r="1251" spans="1:21" x14ac:dyDescent="0.2">
      <c r="A1251" s="11">
        <v>1185</v>
      </c>
      <c r="B1251" s="27" t="s">
        <v>2448</v>
      </c>
      <c r="C1251" s="11" t="s">
        <v>72</v>
      </c>
      <c r="D1251" s="28" t="s">
        <v>2449</v>
      </c>
      <c r="E1251" s="11">
        <v>21</v>
      </c>
      <c r="F1251" s="11" t="s">
        <v>67</v>
      </c>
      <c r="G1251" s="11">
        <v>44429386</v>
      </c>
      <c r="I1251" t="b">
        <f t="shared" si="57"/>
        <v>0</v>
      </c>
      <c r="J1251" s="25" t="str">
        <f t="shared" si="58"/>
        <v>1996</v>
      </c>
      <c r="L1251" s="32">
        <f t="shared" si="59"/>
        <v>0</v>
      </c>
      <c r="S1251" s="11"/>
      <c r="T1251" s="27" t="s">
        <v>2448</v>
      </c>
      <c r="U1251" s="11">
        <v>1185</v>
      </c>
    </row>
    <row r="1252" spans="1:21" x14ac:dyDescent="0.2">
      <c r="A1252" s="11">
        <v>338</v>
      </c>
      <c r="B1252" s="27" t="s">
        <v>2450</v>
      </c>
      <c r="C1252" s="11" t="s">
        <v>61</v>
      </c>
      <c r="D1252" s="28" t="s">
        <v>2451</v>
      </c>
      <c r="E1252" s="11">
        <v>26</v>
      </c>
      <c r="F1252" s="11" t="s">
        <v>67</v>
      </c>
      <c r="G1252" s="11">
        <v>34085629</v>
      </c>
      <c r="I1252" t="b">
        <f t="shared" si="57"/>
        <v>0</v>
      </c>
      <c r="J1252" s="25" t="str">
        <f t="shared" si="58"/>
        <v>1991</v>
      </c>
      <c r="L1252" s="32">
        <f t="shared" si="59"/>
        <v>0</v>
      </c>
      <c r="S1252" s="11"/>
      <c r="T1252" s="27" t="s">
        <v>2450</v>
      </c>
      <c r="U1252" s="11">
        <v>338</v>
      </c>
    </row>
    <row r="1253" spans="1:21" x14ac:dyDescent="0.2">
      <c r="A1253" s="11">
        <v>1756</v>
      </c>
      <c r="B1253" s="27" t="s">
        <v>2452</v>
      </c>
      <c r="C1253" s="11" t="s">
        <v>72</v>
      </c>
      <c r="D1253" s="28" t="s">
        <v>2453</v>
      </c>
      <c r="E1253" s="11">
        <v>40</v>
      </c>
      <c r="F1253" s="11" t="s">
        <v>70</v>
      </c>
      <c r="G1253" s="11">
        <v>23856828</v>
      </c>
      <c r="I1253" t="b">
        <f t="shared" si="57"/>
        <v>0</v>
      </c>
      <c r="J1253" s="25" t="str">
        <f t="shared" si="58"/>
        <v>1977</v>
      </c>
      <c r="L1253" s="32">
        <f t="shared" si="59"/>
        <v>1</v>
      </c>
      <c r="S1253" s="11"/>
      <c r="T1253" s="27" t="s">
        <v>2452</v>
      </c>
      <c r="U1253" s="11">
        <v>1756</v>
      </c>
    </row>
    <row r="1254" spans="1:21" x14ac:dyDescent="0.2">
      <c r="A1254" s="11">
        <v>360</v>
      </c>
      <c r="B1254" s="27" t="s">
        <v>2454</v>
      </c>
      <c r="C1254" s="11" t="s">
        <v>61</v>
      </c>
      <c r="D1254" s="28" t="s">
        <v>2455</v>
      </c>
      <c r="E1254" s="11">
        <v>25</v>
      </c>
      <c r="F1254" s="11" t="s">
        <v>67</v>
      </c>
      <c r="G1254" s="11">
        <v>63055994</v>
      </c>
      <c r="I1254" t="b">
        <f t="shared" si="57"/>
        <v>0</v>
      </c>
      <c r="J1254" s="25" t="str">
        <f t="shared" si="58"/>
        <v>1993</v>
      </c>
      <c r="L1254" s="32">
        <f t="shared" si="59"/>
        <v>0</v>
      </c>
      <c r="S1254" s="11"/>
      <c r="T1254" s="27" t="s">
        <v>2454</v>
      </c>
      <c r="U1254" s="11">
        <v>360</v>
      </c>
    </row>
    <row r="1255" spans="1:21" x14ac:dyDescent="0.2">
      <c r="A1255" s="11">
        <v>481</v>
      </c>
      <c r="B1255" s="27" t="s">
        <v>2456</v>
      </c>
      <c r="C1255" s="11" t="s">
        <v>72</v>
      </c>
      <c r="D1255" s="28" t="s">
        <v>2457</v>
      </c>
      <c r="E1255" s="11">
        <v>44</v>
      </c>
      <c r="F1255" s="11" t="s">
        <v>67</v>
      </c>
      <c r="G1255" s="11">
        <v>98404591</v>
      </c>
      <c r="I1255" t="b">
        <f t="shared" si="57"/>
        <v>0</v>
      </c>
      <c r="J1255" s="25" t="str">
        <f t="shared" si="58"/>
        <v>1973</v>
      </c>
      <c r="L1255" s="32">
        <f t="shared" si="59"/>
        <v>0</v>
      </c>
      <c r="S1255" s="11"/>
      <c r="T1255" s="27" t="s">
        <v>2456</v>
      </c>
      <c r="U1255" s="11">
        <v>481</v>
      </c>
    </row>
    <row r="1256" spans="1:21" x14ac:dyDescent="0.2">
      <c r="A1256" s="11">
        <v>1647</v>
      </c>
      <c r="B1256" s="27" t="s">
        <v>2458</v>
      </c>
      <c r="C1256" s="11" t="s">
        <v>72</v>
      </c>
      <c r="D1256" s="28" t="s">
        <v>2459</v>
      </c>
      <c r="E1256" s="11">
        <v>35</v>
      </c>
      <c r="F1256" s="11" t="s">
        <v>67</v>
      </c>
      <c r="G1256" s="11">
        <v>3012201</v>
      </c>
      <c r="I1256" t="b">
        <f t="shared" si="57"/>
        <v>0</v>
      </c>
      <c r="J1256" s="25" t="str">
        <f t="shared" si="58"/>
        <v>1982</v>
      </c>
      <c r="L1256" s="32">
        <f t="shared" si="59"/>
        <v>0</v>
      </c>
      <c r="S1256" s="11"/>
      <c r="T1256" s="27" t="s">
        <v>2458</v>
      </c>
      <c r="U1256" s="11">
        <v>1647</v>
      </c>
    </row>
    <row r="1257" spans="1:21" x14ac:dyDescent="0.2">
      <c r="A1257" s="11">
        <v>754</v>
      </c>
      <c r="B1257" s="27" t="s">
        <v>2460</v>
      </c>
      <c r="C1257" s="11" t="s">
        <v>61</v>
      </c>
      <c r="D1257" s="28" t="s">
        <v>2461</v>
      </c>
      <c r="E1257" s="11">
        <v>35</v>
      </c>
      <c r="F1257" s="11" t="s">
        <v>67</v>
      </c>
      <c r="G1257" s="11">
        <v>60507439</v>
      </c>
      <c r="I1257" t="b">
        <f t="shared" si="57"/>
        <v>0</v>
      </c>
      <c r="J1257" s="25" t="str">
        <f t="shared" si="58"/>
        <v>1982</v>
      </c>
      <c r="L1257" s="32">
        <f t="shared" si="59"/>
        <v>0</v>
      </c>
      <c r="S1257" s="11"/>
      <c r="T1257" s="27" t="s">
        <v>2460</v>
      </c>
      <c r="U1257" s="11">
        <v>754</v>
      </c>
    </row>
    <row r="1258" spans="1:21" x14ac:dyDescent="0.2">
      <c r="A1258" s="11">
        <v>599</v>
      </c>
      <c r="B1258" s="27" t="s">
        <v>2462</v>
      </c>
      <c r="C1258" s="11" t="s">
        <v>72</v>
      </c>
      <c r="D1258" s="28" t="s">
        <v>2463</v>
      </c>
      <c r="E1258" s="11">
        <v>27</v>
      </c>
      <c r="F1258" s="11" t="s">
        <v>67</v>
      </c>
      <c r="G1258" s="11">
        <v>62126538</v>
      </c>
      <c r="I1258" t="b">
        <f t="shared" si="57"/>
        <v>0</v>
      </c>
      <c r="J1258" s="25" t="str">
        <f t="shared" si="58"/>
        <v>1990</v>
      </c>
      <c r="L1258" s="32">
        <f t="shared" si="59"/>
        <v>0</v>
      </c>
      <c r="S1258" s="11"/>
      <c r="T1258" s="27" t="s">
        <v>2462</v>
      </c>
      <c r="U1258" s="11">
        <v>599</v>
      </c>
    </row>
    <row r="1259" spans="1:21" x14ac:dyDescent="0.2">
      <c r="A1259" s="11">
        <v>1155</v>
      </c>
      <c r="B1259" s="27" t="s">
        <v>2464</v>
      </c>
      <c r="C1259" s="11" t="s">
        <v>72</v>
      </c>
      <c r="D1259" s="28" t="s">
        <v>2465</v>
      </c>
      <c r="E1259" s="11">
        <v>31</v>
      </c>
      <c r="F1259" s="11" t="s">
        <v>85</v>
      </c>
      <c r="G1259" s="11">
        <v>15187130</v>
      </c>
      <c r="I1259" t="b">
        <f t="shared" si="57"/>
        <v>0</v>
      </c>
      <c r="J1259" s="25" t="str">
        <f t="shared" si="58"/>
        <v>1986</v>
      </c>
      <c r="L1259" s="32">
        <f t="shared" si="59"/>
        <v>0</v>
      </c>
      <c r="S1259" s="11"/>
      <c r="T1259" s="27" t="s">
        <v>2464</v>
      </c>
      <c r="U1259" s="11">
        <v>1155</v>
      </c>
    </row>
    <row r="1260" spans="1:21" x14ac:dyDescent="0.2">
      <c r="A1260" s="11">
        <v>861</v>
      </c>
      <c r="B1260" s="27" t="s">
        <v>2466</v>
      </c>
      <c r="C1260" s="11" t="s">
        <v>72</v>
      </c>
      <c r="D1260" s="28" t="s">
        <v>2467</v>
      </c>
      <c r="E1260" s="11">
        <v>45</v>
      </c>
      <c r="F1260" s="11" t="s">
        <v>67</v>
      </c>
      <c r="G1260" s="11">
        <v>76110969</v>
      </c>
      <c r="I1260" t="b">
        <f t="shared" si="57"/>
        <v>0</v>
      </c>
      <c r="J1260" s="25" t="str">
        <f t="shared" si="58"/>
        <v>1972</v>
      </c>
      <c r="L1260" s="32">
        <f t="shared" si="59"/>
        <v>0</v>
      </c>
      <c r="S1260" s="11"/>
      <c r="T1260" s="27" t="s">
        <v>2466</v>
      </c>
      <c r="U1260" s="11">
        <v>861</v>
      </c>
    </row>
    <row r="1261" spans="1:21" x14ac:dyDescent="0.2">
      <c r="A1261" s="11">
        <v>585</v>
      </c>
      <c r="B1261" s="27" t="s">
        <v>2468</v>
      </c>
      <c r="C1261" s="11" t="s">
        <v>65</v>
      </c>
      <c r="D1261" s="28" t="s">
        <v>2469</v>
      </c>
      <c r="E1261" s="11">
        <v>23</v>
      </c>
      <c r="F1261" s="11" t="s">
        <v>67</v>
      </c>
      <c r="G1261" s="11">
        <v>94030042</v>
      </c>
      <c r="I1261" t="b">
        <f t="shared" si="57"/>
        <v>0</v>
      </c>
      <c r="J1261" s="25" t="str">
        <f t="shared" si="58"/>
        <v>1995</v>
      </c>
      <c r="L1261" s="32">
        <f t="shared" si="59"/>
        <v>0</v>
      </c>
      <c r="S1261" s="11"/>
      <c r="T1261" s="27" t="s">
        <v>2468</v>
      </c>
      <c r="U1261" s="11">
        <v>585</v>
      </c>
    </row>
    <row r="1262" spans="1:21" x14ac:dyDescent="0.2">
      <c r="A1262" s="11">
        <v>1472</v>
      </c>
      <c r="B1262" s="27" t="s">
        <v>2470</v>
      </c>
      <c r="C1262" s="11" t="s">
        <v>61</v>
      </c>
      <c r="D1262" s="28" t="s">
        <v>2471</v>
      </c>
      <c r="E1262" s="11">
        <v>42</v>
      </c>
      <c r="F1262" s="11" t="s">
        <v>63</v>
      </c>
      <c r="G1262" s="11">
        <v>8637996</v>
      </c>
      <c r="I1262" t="b">
        <f t="shared" si="57"/>
        <v>0</v>
      </c>
      <c r="J1262" s="25" t="str">
        <f t="shared" si="58"/>
        <v>1975</v>
      </c>
      <c r="L1262" s="32">
        <f t="shared" si="59"/>
        <v>0</v>
      </c>
      <c r="S1262" s="11"/>
      <c r="T1262" s="27" t="s">
        <v>2470</v>
      </c>
      <c r="U1262" s="11">
        <v>1472</v>
      </c>
    </row>
    <row r="1263" spans="1:21" x14ac:dyDescent="0.2">
      <c r="A1263" s="11">
        <v>896</v>
      </c>
      <c r="B1263" s="27" t="s">
        <v>2472</v>
      </c>
      <c r="C1263" s="11" t="s">
        <v>72</v>
      </c>
      <c r="D1263" s="28" t="s">
        <v>2473</v>
      </c>
      <c r="E1263" s="11">
        <v>33</v>
      </c>
      <c r="F1263" s="11" t="s">
        <v>67</v>
      </c>
      <c r="G1263" s="11">
        <v>1686686</v>
      </c>
      <c r="I1263" t="b">
        <f t="shared" si="57"/>
        <v>0</v>
      </c>
      <c r="J1263" s="25" t="str">
        <f t="shared" si="58"/>
        <v>1984</v>
      </c>
      <c r="L1263" s="32">
        <f t="shared" si="59"/>
        <v>0</v>
      </c>
      <c r="S1263" s="11"/>
      <c r="T1263" s="27" t="s">
        <v>2472</v>
      </c>
      <c r="U1263" s="11">
        <v>896</v>
      </c>
    </row>
    <row r="1264" spans="1:21" x14ac:dyDescent="0.2">
      <c r="A1264" s="11">
        <v>845</v>
      </c>
      <c r="B1264" s="27" t="s">
        <v>2474</v>
      </c>
      <c r="C1264" s="11" t="s">
        <v>72</v>
      </c>
      <c r="D1264" s="28" t="s">
        <v>2475</v>
      </c>
      <c r="E1264" s="11">
        <v>22</v>
      </c>
      <c r="F1264" s="11" t="s">
        <v>67</v>
      </c>
      <c r="G1264" s="11">
        <v>82463441</v>
      </c>
      <c r="I1264" t="b">
        <f t="shared" si="57"/>
        <v>0</v>
      </c>
      <c r="J1264" s="25" t="str">
        <f t="shared" si="58"/>
        <v>1996</v>
      </c>
      <c r="L1264" s="32">
        <f t="shared" si="59"/>
        <v>0</v>
      </c>
      <c r="S1264" s="11"/>
      <c r="T1264" s="27" t="s">
        <v>2474</v>
      </c>
      <c r="U1264" s="11">
        <v>845</v>
      </c>
    </row>
    <row r="1265" spans="1:21" x14ac:dyDescent="0.2">
      <c r="A1265" s="11">
        <v>925</v>
      </c>
      <c r="B1265" s="27" t="s">
        <v>2476</v>
      </c>
      <c r="C1265" s="11" t="s">
        <v>65</v>
      </c>
      <c r="D1265" s="28" t="s">
        <v>2477</v>
      </c>
      <c r="E1265" s="11">
        <v>23</v>
      </c>
      <c r="F1265" s="11" t="s">
        <v>585</v>
      </c>
      <c r="G1265" s="11">
        <v>73378304</v>
      </c>
      <c r="I1265" t="b">
        <f t="shared" si="57"/>
        <v>0</v>
      </c>
      <c r="J1265" s="25" t="str">
        <f t="shared" si="58"/>
        <v>1994</v>
      </c>
      <c r="L1265" s="32">
        <f t="shared" si="59"/>
        <v>0</v>
      </c>
      <c r="S1265" s="11"/>
      <c r="T1265" s="27" t="s">
        <v>2476</v>
      </c>
      <c r="U1265" s="11">
        <v>925</v>
      </c>
    </row>
    <row r="1266" spans="1:21" x14ac:dyDescent="0.2">
      <c r="A1266" s="11">
        <v>1392</v>
      </c>
      <c r="B1266" s="27" t="s">
        <v>2478</v>
      </c>
      <c r="C1266" s="11" t="s">
        <v>72</v>
      </c>
      <c r="D1266" s="28" t="s">
        <v>2479</v>
      </c>
      <c r="E1266" s="11">
        <v>35</v>
      </c>
      <c r="F1266" s="11" t="s">
        <v>67</v>
      </c>
      <c r="G1266" s="11">
        <v>85486064</v>
      </c>
      <c r="I1266" t="b">
        <f t="shared" si="57"/>
        <v>0</v>
      </c>
      <c r="J1266" s="25" t="str">
        <f t="shared" si="58"/>
        <v>1982</v>
      </c>
      <c r="L1266" s="32">
        <f t="shared" si="59"/>
        <v>0</v>
      </c>
      <c r="S1266" s="11"/>
      <c r="T1266" s="27" t="s">
        <v>2478</v>
      </c>
      <c r="U1266" s="11">
        <v>1392</v>
      </c>
    </row>
    <row r="1267" spans="1:21" x14ac:dyDescent="0.2">
      <c r="A1267" s="11">
        <v>223</v>
      </c>
      <c r="B1267" s="27" t="s">
        <v>2480</v>
      </c>
      <c r="C1267" s="11" t="s">
        <v>61</v>
      </c>
      <c r="D1267" s="28" t="s">
        <v>2481</v>
      </c>
      <c r="E1267" s="11">
        <v>22</v>
      </c>
      <c r="F1267" s="11" t="s">
        <v>70</v>
      </c>
      <c r="G1267" s="11">
        <v>25942269</v>
      </c>
      <c r="I1267" t="b">
        <f t="shared" si="57"/>
        <v>0</v>
      </c>
      <c r="J1267" s="25" t="str">
        <f t="shared" si="58"/>
        <v>1995</v>
      </c>
      <c r="L1267" s="32">
        <f t="shared" si="59"/>
        <v>0</v>
      </c>
      <c r="S1267" s="11"/>
      <c r="T1267" s="27" t="s">
        <v>2480</v>
      </c>
      <c r="U1267" s="11">
        <v>223</v>
      </c>
    </row>
    <row r="1268" spans="1:21" x14ac:dyDescent="0.2">
      <c r="A1268" s="11">
        <v>1132</v>
      </c>
      <c r="B1268" s="27" t="s">
        <v>2482</v>
      </c>
      <c r="C1268" s="11" t="s">
        <v>61</v>
      </c>
      <c r="D1268" s="28" t="s">
        <v>2483</v>
      </c>
      <c r="E1268" s="11">
        <v>24</v>
      </c>
      <c r="F1268" s="11" t="s">
        <v>67</v>
      </c>
      <c r="G1268" s="11">
        <v>71944955</v>
      </c>
      <c r="I1268" t="b">
        <f t="shared" si="57"/>
        <v>0</v>
      </c>
      <c r="J1268" s="25" t="str">
        <f t="shared" si="58"/>
        <v>1993</v>
      </c>
      <c r="L1268" s="32">
        <f t="shared" si="59"/>
        <v>0</v>
      </c>
      <c r="S1268" s="11"/>
      <c r="T1268" s="27" t="s">
        <v>2482</v>
      </c>
      <c r="U1268" s="11">
        <v>1132</v>
      </c>
    </row>
    <row r="1269" spans="1:21" x14ac:dyDescent="0.2">
      <c r="A1269" s="11">
        <v>202</v>
      </c>
      <c r="B1269" s="27" t="s">
        <v>2484</v>
      </c>
      <c r="C1269" s="11" t="s">
        <v>61</v>
      </c>
      <c r="D1269" s="28" t="s">
        <v>1088</v>
      </c>
      <c r="E1269" s="11">
        <v>31</v>
      </c>
      <c r="F1269" s="11" t="s">
        <v>76</v>
      </c>
      <c r="G1269" s="11">
        <v>22507983</v>
      </c>
      <c r="I1269" t="b">
        <f t="shared" si="57"/>
        <v>0</v>
      </c>
      <c r="J1269" s="25" t="str">
        <f t="shared" si="58"/>
        <v>1986</v>
      </c>
      <c r="L1269" s="32">
        <f t="shared" si="59"/>
        <v>0</v>
      </c>
      <c r="S1269" s="11"/>
      <c r="T1269" s="27" t="s">
        <v>2484</v>
      </c>
      <c r="U1269" s="11">
        <v>202</v>
      </c>
    </row>
    <row r="1270" spans="1:21" x14ac:dyDescent="0.2">
      <c r="A1270" s="11">
        <v>619</v>
      </c>
      <c r="B1270" s="27" t="s">
        <v>2485</v>
      </c>
      <c r="C1270" s="11" t="s">
        <v>61</v>
      </c>
      <c r="D1270" s="28" t="s">
        <v>2486</v>
      </c>
      <c r="E1270" s="11">
        <v>35</v>
      </c>
      <c r="F1270" s="11" t="s">
        <v>67</v>
      </c>
      <c r="G1270" s="11">
        <v>73667359</v>
      </c>
      <c r="I1270" t="b">
        <f t="shared" si="57"/>
        <v>0</v>
      </c>
      <c r="J1270" s="25" t="str">
        <f t="shared" si="58"/>
        <v>1982</v>
      </c>
      <c r="L1270" s="32">
        <f t="shared" si="59"/>
        <v>0</v>
      </c>
      <c r="S1270" s="11"/>
      <c r="T1270" s="27" t="s">
        <v>2485</v>
      </c>
      <c r="U1270" s="11">
        <v>619</v>
      </c>
    </row>
    <row r="1271" spans="1:21" x14ac:dyDescent="0.2">
      <c r="A1271" s="11">
        <v>1077</v>
      </c>
      <c r="B1271" s="27" t="s">
        <v>2487</v>
      </c>
      <c r="C1271" s="11" t="s">
        <v>72</v>
      </c>
      <c r="D1271" s="28" t="s">
        <v>1471</v>
      </c>
      <c r="E1271" s="11">
        <v>30</v>
      </c>
      <c r="F1271" s="11" t="s">
        <v>85</v>
      </c>
      <c r="G1271" s="11">
        <v>85400478</v>
      </c>
      <c r="I1271" t="b">
        <f t="shared" si="57"/>
        <v>0</v>
      </c>
      <c r="J1271" s="25" t="str">
        <f t="shared" si="58"/>
        <v>1987</v>
      </c>
      <c r="L1271" s="32">
        <f t="shared" si="59"/>
        <v>0</v>
      </c>
      <c r="S1271" s="11"/>
      <c r="T1271" s="27" t="s">
        <v>2487</v>
      </c>
      <c r="U1271" s="11">
        <v>1077</v>
      </c>
    </row>
    <row r="1272" spans="1:21" x14ac:dyDescent="0.2">
      <c r="A1272" s="11">
        <v>545</v>
      </c>
      <c r="B1272" s="27" t="s">
        <v>2488</v>
      </c>
      <c r="C1272" s="11" t="s">
        <v>61</v>
      </c>
      <c r="D1272" s="28" t="s">
        <v>2489</v>
      </c>
      <c r="E1272" s="11">
        <v>42</v>
      </c>
      <c r="F1272" s="11" t="s">
        <v>67</v>
      </c>
      <c r="G1272" s="11">
        <v>17339272</v>
      </c>
      <c r="I1272" t="b">
        <f t="shared" si="57"/>
        <v>0</v>
      </c>
      <c r="J1272" s="25" t="str">
        <f t="shared" si="58"/>
        <v>1975</v>
      </c>
      <c r="L1272" s="32">
        <f t="shared" si="59"/>
        <v>0</v>
      </c>
      <c r="S1272" s="11"/>
      <c r="T1272" s="27" t="s">
        <v>2488</v>
      </c>
      <c r="U1272" s="11">
        <v>545</v>
      </c>
    </row>
    <row r="1273" spans="1:21" x14ac:dyDescent="0.2">
      <c r="A1273" s="11">
        <v>176</v>
      </c>
      <c r="B1273" s="27" t="s">
        <v>2490</v>
      </c>
      <c r="C1273" s="11" t="s">
        <v>72</v>
      </c>
      <c r="D1273" s="28" t="s">
        <v>2491</v>
      </c>
      <c r="E1273" s="11">
        <v>26</v>
      </c>
      <c r="F1273" s="11" t="s">
        <v>63</v>
      </c>
      <c r="G1273" s="11">
        <v>14389852</v>
      </c>
      <c r="I1273" t="b">
        <f t="shared" si="57"/>
        <v>0</v>
      </c>
      <c r="J1273" s="25" t="str">
        <f t="shared" si="58"/>
        <v>1991</v>
      </c>
      <c r="L1273" s="32">
        <f t="shared" si="59"/>
        <v>0</v>
      </c>
      <c r="S1273" s="11"/>
      <c r="T1273" s="27" t="s">
        <v>2490</v>
      </c>
      <c r="U1273" s="11">
        <v>176</v>
      </c>
    </row>
    <row r="1274" spans="1:21" x14ac:dyDescent="0.2">
      <c r="A1274" s="11">
        <v>1362</v>
      </c>
      <c r="B1274" s="27" t="s">
        <v>2492</v>
      </c>
      <c r="C1274" s="11" t="s">
        <v>61</v>
      </c>
      <c r="D1274" s="28" t="s">
        <v>2493</v>
      </c>
      <c r="E1274" s="11">
        <v>37</v>
      </c>
      <c r="F1274" s="11" t="s">
        <v>67</v>
      </c>
      <c r="G1274" s="11">
        <v>4019648</v>
      </c>
      <c r="I1274" t="b">
        <f t="shared" si="57"/>
        <v>0</v>
      </c>
      <c r="J1274" s="25" t="str">
        <f t="shared" si="58"/>
        <v>1981</v>
      </c>
      <c r="L1274" s="32">
        <f t="shared" si="59"/>
        <v>0</v>
      </c>
      <c r="S1274" s="11"/>
      <c r="T1274" s="27" t="s">
        <v>2492</v>
      </c>
      <c r="U1274" s="11">
        <v>1362</v>
      </c>
    </row>
    <row r="1275" spans="1:21" x14ac:dyDescent="0.2">
      <c r="A1275" s="11">
        <v>1099</v>
      </c>
      <c r="B1275" s="27" t="s">
        <v>2494</v>
      </c>
      <c r="C1275" s="11" t="s">
        <v>72</v>
      </c>
      <c r="D1275" s="28" t="s">
        <v>564</v>
      </c>
      <c r="E1275" s="11">
        <v>32</v>
      </c>
      <c r="F1275" s="11" t="s">
        <v>119</v>
      </c>
      <c r="G1275" s="11">
        <v>8447846</v>
      </c>
      <c r="I1275" t="b">
        <f t="shared" si="57"/>
        <v>0</v>
      </c>
      <c r="J1275" s="25" t="str">
        <f t="shared" si="58"/>
        <v>1985</v>
      </c>
      <c r="L1275" s="32">
        <f t="shared" si="59"/>
        <v>0</v>
      </c>
      <c r="S1275" s="11"/>
      <c r="T1275" s="27" t="s">
        <v>2494</v>
      </c>
      <c r="U1275" s="11">
        <v>1099</v>
      </c>
    </row>
    <row r="1276" spans="1:21" x14ac:dyDescent="0.2">
      <c r="A1276" s="11">
        <v>461</v>
      </c>
      <c r="B1276" s="27" t="s">
        <v>2495</v>
      </c>
      <c r="C1276" s="11" t="s">
        <v>72</v>
      </c>
      <c r="D1276" s="28" t="s">
        <v>2496</v>
      </c>
      <c r="E1276" s="11">
        <v>28</v>
      </c>
      <c r="F1276" s="11" t="s">
        <v>122</v>
      </c>
      <c r="G1276" s="11">
        <v>37562353</v>
      </c>
      <c r="I1276" t="b">
        <f t="shared" si="57"/>
        <v>0</v>
      </c>
      <c r="J1276" s="25" t="str">
        <f t="shared" si="58"/>
        <v>1989</v>
      </c>
      <c r="L1276" s="32">
        <f t="shared" si="59"/>
        <v>0</v>
      </c>
      <c r="S1276" s="11"/>
      <c r="T1276" s="27" t="s">
        <v>2495</v>
      </c>
      <c r="U1276" s="11">
        <v>461</v>
      </c>
    </row>
    <row r="1277" spans="1:21" x14ac:dyDescent="0.2">
      <c r="A1277" s="11">
        <v>268</v>
      </c>
      <c r="B1277" s="27" t="s">
        <v>2497</v>
      </c>
      <c r="C1277" s="11" t="s">
        <v>61</v>
      </c>
      <c r="D1277" s="28" t="s">
        <v>992</v>
      </c>
      <c r="E1277" s="11">
        <v>37</v>
      </c>
      <c r="F1277" s="11" t="s">
        <v>67</v>
      </c>
      <c r="G1277" s="11">
        <v>99899006</v>
      </c>
      <c r="I1277" t="b">
        <f t="shared" si="57"/>
        <v>0</v>
      </c>
      <c r="J1277" s="25" t="str">
        <f t="shared" si="58"/>
        <v>1980</v>
      </c>
      <c r="L1277" s="32">
        <f t="shared" si="59"/>
        <v>0</v>
      </c>
      <c r="S1277" s="11"/>
      <c r="T1277" s="27" t="s">
        <v>2497</v>
      </c>
      <c r="U1277" s="11">
        <v>268</v>
      </c>
    </row>
    <row r="1278" spans="1:21" x14ac:dyDescent="0.2">
      <c r="A1278" s="11">
        <v>1651</v>
      </c>
      <c r="B1278" s="27" t="s">
        <v>2498</v>
      </c>
      <c r="C1278" s="11" t="s">
        <v>72</v>
      </c>
      <c r="D1278" s="28" t="s">
        <v>1385</v>
      </c>
      <c r="E1278" s="11">
        <v>35</v>
      </c>
      <c r="F1278" s="11" t="s">
        <v>63</v>
      </c>
      <c r="G1278" s="11">
        <v>80371855</v>
      </c>
      <c r="I1278" t="b">
        <f t="shared" si="57"/>
        <v>0</v>
      </c>
      <c r="J1278" s="25" t="str">
        <f t="shared" si="58"/>
        <v>1982</v>
      </c>
      <c r="L1278" s="32">
        <f t="shared" si="59"/>
        <v>0</v>
      </c>
      <c r="S1278" s="11"/>
      <c r="T1278" s="27" t="s">
        <v>2498</v>
      </c>
      <c r="U1278" s="11">
        <v>1651</v>
      </c>
    </row>
    <row r="1279" spans="1:21" x14ac:dyDescent="0.2">
      <c r="A1279" s="11">
        <v>283</v>
      </c>
      <c r="B1279" s="27" t="s">
        <v>2499</v>
      </c>
      <c r="C1279" s="11" t="s">
        <v>61</v>
      </c>
      <c r="D1279" s="28" t="s">
        <v>2500</v>
      </c>
      <c r="E1279" s="11">
        <v>28</v>
      </c>
      <c r="F1279" s="11" t="s">
        <v>70</v>
      </c>
      <c r="G1279" s="11">
        <v>35312085</v>
      </c>
      <c r="I1279" t="b">
        <f t="shared" si="57"/>
        <v>0</v>
      </c>
      <c r="J1279" s="25" t="str">
        <f t="shared" si="58"/>
        <v>1989</v>
      </c>
      <c r="L1279" s="32">
        <f t="shared" si="59"/>
        <v>0</v>
      </c>
      <c r="S1279" s="11"/>
      <c r="T1279" s="27" t="s">
        <v>2499</v>
      </c>
      <c r="U1279" s="11">
        <v>283</v>
      </c>
    </row>
    <row r="1280" spans="1:21" x14ac:dyDescent="0.2">
      <c r="A1280" s="11">
        <v>1000</v>
      </c>
      <c r="B1280" s="27" t="s">
        <v>2501</v>
      </c>
      <c r="C1280" s="11" t="s">
        <v>72</v>
      </c>
      <c r="D1280" s="28" t="s">
        <v>2502</v>
      </c>
      <c r="E1280" s="11">
        <v>32</v>
      </c>
      <c r="F1280" s="11" t="s">
        <v>67</v>
      </c>
      <c r="G1280" s="11">
        <v>16919527</v>
      </c>
      <c r="I1280" t="b">
        <f t="shared" si="57"/>
        <v>0</v>
      </c>
      <c r="J1280" s="25" t="str">
        <f t="shared" si="58"/>
        <v>1985</v>
      </c>
      <c r="L1280" s="32">
        <f t="shared" si="59"/>
        <v>0</v>
      </c>
      <c r="S1280" s="11"/>
      <c r="T1280" s="27" t="s">
        <v>2501</v>
      </c>
      <c r="U1280" s="11">
        <v>1000</v>
      </c>
    </row>
    <row r="1281" spans="1:21" x14ac:dyDescent="0.2">
      <c r="A1281" s="11">
        <v>241</v>
      </c>
      <c r="B1281" s="27" t="s">
        <v>2503</v>
      </c>
      <c r="C1281" s="11" t="s">
        <v>61</v>
      </c>
      <c r="D1281" s="28" t="s">
        <v>2504</v>
      </c>
      <c r="E1281" s="11">
        <v>29</v>
      </c>
      <c r="F1281" s="11" t="s">
        <v>67</v>
      </c>
      <c r="G1281" s="11">
        <v>79443170</v>
      </c>
      <c r="I1281" t="b">
        <f t="shared" si="57"/>
        <v>0</v>
      </c>
      <c r="J1281" s="25" t="str">
        <f t="shared" si="58"/>
        <v>1988</v>
      </c>
      <c r="L1281" s="32">
        <f t="shared" si="59"/>
        <v>0</v>
      </c>
      <c r="S1281" s="11"/>
      <c r="T1281" s="27" t="s">
        <v>2503</v>
      </c>
      <c r="U1281" s="11">
        <v>241</v>
      </c>
    </row>
    <row r="1282" spans="1:21" x14ac:dyDescent="0.2">
      <c r="A1282" s="11">
        <v>31</v>
      </c>
      <c r="B1282" s="27" t="s">
        <v>999</v>
      </c>
      <c r="C1282" s="11" t="s">
        <v>72</v>
      </c>
      <c r="D1282" s="28" t="s">
        <v>1490</v>
      </c>
      <c r="E1282" s="11">
        <v>29</v>
      </c>
      <c r="F1282" s="11" t="s">
        <v>67</v>
      </c>
      <c r="G1282" s="11">
        <v>928226</v>
      </c>
      <c r="I1282" t="b">
        <f t="shared" si="57"/>
        <v>0</v>
      </c>
      <c r="J1282" s="25" t="str">
        <f t="shared" si="58"/>
        <v>1988</v>
      </c>
      <c r="L1282" s="32">
        <f t="shared" si="59"/>
        <v>0</v>
      </c>
      <c r="S1282" s="11"/>
      <c r="T1282" s="27" t="s">
        <v>999</v>
      </c>
      <c r="U1282" s="11">
        <v>31</v>
      </c>
    </row>
    <row r="1283" spans="1:21" x14ac:dyDescent="0.2">
      <c r="A1283" s="11">
        <v>1234</v>
      </c>
      <c r="B1283" s="27" t="s">
        <v>2505</v>
      </c>
      <c r="C1283" s="11" t="s">
        <v>65</v>
      </c>
      <c r="D1283" s="28" t="s">
        <v>2051</v>
      </c>
      <c r="E1283" s="11">
        <v>34</v>
      </c>
      <c r="F1283" s="11" t="s">
        <v>67</v>
      </c>
      <c r="G1283" s="11">
        <v>29208700</v>
      </c>
      <c r="I1283" t="b">
        <f t="shared" si="57"/>
        <v>0</v>
      </c>
      <c r="J1283" s="25" t="str">
        <f t="shared" si="58"/>
        <v>1983</v>
      </c>
      <c r="L1283" s="32">
        <f t="shared" si="59"/>
        <v>0</v>
      </c>
      <c r="S1283" s="11"/>
      <c r="T1283" s="27" t="s">
        <v>2505</v>
      </c>
      <c r="U1283" s="11">
        <v>1234</v>
      </c>
    </row>
    <row r="1284" spans="1:21" x14ac:dyDescent="0.2">
      <c r="A1284" s="11">
        <v>364</v>
      </c>
      <c r="B1284" s="27" t="s">
        <v>2506</v>
      </c>
      <c r="C1284" s="11" t="s">
        <v>61</v>
      </c>
      <c r="D1284" s="28" t="s">
        <v>2507</v>
      </c>
      <c r="E1284" s="11">
        <v>23</v>
      </c>
      <c r="F1284" s="11" t="s">
        <v>67</v>
      </c>
      <c r="G1284" s="11">
        <v>56082451</v>
      </c>
      <c r="I1284" t="b">
        <f t="shared" si="57"/>
        <v>0</v>
      </c>
      <c r="J1284" s="25" t="str">
        <f t="shared" si="58"/>
        <v>1994</v>
      </c>
      <c r="L1284" s="32">
        <f t="shared" si="59"/>
        <v>0</v>
      </c>
      <c r="S1284" s="11"/>
      <c r="T1284" s="27" t="s">
        <v>2506</v>
      </c>
      <c r="U1284" s="11">
        <v>364</v>
      </c>
    </row>
    <row r="1285" spans="1:21" x14ac:dyDescent="0.2">
      <c r="A1285" s="11">
        <v>523</v>
      </c>
      <c r="B1285" s="27" t="s">
        <v>2508</v>
      </c>
      <c r="C1285" s="11" t="s">
        <v>61</v>
      </c>
      <c r="D1285" s="28" t="s">
        <v>1777</v>
      </c>
      <c r="E1285" s="11">
        <v>26</v>
      </c>
      <c r="F1285" s="11" t="s">
        <v>67</v>
      </c>
      <c r="G1285" s="11">
        <v>83036568</v>
      </c>
      <c r="I1285" t="b">
        <f t="shared" si="57"/>
        <v>0</v>
      </c>
      <c r="J1285" s="25" t="str">
        <f t="shared" si="58"/>
        <v>1991</v>
      </c>
      <c r="L1285" s="32">
        <f t="shared" si="59"/>
        <v>0</v>
      </c>
      <c r="S1285" s="11"/>
      <c r="T1285" s="27" t="s">
        <v>2508</v>
      </c>
      <c r="U1285" s="11">
        <v>523</v>
      </c>
    </row>
    <row r="1286" spans="1:21" x14ac:dyDescent="0.2">
      <c r="A1286" s="11">
        <v>644</v>
      </c>
      <c r="B1286" s="27" t="s">
        <v>2509</v>
      </c>
      <c r="C1286" s="11" t="s">
        <v>72</v>
      </c>
      <c r="D1286" s="28" t="s">
        <v>2510</v>
      </c>
      <c r="E1286" s="11">
        <v>32</v>
      </c>
      <c r="F1286" s="11" t="s">
        <v>76</v>
      </c>
      <c r="G1286" s="11">
        <v>93001416</v>
      </c>
      <c r="I1286" t="b">
        <f t="shared" si="57"/>
        <v>0</v>
      </c>
      <c r="J1286" s="25" t="str">
        <f t="shared" si="58"/>
        <v>1985</v>
      </c>
      <c r="L1286" s="32">
        <f t="shared" si="59"/>
        <v>0</v>
      </c>
      <c r="S1286" s="11"/>
      <c r="T1286" s="27" t="s">
        <v>2509</v>
      </c>
      <c r="U1286" s="11">
        <v>644</v>
      </c>
    </row>
    <row r="1287" spans="1:21" x14ac:dyDescent="0.2">
      <c r="A1287" s="11">
        <v>88</v>
      </c>
      <c r="B1287" s="27" t="s">
        <v>2511</v>
      </c>
      <c r="C1287" s="11" t="s">
        <v>72</v>
      </c>
      <c r="D1287" s="28" t="s">
        <v>2512</v>
      </c>
      <c r="E1287" s="11">
        <v>24</v>
      </c>
      <c r="F1287" s="11" t="s">
        <v>67</v>
      </c>
      <c r="G1287" s="11">
        <v>38567595</v>
      </c>
      <c r="I1287" t="b">
        <f t="shared" ref="I1287:I1350" si="60">IF(AND(IF(F1287=$I$5,TRUE,FALSE),IF(MID(B1287,1,1)="П",TRUE,FALSE)),TRUE,FALSE)</f>
        <v>0</v>
      </c>
      <c r="J1287" s="25" t="str">
        <f t="shared" ref="J1287:J1350" si="61">RIGHT(D1287,4)</f>
        <v>1993</v>
      </c>
      <c r="L1287" s="32">
        <f t="shared" ref="L1287:L1350" si="62">IF(LEFT(B1287)="П",1,0)</f>
        <v>0</v>
      </c>
      <c r="S1287" s="11"/>
      <c r="T1287" s="27" t="s">
        <v>2511</v>
      </c>
      <c r="U1287" s="11">
        <v>88</v>
      </c>
    </row>
    <row r="1288" spans="1:21" x14ac:dyDescent="0.2">
      <c r="A1288" s="11">
        <v>18</v>
      </c>
      <c r="B1288" s="27" t="s">
        <v>2513</v>
      </c>
      <c r="C1288" s="11" t="s">
        <v>61</v>
      </c>
      <c r="D1288" s="28" t="s">
        <v>2514</v>
      </c>
      <c r="E1288" s="11">
        <v>23</v>
      </c>
      <c r="F1288" s="11" t="s">
        <v>67</v>
      </c>
      <c r="G1288" s="11">
        <v>505645</v>
      </c>
      <c r="I1288" t="b">
        <f t="shared" si="60"/>
        <v>0</v>
      </c>
      <c r="J1288" s="25" t="str">
        <f t="shared" si="61"/>
        <v>1994</v>
      </c>
      <c r="L1288" s="32">
        <f t="shared" si="62"/>
        <v>1</v>
      </c>
      <c r="S1288" s="11"/>
      <c r="T1288" s="27" t="s">
        <v>2513</v>
      </c>
      <c r="U1288" s="11">
        <v>18</v>
      </c>
    </row>
    <row r="1289" spans="1:21" x14ac:dyDescent="0.2">
      <c r="A1289" s="11">
        <v>420</v>
      </c>
      <c r="B1289" s="27" t="s">
        <v>2515</v>
      </c>
      <c r="C1289" s="11" t="s">
        <v>72</v>
      </c>
      <c r="D1289" s="28" t="s">
        <v>2516</v>
      </c>
      <c r="E1289" s="11">
        <v>35</v>
      </c>
      <c r="F1289" s="11" t="s">
        <v>155</v>
      </c>
      <c r="G1289" s="11">
        <v>89726280</v>
      </c>
      <c r="I1289" t="b">
        <f t="shared" si="60"/>
        <v>0</v>
      </c>
      <c r="J1289" s="25" t="str">
        <f t="shared" si="61"/>
        <v>1982</v>
      </c>
      <c r="L1289" s="32">
        <f t="shared" si="62"/>
        <v>0</v>
      </c>
      <c r="S1289" s="11"/>
      <c r="T1289" s="27" t="s">
        <v>2515</v>
      </c>
      <c r="U1289" s="11">
        <v>420</v>
      </c>
    </row>
    <row r="1290" spans="1:21" x14ac:dyDescent="0.2">
      <c r="A1290" s="11">
        <v>1122</v>
      </c>
      <c r="B1290" s="27" t="s">
        <v>2517</v>
      </c>
      <c r="C1290" s="11" t="s">
        <v>72</v>
      </c>
      <c r="D1290" s="28" t="s">
        <v>2518</v>
      </c>
      <c r="E1290" s="11">
        <v>35</v>
      </c>
      <c r="F1290" s="11" t="s">
        <v>70</v>
      </c>
      <c r="G1290" s="11">
        <v>12834136</v>
      </c>
      <c r="I1290" t="b">
        <f t="shared" si="60"/>
        <v>0</v>
      </c>
      <c r="J1290" s="25" t="str">
        <f t="shared" si="61"/>
        <v>1982</v>
      </c>
      <c r="L1290" s="32">
        <f t="shared" si="62"/>
        <v>0</v>
      </c>
      <c r="S1290" s="11"/>
      <c r="T1290" s="27" t="s">
        <v>2517</v>
      </c>
      <c r="U1290" s="11">
        <v>1122</v>
      </c>
    </row>
    <row r="1291" spans="1:21" x14ac:dyDescent="0.2">
      <c r="A1291" s="11">
        <v>700</v>
      </c>
      <c r="B1291" s="27" t="s">
        <v>2519</v>
      </c>
      <c r="C1291" s="11" t="s">
        <v>72</v>
      </c>
      <c r="D1291" s="28" t="s">
        <v>2520</v>
      </c>
      <c r="E1291" s="11">
        <v>27</v>
      </c>
      <c r="F1291" s="11" t="s">
        <v>122</v>
      </c>
      <c r="G1291" s="11">
        <v>94602581</v>
      </c>
      <c r="I1291" t="b">
        <f t="shared" si="60"/>
        <v>0</v>
      </c>
      <c r="J1291" s="25" t="str">
        <f t="shared" si="61"/>
        <v>1990</v>
      </c>
      <c r="L1291" s="32">
        <f t="shared" si="62"/>
        <v>0</v>
      </c>
      <c r="S1291" s="11"/>
      <c r="T1291" s="27" t="s">
        <v>2519</v>
      </c>
      <c r="U1291" s="11">
        <v>700</v>
      </c>
    </row>
    <row r="1292" spans="1:21" x14ac:dyDescent="0.2">
      <c r="A1292" s="11">
        <v>1095</v>
      </c>
      <c r="B1292" s="27" t="s">
        <v>2521</v>
      </c>
      <c r="C1292" s="11" t="s">
        <v>72</v>
      </c>
      <c r="D1292" s="28" t="s">
        <v>2522</v>
      </c>
      <c r="E1292" s="11">
        <v>29</v>
      </c>
      <c r="F1292" s="11" t="s">
        <v>76</v>
      </c>
      <c r="G1292" s="11">
        <v>45178217</v>
      </c>
      <c r="I1292" t="b">
        <f t="shared" si="60"/>
        <v>0</v>
      </c>
      <c r="J1292" s="25" t="str">
        <f t="shared" si="61"/>
        <v>1988</v>
      </c>
      <c r="L1292" s="32">
        <f t="shared" si="62"/>
        <v>0</v>
      </c>
      <c r="S1292" s="11"/>
      <c r="T1292" s="27" t="s">
        <v>2521</v>
      </c>
      <c r="U1292" s="11">
        <v>1095</v>
      </c>
    </row>
    <row r="1293" spans="1:21" x14ac:dyDescent="0.2">
      <c r="A1293" s="11">
        <v>1604</v>
      </c>
      <c r="B1293" s="27" t="s">
        <v>2523</v>
      </c>
      <c r="C1293" s="11" t="s">
        <v>72</v>
      </c>
      <c r="D1293" s="28" t="s">
        <v>2524</v>
      </c>
      <c r="E1293" s="11">
        <v>36</v>
      </c>
      <c r="F1293" s="11" t="s">
        <v>67</v>
      </c>
      <c r="G1293" s="11">
        <v>91756052</v>
      </c>
      <c r="I1293" t="b">
        <f t="shared" si="60"/>
        <v>0</v>
      </c>
      <c r="J1293" s="25" t="str">
        <f t="shared" si="61"/>
        <v>1981</v>
      </c>
      <c r="L1293" s="32">
        <f t="shared" si="62"/>
        <v>0</v>
      </c>
      <c r="S1293" s="11"/>
      <c r="T1293" s="27" t="s">
        <v>2523</v>
      </c>
      <c r="U1293" s="11">
        <v>1604</v>
      </c>
    </row>
    <row r="1294" spans="1:21" x14ac:dyDescent="0.2">
      <c r="A1294" s="11">
        <v>898</v>
      </c>
      <c r="B1294" s="27" t="s">
        <v>2525</v>
      </c>
      <c r="C1294" s="11" t="s">
        <v>72</v>
      </c>
      <c r="D1294" s="28" t="s">
        <v>2526</v>
      </c>
      <c r="E1294" s="11">
        <v>21</v>
      </c>
      <c r="F1294" s="11" t="s">
        <v>67</v>
      </c>
      <c r="G1294" s="11">
        <v>44046356</v>
      </c>
      <c r="I1294" t="b">
        <f t="shared" si="60"/>
        <v>0</v>
      </c>
      <c r="J1294" s="25" t="str">
        <f t="shared" si="61"/>
        <v>1996</v>
      </c>
      <c r="L1294" s="32">
        <f t="shared" si="62"/>
        <v>0</v>
      </c>
      <c r="S1294" s="11"/>
      <c r="T1294" s="27" t="s">
        <v>2525</v>
      </c>
      <c r="U1294" s="11">
        <v>898</v>
      </c>
    </row>
    <row r="1295" spans="1:21" x14ac:dyDescent="0.2">
      <c r="A1295" s="11">
        <v>1195</v>
      </c>
      <c r="B1295" s="27" t="s">
        <v>2527</v>
      </c>
      <c r="C1295" s="11" t="s">
        <v>72</v>
      </c>
      <c r="D1295" s="28" t="s">
        <v>2528</v>
      </c>
      <c r="E1295" s="11">
        <v>29</v>
      </c>
      <c r="F1295" s="11" t="s">
        <v>67</v>
      </c>
      <c r="G1295" s="11">
        <v>78446713</v>
      </c>
      <c r="I1295" t="b">
        <f t="shared" si="60"/>
        <v>0</v>
      </c>
      <c r="J1295" s="25" t="str">
        <f t="shared" si="61"/>
        <v>1988</v>
      </c>
      <c r="L1295" s="32">
        <f t="shared" si="62"/>
        <v>0</v>
      </c>
      <c r="S1295" s="11"/>
      <c r="T1295" s="27" t="s">
        <v>2527</v>
      </c>
      <c r="U1295" s="11">
        <v>1195</v>
      </c>
    </row>
    <row r="1296" spans="1:21" x14ac:dyDescent="0.2">
      <c r="A1296" s="11">
        <v>1725</v>
      </c>
      <c r="B1296" s="27" t="s">
        <v>2529</v>
      </c>
      <c r="C1296" s="11" t="s">
        <v>61</v>
      </c>
      <c r="D1296" s="28" t="s">
        <v>2530</v>
      </c>
      <c r="E1296" s="11">
        <v>30</v>
      </c>
      <c r="F1296" s="11" t="s">
        <v>67</v>
      </c>
      <c r="G1296" s="11">
        <v>7140747</v>
      </c>
      <c r="I1296" t="b">
        <f t="shared" si="60"/>
        <v>0</v>
      </c>
      <c r="J1296" s="25" t="str">
        <f t="shared" si="61"/>
        <v>1987</v>
      </c>
      <c r="L1296" s="32">
        <f t="shared" si="62"/>
        <v>0</v>
      </c>
      <c r="S1296" s="11"/>
      <c r="T1296" s="27" t="s">
        <v>2529</v>
      </c>
      <c r="U1296" s="11">
        <v>1725</v>
      </c>
    </row>
    <row r="1297" spans="1:21" x14ac:dyDescent="0.2">
      <c r="A1297" s="11">
        <v>357</v>
      </c>
      <c r="B1297" s="27" t="s">
        <v>2531</v>
      </c>
      <c r="C1297" s="11" t="s">
        <v>72</v>
      </c>
      <c r="D1297" s="28" t="s">
        <v>2532</v>
      </c>
      <c r="E1297" s="11">
        <v>22</v>
      </c>
      <c r="F1297" s="11" t="s">
        <v>67</v>
      </c>
      <c r="G1297" s="11">
        <v>27935334</v>
      </c>
      <c r="I1297" t="b">
        <f t="shared" si="60"/>
        <v>0</v>
      </c>
      <c r="J1297" s="25" t="str">
        <f t="shared" si="61"/>
        <v>1995</v>
      </c>
      <c r="L1297" s="32">
        <f t="shared" si="62"/>
        <v>0</v>
      </c>
      <c r="S1297" s="11"/>
      <c r="T1297" s="27" t="s">
        <v>2531</v>
      </c>
      <c r="U1297" s="11">
        <v>357</v>
      </c>
    </row>
    <row r="1298" spans="1:21" x14ac:dyDescent="0.2">
      <c r="A1298" s="11">
        <v>1412</v>
      </c>
      <c r="B1298" s="27" t="s">
        <v>2533</v>
      </c>
      <c r="C1298" s="11" t="s">
        <v>72</v>
      </c>
      <c r="D1298" s="28" t="s">
        <v>2534</v>
      </c>
      <c r="E1298" s="11">
        <v>29</v>
      </c>
      <c r="F1298" s="11" t="s">
        <v>67</v>
      </c>
      <c r="G1298" s="11">
        <v>99299113</v>
      </c>
      <c r="I1298" t="b">
        <f t="shared" si="60"/>
        <v>0</v>
      </c>
      <c r="J1298" s="25" t="str">
        <f t="shared" si="61"/>
        <v>1988</v>
      </c>
      <c r="L1298" s="32">
        <f t="shared" si="62"/>
        <v>0</v>
      </c>
      <c r="S1298" s="11"/>
      <c r="T1298" s="27" t="s">
        <v>2533</v>
      </c>
      <c r="U1298" s="11">
        <v>1412</v>
      </c>
    </row>
    <row r="1299" spans="1:21" x14ac:dyDescent="0.2">
      <c r="A1299" s="11">
        <v>1626</v>
      </c>
      <c r="B1299" s="27" t="s">
        <v>2535</v>
      </c>
      <c r="C1299" s="11" t="s">
        <v>65</v>
      </c>
      <c r="D1299" s="28" t="s">
        <v>2536</v>
      </c>
      <c r="E1299" s="11">
        <v>42</v>
      </c>
      <c r="F1299" s="11" t="s">
        <v>67</v>
      </c>
      <c r="G1299" s="11">
        <v>92544886</v>
      </c>
      <c r="I1299" t="b">
        <f t="shared" si="60"/>
        <v>0</v>
      </c>
      <c r="J1299" s="25" t="str">
        <f t="shared" si="61"/>
        <v>1975</v>
      </c>
      <c r="L1299" s="32">
        <f t="shared" si="62"/>
        <v>0</v>
      </c>
      <c r="S1299" s="11"/>
      <c r="T1299" s="27" t="s">
        <v>2535</v>
      </c>
      <c r="U1299" s="11">
        <v>1626</v>
      </c>
    </row>
    <row r="1300" spans="1:21" x14ac:dyDescent="0.2">
      <c r="A1300" s="11">
        <v>850</v>
      </c>
      <c r="B1300" s="27" t="s">
        <v>2537</v>
      </c>
      <c r="C1300" s="11" t="s">
        <v>72</v>
      </c>
      <c r="D1300" s="28" t="s">
        <v>2538</v>
      </c>
      <c r="E1300" s="11">
        <v>23</v>
      </c>
      <c r="F1300" s="11" t="s">
        <v>269</v>
      </c>
      <c r="G1300" s="11">
        <v>83499513</v>
      </c>
      <c r="I1300" t="b">
        <f t="shared" si="60"/>
        <v>0</v>
      </c>
      <c r="J1300" s="25" t="str">
        <f t="shared" si="61"/>
        <v>1994</v>
      </c>
      <c r="L1300" s="32">
        <f t="shared" si="62"/>
        <v>0</v>
      </c>
      <c r="S1300" s="11"/>
      <c r="T1300" s="27" t="s">
        <v>2537</v>
      </c>
      <c r="U1300" s="11">
        <v>850</v>
      </c>
    </row>
    <row r="1301" spans="1:21" x14ac:dyDescent="0.2">
      <c r="A1301" s="11">
        <v>1394</v>
      </c>
      <c r="B1301" s="27" t="s">
        <v>2539</v>
      </c>
      <c r="C1301" s="11" t="s">
        <v>72</v>
      </c>
      <c r="D1301" s="28" t="s">
        <v>2540</v>
      </c>
      <c r="E1301" s="11">
        <v>29</v>
      </c>
      <c r="F1301" s="11" t="s">
        <v>70</v>
      </c>
      <c r="G1301" s="11">
        <v>6736415</v>
      </c>
      <c r="I1301" t="b">
        <f t="shared" si="60"/>
        <v>0</v>
      </c>
      <c r="J1301" s="25" t="str">
        <f t="shared" si="61"/>
        <v>1988</v>
      </c>
      <c r="L1301" s="32">
        <f t="shared" si="62"/>
        <v>0</v>
      </c>
      <c r="S1301" s="11"/>
      <c r="T1301" s="27" t="s">
        <v>2539</v>
      </c>
      <c r="U1301" s="11">
        <v>1394</v>
      </c>
    </row>
    <row r="1302" spans="1:21" x14ac:dyDescent="0.2">
      <c r="A1302" s="11">
        <v>943</v>
      </c>
      <c r="B1302" s="27" t="s">
        <v>2541</v>
      </c>
      <c r="C1302" s="11" t="s">
        <v>72</v>
      </c>
      <c r="D1302" s="28" t="s">
        <v>1248</v>
      </c>
      <c r="E1302" s="11">
        <v>26</v>
      </c>
      <c r="F1302" s="11" t="s">
        <v>67</v>
      </c>
      <c r="G1302" s="11">
        <v>93023891</v>
      </c>
      <c r="I1302" t="b">
        <f t="shared" si="60"/>
        <v>0</v>
      </c>
      <c r="J1302" s="25" t="str">
        <f t="shared" si="61"/>
        <v>1991</v>
      </c>
      <c r="L1302" s="32">
        <f t="shared" si="62"/>
        <v>0</v>
      </c>
      <c r="S1302" s="11"/>
      <c r="T1302" s="27" t="s">
        <v>2541</v>
      </c>
      <c r="U1302" s="11">
        <v>943</v>
      </c>
    </row>
    <row r="1303" spans="1:21" x14ac:dyDescent="0.2">
      <c r="A1303" s="11">
        <v>1030</v>
      </c>
      <c r="B1303" s="27" t="s">
        <v>2542</v>
      </c>
      <c r="C1303" s="11" t="s">
        <v>72</v>
      </c>
      <c r="D1303" s="28" t="s">
        <v>498</v>
      </c>
      <c r="E1303" s="11">
        <v>30</v>
      </c>
      <c r="F1303" s="11" t="s">
        <v>122</v>
      </c>
      <c r="G1303" s="11">
        <v>14135165</v>
      </c>
      <c r="I1303" t="b">
        <f t="shared" si="60"/>
        <v>0</v>
      </c>
      <c r="J1303" s="25" t="str">
        <f t="shared" si="61"/>
        <v>1987</v>
      </c>
      <c r="L1303" s="32">
        <f t="shared" si="62"/>
        <v>0</v>
      </c>
      <c r="S1303" s="11"/>
      <c r="T1303" s="27" t="s">
        <v>2542</v>
      </c>
      <c r="U1303" s="11">
        <v>1030</v>
      </c>
    </row>
    <row r="1304" spans="1:21" x14ac:dyDescent="0.2">
      <c r="A1304" s="11">
        <v>986</v>
      </c>
      <c r="B1304" s="27" t="s">
        <v>2543</v>
      </c>
      <c r="C1304" s="11" t="s">
        <v>72</v>
      </c>
      <c r="D1304" s="28" t="s">
        <v>2544</v>
      </c>
      <c r="E1304" s="11">
        <v>31</v>
      </c>
      <c r="F1304" s="11" t="s">
        <v>67</v>
      </c>
      <c r="G1304" s="11">
        <v>6875102</v>
      </c>
      <c r="I1304" t="b">
        <f t="shared" si="60"/>
        <v>0</v>
      </c>
      <c r="J1304" s="25" t="str">
        <f t="shared" si="61"/>
        <v>1986</v>
      </c>
      <c r="L1304" s="32">
        <f t="shared" si="62"/>
        <v>0</v>
      </c>
      <c r="S1304" s="11"/>
      <c r="T1304" s="27" t="s">
        <v>2543</v>
      </c>
      <c r="U1304" s="11">
        <v>986</v>
      </c>
    </row>
    <row r="1305" spans="1:21" x14ac:dyDescent="0.2">
      <c r="A1305" s="11">
        <v>691</v>
      </c>
      <c r="B1305" s="27" t="s">
        <v>2545</v>
      </c>
      <c r="C1305" s="11" t="s">
        <v>72</v>
      </c>
      <c r="D1305" s="28" t="s">
        <v>2546</v>
      </c>
      <c r="E1305" s="11">
        <v>35</v>
      </c>
      <c r="F1305" s="11" t="s">
        <v>67</v>
      </c>
      <c r="G1305" s="11">
        <v>10948672</v>
      </c>
      <c r="I1305" t="b">
        <f t="shared" si="60"/>
        <v>0</v>
      </c>
      <c r="J1305" s="25" t="str">
        <f t="shared" si="61"/>
        <v>1982</v>
      </c>
      <c r="L1305" s="32">
        <f t="shared" si="62"/>
        <v>0</v>
      </c>
      <c r="S1305" s="11"/>
      <c r="T1305" s="27" t="s">
        <v>2545</v>
      </c>
      <c r="U1305" s="11">
        <v>691</v>
      </c>
    </row>
    <row r="1306" spans="1:21" x14ac:dyDescent="0.2">
      <c r="A1306" s="11">
        <v>611</v>
      </c>
      <c r="B1306" s="27" t="s">
        <v>2547</v>
      </c>
      <c r="C1306" s="11" t="s">
        <v>72</v>
      </c>
      <c r="D1306" s="28" t="s">
        <v>2548</v>
      </c>
      <c r="E1306" s="11">
        <v>33</v>
      </c>
      <c r="F1306" s="11" t="s">
        <v>76</v>
      </c>
      <c r="G1306" s="11">
        <v>4660755</v>
      </c>
      <c r="I1306" t="b">
        <f t="shared" si="60"/>
        <v>0</v>
      </c>
      <c r="J1306" s="25" t="str">
        <f t="shared" si="61"/>
        <v>1984</v>
      </c>
      <c r="L1306" s="32">
        <f t="shared" si="62"/>
        <v>0</v>
      </c>
      <c r="S1306" s="11"/>
      <c r="T1306" s="27" t="s">
        <v>2547</v>
      </c>
      <c r="U1306" s="11">
        <v>611</v>
      </c>
    </row>
    <row r="1307" spans="1:21" x14ac:dyDescent="0.2">
      <c r="A1307" s="11">
        <v>767</v>
      </c>
      <c r="B1307" s="27" t="s">
        <v>2549</v>
      </c>
      <c r="C1307" s="11" t="s">
        <v>72</v>
      </c>
      <c r="D1307" s="28" t="s">
        <v>1552</v>
      </c>
      <c r="E1307" s="11">
        <v>22</v>
      </c>
      <c r="F1307" s="11" t="s">
        <v>67</v>
      </c>
      <c r="G1307" s="11">
        <v>83553997</v>
      </c>
      <c r="I1307" t="b">
        <f t="shared" si="60"/>
        <v>0</v>
      </c>
      <c r="J1307" s="25" t="str">
        <f t="shared" si="61"/>
        <v>1995</v>
      </c>
      <c r="L1307" s="32">
        <f t="shared" si="62"/>
        <v>0</v>
      </c>
      <c r="S1307" s="11"/>
      <c r="T1307" s="27" t="s">
        <v>2549</v>
      </c>
      <c r="U1307" s="11">
        <v>767</v>
      </c>
    </row>
    <row r="1308" spans="1:21" x14ac:dyDescent="0.2">
      <c r="A1308" s="11">
        <v>302</v>
      </c>
      <c r="B1308" s="27" t="s">
        <v>2550</v>
      </c>
      <c r="C1308" s="11" t="s">
        <v>72</v>
      </c>
      <c r="D1308" s="28" t="s">
        <v>2551</v>
      </c>
      <c r="E1308" s="11">
        <v>21</v>
      </c>
      <c r="F1308" s="11" t="s">
        <v>67</v>
      </c>
      <c r="G1308" s="11">
        <v>32771606</v>
      </c>
      <c r="I1308" t="b">
        <f t="shared" si="60"/>
        <v>0</v>
      </c>
      <c r="J1308" s="25" t="str">
        <f t="shared" si="61"/>
        <v>1996</v>
      </c>
      <c r="L1308" s="32">
        <f t="shared" si="62"/>
        <v>0</v>
      </c>
      <c r="S1308" s="11"/>
      <c r="T1308" s="27" t="s">
        <v>2550</v>
      </c>
      <c r="U1308" s="11">
        <v>302</v>
      </c>
    </row>
    <row r="1309" spans="1:21" x14ac:dyDescent="0.2">
      <c r="A1309" s="11">
        <v>550</v>
      </c>
      <c r="B1309" s="27" t="s">
        <v>2552</v>
      </c>
      <c r="C1309" s="11" t="s">
        <v>61</v>
      </c>
      <c r="D1309" s="28" t="s">
        <v>1415</v>
      </c>
      <c r="E1309" s="11">
        <v>22</v>
      </c>
      <c r="F1309" s="11" t="s">
        <v>67</v>
      </c>
      <c r="G1309" s="11">
        <v>3109992</v>
      </c>
      <c r="I1309" t="b">
        <f t="shared" si="60"/>
        <v>0</v>
      </c>
      <c r="J1309" s="25" t="str">
        <f t="shared" si="61"/>
        <v>1995</v>
      </c>
      <c r="L1309" s="32">
        <f t="shared" si="62"/>
        <v>0</v>
      </c>
      <c r="S1309" s="11"/>
      <c r="T1309" s="27" t="s">
        <v>2552</v>
      </c>
      <c r="U1309" s="11">
        <v>550</v>
      </c>
    </row>
    <row r="1310" spans="1:21" x14ac:dyDescent="0.2">
      <c r="A1310" s="11">
        <v>1259</v>
      </c>
      <c r="B1310" s="27" t="s">
        <v>2553</v>
      </c>
      <c r="C1310" s="11" t="s">
        <v>61</v>
      </c>
      <c r="D1310" s="28" t="s">
        <v>2554</v>
      </c>
      <c r="E1310" s="11">
        <v>24</v>
      </c>
      <c r="F1310" s="11" t="s">
        <v>67</v>
      </c>
      <c r="G1310" s="11">
        <v>68296623</v>
      </c>
      <c r="I1310" t="b">
        <f t="shared" si="60"/>
        <v>0</v>
      </c>
      <c r="J1310" s="25" t="str">
        <f t="shared" si="61"/>
        <v>1993</v>
      </c>
      <c r="L1310" s="32">
        <f t="shared" si="62"/>
        <v>0</v>
      </c>
      <c r="S1310" s="11"/>
      <c r="T1310" s="27" t="s">
        <v>2553</v>
      </c>
      <c r="U1310" s="11">
        <v>1259</v>
      </c>
    </row>
    <row r="1311" spans="1:21" x14ac:dyDescent="0.2">
      <c r="A1311" s="11">
        <v>1639</v>
      </c>
      <c r="B1311" s="27" t="s">
        <v>2555</v>
      </c>
      <c r="C1311" s="11" t="s">
        <v>65</v>
      </c>
      <c r="D1311" s="28" t="s">
        <v>2556</v>
      </c>
      <c r="E1311" s="11">
        <v>48</v>
      </c>
      <c r="F1311" s="11" t="s">
        <v>94</v>
      </c>
      <c r="G1311" s="11">
        <v>47232451</v>
      </c>
      <c r="I1311" t="b">
        <f t="shared" si="60"/>
        <v>0</v>
      </c>
      <c r="J1311" s="25" t="str">
        <f t="shared" si="61"/>
        <v>1969</v>
      </c>
      <c r="L1311" s="32">
        <f t="shared" si="62"/>
        <v>0</v>
      </c>
      <c r="S1311" s="11"/>
      <c r="T1311" s="27" t="s">
        <v>2555</v>
      </c>
      <c r="U1311" s="11">
        <v>1639</v>
      </c>
    </row>
    <row r="1312" spans="1:21" x14ac:dyDescent="0.2">
      <c r="A1312" s="11">
        <v>476</v>
      </c>
      <c r="B1312" s="27" t="s">
        <v>2557</v>
      </c>
      <c r="C1312" s="11" t="s">
        <v>72</v>
      </c>
      <c r="D1312" s="28" t="s">
        <v>2558</v>
      </c>
      <c r="E1312" s="11">
        <v>25</v>
      </c>
      <c r="F1312" s="11" t="s">
        <v>67</v>
      </c>
      <c r="G1312" s="11">
        <v>75931487</v>
      </c>
      <c r="I1312" t="b">
        <f t="shared" si="60"/>
        <v>0</v>
      </c>
      <c r="J1312" s="25" t="str">
        <f t="shared" si="61"/>
        <v>1992</v>
      </c>
      <c r="L1312" s="32">
        <f t="shared" si="62"/>
        <v>0</v>
      </c>
      <c r="S1312" s="11"/>
      <c r="T1312" s="27" t="s">
        <v>2557</v>
      </c>
      <c r="U1312" s="11">
        <v>476</v>
      </c>
    </row>
    <row r="1313" spans="1:21" x14ac:dyDescent="0.2">
      <c r="A1313" s="11">
        <v>363</v>
      </c>
      <c r="B1313" s="27" t="s">
        <v>2559</v>
      </c>
      <c r="C1313" s="11" t="s">
        <v>65</v>
      </c>
      <c r="D1313" s="28" t="s">
        <v>2560</v>
      </c>
      <c r="E1313" s="11">
        <v>18</v>
      </c>
      <c r="F1313" s="11" t="s">
        <v>67</v>
      </c>
      <c r="G1313" s="11">
        <v>30866995</v>
      </c>
      <c r="I1313" t="b">
        <f t="shared" si="60"/>
        <v>0</v>
      </c>
      <c r="J1313" s="25" t="str">
        <f t="shared" si="61"/>
        <v>2000</v>
      </c>
      <c r="L1313" s="32">
        <f t="shared" si="62"/>
        <v>0</v>
      </c>
      <c r="S1313" s="11"/>
      <c r="T1313" s="27" t="s">
        <v>2559</v>
      </c>
      <c r="U1313" s="11">
        <v>363</v>
      </c>
    </row>
    <row r="1314" spans="1:21" x14ac:dyDescent="0.2">
      <c r="A1314" s="11">
        <v>1448</v>
      </c>
      <c r="B1314" s="27" t="s">
        <v>2561</v>
      </c>
      <c r="C1314" s="11" t="s">
        <v>65</v>
      </c>
      <c r="D1314" s="28" t="s">
        <v>2562</v>
      </c>
      <c r="E1314" s="11">
        <v>29</v>
      </c>
      <c r="F1314" s="11" t="s">
        <v>122</v>
      </c>
      <c r="G1314" s="11">
        <v>14075264</v>
      </c>
      <c r="I1314" t="b">
        <f t="shared" si="60"/>
        <v>0</v>
      </c>
      <c r="J1314" s="25" t="str">
        <f t="shared" si="61"/>
        <v>1988</v>
      </c>
      <c r="L1314" s="32">
        <f t="shared" si="62"/>
        <v>0</v>
      </c>
      <c r="S1314" s="11"/>
      <c r="T1314" s="27" t="s">
        <v>2561</v>
      </c>
      <c r="U1314" s="11">
        <v>1448</v>
      </c>
    </row>
    <row r="1315" spans="1:21" x14ac:dyDescent="0.2">
      <c r="A1315" s="11">
        <v>1197</v>
      </c>
      <c r="B1315" s="27" t="s">
        <v>2563</v>
      </c>
      <c r="C1315" s="11" t="s">
        <v>72</v>
      </c>
      <c r="D1315" s="28" t="s">
        <v>2564</v>
      </c>
      <c r="E1315" s="11">
        <v>20</v>
      </c>
      <c r="F1315" s="11" t="s">
        <v>67</v>
      </c>
      <c r="G1315" s="11">
        <v>92532424</v>
      </c>
      <c r="I1315" t="b">
        <f t="shared" si="60"/>
        <v>0</v>
      </c>
      <c r="J1315" s="25" t="str">
        <f t="shared" si="61"/>
        <v>1997</v>
      </c>
      <c r="L1315" s="32">
        <f t="shared" si="62"/>
        <v>0</v>
      </c>
      <c r="S1315" s="11"/>
      <c r="T1315" s="27" t="s">
        <v>2563</v>
      </c>
      <c r="U1315" s="11">
        <v>1197</v>
      </c>
    </row>
    <row r="1316" spans="1:21" x14ac:dyDescent="0.2">
      <c r="A1316" s="11">
        <v>1765</v>
      </c>
      <c r="B1316" s="27" t="s">
        <v>2565</v>
      </c>
      <c r="C1316" s="11" t="s">
        <v>61</v>
      </c>
      <c r="D1316" s="28" t="s">
        <v>2566</v>
      </c>
      <c r="E1316" s="11">
        <v>22</v>
      </c>
      <c r="F1316" s="11" t="s">
        <v>67</v>
      </c>
      <c r="G1316" s="11">
        <v>74720233</v>
      </c>
      <c r="I1316" t="b">
        <f t="shared" si="60"/>
        <v>0</v>
      </c>
      <c r="J1316" s="25" t="str">
        <f t="shared" si="61"/>
        <v>1995</v>
      </c>
      <c r="L1316" s="32">
        <f t="shared" si="62"/>
        <v>1</v>
      </c>
      <c r="S1316" s="11"/>
      <c r="T1316" s="27" t="s">
        <v>2565</v>
      </c>
      <c r="U1316" s="11">
        <v>1765</v>
      </c>
    </row>
    <row r="1317" spans="1:21" x14ac:dyDescent="0.2">
      <c r="A1317" s="11">
        <v>1014</v>
      </c>
      <c r="B1317" s="27" t="s">
        <v>1449</v>
      </c>
      <c r="C1317" s="11" t="s">
        <v>61</v>
      </c>
      <c r="D1317" s="28" t="s">
        <v>1450</v>
      </c>
      <c r="E1317" s="11">
        <v>27</v>
      </c>
      <c r="F1317" s="11" t="s">
        <v>70</v>
      </c>
      <c r="G1317" s="11">
        <v>77217411</v>
      </c>
      <c r="I1317" t="b">
        <f t="shared" si="60"/>
        <v>0</v>
      </c>
      <c r="J1317" s="25" t="str">
        <f t="shared" si="61"/>
        <v>1990</v>
      </c>
      <c r="L1317" s="32">
        <f t="shared" si="62"/>
        <v>0</v>
      </c>
      <c r="S1317" s="11"/>
      <c r="T1317" s="27" t="s">
        <v>1449</v>
      </c>
      <c r="U1317" s="11">
        <v>1014</v>
      </c>
    </row>
    <row r="1318" spans="1:21" x14ac:dyDescent="0.2">
      <c r="A1318" s="11">
        <v>1173</v>
      </c>
      <c r="B1318" s="27" t="s">
        <v>2567</v>
      </c>
      <c r="C1318" s="11" t="s">
        <v>65</v>
      </c>
      <c r="D1318" s="28" t="s">
        <v>2568</v>
      </c>
      <c r="E1318" s="11">
        <v>26</v>
      </c>
      <c r="F1318" s="11" t="s">
        <v>63</v>
      </c>
      <c r="G1318" s="11">
        <v>58465571</v>
      </c>
      <c r="I1318" t="b">
        <f t="shared" si="60"/>
        <v>0</v>
      </c>
      <c r="J1318" s="25" t="str">
        <f t="shared" si="61"/>
        <v>1991</v>
      </c>
      <c r="L1318" s="32">
        <f t="shared" si="62"/>
        <v>0</v>
      </c>
      <c r="S1318" s="11"/>
      <c r="T1318" s="27" t="s">
        <v>2567</v>
      </c>
      <c r="U1318" s="11">
        <v>1173</v>
      </c>
    </row>
    <row r="1319" spans="1:21" x14ac:dyDescent="0.2">
      <c r="A1319" s="11">
        <v>1049</v>
      </c>
      <c r="B1319" s="27" t="s">
        <v>2569</v>
      </c>
      <c r="C1319" s="11" t="s">
        <v>61</v>
      </c>
      <c r="D1319" s="28" t="s">
        <v>2570</v>
      </c>
      <c r="E1319" s="11">
        <v>34</v>
      </c>
      <c r="F1319" s="11" t="s">
        <v>67</v>
      </c>
      <c r="G1319" s="11">
        <v>38921674</v>
      </c>
      <c r="I1319" t="b">
        <f t="shared" si="60"/>
        <v>0</v>
      </c>
      <c r="J1319" s="25" t="str">
        <f t="shared" si="61"/>
        <v>1983</v>
      </c>
      <c r="L1319" s="32">
        <f t="shared" si="62"/>
        <v>0</v>
      </c>
      <c r="S1319" s="11"/>
      <c r="T1319" s="27" t="s">
        <v>2569</v>
      </c>
      <c r="U1319" s="11">
        <v>1049</v>
      </c>
    </row>
    <row r="1320" spans="1:21" x14ac:dyDescent="0.2">
      <c r="A1320" s="11">
        <v>911</v>
      </c>
      <c r="B1320" s="27" t="s">
        <v>2571</v>
      </c>
      <c r="C1320" s="11" t="s">
        <v>65</v>
      </c>
      <c r="D1320" s="28" t="s">
        <v>2572</v>
      </c>
      <c r="E1320" s="11">
        <v>29</v>
      </c>
      <c r="F1320" s="11" t="s">
        <v>76</v>
      </c>
      <c r="G1320" s="11">
        <v>23671888</v>
      </c>
      <c r="I1320" t="b">
        <f t="shared" si="60"/>
        <v>0</v>
      </c>
      <c r="J1320" s="25" t="str">
        <f t="shared" si="61"/>
        <v>1988</v>
      </c>
      <c r="L1320" s="32">
        <f t="shared" si="62"/>
        <v>0</v>
      </c>
      <c r="S1320" s="11"/>
      <c r="T1320" s="27" t="s">
        <v>2571</v>
      </c>
      <c r="U1320" s="11">
        <v>911</v>
      </c>
    </row>
    <row r="1321" spans="1:21" x14ac:dyDescent="0.2">
      <c r="A1321" s="11">
        <v>764</v>
      </c>
      <c r="B1321" s="27" t="s">
        <v>2573</v>
      </c>
      <c r="C1321" s="11" t="s">
        <v>61</v>
      </c>
      <c r="D1321" s="28" t="s">
        <v>2574</v>
      </c>
      <c r="E1321" s="11">
        <v>23</v>
      </c>
      <c r="F1321" s="11" t="s">
        <v>67</v>
      </c>
      <c r="G1321" s="11">
        <v>73982055</v>
      </c>
      <c r="I1321" t="b">
        <f t="shared" si="60"/>
        <v>0</v>
      </c>
      <c r="J1321" s="25" t="str">
        <f t="shared" si="61"/>
        <v>1994</v>
      </c>
      <c r="L1321" s="32">
        <f t="shared" si="62"/>
        <v>0</v>
      </c>
      <c r="S1321" s="11"/>
      <c r="T1321" s="27" t="s">
        <v>2573</v>
      </c>
      <c r="U1321" s="11">
        <v>764</v>
      </c>
    </row>
    <row r="1322" spans="1:21" x14ac:dyDescent="0.2">
      <c r="A1322" s="11">
        <v>858</v>
      </c>
      <c r="B1322" s="27" t="s">
        <v>2575</v>
      </c>
      <c r="C1322" s="11" t="s">
        <v>65</v>
      </c>
      <c r="D1322" s="28" t="s">
        <v>2576</v>
      </c>
      <c r="E1322" s="11">
        <v>21</v>
      </c>
      <c r="F1322" s="11" t="s">
        <v>67</v>
      </c>
      <c r="G1322" s="11">
        <v>3355818</v>
      </c>
      <c r="I1322" t="b">
        <f t="shared" si="60"/>
        <v>0</v>
      </c>
      <c r="J1322" s="25" t="str">
        <f t="shared" si="61"/>
        <v>1997</v>
      </c>
      <c r="L1322" s="32">
        <f t="shared" si="62"/>
        <v>0</v>
      </c>
      <c r="S1322" s="11"/>
      <c r="T1322" s="27" t="s">
        <v>2575</v>
      </c>
      <c r="U1322" s="11">
        <v>858</v>
      </c>
    </row>
    <row r="1323" spans="1:21" x14ac:dyDescent="0.2">
      <c r="A1323" s="11">
        <v>73</v>
      </c>
      <c r="B1323" s="27" t="s">
        <v>2577</v>
      </c>
      <c r="C1323" s="11" t="s">
        <v>72</v>
      </c>
      <c r="D1323" s="28" t="s">
        <v>2578</v>
      </c>
      <c r="E1323" s="11">
        <v>40</v>
      </c>
      <c r="F1323" s="11" t="s">
        <v>67</v>
      </c>
      <c r="G1323" s="11">
        <v>19624720</v>
      </c>
      <c r="I1323" t="b">
        <f t="shared" si="60"/>
        <v>0</v>
      </c>
      <c r="J1323" s="25" t="str">
        <f t="shared" si="61"/>
        <v>1978</v>
      </c>
      <c r="L1323" s="32">
        <f t="shared" si="62"/>
        <v>0</v>
      </c>
      <c r="S1323" s="11"/>
      <c r="T1323" s="27" t="s">
        <v>2577</v>
      </c>
      <c r="U1323" s="11">
        <v>73</v>
      </c>
    </row>
    <row r="1324" spans="1:21" x14ac:dyDescent="0.2">
      <c r="A1324" s="11">
        <v>479</v>
      </c>
      <c r="B1324" s="27" t="s">
        <v>2579</v>
      </c>
      <c r="C1324" s="11" t="s">
        <v>72</v>
      </c>
      <c r="D1324" s="28" t="s">
        <v>2580</v>
      </c>
      <c r="E1324" s="11">
        <v>35</v>
      </c>
      <c r="F1324" s="11" t="s">
        <v>106</v>
      </c>
      <c r="G1324" s="11">
        <v>4462452</v>
      </c>
      <c r="I1324" t="b">
        <f t="shared" si="60"/>
        <v>0</v>
      </c>
      <c r="J1324" s="25" t="str">
        <f t="shared" si="61"/>
        <v>1982</v>
      </c>
      <c r="L1324" s="32">
        <f t="shared" si="62"/>
        <v>0</v>
      </c>
      <c r="S1324" s="11"/>
      <c r="T1324" s="27" t="s">
        <v>2579</v>
      </c>
      <c r="U1324" s="11">
        <v>479</v>
      </c>
    </row>
    <row r="1325" spans="1:21" x14ac:dyDescent="0.2">
      <c r="A1325" s="11">
        <v>1481</v>
      </c>
      <c r="B1325" s="27" t="s">
        <v>2581</v>
      </c>
      <c r="C1325" s="11" t="s">
        <v>72</v>
      </c>
      <c r="D1325" s="28" t="s">
        <v>2582</v>
      </c>
      <c r="E1325" s="11">
        <v>22</v>
      </c>
      <c r="F1325" s="11" t="s">
        <v>67</v>
      </c>
      <c r="G1325" s="11">
        <v>31686293</v>
      </c>
      <c r="I1325" t="b">
        <f t="shared" si="60"/>
        <v>0</v>
      </c>
      <c r="J1325" s="25" t="str">
        <f t="shared" si="61"/>
        <v>1995</v>
      </c>
      <c r="L1325" s="32">
        <f t="shared" si="62"/>
        <v>0</v>
      </c>
      <c r="S1325" s="11"/>
      <c r="T1325" s="27" t="s">
        <v>2581</v>
      </c>
      <c r="U1325" s="11">
        <v>1481</v>
      </c>
    </row>
    <row r="1326" spans="1:21" x14ac:dyDescent="0.2">
      <c r="A1326" s="11">
        <v>466</v>
      </c>
      <c r="B1326" s="27" t="s">
        <v>2583</v>
      </c>
      <c r="C1326" s="11" t="s">
        <v>61</v>
      </c>
      <c r="D1326" s="28" t="s">
        <v>2584</v>
      </c>
      <c r="E1326" s="11">
        <v>30</v>
      </c>
      <c r="F1326" s="11" t="s">
        <v>76</v>
      </c>
      <c r="G1326" s="11">
        <v>18095307</v>
      </c>
      <c r="I1326" t="b">
        <f t="shared" si="60"/>
        <v>0</v>
      </c>
      <c r="J1326" s="25" t="str">
        <f t="shared" si="61"/>
        <v>1987</v>
      </c>
      <c r="L1326" s="32">
        <f t="shared" si="62"/>
        <v>0</v>
      </c>
      <c r="S1326" s="11"/>
      <c r="T1326" s="27" t="s">
        <v>2583</v>
      </c>
      <c r="U1326" s="11">
        <v>466</v>
      </c>
    </row>
    <row r="1327" spans="1:21" x14ac:dyDescent="0.2">
      <c r="A1327" s="11">
        <v>1</v>
      </c>
      <c r="B1327" s="27" t="s">
        <v>2585</v>
      </c>
      <c r="C1327" s="11" t="s">
        <v>61</v>
      </c>
      <c r="D1327" s="28" t="s">
        <v>2586</v>
      </c>
      <c r="E1327" s="11">
        <v>33</v>
      </c>
      <c r="F1327" s="11" t="s">
        <v>67</v>
      </c>
      <c r="G1327" s="11">
        <v>25719799</v>
      </c>
      <c r="I1327" t="b">
        <f t="shared" si="60"/>
        <v>0</v>
      </c>
      <c r="J1327" s="25" t="str">
        <f t="shared" si="61"/>
        <v>1984</v>
      </c>
      <c r="L1327" s="32">
        <f t="shared" si="62"/>
        <v>1</v>
      </c>
      <c r="S1327" s="11"/>
      <c r="T1327" s="27" t="s">
        <v>2585</v>
      </c>
      <c r="U1327" s="11">
        <v>1</v>
      </c>
    </row>
    <row r="1328" spans="1:21" x14ac:dyDescent="0.2">
      <c r="A1328" s="11">
        <v>9</v>
      </c>
      <c r="B1328" s="27" t="s">
        <v>2587</v>
      </c>
      <c r="C1328" s="11" t="s">
        <v>72</v>
      </c>
      <c r="D1328" s="28" t="s">
        <v>2588</v>
      </c>
      <c r="E1328" s="11">
        <v>24</v>
      </c>
      <c r="F1328" s="11" t="s">
        <v>67</v>
      </c>
      <c r="G1328" s="11">
        <v>86608888</v>
      </c>
      <c r="I1328" t="b">
        <f t="shared" si="60"/>
        <v>0</v>
      </c>
      <c r="J1328" s="25" t="str">
        <f t="shared" si="61"/>
        <v>1993</v>
      </c>
      <c r="L1328" s="32">
        <f t="shared" si="62"/>
        <v>1</v>
      </c>
      <c r="S1328" s="11"/>
      <c r="T1328" s="27" t="s">
        <v>2587</v>
      </c>
      <c r="U1328" s="11">
        <v>9</v>
      </c>
    </row>
    <row r="1329" spans="1:21" x14ac:dyDescent="0.2">
      <c r="A1329" s="11">
        <v>872</v>
      </c>
      <c r="B1329" s="27" t="s">
        <v>2287</v>
      </c>
      <c r="C1329" s="11" t="s">
        <v>61</v>
      </c>
      <c r="D1329" s="28" t="s">
        <v>2288</v>
      </c>
      <c r="E1329" s="11">
        <v>21</v>
      </c>
      <c r="F1329" s="11" t="s">
        <v>67</v>
      </c>
      <c r="G1329" s="11">
        <v>71993937</v>
      </c>
      <c r="I1329" t="b">
        <f t="shared" si="60"/>
        <v>0</v>
      </c>
      <c r="J1329" s="25" t="str">
        <f t="shared" si="61"/>
        <v>1996</v>
      </c>
      <c r="L1329" s="32">
        <f t="shared" si="62"/>
        <v>0</v>
      </c>
      <c r="S1329" s="11"/>
      <c r="T1329" s="27" t="s">
        <v>2287</v>
      </c>
      <c r="U1329" s="11">
        <v>872</v>
      </c>
    </row>
    <row r="1330" spans="1:21" x14ac:dyDescent="0.2">
      <c r="A1330" s="11">
        <v>1214</v>
      </c>
      <c r="B1330" s="27" t="s">
        <v>2589</v>
      </c>
      <c r="C1330" s="11" t="s">
        <v>72</v>
      </c>
      <c r="D1330" s="28" t="s">
        <v>2590</v>
      </c>
      <c r="E1330" s="11">
        <v>35</v>
      </c>
      <c r="F1330" s="11" t="s">
        <v>67</v>
      </c>
      <c r="G1330" s="11">
        <v>86240898</v>
      </c>
      <c r="I1330" t="b">
        <f t="shared" si="60"/>
        <v>0</v>
      </c>
      <c r="J1330" s="25" t="str">
        <f t="shared" si="61"/>
        <v>1982</v>
      </c>
      <c r="L1330" s="32">
        <f t="shared" si="62"/>
        <v>0</v>
      </c>
      <c r="S1330" s="11"/>
      <c r="T1330" s="27" t="s">
        <v>2589</v>
      </c>
      <c r="U1330" s="11">
        <v>1214</v>
      </c>
    </row>
    <row r="1331" spans="1:21" x14ac:dyDescent="0.2">
      <c r="A1331" s="11">
        <v>880</v>
      </c>
      <c r="B1331" s="27" t="s">
        <v>2591</v>
      </c>
      <c r="C1331" s="11" t="s">
        <v>72</v>
      </c>
      <c r="D1331" s="28" t="s">
        <v>2592</v>
      </c>
      <c r="E1331" s="11">
        <v>36</v>
      </c>
      <c r="F1331" s="11" t="s">
        <v>67</v>
      </c>
      <c r="G1331" s="11">
        <v>15503310</v>
      </c>
      <c r="I1331" t="b">
        <f t="shared" si="60"/>
        <v>0</v>
      </c>
      <c r="J1331" s="25" t="str">
        <f t="shared" si="61"/>
        <v>1981</v>
      </c>
      <c r="L1331" s="32">
        <f t="shared" si="62"/>
        <v>0</v>
      </c>
      <c r="S1331" s="11"/>
      <c r="T1331" s="27" t="s">
        <v>2591</v>
      </c>
      <c r="U1331" s="11">
        <v>880</v>
      </c>
    </row>
    <row r="1332" spans="1:21" x14ac:dyDescent="0.2">
      <c r="A1332" s="11">
        <v>737</v>
      </c>
      <c r="B1332" s="27" t="s">
        <v>2593</v>
      </c>
      <c r="C1332" s="11" t="s">
        <v>72</v>
      </c>
      <c r="D1332" s="28" t="s">
        <v>508</v>
      </c>
      <c r="E1332" s="11">
        <v>27</v>
      </c>
      <c r="F1332" s="11" t="s">
        <v>63</v>
      </c>
      <c r="G1332" s="11">
        <v>17194899</v>
      </c>
      <c r="I1332" t="b">
        <f t="shared" si="60"/>
        <v>0</v>
      </c>
      <c r="J1332" s="25" t="str">
        <f t="shared" si="61"/>
        <v>1990</v>
      </c>
      <c r="L1332" s="32">
        <f t="shared" si="62"/>
        <v>0</v>
      </c>
      <c r="S1332" s="11"/>
      <c r="T1332" s="27" t="s">
        <v>2593</v>
      </c>
      <c r="U1332" s="11">
        <v>737</v>
      </c>
    </row>
    <row r="1333" spans="1:21" x14ac:dyDescent="0.2">
      <c r="A1333" s="11">
        <v>990</v>
      </c>
      <c r="B1333" s="27" t="s">
        <v>2594</v>
      </c>
      <c r="C1333" s="11" t="s">
        <v>65</v>
      </c>
      <c r="D1333" s="28" t="s">
        <v>2595</v>
      </c>
      <c r="E1333" s="11">
        <v>28</v>
      </c>
      <c r="F1333" s="11" t="s">
        <v>85</v>
      </c>
      <c r="G1333" s="11">
        <v>7985319</v>
      </c>
      <c r="I1333" t="b">
        <f t="shared" si="60"/>
        <v>0</v>
      </c>
      <c r="J1333" s="25" t="str">
        <f t="shared" si="61"/>
        <v>1989</v>
      </c>
      <c r="L1333" s="32">
        <f t="shared" si="62"/>
        <v>0</v>
      </c>
      <c r="S1333" s="11"/>
      <c r="T1333" s="27" t="s">
        <v>2594</v>
      </c>
      <c r="U1333" s="11">
        <v>990</v>
      </c>
    </row>
    <row r="1334" spans="1:21" x14ac:dyDescent="0.2">
      <c r="A1334" s="11">
        <v>1476</v>
      </c>
      <c r="B1334" s="27" t="s">
        <v>2596</v>
      </c>
      <c r="C1334" s="11" t="s">
        <v>61</v>
      </c>
      <c r="D1334" s="28" t="s">
        <v>2597</v>
      </c>
      <c r="E1334" s="11">
        <v>37</v>
      </c>
      <c r="F1334" s="11" t="s">
        <v>67</v>
      </c>
      <c r="G1334" s="11">
        <v>15702652</v>
      </c>
      <c r="I1334" t="b">
        <f t="shared" si="60"/>
        <v>0</v>
      </c>
      <c r="J1334" s="25" t="str">
        <f t="shared" si="61"/>
        <v>1980</v>
      </c>
      <c r="L1334" s="32">
        <f t="shared" si="62"/>
        <v>0</v>
      </c>
      <c r="S1334" s="11"/>
      <c r="T1334" s="27" t="s">
        <v>2596</v>
      </c>
      <c r="U1334" s="11">
        <v>1476</v>
      </c>
    </row>
    <row r="1335" spans="1:21" x14ac:dyDescent="0.2">
      <c r="A1335" s="11">
        <v>1140</v>
      </c>
      <c r="B1335" s="27" t="s">
        <v>2598</v>
      </c>
      <c r="C1335" s="11" t="s">
        <v>72</v>
      </c>
      <c r="D1335" s="28" t="s">
        <v>2599</v>
      </c>
      <c r="E1335" s="11">
        <v>43</v>
      </c>
      <c r="F1335" s="11" t="s">
        <v>67</v>
      </c>
      <c r="G1335" s="11">
        <v>39389255</v>
      </c>
      <c r="I1335" t="b">
        <f t="shared" si="60"/>
        <v>0</v>
      </c>
      <c r="J1335" s="25" t="str">
        <f t="shared" si="61"/>
        <v>1975</v>
      </c>
      <c r="L1335" s="32">
        <f t="shared" si="62"/>
        <v>0</v>
      </c>
      <c r="S1335" s="11"/>
      <c r="T1335" s="27" t="s">
        <v>2598</v>
      </c>
      <c r="U1335" s="11">
        <v>1140</v>
      </c>
    </row>
    <row r="1336" spans="1:21" x14ac:dyDescent="0.2">
      <c r="A1336" s="11">
        <v>697</v>
      </c>
      <c r="B1336" s="27" t="s">
        <v>2600</v>
      </c>
      <c r="C1336" s="11" t="s">
        <v>72</v>
      </c>
      <c r="D1336" s="28" t="s">
        <v>2371</v>
      </c>
      <c r="E1336" s="11">
        <v>32</v>
      </c>
      <c r="F1336" s="11" t="s">
        <v>155</v>
      </c>
      <c r="G1336" s="11">
        <v>93819122</v>
      </c>
      <c r="I1336" t="b">
        <f t="shared" si="60"/>
        <v>0</v>
      </c>
      <c r="J1336" s="25" t="str">
        <f t="shared" si="61"/>
        <v>1985</v>
      </c>
      <c r="L1336" s="32">
        <f t="shared" si="62"/>
        <v>0</v>
      </c>
      <c r="S1336" s="11"/>
      <c r="T1336" s="27" t="s">
        <v>2600</v>
      </c>
      <c r="U1336" s="11">
        <v>697</v>
      </c>
    </row>
    <row r="1337" spans="1:21" x14ac:dyDescent="0.2">
      <c r="A1337" s="11">
        <v>643</v>
      </c>
      <c r="B1337" s="27" t="s">
        <v>2601</v>
      </c>
      <c r="C1337" s="11" t="s">
        <v>65</v>
      </c>
      <c r="D1337" s="28" t="s">
        <v>2602</v>
      </c>
      <c r="E1337" s="11">
        <v>35</v>
      </c>
      <c r="F1337" s="11" t="s">
        <v>119</v>
      </c>
      <c r="G1337" s="11">
        <v>22438320</v>
      </c>
      <c r="I1337" t="b">
        <f t="shared" si="60"/>
        <v>0</v>
      </c>
      <c r="J1337" s="25" t="str">
        <f t="shared" si="61"/>
        <v>1982</v>
      </c>
      <c r="L1337" s="32">
        <f t="shared" si="62"/>
        <v>0</v>
      </c>
      <c r="S1337" s="11"/>
      <c r="T1337" s="27" t="s">
        <v>2601</v>
      </c>
      <c r="U1337" s="11">
        <v>643</v>
      </c>
    </row>
    <row r="1338" spans="1:21" x14ac:dyDescent="0.2">
      <c r="A1338" s="11">
        <v>1236</v>
      </c>
      <c r="B1338" s="27" t="s">
        <v>2603</v>
      </c>
      <c r="C1338" s="11" t="s">
        <v>65</v>
      </c>
      <c r="D1338" s="28" t="s">
        <v>2604</v>
      </c>
      <c r="E1338" s="11">
        <v>19</v>
      </c>
      <c r="F1338" s="11" t="s">
        <v>67</v>
      </c>
      <c r="G1338" s="11">
        <v>91125249</v>
      </c>
      <c r="I1338" t="b">
        <f t="shared" si="60"/>
        <v>0</v>
      </c>
      <c r="J1338" s="25" t="str">
        <f t="shared" si="61"/>
        <v>1998</v>
      </c>
      <c r="L1338" s="32">
        <f t="shared" si="62"/>
        <v>0</v>
      </c>
      <c r="S1338" s="11"/>
      <c r="T1338" s="27" t="s">
        <v>2603</v>
      </c>
      <c r="U1338" s="11">
        <v>1236</v>
      </c>
    </row>
    <row r="1339" spans="1:21" x14ac:dyDescent="0.2">
      <c r="A1339" s="11">
        <v>1557</v>
      </c>
      <c r="B1339" s="27" t="s">
        <v>2605</v>
      </c>
      <c r="C1339" s="11" t="s">
        <v>72</v>
      </c>
      <c r="D1339" s="28" t="s">
        <v>2606</v>
      </c>
      <c r="E1339" s="11">
        <v>23</v>
      </c>
      <c r="F1339" s="11" t="s">
        <v>67</v>
      </c>
      <c r="G1339" s="11">
        <v>58126146</v>
      </c>
      <c r="I1339" t="b">
        <f t="shared" si="60"/>
        <v>0</v>
      </c>
      <c r="J1339" s="25" t="str">
        <f t="shared" si="61"/>
        <v>1994</v>
      </c>
      <c r="L1339" s="32">
        <f t="shared" si="62"/>
        <v>0</v>
      </c>
      <c r="S1339" s="11"/>
      <c r="T1339" s="27" t="s">
        <v>2605</v>
      </c>
      <c r="U1339" s="11">
        <v>1557</v>
      </c>
    </row>
    <row r="1340" spans="1:21" x14ac:dyDescent="0.2">
      <c r="A1340" s="11">
        <v>1755</v>
      </c>
      <c r="B1340" s="27" t="s">
        <v>2607</v>
      </c>
      <c r="C1340" s="11" t="s">
        <v>61</v>
      </c>
      <c r="D1340" s="28" t="s">
        <v>2608</v>
      </c>
      <c r="E1340" s="11">
        <v>25</v>
      </c>
      <c r="F1340" s="11" t="s">
        <v>63</v>
      </c>
      <c r="G1340" s="11">
        <v>47436384</v>
      </c>
      <c r="I1340" t="b">
        <f t="shared" si="60"/>
        <v>0</v>
      </c>
      <c r="J1340" s="25" t="str">
        <f t="shared" si="61"/>
        <v>1992</v>
      </c>
      <c r="L1340" s="32">
        <f t="shared" si="62"/>
        <v>1</v>
      </c>
      <c r="S1340" s="11"/>
      <c r="T1340" s="27" t="s">
        <v>2607</v>
      </c>
      <c r="U1340" s="11">
        <v>1755</v>
      </c>
    </row>
    <row r="1341" spans="1:21" x14ac:dyDescent="0.2">
      <c r="A1341" s="11">
        <v>121</v>
      </c>
      <c r="B1341" s="27" t="s">
        <v>2609</v>
      </c>
      <c r="C1341" s="11" t="s">
        <v>72</v>
      </c>
      <c r="D1341" s="28" t="s">
        <v>2610</v>
      </c>
      <c r="E1341" s="11">
        <v>27</v>
      </c>
      <c r="F1341" s="11" t="s">
        <v>70</v>
      </c>
      <c r="G1341" s="11">
        <v>4236635</v>
      </c>
      <c r="I1341" t="b">
        <f t="shared" si="60"/>
        <v>0</v>
      </c>
      <c r="J1341" s="25" t="str">
        <f t="shared" si="61"/>
        <v>1990</v>
      </c>
      <c r="L1341" s="32">
        <f t="shared" si="62"/>
        <v>0</v>
      </c>
      <c r="S1341" s="11"/>
      <c r="T1341" s="27" t="s">
        <v>2609</v>
      </c>
      <c r="U1341" s="11">
        <v>121</v>
      </c>
    </row>
    <row r="1342" spans="1:21" x14ac:dyDescent="0.2">
      <c r="A1342" s="11">
        <v>429</v>
      </c>
      <c r="B1342" s="27" t="s">
        <v>2611</v>
      </c>
      <c r="C1342" s="11" t="s">
        <v>65</v>
      </c>
      <c r="D1342" s="28" t="s">
        <v>2612</v>
      </c>
      <c r="E1342" s="11">
        <v>18</v>
      </c>
      <c r="F1342" s="11" t="s">
        <v>94</v>
      </c>
      <c r="G1342" s="11">
        <v>51059861</v>
      </c>
      <c r="I1342" t="b">
        <f t="shared" si="60"/>
        <v>0</v>
      </c>
      <c r="J1342" s="25" t="str">
        <f t="shared" si="61"/>
        <v>2000</v>
      </c>
      <c r="L1342" s="32">
        <f t="shared" si="62"/>
        <v>0</v>
      </c>
      <c r="S1342" s="11"/>
      <c r="T1342" s="27" t="s">
        <v>2611</v>
      </c>
      <c r="U1342" s="11">
        <v>429</v>
      </c>
    </row>
    <row r="1343" spans="1:21" x14ac:dyDescent="0.2">
      <c r="A1343" s="11">
        <v>956</v>
      </c>
      <c r="B1343" s="27" t="s">
        <v>745</v>
      </c>
      <c r="C1343" s="11" t="s">
        <v>72</v>
      </c>
      <c r="D1343" s="28" t="s">
        <v>746</v>
      </c>
      <c r="E1343" s="11">
        <v>23</v>
      </c>
      <c r="F1343" s="11" t="s">
        <v>67</v>
      </c>
      <c r="G1343" s="11">
        <v>28041902</v>
      </c>
      <c r="I1343" t="b">
        <f t="shared" si="60"/>
        <v>0</v>
      </c>
      <c r="J1343" s="25" t="str">
        <f t="shared" si="61"/>
        <v>1994</v>
      </c>
      <c r="L1343" s="32">
        <f t="shared" si="62"/>
        <v>0</v>
      </c>
      <c r="S1343" s="11"/>
      <c r="T1343" s="27" t="s">
        <v>745</v>
      </c>
      <c r="U1343" s="11">
        <v>956</v>
      </c>
    </row>
    <row r="1344" spans="1:21" x14ac:dyDescent="0.2">
      <c r="A1344" s="11">
        <v>212</v>
      </c>
      <c r="B1344" s="27" t="s">
        <v>2613</v>
      </c>
      <c r="C1344" s="11" t="s">
        <v>72</v>
      </c>
      <c r="D1344" s="28" t="s">
        <v>2614</v>
      </c>
      <c r="E1344" s="11">
        <v>40</v>
      </c>
      <c r="F1344" s="11" t="s">
        <v>67</v>
      </c>
      <c r="G1344" s="11">
        <v>24468257</v>
      </c>
      <c r="I1344" t="b">
        <f t="shared" si="60"/>
        <v>0</v>
      </c>
      <c r="J1344" s="25" t="str">
        <f t="shared" si="61"/>
        <v>1977</v>
      </c>
      <c r="L1344" s="32">
        <f t="shared" si="62"/>
        <v>0</v>
      </c>
      <c r="S1344" s="11"/>
      <c r="T1344" s="27" t="s">
        <v>2613</v>
      </c>
      <c r="U1344" s="11">
        <v>212</v>
      </c>
    </row>
    <row r="1345" spans="1:21" x14ac:dyDescent="0.2">
      <c r="A1345" s="11">
        <v>1681</v>
      </c>
      <c r="B1345" s="27" t="s">
        <v>2615</v>
      </c>
      <c r="C1345" s="11" t="s">
        <v>72</v>
      </c>
      <c r="D1345" s="28" t="s">
        <v>2616</v>
      </c>
      <c r="E1345" s="11">
        <v>38</v>
      </c>
      <c r="F1345" s="11" t="s">
        <v>67</v>
      </c>
      <c r="G1345" s="11">
        <v>63095200</v>
      </c>
      <c r="I1345" t="b">
        <f t="shared" si="60"/>
        <v>0</v>
      </c>
      <c r="J1345" s="25" t="str">
        <f t="shared" si="61"/>
        <v>1979</v>
      </c>
      <c r="L1345" s="32">
        <f t="shared" si="62"/>
        <v>0</v>
      </c>
      <c r="S1345" s="11"/>
      <c r="T1345" s="27" t="s">
        <v>2615</v>
      </c>
      <c r="U1345" s="11">
        <v>1681</v>
      </c>
    </row>
    <row r="1346" spans="1:21" x14ac:dyDescent="0.2">
      <c r="A1346" s="11">
        <v>1615</v>
      </c>
      <c r="B1346" s="27" t="s">
        <v>2617</v>
      </c>
      <c r="C1346" s="11" t="s">
        <v>65</v>
      </c>
      <c r="D1346" s="28" t="s">
        <v>2618</v>
      </c>
      <c r="E1346" s="11">
        <v>35</v>
      </c>
      <c r="F1346" s="11" t="s">
        <v>67</v>
      </c>
      <c r="G1346" s="11">
        <v>187331</v>
      </c>
      <c r="I1346" t="b">
        <f t="shared" si="60"/>
        <v>0</v>
      </c>
      <c r="J1346" s="25" t="str">
        <f t="shared" si="61"/>
        <v>1982</v>
      </c>
      <c r="L1346" s="32">
        <f t="shared" si="62"/>
        <v>0</v>
      </c>
      <c r="S1346" s="11"/>
      <c r="T1346" s="27" t="s">
        <v>2617</v>
      </c>
      <c r="U1346" s="11">
        <v>1615</v>
      </c>
    </row>
    <row r="1347" spans="1:21" x14ac:dyDescent="0.2">
      <c r="A1347" s="11">
        <v>1244</v>
      </c>
      <c r="B1347" s="27" t="s">
        <v>2619</v>
      </c>
      <c r="C1347" s="11" t="s">
        <v>61</v>
      </c>
      <c r="D1347" s="28" t="s">
        <v>2620</v>
      </c>
      <c r="E1347" s="11">
        <v>28</v>
      </c>
      <c r="F1347" s="11" t="s">
        <v>67</v>
      </c>
      <c r="G1347" s="11">
        <v>94784854</v>
      </c>
      <c r="I1347" t="b">
        <f t="shared" si="60"/>
        <v>0</v>
      </c>
      <c r="J1347" s="25" t="str">
        <f t="shared" si="61"/>
        <v>1989</v>
      </c>
      <c r="L1347" s="32">
        <f t="shared" si="62"/>
        <v>0</v>
      </c>
      <c r="S1347" s="11"/>
      <c r="T1347" s="27" t="s">
        <v>2619</v>
      </c>
      <c r="U1347" s="11">
        <v>1244</v>
      </c>
    </row>
    <row r="1348" spans="1:21" x14ac:dyDescent="0.2">
      <c r="A1348" s="11">
        <v>725</v>
      </c>
      <c r="B1348" s="27" t="s">
        <v>2621</v>
      </c>
      <c r="C1348" s="11" t="s">
        <v>61</v>
      </c>
      <c r="D1348" s="28" t="s">
        <v>2622</v>
      </c>
      <c r="E1348" s="11">
        <v>34</v>
      </c>
      <c r="F1348" s="11" t="s">
        <v>70</v>
      </c>
      <c r="G1348" s="11">
        <v>79523892</v>
      </c>
      <c r="I1348" t="b">
        <f t="shared" si="60"/>
        <v>0</v>
      </c>
      <c r="J1348" s="25" t="str">
        <f t="shared" si="61"/>
        <v>1983</v>
      </c>
      <c r="L1348" s="32">
        <f t="shared" si="62"/>
        <v>0</v>
      </c>
      <c r="S1348" s="11"/>
      <c r="T1348" s="27" t="s">
        <v>2621</v>
      </c>
      <c r="U1348" s="11">
        <v>725</v>
      </c>
    </row>
    <row r="1349" spans="1:21" x14ac:dyDescent="0.2">
      <c r="A1349" s="11">
        <v>1069</v>
      </c>
      <c r="B1349" s="27" t="s">
        <v>2623</v>
      </c>
      <c r="C1349" s="11" t="s">
        <v>72</v>
      </c>
      <c r="D1349" s="28" t="s">
        <v>2624</v>
      </c>
      <c r="E1349" s="11">
        <v>42</v>
      </c>
      <c r="F1349" s="11" t="s">
        <v>67</v>
      </c>
      <c r="G1349" s="11">
        <v>50751698</v>
      </c>
      <c r="I1349" t="b">
        <f t="shared" si="60"/>
        <v>0</v>
      </c>
      <c r="J1349" s="25" t="str">
        <f t="shared" si="61"/>
        <v>1975</v>
      </c>
      <c r="L1349" s="32">
        <f t="shared" si="62"/>
        <v>0</v>
      </c>
      <c r="S1349" s="11"/>
      <c r="T1349" s="27" t="s">
        <v>2623</v>
      </c>
      <c r="U1349" s="11">
        <v>1069</v>
      </c>
    </row>
    <row r="1350" spans="1:21" x14ac:dyDescent="0.2">
      <c r="A1350" s="11">
        <v>527</v>
      </c>
      <c r="B1350" s="27" t="s">
        <v>2625</v>
      </c>
      <c r="C1350" s="11" t="s">
        <v>72</v>
      </c>
      <c r="D1350" s="28" t="s">
        <v>2626</v>
      </c>
      <c r="E1350" s="11">
        <v>24</v>
      </c>
      <c r="F1350" s="11" t="s">
        <v>70</v>
      </c>
      <c r="G1350" s="11">
        <v>92071508</v>
      </c>
      <c r="I1350" t="b">
        <f t="shared" si="60"/>
        <v>0</v>
      </c>
      <c r="J1350" s="25" t="str">
        <f t="shared" si="61"/>
        <v>1993</v>
      </c>
      <c r="L1350" s="32">
        <f t="shared" si="62"/>
        <v>0</v>
      </c>
      <c r="S1350" s="11"/>
      <c r="T1350" s="27" t="s">
        <v>2625</v>
      </c>
      <c r="U1350" s="11">
        <v>527</v>
      </c>
    </row>
    <row r="1351" spans="1:21" x14ac:dyDescent="0.2">
      <c r="A1351" s="11">
        <v>892</v>
      </c>
      <c r="B1351" s="27" t="s">
        <v>2627</v>
      </c>
      <c r="C1351" s="11" t="s">
        <v>72</v>
      </c>
      <c r="D1351" s="28" t="s">
        <v>2628</v>
      </c>
      <c r="E1351" s="11">
        <v>18</v>
      </c>
      <c r="F1351" s="11" t="s">
        <v>67</v>
      </c>
      <c r="G1351" s="11">
        <v>91452703</v>
      </c>
      <c r="I1351" t="b">
        <f t="shared" ref="I1351:I1414" si="63">IF(AND(IF(F1351=$I$5,TRUE,FALSE),IF(MID(B1351,1,1)="П",TRUE,FALSE)),TRUE,FALSE)</f>
        <v>0</v>
      </c>
      <c r="J1351" s="25" t="str">
        <f t="shared" ref="J1351:J1414" si="64">RIGHT(D1351,4)</f>
        <v>1999</v>
      </c>
      <c r="L1351" s="32">
        <f t="shared" ref="L1351:L1414" si="65">IF(LEFT(B1351)="П",1,0)</f>
        <v>0</v>
      </c>
      <c r="S1351" s="11"/>
      <c r="T1351" s="27" t="s">
        <v>2627</v>
      </c>
      <c r="U1351" s="11">
        <v>892</v>
      </c>
    </row>
    <row r="1352" spans="1:21" x14ac:dyDescent="0.2">
      <c r="A1352" s="11">
        <v>1031</v>
      </c>
      <c r="B1352" s="27" t="s">
        <v>2629</v>
      </c>
      <c r="C1352" s="11" t="s">
        <v>61</v>
      </c>
      <c r="D1352" s="28" t="s">
        <v>2630</v>
      </c>
      <c r="E1352" s="11">
        <v>34</v>
      </c>
      <c r="F1352" s="11" t="s">
        <v>67</v>
      </c>
      <c r="G1352" s="11">
        <v>35482161</v>
      </c>
      <c r="I1352" t="b">
        <f t="shared" si="63"/>
        <v>0</v>
      </c>
      <c r="J1352" s="25" t="str">
        <f t="shared" si="64"/>
        <v>1983</v>
      </c>
      <c r="L1352" s="32">
        <f t="shared" si="65"/>
        <v>0</v>
      </c>
      <c r="S1352" s="11"/>
      <c r="T1352" s="27" t="s">
        <v>2629</v>
      </c>
      <c r="U1352" s="11">
        <v>1031</v>
      </c>
    </row>
    <row r="1353" spans="1:21" x14ac:dyDescent="0.2">
      <c r="A1353" s="11">
        <v>383</v>
      </c>
      <c r="B1353" s="27" t="s">
        <v>2631</v>
      </c>
      <c r="C1353" s="11" t="s">
        <v>65</v>
      </c>
      <c r="D1353" s="28" t="s">
        <v>2632</v>
      </c>
      <c r="E1353" s="11">
        <v>40</v>
      </c>
      <c r="F1353" s="11" t="s">
        <v>85</v>
      </c>
      <c r="G1353" s="11">
        <v>41718079</v>
      </c>
      <c r="I1353" t="b">
        <f t="shared" si="63"/>
        <v>0</v>
      </c>
      <c r="J1353" s="25" t="str">
        <f t="shared" si="64"/>
        <v>1977</v>
      </c>
      <c r="L1353" s="32">
        <f t="shared" si="65"/>
        <v>0</v>
      </c>
      <c r="S1353" s="11"/>
      <c r="T1353" s="27" t="s">
        <v>2631</v>
      </c>
      <c r="U1353" s="11">
        <v>383</v>
      </c>
    </row>
    <row r="1354" spans="1:21" x14ac:dyDescent="0.2">
      <c r="A1354" s="11">
        <v>1074</v>
      </c>
      <c r="B1354" s="27" t="s">
        <v>2633</v>
      </c>
      <c r="C1354" s="11" t="s">
        <v>61</v>
      </c>
      <c r="D1354" s="28" t="s">
        <v>2634</v>
      </c>
      <c r="E1354" s="11">
        <v>23</v>
      </c>
      <c r="F1354" s="11" t="s">
        <v>67</v>
      </c>
      <c r="G1354" s="11">
        <v>76383655</v>
      </c>
      <c r="I1354" t="b">
        <f t="shared" si="63"/>
        <v>0</v>
      </c>
      <c r="J1354" s="25" t="str">
        <f t="shared" si="64"/>
        <v>1994</v>
      </c>
      <c r="L1354" s="32">
        <f t="shared" si="65"/>
        <v>0</v>
      </c>
      <c r="S1354" s="11"/>
      <c r="T1354" s="27" t="s">
        <v>2633</v>
      </c>
      <c r="U1354" s="11">
        <v>1074</v>
      </c>
    </row>
    <row r="1355" spans="1:21" x14ac:dyDescent="0.2">
      <c r="A1355" s="11">
        <v>340</v>
      </c>
      <c r="B1355" s="27" t="s">
        <v>2635</v>
      </c>
      <c r="C1355" s="11" t="s">
        <v>72</v>
      </c>
      <c r="D1355" s="28" t="s">
        <v>2636</v>
      </c>
      <c r="E1355" s="11">
        <v>21</v>
      </c>
      <c r="F1355" s="11" t="s">
        <v>67</v>
      </c>
      <c r="G1355" s="11">
        <v>75963629</v>
      </c>
      <c r="I1355" t="b">
        <f t="shared" si="63"/>
        <v>0</v>
      </c>
      <c r="J1355" s="25" t="str">
        <f t="shared" si="64"/>
        <v>1996</v>
      </c>
      <c r="L1355" s="32">
        <f t="shared" si="65"/>
        <v>0</v>
      </c>
      <c r="S1355" s="11"/>
      <c r="T1355" s="27" t="s">
        <v>2635</v>
      </c>
      <c r="U1355" s="11">
        <v>340</v>
      </c>
    </row>
    <row r="1356" spans="1:21" x14ac:dyDescent="0.2">
      <c r="A1356" s="11">
        <v>928</v>
      </c>
      <c r="B1356" s="27" t="s">
        <v>2637</v>
      </c>
      <c r="C1356" s="11" t="s">
        <v>61</v>
      </c>
      <c r="D1356" s="28" t="s">
        <v>2638</v>
      </c>
      <c r="E1356" s="11">
        <v>24</v>
      </c>
      <c r="F1356" s="11" t="s">
        <v>122</v>
      </c>
      <c r="G1356" s="11">
        <v>75525822</v>
      </c>
      <c r="I1356" t="b">
        <f t="shared" si="63"/>
        <v>0</v>
      </c>
      <c r="J1356" s="25" t="str">
        <f t="shared" si="64"/>
        <v>1993</v>
      </c>
      <c r="L1356" s="32">
        <f t="shared" si="65"/>
        <v>0</v>
      </c>
      <c r="S1356" s="11"/>
      <c r="T1356" s="27" t="s">
        <v>2637</v>
      </c>
      <c r="U1356" s="11">
        <v>928</v>
      </c>
    </row>
    <row r="1357" spans="1:21" x14ac:dyDescent="0.2">
      <c r="A1357" s="11">
        <v>351</v>
      </c>
      <c r="B1357" s="27" t="s">
        <v>2639</v>
      </c>
      <c r="C1357" s="11" t="s">
        <v>61</v>
      </c>
      <c r="D1357" s="28" t="s">
        <v>2640</v>
      </c>
      <c r="E1357" s="11">
        <v>31</v>
      </c>
      <c r="F1357" s="11" t="s">
        <v>119</v>
      </c>
      <c r="G1357" s="11">
        <v>98879314</v>
      </c>
      <c r="I1357" t="b">
        <f t="shared" si="63"/>
        <v>0</v>
      </c>
      <c r="J1357" s="25" t="str">
        <f t="shared" si="64"/>
        <v>1986</v>
      </c>
      <c r="L1357" s="32">
        <f t="shared" si="65"/>
        <v>0</v>
      </c>
      <c r="S1357" s="11"/>
      <c r="T1357" s="27" t="s">
        <v>2639</v>
      </c>
      <c r="U1357" s="11">
        <v>351</v>
      </c>
    </row>
    <row r="1358" spans="1:21" x14ac:dyDescent="0.2">
      <c r="A1358" s="11">
        <v>1439</v>
      </c>
      <c r="B1358" s="27" t="s">
        <v>2641</v>
      </c>
      <c r="C1358" s="11" t="s">
        <v>72</v>
      </c>
      <c r="D1358" s="28" t="s">
        <v>2642</v>
      </c>
      <c r="E1358" s="11">
        <v>31</v>
      </c>
      <c r="F1358" s="11" t="s">
        <v>67</v>
      </c>
      <c r="G1358" s="11">
        <v>4470985</v>
      </c>
      <c r="I1358" t="b">
        <f t="shared" si="63"/>
        <v>0</v>
      </c>
      <c r="J1358" s="25" t="str">
        <f t="shared" si="64"/>
        <v>1986</v>
      </c>
      <c r="L1358" s="32">
        <f t="shared" si="65"/>
        <v>0</v>
      </c>
      <c r="S1358" s="11"/>
      <c r="T1358" s="27" t="s">
        <v>2641</v>
      </c>
      <c r="U1358" s="11">
        <v>1439</v>
      </c>
    </row>
    <row r="1359" spans="1:21" x14ac:dyDescent="0.2">
      <c r="A1359" s="11">
        <v>379</v>
      </c>
      <c r="B1359" s="27" t="s">
        <v>2643</v>
      </c>
      <c r="C1359" s="11" t="s">
        <v>72</v>
      </c>
      <c r="D1359" s="28" t="s">
        <v>2644</v>
      </c>
      <c r="E1359" s="11">
        <v>19</v>
      </c>
      <c r="F1359" s="11" t="s">
        <v>67</v>
      </c>
      <c r="G1359" s="11">
        <v>16867670</v>
      </c>
      <c r="I1359" t="b">
        <f t="shared" si="63"/>
        <v>0</v>
      </c>
      <c r="J1359" s="25" t="str">
        <f t="shared" si="64"/>
        <v>1998</v>
      </c>
      <c r="L1359" s="32">
        <f t="shared" si="65"/>
        <v>0</v>
      </c>
      <c r="S1359" s="11"/>
      <c r="T1359" s="27" t="s">
        <v>2643</v>
      </c>
      <c r="U1359" s="11">
        <v>379</v>
      </c>
    </row>
    <row r="1360" spans="1:21" x14ac:dyDescent="0.2">
      <c r="A1360" s="11">
        <v>466</v>
      </c>
      <c r="B1360" s="27" t="s">
        <v>2645</v>
      </c>
      <c r="C1360" s="11" t="s">
        <v>72</v>
      </c>
      <c r="D1360" s="28" t="s">
        <v>2646</v>
      </c>
      <c r="E1360" s="11">
        <v>26</v>
      </c>
      <c r="F1360" s="11" t="s">
        <v>67</v>
      </c>
      <c r="G1360" s="11">
        <v>41713722</v>
      </c>
      <c r="I1360" t="b">
        <f t="shared" si="63"/>
        <v>0</v>
      </c>
      <c r="J1360" s="25" t="str">
        <f t="shared" si="64"/>
        <v>1991</v>
      </c>
      <c r="L1360" s="32">
        <f t="shared" si="65"/>
        <v>0</v>
      </c>
      <c r="S1360" s="11"/>
      <c r="T1360" s="27" t="s">
        <v>2645</v>
      </c>
      <c r="U1360" s="11">
        <v>466</v>
      </c>
    </row>
    <row r="1361" spans="1:21" x14ac:dyDescent="0.2">
      <c r="A1361" s="11">
        <v>739</v>
      </c>
      <c r="B1361" s="27" t="s">
        <v>2647</v>
      </c>
      <c r="C1361" s="11" t="s">
        <v>65</v>
      </c>
      <c r="D1361" s="28" t="s">
        <v>2648</v>
      </c>
      <c r="E1361" s="11">
        <v>31</v>
      </c>
      <c r="F1361" s="11" t="s">
        <v>67</v>
      </c>
      <c r="G1361" s="11">
        <v>8995458</v>
      </c>
      <c r="I1361" t="b">
        <f t="shared" si="63"/>
        <v>0</v>
      </c>
      <c r="J1361" s="25" t="str">
        <f t="shared" si="64"/>
        <v>1987</v>
      </c>
      <c r="L1361" s="32">
        <f t="shared" si="65"/>
        <v>0</v>
      </c>
      <c r="S1361" s="11"/>
      <c r="T1361" s="27" t="s">
        <v>2647</v>
      </c>
      <c r="U1361" s="11">
        <v>739</v>
      </c>
    </row>
    <row r="1362" spans="1:21" x14ac:dyDescent="0.2">
      <c r="A1362" s="11">
        <v>1004</v>
      </c>
      <c r="B1362" s="27" t="s">
        <v>2649</v>
      </c>
      <c r="C1362" s="11" t="s">
        <v>72</v>
      </c>
      <c r="D1362" s="28" t="s">
        <v>2650</v>
      </c>
      <c r="E1362" s="11">
        <v>33</v>
      </c>
      <c r="F1362" s="11" t="s">
        <v>63</v>
      </c>
      <c r="G1362" s="11">
        <v>35580079</v>
      </c>
      <c r="I1362" t="b">
        <f t="shared" si="63"/>
        <v>0</v>
      </c>
      <c r="J1362" s="25" t="str">
        <f t="shared" si="64"/>
        <v>1985</v>
      </c>
      <c r="L1362" s="32">
        <f t="shared" si="65"/>
        <v>0</v>
      </c>
      <c r="S1362" s="11"/>
      <c r="T1362" s="27" t="s">
        <v>2649</v>
      </c>
      <c r="U1362" s="11">
        <v>1004</v>
      </c>
    </row>
    <row r="1363" spans="1:21" x14ac:dyDescent="0.2">
      <c r="A1363" s="11">
        <v>452</v>
      </c>
      <c r="B1363" s="27" t="s">
        <v>2651</v>
      </c>
      <c r="C1363" s="11" t="s">
        <v>72</v>
      </c>
      <c r="D1363" s="28" t="s">
        <v>717</v>
      </c>
      <c r="E1363" s="11">
        <v>31</v>
      </c>
      <c r="F1363" s="11" t="s">
        <v>155</v>
      </c>
      <c r="G1363" s="11">
        <v>22538569</v>
      </c>
      <c r="I1363" t="b">
        <f t="shared" si="63"/>
        <v>0</v>
      </c>
      <c r="J1363" s="25" t="str">
        <f t="shared" si="64"/>
        <v>1986</v>
      </c>
      <c r="L1363" s="32">
        <f t="shared" si="65"/>
        <v>0</v>
      </c>
      <c r="S1363" s="11"/>
      <c r="T1363" s="27" t="s">
        <v>2651</v>
      </c>
      <c r="U1363" s="11">
        <v>452</v>
      </c>
    </row>
    <row r="1364" spans="1:21" x14ac:dyDescent="0.2">
      <c r="A1364" s="11">
        <v>1001</v>
      </c>
      <c r="B1364" s="27" t="s">
        <v>2652</v>
      </c>
      <c r="C1364" s="11" t="s">
        <v>72</v>
      </c>
      <c r="D1364" s="28" t="s">
        <v>148</v>
      </c>
      <c r="E1364" s="11">
        <v>32</v>
      </c>
      <c r="F1364" s="11" t="s">
        <v>63</v>
      </c>
      <c r="G1364" s="11">
        <v>34703043</v>
      </c>
      <c r="I1364" t="b">
        <f t="shared" si="63"/>
        <v>0</v>
      </c>
      <c r="J1364" s="25" t="str">
        <f t="shared" si="64"/>
        <v>1985</v>
      </c>
      <c r="L1364" s="32">
        <f t="shared" si="65"/>
        <v>0</v>
      </c>
      <c r="S1364" s="11"/>
      <c r="T1364" s="27" t="s">
        <v>2652</v>
      </c>
      <c r="U1364" s="11">
        <v>1001</v>
      </c>
    </row>
    <row r="1365" spans="1:21" x14ac:dyDescent="0.2">
      <c r="A1365" s="11">
        <v>916</v>
      </c>
      <c r="B1365" s="27" t="s">
        <v>2653</v>
      </c>
      <c r="C1365" s="11" t="s">
        <v>72</v>
      </c>
      <c r="D1365" s="28" t="s">
        <v>2654</v>
      </c>
      <c r="E1365" s="11">
        <v>31</v>
      </c>
      <c r="F1365" s="11" t="s">
        <v>67</v>
      </c>
      <c r="G1365" s="11">
        <v>9141547</v>
      </c>
      <c r="I1365" t="b">
        <f t="shared" si="63"/>
        <v>0</v>
      </c>
      <c r="J1365" s="25" t="str">
        <f t="shared" si="64"/>
        <v>1986</v>
      </c>
      <c r="L1365" s="32">
        <f t="shared" si="65"/>
        <v>0</v>
      </c>
      <c r="S1365" s="11"/>
      <c r="T1365" s="27" t="s">
        <v>2653</v>
      </c>
      <c r="U1365" s="11">
        <v>916</v>
      </c>
    </row>
    <row r="1366" spans="1:21" x14ac:dyDescent="0.2">
      <c r="A1366" s="11">
        <v>151</v>
      </c>
      <c r="B1366" s="27" t="s">
        <v>2655</v>
      </c>
      <c r="C1366" s="11" t="s">
        <v>72</v>
      </c>
      <c r="D1366" s="28" t="s">
        <v>2656</v>
      </c>
      <c r="E1366" s="11">
        <v>37</v>
      </c>
      <c r="F1366" s="11" t="s">
        <v>70</v>
      </c>
      <c r="G1366" s="11">
        <v>23625487</v>
      </c>
      <c r="I1366" t="b">
        <f t="shared" si="63"/>
        <v>0</v>
      </c>
      <c r="J1366" s="25" t="str">
        <f t="shared" si="64"/>
        <v>1980</v>
      </c>
      <c r="L1366" s="32">
        <f t="shared" si="65"/>
        <v>0</v>
      </c>
      <c r="S1366" s="11"/>
      <c r="T1366" s="27" t="s">
        <v>2655</v>
      </c>
      <c r="U1366" s="11">
        <v>151</v>
      </c>
    </row>
    <row r="1367" spans="1:21" x14ac:dyDescent="0.2">
      <c r="A1367" s="11">
        <v>63</v>
      </c>
      <c r="B1367" s="27" t="s">
        <v>2657</v>
      </c>
      <c r="C1367" s="11" t="s">
        <v>72</v>
      </c>
      <c r="D1367" s="28" t="s">
        <v>2658</v>
      </c>
      <c r="E1367" s="11">
        <v>39</v>
      </c>
      <c r="F1367" s="11" t="s">
        <v>63</v>
      </c>
      <c r="G1367" s="11">
        <v>30255032</v>
      </c>
      <c r="I1367" t="b">
        <f t="shared" si="63"/>
        <v>0</v>
      </c>
      <c r="J1367" s="25" t="str">
        <f t="shared" si="64"/>
        <v>1978</v>
      </c>
      <c r="L1367" s="32">
        <f t="shared" si="65"/>
        <v>1</v>
      </c>
      <c r="S1367" s="11"/>
      <c r="T1367" s="27" t="s">
        <v>2657</v>
      </c>
      <c r="U1367" s="11">
        <v>63</v>
      </c>
    </row>
    <row r="1368" spans="1:21" x14ac:dyDescent="0.2">
      <c r="A1368" s="11">
        <v>272</v>
      </c>
      <c r="B1368" s="27" t="s">
        <v>2659</v>
      </c>
      <c r="C1368" s="11" t="s">
        <v>72</v>
      </c>
      <c r="D1368" s="28" t="s">
        <v>2660</v>
      </c>
      <c r="E1368" s="11">
        <v>27</v>
      </c>
      <c r="F1368" s="11" t="s">
        <v>85</v>
      </c>
      <c r="G1368" s="11">
        <v>9349472</v>
      </c>
      <c r="I1368" t="b">
        <f t="shared" si="63"/>
        <v>0</v>
      </c>
      <c r="J1368" s="25" t="str">
        <f t="shared" si="64"/>
        <v>1990</v>
      </c>
      <c r="L1368" s="32">
        <f t="shared" si="65"/>
        <v>0</v>
      </c>
      <c r="S1368" s="11"/>
      <c r="T1368" s="27" t="s">
        <v>2659</v>
      </c>
      <c r="U1368" s="11">
        <v>272</v>
      </c>
    </row>
    <row r="1369" spans="1:21" x14ac:dyDescent="0.2">
      <c r="A1369" s="11">
        <v>898</v>
      </c>
      <c r="B1369" s="27" t="s">
        <v>2661</v>
      </c>
      <c r="C1369" s="11" t="s">
        <v>61</v>
      </c>
      <c r="D1369" s="28" t="s">
        <v>2662</v>
      </c>
      <c r="E1369" s="11">
        <v>20</v>
      </c>
      <c r="F1369" s="11" t="s">
        <v>67</v>
      </c>
      <c r="G1369" s="11">
        <v>59767233</v>
      </c>
      <c r="I1369" t="b">
        <f t="shared" si="63"/>
        <v>0</v>
      </c>
      <c r="J1369" s="25" t="str">
        <f t="shared" si="64"/>
        <v>1997</v>
      </c>
      <c r="L1369" s="32">
        <f t="shared" si="65"/>
        <v>0</v>
      </c>
      <c r="S1369" s="11"/>
      <c r="T1369" s="27" t="s">
        <v>2661</v>
      </c>
      <c r="U1369" s="11">
        <v>898</v>
      </c>
    </row>
    <row r="1370" spans="1:21" x14ac:dyDescent="0.2">
      <c r="A1370" s="11">
        <v>776</v>
      </c>
      <c r="B1370" s="27" t="s">
        <v>2663</v>
      </c>
      <c r="C1370" s="11" t="s">
        <v>72</v>
      </c>
      <c r="D1370" s="28" t="s">
        <v>2664</v>
      </c>
      <c r="E1370" s="11">
        <v>23</v>
      </c>
      <c r="F1370" s="11" t="s">
        <v>67</v>
      </c>
      <c r="G1370" s="11">
        <v>278900</v>
      </c>
      <c r="I1370" t="b">
        <f t="shared" si="63"/>
        <v>0</v>
      </c>
      <c r="J1370" s="25" t="str">
        <f t="shared" si="64"/>
        <v>1994</v>
      </c>
      <c r="L1370" s="32">
        <f t="shared" si="65"/>
        <v>0</v>
      </c>
      <c r="S1370" s="11"/>
      <c r="T1370" s="27" t="s">
        <v>2663</v>
      </c>
      <c r="U1370" s="11">
        <v>776</v>
      </c>
    </row>
    <row r="1371" spans="1:21" x14ac:dyDescent="0.2">
      <c r="A1371" s="11">
        <v>948</v>
      </c>
      <c r="B1371" s="27" t="s">
        <v>2665</v>
      </c>
      <c r="C1371" s="11" t="s">
        <v>72</v>
      </c>
      <c r="D1371" s="28" t="s">
        <v>2666</v>
      </c>
      <c r="E1371" s="11">
        <v>40</v>
      </c>
      <c r="F1371" s="11" t="s">
        <v>122</v>
      </c>
      <c r="G1371" s="11">
        <v>5540414</v>
      </c>
      <c r="I1371" t="b">
        <f t="shared" si="63"/>
        <v>0</v>
      </c>
      <c r="J1371" s="25" t="str">
        <f t="shared" si="64"/>
        <v>1977</v>
      </c>
      <c r="L1371" s="32">
        <f t="shared" si="65"/>
        <v>0</v>
      </c>
      <c r="S1371" s="11"/>
      <c r="T1371" s="27" t="s">
        <v>2665</v>
      </c>
      <c r="U1371" s="11">
        <v>948</v>
      </c>
    </row>
    <row r="1372" spans="1:21" x14ac:dyDescent="0.2">
      <c r="A1372" s="11">
        <v>391</v>
      </c>
      <c r="B1372" s="27" t="s">
        <v>2667</v>
      </c>
      <c r="C1372" s="11" t="s">
        <v>61</v>
      </c>
      <c r="D1372" s="28" t="s">
        <v>2668</v>
      </c>
      <c r="E1372" s="11">
        <v>23</v>
      </c>
      <c r="F1372" s="11" t="s">
        <v>67</v>
      </c>
      <c r="G1372" s="11">
        <v>9911265</v>
      </c>
      <c r="I1372" t="b">
        <f t="shared" si="63"/>
        <v>0</v>
      </c>
      <c r="J1372" s="25" t="str">
        <f t="shared" si="64"/>
        <v>1994</v>
      </c>
      <c r="L1372" s="32">
        <f t="shared" si="65"/>
        <v>0</v>
      </c>
      <c r="S1372" s="11"/>
      <c r="T1372" s="27" t="s">
        <v>2667</v>
      </c>
      <c r="U1372" s="11">
        <v>391</v>
      </c>
    </row>
    <row r="1373" spans="1:21" x14ac:dyDescent="0.2">
      <c r="A1373" s="11">
        <v>663</v>
      </c>
      <c r="B1373" s="27" t="s">
        <v>2669</v>
      </c>
      <c r="C1373" s="11" t="s">
        <v>72</v>
      </c>
      <c r="D1373" s="28" t="s">
        <v>2670</v>
      </c>
      <c r="E1373" s="11">
        <v>24</v>
      </c>
      <c r="F1373" s="11" t="s">
        <v>67</v>
      </c>
      <c r="G1373" s="11">
        <v>82966974</v>
      </c>
      <c r="I1373" t="b">
        <f t="shared" si="63"/>
        <v>0</v>
      </c>
      <c r="J1373" s="25" t="str">
        <f t="shared" si="64"/>
        <v>1993</v>
      </c>
      <c r="L1373" s="32">
        <f t="shared" si="65"/>
        <v>0</v>
      </c>
      <c r="S1373" s="11"/>
      <c r="T1373" s="27" t="s">
        <v>2669</v>
      </c>
      <c r="U1373" s="11">
        <v>663</v>
      </c>
    </row>
    <row r="1374" spans="1:21" x14ac:dyDescent="0.2">
      <c r="A1374" s="11">
        <v>325</v>
      </c>
      <c r="B1374" s="27" t="s">
        <v>2671</v>
      </c>
      <c r="C1374" s="11" t="s">
        <v>61</v>
      </c>
      <c r="D1374" s="28" t="s">
        <v>1294</v>
      </c>
      <c r="E1374" s="11">
        <v>31</v>
      </c>
      <c r="F1374" s="11" t="s">
        <v>67</v>
      </c>
      <c r="G1374" s="11">
        <v>14273886</v>
      </c>
      <c r="I1374" t="b">
        <f t="shared" si="63"/>
        <v>0</v>
      </c>
      <c r="J1374" s="25" t="str">
        <f t="shared" si="64"/>
        <v>1986</v>
      </c>
      <c r="L1374" s="32">
        <f t="shared" si="65"/>
        <v>0</v>
      </c>
      <c r="S1374" s="11"/>
      <c r="T1374" s="27" t="s">
        <v>2671</v>
      </c>
      <c r="U1374" s="11">
        <v>325</v>
      </c>
    </row>
    <row r="1375" spans="1:21" x14ac:dyDescent="0.2">
      <c r="A1375" s="11">
        <v>627</v>
      </c>
      <c r="B1375" s="27" t="s">
        <v>2672</v>
      </c>
      <c r="C1375" s="11" t="s">
        <v>72</v>
      </c>
      <c r="D1375" s="28" t="s">
        <v>2673</v>
      </c>
      <c r="E1375" s="11">
        <v>22</v>
      </c>
      <c r="F1375" s="11" t="s">
        <v>67</v>
      </c>
      <c r="G1375" s="11">
        <v>71990242</v>
      </c>
      <c r="I1375" t="b">
        <f t="shared" si="63"/>
        <v>0</v>
      </c>
      <c r="J1375" s="25" t="str">
        <f t="shared" si="64"/>
        <v>1995</v>
      </c>
      <c r="L1375" s="32">
        <f t="shared" si="65"/>
        <v>0</v>
      </c>
      <c r="S1375" s="11"/>
      <c r="T1375" s="27" t="s">
        <v>2672</v>
      </c>
      <c r="U1375" s="11">
        <v>627</v>
      </c>
    </row>
    <row r="1376" spans="1:21" x14ac:dyDescent="0.2">
      <c r="A1376" s="11">
        <v>744</v>
      </c>
      <c r="B1376" s="27" t="s">
        <v>2674</v>
      </c>
      <c r="C1376" s="11" t="s">
        <v>72</v>
      </c>
      <c r="D1376" s="28" t="s">
        <v>2675</v>
      </c>
      <c r="E1376" s="11">
        <v>23</v>
      </c>
      <c r="F1376" s="11" t="s">
        <v>94</v>
      </c>
      <c r="G1376" s="11">
        <v>40458770</v>
      </c>
      <c r="I1376" t="b">
        <f t="shared" si="63"/>
        <v>0</v>
      </c>
      <c r="J1376" s="25" t="str">
        <f t="shared" si="64"/>
        <v>1994</v>
      </c>
      <c r="L1376" s="32">
        <f t="shared" si="65"/>
        <v>0</v>
      </c>
      <c r="S1376" s="11"/>
      <c r="T1376" s="27" t="s">
        <v>2674</v>
      </c>
      <c r="U1376" s="11">
        <v>744</v>
      </c>
    </row>
    <row r="1377" spans="1:21" x14ac:dyDescent="0.2">
      <c r="A1377" s="11">
        <v>706</v>
      </c>
      <c r="B1377" s="27" t="s">
        <v>2676</v>
      </c>
      <c r="C1377" s="11" t="s">
        <v>65</v>
      </c>
      <c r="D1377" s="28" t="s">
        <v>500</v>
      </c>
      <c r="E1377" s="11">
        <v>38</v>
      </c>
      <c r="F1377" s="11" t="s">
        <v>76</v>
      </c>
      <c r="G1377" s="11">
        <v>13571329</v>
      </c>
      <c r="I1377" t="b">
        <f t="shared" si="63"/>
        <v>0</v>
      </c>
      <c r="J1377" s="25" t="str">
        <f t="shared" si="64"/>
        <v>1979</v>
      </c>
      <c r="L1377" s="32">
        <f t="shared" si="65"/>
        <v>0</v>
      </c>
      <c r="S1377" s="11"/>
      <c r="T1377" s="27" t="s">
        <v>2676</v>
      </c>
      <c r="U1377" s="11">
        <v>706</v>
      </c>
    </row>
    <row r="1378" spans="1:21" x14ac:dyDescent="0.2">
      <c r="A1378" s="11">
        <v>640</v>
      </c>
      <c r="B1378" s="27" t="s">
        <v>2677</v>
      </c>
      <c r="C1378" s="11" t="s">
        <v>65</v>
      </c>
      <c r="D1378" s="28" t="s">
        <v>604</v>
      </c>
      <c r="E1378" s="11">
        <v>34</v>
      </c>
      <c r="F1378" s="11" t="s">
        <v>63</v>
      </c>
      <c r="G1378" s="11">
        <v>96571103</v>
      </c>
      <c r="I1378" t="b">
        <f t="shared" si="63"/>
        <v>0</v>
      </c>
      <c r="J1378" s="25" t="str">
        <f t="shared" si="64"/>
        <v>1983</v>
      </c>
      <c r="L1378" s="32">
        <f t="shared" si="65"/>
        <v>0</v>
      </c>
      <c r="S1378" s="11"/>
      <c r="T1378" s="27" t="s">
        <v>2677</v>
      </c>
      <c r="U1378" s="11">
        <v>640</v>
      </c>
    </row>
    <row r="1379" spans="1:21" x14ac:dyDescent="0.2">
      <c r="A1379" s="11">
        <v>1716</v>
      </c>
      <c r="B1379" s="27" t="s">
        <v>2678</v>
      </c>
      <c r="C1379" s="11" t="s">
        <v>61</v>
      </c>
      <c r="D1379" s="28" t="s">
        <v>2679</v>
      </c>
      <c r="E1379" s="11">
        <v>35</v>
      </c>
      <c r="F1379" s="11" t="s">
        <v>76</v>
      </c>
      <c r="G1379" s="11">
        <v>22300654</v>
      </c>
      <c r="I1379" t="b">
        <f t="shared" si="63"/>
        <v>0</v>
      </c>
      <c r="J1379" s="25" t="str">
        <f t="shared" si="64"/>
        <v>1982</v>
      </c>
      <c r="L1379" s="32">
        <f t="shared" si="65"/>
        <v>0</v>
      </c>
      <c r="S1379" s="11"/>
      <c r="T1379" s="27" t="s">
        <v>2678</v>
      </c>
      <c r="U1379" s="11">
        <v>1716</v>
      </c>
    </row>
    <row r="1380" spans="1:21" x14ac:dyDescent="0.2">
      <c r="A1380" s="11">
        <v>165</v>
      </c>
      <c r="B1380" s="27" t="s">
        <v>2680</v>
      </c>
      <c r="C1380" s="11" t="s">
        <v>72</v>
      </c>
      <c r="D1380" s="28" t="s">
        <v>2681</v>
      </c>
      <c r="E1380" s="11">
        <v>30</v>
      </c>
      <c r="F1380" s="11" t="s">
        <v>85</v>
      </c>
      <c r="G1380" s="11">
        <v>65412589</v>
      </c>
      <c r="I1380" t="b">
        <f t="shared" si="63"/>
        <v>0</v>
      </c>
      <c r="J1380" s="25" t="str">
        <f t="shared" si="64"/>
        <v>1987</v>
      </c>
      <c r="L1380" s="32">
        <f t="shared" si="65"/>
        <v>0</v>
      </c>
      <c r="S1380" s="11"/>
      <c r="T1380" s="27" t="s">
        <v>2680</v>
      </c>
      <c r="U1380" s="11">
        <v>165</v>
      </c>
    </row>
    <row r="1381" spans="1:21" x14ac:dyDescent="0.2">
      <c r="A1381" s="11">
        <v>1378</v>
      </c>
      <c r="B1381" s="27" t="s">
        <v>2682</v>
      </c>
      <c r="C1381" s="11" t="s">
        <v>72</v>
      </c>
      <c r="D1381" s="28" t="s">
        <v>1452</v>
      </c>
      <c r="E1381" s="11">
        <v>26</v>
      </c>
      <c r="F1381" s="11" t="s">
        <v>67</v>
      </c>
      <c r="G1381" s="11">
        <v>97970088</v>
      </c>
      <c r="I1381" t="b">
        <f t="shared" si="63"/>
        <v>0</v>
      </c>
      <c r="J1381" s="25" t="str">
        <f t="shared" si="64"/>
        <v>1992</v>
      </c>
      <c r="L1381" s="32">
        <f t="shared" si="65"/>
        <v>0</v>
      </c>
      <c r="S1381" s="11"/>
      <c r="T1381" s="27" t="s">
        <v>2682</v>
      </c>
      <c r="U1381" s="11">
        <v>1378</v>
      </c>
    </row>
    <row r="1382" spans="1:21" x14ac:dyDescent="0.2">
      <c r="A1382" s="11">
        <v>1446</v>
      </c>
      <c r="B1382" s="27" t="s">
        <v>2683</v>
      </c>
      <c r="C1382" s="11" t="s">
        <v>72</v>
      </c>
      <c r="D1382" s="28" t="s">
        <v>2684</v>
      </c>
      <c r="E1382" s="11">
        <v>27</v>
      </c>
      <c r="F1382" s="11" t="s">
        <v>67</v>
      </c>
      <c r="G1382" s="11">
        <v>46388123</v>
      </c>
      <c r="I1382" t="b">
        <f t="shared" si="63"/>
        <v>0</v>
      </c>
      <c r="J1382" s="25" t="str">
        <f t="shared" si="64"/>
        <v>1991</v>
      </c>
      <c r="L1382" s="32">
        <f t="shared" si="65"/>
        <v>0</v>
      </c>
      <c r="S1382" s="11"/>
      <c r="T1382" s="27" t="s">
        <v>2683</v>
      </c>
      <c r="U1382" s="11">
        <v>1446</v>
      </c>
    </row>
    <row r="1383" spans="1:21" x14ac:dyDescent="0.2">
      <c r="A1383" s="11">
        <v>1176</v>
      </c>
      <c r="B1383" s="27" t="s">
        <v>2685</v>
      </c>
      <c r="C1383" s="11" t="s">
        <v>65</v>
      </c>
      <c r="D1383" s="28" t="s">
        <v>2686</v>
      </c>
      <c r="E1383" s="11">
        <v>36</v>
      </c>
      <c r="F1383" s="11" t="s">
        <v>67</v>
      </c>
      <c r="G1383" s="11">
        <v>34691590</v>
      </c>
      <c r="I1383" t="b">
        <f t="shared" si="63"/>
        <v>0</v>
      </c>
      <c r="J1383" s="25" t="str">
        <f t="shared" si="64"/>
        <v>1981</v>
      </c>
      <c r="L1383" s="32">
        <f t="shared" si="65"/>
        <v>0</v>
      </c>
      <c r="S1383" s="11"/>
      <c r="T1383" s="27" t="s">
        <v>2685</v>
      </c>
      <c r="U1383" s="11">
        <v>1176</v>
      </c>
    </row>
    <row r="1384" spans="1:21" x14ac:dyDescent="0.2">
      <c r="A1384" s="11">
        <v>1044</v>
      </c>
      <c r="B1384" s="27" t="s">
        <v>1470</v>
      </c>
      <c r="C1384" s="11" t="s">
        <v>72</v>
      </c>
      <c r="D1384" s="28" t="s">
        <v>1471</v>
      </c>
      <c r="E1384" s="11">
        <v>30</v>
      </c>
      <c r="F1384" s="11" t="s">
        <v>1472</v>
      </c>
      <c r="G1384" s="11">
        <v>58488279</v>
      </c>
      <c r="I1384" t="b">
        <f t="shared" si="63"/>
        <v>0</v>
      </c>
      <c r="J1384" s="25" t="str">
        <f t="shared" si="64"/>
        <v>1987</v>
      </c>
      <c r="L1384" s="32">
        <f t="shared" si="65"/>
        <v>0</v>
      </c>
      <c r="S1384" s="11"/>
      <c r="T1384" s="27" t="s">
        <v>1470</v>
      </c>
      <c r="U1384" s="11">
        <v>1044</v>
      </c>
    </row>
    <row r="1385" spans="1:21" x14ac:dyDescent="0.2">
      <c r="A1385" s="11">
        <v>499</v>
      </c>
      <c r="B1385" s="27" t="s">
        <v>2687</v>
      </c>
      <c r="C1385" s="11" t="s">
        <v>72</v>
      </c>
      <c r="D1385" s="28" t="s">
        <v>2610</v>
      </c>
      <c r="E1385" s="11">
        <v>27</v>
      </c>
      <c r="F1385" s="11" t="s">
        <v>67</v>
      </c>
      <c r="G1385" s="11">
        <v>97766908</v>
      </c>
      <c r="I1385" t="b">
        <f t="shared" si="63"/>
        <v>0</v>
      </c>
      <c r="J1385" s="25" t="str">
        <f t="shared" si="64"/>
        <v>1990</v>
      </c>
      <c r="L1385" s="32">
        <f t="shared" si="65"/>
        <v>0</v>
      </c>
      <c r="S1385" s="11"/>
      <c r="T1385" s="27" t="s">
        <v>2687</v>
      </c>
      <c r="U1385" s="11">
        <v>499</v>
      </c>
    </row>
    <row r="1386" spans="1:21" x14ac:dyDescent="0.2">
      <c r="A1386" s="11">
        <v>1117</v>
      </c>
      <c r="B1386" s="27" t="s">
        <v>2688</v>
      </c>
      <c r="C1386" s="11" t="s">
        <v>72</v>
      </c>
      <c r="D1386" s="28" t="s">
        <v>2689</v>
      </c>
      <c r="E1386" s="11">
        <v>33</v>
      </c>
      <c r="F1386" s="11" t="s">
        <v>85</v>
      </c>
      <c r="G1386" s="11">
        <v>2115277</v>
      </c>
      <c r="I1386" t="b">
        <f t="shared" si="63"/>
        <v>0</v>
      </c>
      <c r="J1386" s="25" t="str">
        <f t="shared" si="64"/>
        <v>1984</v>
      </c>
      <c r="L1386" s="32">
        <f t="shared" si="65"/>
        <v>0</v>
      </c>
      <c r="S1386" s="11"/>
      <c r="T1386" s="27" t="s">
        <v>2688</v>
      </c>
      <c r="U1386" s="11">
        <v>1117</v>
      </c>
    </row>
    <row r="1387" spans="1:21" x14ac:dyDescent="0.2">
      <c r="A1387" s="11">
        <v>532</v>
      </c>
      <c r="B1387" s="27" t="s">
        <v>2690</v>
      </c>
      <c r="C1387" s="11" t="s">
        <v>72</v>
      </c>
      <c r="D1387" s="28" t="s">
        <v>2691</v>
      </c>
      <c r="E1387" s="11">
        <v>25</v>
      </c>
      <c r="F1387" s="11" t="s">
        <v>67</v>
      </c>
      <c r="G1387" s="11">
        <v>3232628</v>
      </c>
      <c r="I1387" t="b">
        <f t="shared" si="63"/>
        <v>0</v>
      </c>
      <c r="J1387" s="25" t="str">
        <f t="shared" si="64"/>
        <v>1992</v>
      </c>
      <c r="L1387" s="32">
        <f t="shared" si="65"/>
        <v>0</v>
      </c>
      <c r="S1387" s="11"/>
      <c r="T1387" s="27" t="s">
        <v>2690</v>
      </c>
      <c r="U1387" s="11">
        <v>532</v>
      </c>
    </row>
    <row r="1388" spans="1:21" x14ac:dyDescent="0.2">
      <c r="A1388" s="11">
        <v>37</v>
      </c>
      <c r="B1388" s="27" t="s">
        <v>2692</v>
      </c>
      <c r="C1388" s="11" t="s">
        <v>61</v>
      </c>
      <c r="D1388" s="28" t="s">
        <v>2514</v>
      </c>
      <c r="E1388" s="11">
        <v>23</v>
      </c>
      <c r="F1388" s="11" t="s">
        <v>67</v>
      </c>
      <c r="G1388" s="11">
        <v>13755875</v>
      </c>
      <c r="I1388" t="b">
        <f t="shared" si="63"/>
        <v>0</v>
      </c>
      <c r="J1388" s="25" t="str">
        <f t="shared" si="64"/>
        <v>1994</v>
      </c>
      <c r="L1388" s="32">
        <f t="shared" si="65"/>
        <v>0</v>
      </c>
      <c r="S1388" s="11"/>
      <c r="T1388" s="27" t="s">
        <v>2692</v>
      </c>
      <c r="U1388" s="11">
        <v>37</v>
      </c>
    </row>
    <row r="1389" spans="1:21" x14ac:dyDescent="0.2">
      <c r="A1389" s="11">
        <v>508</v>
      </c>
      <c r="B1389" s="27" t="s">
        <v>2693</v>
      </c>
      <c r="C1389" s="11" t="s">
        <v>72</v>
      </c>
      <c r="D1389" s="28" t="s">
        <v>2694</v>
      </c>
      <c r="E1389" s="11">
        <v>28</v>
      </c>
      <c r="F1389" s="11" t="s">
        <v>76</v>
      </c>
      <c r="G1389" s="11">
        <v>60949597</v>
      </c>
      <c r="I1389" t="b">
        <f t="shared" si="63"/>
        <v>0</v>
      </c>
      <c r="J1389" s="25" t="str">
        <f t="shared" si="64"/>
        <v>1989</v>
      </c>
      <c r="L1389" s="32">
        <f t="shared" si="65"/>
        <v>0</v>
      </c>
      <c r="S1389" s="11"/>
      <c r="T1389" s="27" t="s">
        <v>2693</v>
      </c>
      <c r="U1389" s="11">
        <v>508</v>
      </c>
    </row>
    <row r="1390" spans="1:21" x14ac:dyDescent="0.2">
      <c r="A1390" s="11">
        <v>51</v>
      </c>
      <c r="B1390" s="27" t="s">
        <v>2695</v>
      </c>
      <c r="C1390" s="11" t="s">
        <v>61</v>
      </c>
      <c r="D1390" s="28" t="s">
        <v>2696</v>
      </c>
      <c r="E1390" s="11">
        <v>25</v>
      </c>
      <c r="F1390" s="11" t="s">
        <v>67</v>
      </c>
      <c r="G1390" s="11">
        <v>80404760</v>
      </c>
      <c r="I1390" t="b">
        <f t="shared" si="63"/>
        <v>0</v>
      </c>
      <c r="J1390" s="25" t="str">
        <f t="shared" si="64"/>
        <v>1992</v>
      </c>
      <c r="L1390" s="32">
        <f t="shared" si="65"/>
        <v>0</v>
      </c>
      <c r="S1390" s="11"/>
      <c r="T1390" s="27" t="s">
        <v>2695</v>
      </c>
      <c r="U1390" s="11">
        <v>51</v>
      </c>
    </row>
    <row r="1391" spans="1:21" x14ac:dyDescent="0.2">
      <c r="A1391" s="11">
        <v>829</v>
      </c>
      <c r="B1391" s="27" t="s">
        <v>2697</v>
      </c>
      <c r="C1391" s="11" t="s">
        <v>61</v>
      </c>
      <c r="D1391" s="28" t="s">
        <v>2698</v>
      </c>
      <c r="E1391" s="11">
        <v>19</v>
      </c>
      <c r="F1391" s="11" t="s">
        <v>67</v>
      </c>
      <c r="G1391" s="11">
        <v>54137307</v>
      </c>
      <c r="I1391" t="b">
        <f t="shared" si="63"/>
        <v>0</v>
      </c>
      <c r="J1391" s="25" t="str">
        <f t="shared" si="64"/>
        <v>1998</v>
      </c>
      <c r="L1391" s="32">
        <f t="shared" si="65"/>
        <v>0</v>
      </c>
      <c r="S1391" s="11"/>
      <c r="T1391" s="27" t="s">
        <v>2697</v>
      </c>
      <c r="U1391" s="11">
        <v>829</v>
      </c>
    </row>
    <row r="1392" spans="1:21" x14ac:dyDescent="0.2">
      <c r="A1392" s="11">
        <v>181</v>
      </c>
      <c r="B1392" s="27" t="s">
        <v>137</v>
      </c>
      <c r="C1392" s="11" t="s">
        <v>65</v>
      </c>
      <c r="D1392" s="28" t="s">
        <v>2699</v>
      </c>
      <c r="E1392" s="11">
        <v>35</v>
      </c>
      <c r="F1392" s="11" t="s">
        <v>67</v>
      </c>
      <c r="G1392" s="11">
        <v>40427051</v>
      </c>
      <c r="I1392" t="b">
        <f t="shared" si="63"/>
        <v>0</v>
      </c>
      <c r="J1392" s="25" t="str">
        <f t="shared" si="64"/>
        <v>1982</v>
      </c>
      <c r="L1392" s="32">
        <f t="shared" si="65"/>
        <v>0</v>
      </c>
      <c r="S1392" s="11"/>
      <c r="T1392" s="27" t="s">
        <v>137</v>
      </c>
      <c r="U1392" s="11">
        <v>181</v>
      </c>
    </row>
    <row r="1393" spans="1:21" x14ac:dyDescent="0.2">
      <c r="A1393" s="11">
        <v>334</v>
      </c>
      <c r="B1393" s="27" t="s">
        <v>2700</v>
      </c>
      <c r="C1393" s="11" t="s">
        <v>61</v>
      </c>
      <c r="D1393" s="28" t="s">
        <v>2701</v>
      </c>
      <c r="E1393" s="11">
        <v>28</v>
      </c>
      <c r="F1393" s="11" t="s">
        <v>122</v>
      </c>
      <c r="G1393" s="11">
        <v>349135</v>
      </c>
      <c r="I1393" t="b">
        <f t="shared" si="63"/>
        <v>0</v>
      </c>
      <c r="J1393" s="25" t="str">
        <f t="shared" si="64"/>
        <v>1989</v>
      </c>
      <c r="L1393" s="32">
        <f t="shared" si="65"/>
        <v>0</v>
      </c>
      <c r="S1393" s="11"/>
      <c r="T1393" s="27" t="s">
        <v>2700</v>
      </c>
      <c r="U1393" s="11">
        <v>334</v>
      </c>
    </row>
    <row r="1394" spans="1:21" x14ac:dyDescent="0.2">
      <c r="A1394" s="11">
        <v>1774</v>
      </c>
      <c r="B1394" s="27" t="s">
        <v>2702</v>
      </c>
      <c r="C1394" s="11" t="s">
        <v>72</v>
      </c>
      <c r="D1394" s="28" t="s">
        <v>2703</v>
      </c>
      <c r="E1394" s="11">
        <v>37</v>
      </c>
      <c r="F1394" s="11" t="s">
        <v>67</v>
      </c>
      <c r="G1394" s="11">
        <v>4922287</v>
      </c>
      <c r="I1394" t="b">
        <f t="shared" si="63"/>
        <v>0</v>
      </c>
      <c r="J1394" s="25" t="str">
        <f t="shared" si="64"/>
        <v>1980</v>
      </c>
      <c r="L1394" s="32">
        <f t="shared" si="65"/>
        <v>1</v>
      </c>
      <c r="S1394" s="11"/>
      <c r="T1394" s="27" t="s">
        <v>2702</v>
      </c>
      <c r="U1394" s="11">
        <v>1774</v>
      </c>
    </row>
    <row r="1395" spans="1:21" x14ac:dyDescent="0.2">
      <c r="A1395" s="11">
        <v>882</v>
      </c>
      <c r="B1395" s="27" t="s">
        <v>2704</v>
      </c>
      <c r="C1395" s="11" t="s">
        <v>72</v>
      </c>
      <c r="D1395" s="28" t="s">
        <v>2705</v>
      </c>
      <c r="E1395" s="11">
        <v>22</v>
      </c>
      <c r="F1395" s="11" t="s">
        <v>67</v>
      </c>
      <c r="G1395" s="11">
        <v>12526181</v>
      </c>
      <c r="I1395" t="b">
        <f t="shared" si="63"/>
        <v>0</v>
      </c>
      <c r="J1395" s="25" t="str">
        <f t="shared" si="64"/>
        <v>1995</v>
      </c>
      <c r="L1395" s="32">
        <f t="shared" si="65"/>
        <v>0</v>
      </c>
      <c r="S1395" s="11"/>
      <c r="T1395" s="27" t="s">
        <v>2704</v>
      </c>
      <c r="U1395" s="11">
        <v>882</v>
      </c>
    </row>
    <row r="1396" spans="1:21" x14ac:dyDescent="0.2">
      <c r="A1396" s="11">
        <v>546</v>
      </c>
      <c r="B1396" s="27" t="s">
        <v>2706</v>
      </c>
      <c r="C1396" s="11" t="s">
        <v>61</v>
      </c>
      <c r="D1396" s="28" t="s">
        <v>2707</v>
      </c>
      <c r="E1396" s="11">
        <v>28</v>
      </c>
      <c r="F1396" s="11" t="s">
        <v>67</v>
      </c>
      <c r="G1396" s="11">
        <v>44425683</v>
      </c>
      <c r="I1396" t="b">
        <f t="shared" si="63"/>
        <v>0</v>
      </c>
      <c r="J1396" s="25" t="str">
        <f t="shared" si="64"/>
        <v>1989</v>
      </c>
      <c r="L1396" s="32">
        <f t="shared" si="65"/>
        <v>0</v>
      </c>
      <c r="S1396" s="11"/>
      <c r="T1396" s="27" t="s">
        <v>2706</v>
      </c>
      <c r="U1396" s="11">
        <v>546</v>
      </c>
    </row>
    <row r="1397" spans="1:21" x14ac:dyDescent="0.2">
      <c r="A1397" s="11">
        <v>407</v>
      </c>
      <c r="B1397" s="27" t="s">
        <v>2708</v>
      </c>
      <c r="C1397" s="11" t="s">
        <v>72</v>
      </c>
      <c r="D1397" s="28" t="s">
        <v>2709</v>
      </c>
      <c r="E1397" s="11">
        <v>20</v>
      </c>
      <c r="F1397" s="11" t="s">
        <v>67</v>
      </c>
      <c r="G1397" s="11">
        <v>75562707</v>
      </c>
      <c r="I1397" t="b">
        <f t="shared" si="63"/>
        <v>0</v>
      </c>
      <c r="J1397" s="25" t="str">
        <f t="shared" si="64"/>
        <v>1997</v>
      </c>
      <c r="L1397" s="32">
        <f t="shared" si="65"/>
        <v>0</v>
      </c>
      <c r="S1397" s="11"/>
      <c r="T1397" s="27" t="s">
        <v>2708</v>
      </c>
      <c r="U1397" s="11">
        <v>407</v>
      </c>
    </row>
    <row r="1398" spans="1:21" x14ac:dyDescent="0.2">
      <c r="A1398" s="11">
        <v>1074</v>
      </c>
      <c r="B1398" s="27" t="s">
        <v>2710</v>
      </c>
      <c r="C1398" s="11" t="s">
        <v>61</v>
      </c>
      <c r="D1398" s="28" t="s">
        <v>2711</v>
      </c>
      <c r="E1398" s="11">
        <v>38</v>
      </c>
      <c r="F1398" s="11" t="s">
        <v>106</v>
      </c>
      <c r="G1398" s="11">
        <v>8746603</v>
      </c>
      <c r="I1398" t="b">
        <f t="shared" si="63"/>
        <v>0</v>
      </c>
      <c r="J1398" s="25" t="str">
        <f t="shared" si="64"/>
        <v>1979</v>
      </c>
      <c r="L1398" s="32">
        <f t="shared" si="65"/>
        <v>0</v>
      </c>
      <c r="S1398" s="11"/>
      <c r="T1398" s="27" t="s">
        <v>2710</v>
      </c>
      <c r="U1398" s="11">
        <v>1074</v>
      </c>
    </row>
    <row r="1399" spans="1:21" x14ac:dyDescent="0.2">
      <c r="A1399" s="11">
        <v>216</v>
      </c>
      <c r="B1399" s="27" t="s">
        <v>2712</v>
      </c>
      <c r="C1399" s="11" t="s">
        <v>72</v>
      </c>
      <c r="D1399" s="28" t="s">
        <v>2713</v>
      </c>
      <c r="E1399" s="11">
        <v>21</v>
      </c>
      <c r="F1399" s="11" t="s">
        <v>67</v>
      </c>
      <c r="G1399" s="11">
        <v>63648845</v>
      </c>
      <c r="I1399" t="b">
        <f t="shared" si="63"/>
        <v>0</v>
      </c>
      <c r="J1399" s="25" t="str">
        <f t="shared" si="64"/>
        <v>1996</v>
      </c>
      <c r="L1399" s="32">
        <f t="shared" si="65"/>
        <v>0</v>
      </c>
      <c r="S1399" s="11"/>
      <c r="T1399" s="27" t="s">
        <v>2712</v>
      </c>
      <c r="U1399" s="11">
        <v>216</v>
      </c>
    </row>
    <row r="1400" spans="1:21" x14ac:dyDescent="0.2">
      <c r="A1400" s="11">
        <v>102</v>
      </c>
      <c r="B1400" s="27" t="s">
        <v>2714</v>
      </c>
      <c r="C1400" s="11" t="s">
        <v>72</v>
      </c>
      <c r="D1400" s="28" t="s">
        <v>2715</v>
      </c>
      <c r="E1400" s="11">
        <v>21</v>
      </c>
      <c r="F1400" s="11" t="s">
        <v>155</v>
      </c>
      <c r="G1400" s="11">
        <v>30529054</v>
      </c>
      <c r="I1400" t="b">
        <f t="shared" si="63"/>
        <v>0</v>
      </c>
      <c r="J1400" s="25" t="str">
        <f t="shared" si="64"/>
        <v>1996</v>
      </c>
      <c r="L1400" s="32">
        <f t="shared" si="65"/>
        <v>0</v>
      </c>
      <c r="S1400" s="11"/>
      <c r="T1400" s="27" t="s">
        <v>2714</v>
      </c>
      <c r="U1400" s="11">
        <v>102</v>
      </c>
    </row>
    <row r="1401" spans="1:21" x14ac:dyDescent="0.2">
      <c r="A1401" s="11">
        <v>107</v>
      </c>
      <c r="B1401" s="27" t="s">
        <v>2716</v>
      </c>
      <c r="C1401" s="11" t="s">
        <v>72</v>
      </c>
      <c r="D1401" s="28" t="s">
        <v>2717</v>
      </c>
      <c r="E1401" s="11">
        <v>38</v>
      </c>
      <c r="F1401" s="11" t="s">
        <v>67</v>
      </c>
      <c r="G1401" s="11">
        <v>53232293</v>
      </c>
      <c r="I1401" t="b">
        <f t="shared" si="63"/>
        <v>0</v>
      </c>
      <c r="J1401" s="25" t="str">
        <f t="shared" si="64"/>
        <v>1979</v>
      </c>
      <c r="L1401" s="32">
        <f t="shared" si="65"/>
        <v>0</v>
      </c>
      <c r="S1401" s="11"/>
      <c r="T1401" s="27" t="s">
        <v>2716</v>
      </c>
      <c r="U1401" s="11">
        <v>107</v>
      </c>
    </row>
    <row r="1402" spans="1:21" x14ac:dyDescent="0.2">
      <c r="A1402" s="11">
        <v>77</v>
      </c>
      <c r="B1402" s="27" t="s">
        <v>2718</v>
      </c>
      <c r="C1402" s="11" t="s">
        <v>72</v>
      </c>
      <c r="D1402" s="28" t="s">
        <v>2719</v>
      </c>
      <c r="E1402" s="11">
        <v>27</v>
      </c>
      <c r="F1402" s="11" t="s">
        <v>67</v>
      </c>
      <c r="G1402" s="11">
        <v>72913353</v>
      </c>
      <c r="I1402" t="b">
        <f t="shared" si="63"/>
        <v>0</v>
      </c>
      <c r="J1402" s="25" t="str">
        <f t="shared" si="64"/>
        <v>1990</v>
      </c>
      <c r="L1402" s="32">
        <f t="shared" si="65"/>
        <v>0</v>
      </c>
      <c r="S1402" s="11"/>
      <c r="T1402" s="27" t="s">
        <v>2718</v>
      </c>
      <c r="U1402" s="11">
        <v>77</v>
      </c>
    </row>
    <row r="1403" spans="1:21" x14ac:dyDescent="0.2">
      <c r="A1403" s="11">
        <v>1745</v>
      </c>
      <c r="B1403" s="27" t="s">
        <v>1525</v>
      </c>
      <c r="C1403" s="11" t="s">
        <v>72</v>
      </c>
      <c r="D1403" s="28" t="s">
        <v>2720</v>
      </c>
      <c r="E1403" s="11">
        <v>37</v>
      </c>
      <c r="F1403" s="11" t="s">
        <v>67</v>
      </c>
      <c r="G1403" s="11">
        <v>19792435</v>
      </c>
      <c r="I1403" t="b">
        <f t="shared" si="63"/>
        <v>0</v>
      </c>
      <c r="J1403" s="25" t="str">
        <f t="shared" si="64"/>
        <v>1980</v>
      </c>
      <c r="L1403" s="32">
        <f t="shared" si="65"/>
        <v>0</v>
      </c>
      <c r="S1403" s="11"/>
      <c r="T1403" s="27" t="s">
        <v>1525</v>
      </c>
      <c r="U1403" s="11">
        <v>1745</v>
      </c>
    </row>
    <row r="1404" spans="1:21" x14ac:dyDescent="0.2">
      <c r="A1404" s="11">
        <v>382</v>
      </c>
      <c r="B1404" s="27" t="s">
        <v>2721</v>
      </c>
      <c r="C1404" s="11" t="s">
        <v>61</v>
      </c>
      <c r="D1404" s="28" t="s">
        <v>2722</v>
      </c>
      <c r="E1404" s="11">
        <v>46</v>
      </c>
      <c r="F1404" s="11" t="s">
        <v>67</v>
      </c>
      <c r="G1404" s="11">
        <v>56392585</v>
      </c>
      <c r="I1404" t="b">
        <f t="shared" si="63"/>
        <v>0</v>
      </c>
      <c r="J1404" s="25" t="str">
        <f t="shared" si="64"/>
        <v>1971</v>
      </c>
      <c r="L1404" s="32">
        <f t="shared" si="65"/>
        <v>0</v>
      </c>
      <c r="S1404" s="11"/>
      <c r="T1404" s="27" t="s">
        <v>2721</v>
      </c>
      <c r="U1404" s="11">
        <v>382</v>
      </c>
    </row>
    <row r="1405" spans="1:21" x14ac:dyDescent="0.2">
      <c r="A1405" s="11">
        <v>1189</v>
      </c>
      <c r="B1405" s="27" t="s">
        <v>2723</v>
      </c>
      <c r="C1405" s="11" t="s">
        <v>72</v>
      </c>
      <c r="D1405" s="28" t="s">
        <v>2724</v>
      </c>
      <c r="E1405" s="11">
        <v>21</v>
      </c>
      <c r="F1405" s="11" t="s">
        <v>67</v>
      </c>
      <c r="G1405" s="11">
        <v>70391151</v>
      </c>
      <c r="I1405" t="b">
        <f t="shared" si="63"/>
        <v>0</v>
      </c>
      <c r="J1405" s="25" t="str">
        <f t="shared" si="64"/>
        <v>1996</v>
      </c>
      <c r="L1405" s="32">
        <f t="shared" si="65"/>
        <v>0</v>
      </c>
      <c r="S1405" s="11"/>
      <c r="T1405" s="27" t="s">
        <v>2723</v>
      </c>
      <c r="U1405" s="11">
        <v>1189</v>
      </c>
    </row>
    <row r="1406" spans="1:21" x14ac:dyDescent="0.2">
      <c r="A1406" s="11">
        <v>174</v>
      </c>
      <c r="B1406" s="27" t="s">
        <v>2725</v>
      </c>
      <c r="C1406" s="11" t="s">
        <v>72</v>
      </c>
      <c r="D1406" s="28" t="s">
        <v>2726</v>
      </c>
      <c r="E1406" s="11">
        <v>25</v>
      </c>
      <c r="F1406" s="11" t="s">
        <v>155</v>
      </c>
      <c r="G1406" s="11">
        <v>35648869</v>
      </c>
      <c r="I1406" t="b">
        <f t="shared" si="63"/>
        <v>0</v>
      </c>
      <c r="J1406" s="25" t="str">
        <f t="shared" si="64"/>
        <v>1992</v>
      </c>
      <c r="L1406" s="32">
        <f t="shared" si="65"/>
        <v>0</v>
      </c>
      <c r="S1406" s="11"/>
      <c r="T1406" s="27" t="s">
        <v>2725</v>
      </c>
      <c r="U1406" s="11">
        <v>174</v>
      </c>
    </row>
    <row r="1407" spans="1:21" x14ac:dyDescent="0.2">
      <c r="A1407" s="11">
        <v>1103</v>
      </c>
      <c r="B1407" s="27" t="s">
        <v>2727</v>
      </c>
      <c r="C1407" s="11" t="s">
        <v>72</v>
      </c>
      <c r="D1407" s="28" t="s">
        <v>306</v>
      </c>
      <c r="E1407" s="11">
        <v>32</v>
      </c>
      <c r="F1407" s="11" t="s">
        <v>67</v>
      </c>
      <c r="G1407" s="11">
        <v>63234464</v>
      </c>
      <c r="I1407" t="b">
        <f t="shared" si="63"/>
        <v>0</v>
      </c>
      <c r="J1407" s="25" t="str">
        <f t="shared" si="64"/>
        <v>1985</v>
      </c>
      <c r="L1407" s="32">
        <f t="shared" si="65"/>
        <v>0</v>
      </c>
      <c r="S1407" s="11"/>
      <c r="T1407" s="27" t="s">
        <v>2727</v>
      </c>
      <c r="U1407" s="11">
        <v>1103</v>
      </c>
    </row>
    <row r="1408" spans="1:21" x14ac:dyDescent="0.2">
      <c r="A1408" s="11">
        <v>703</v>
      </c>
      <c r="B1408" s="27" t="s">
        <v>2728</v>
      </c>
      <c r="C1408" s="11" t="s">
        <v>65</v>
      </c>
      <c r="D1408" s="28" t="s">
        <v>2729</v>
      </c>
      <c r="E1408" s="11">
        <v>27</v>
      </c>
      <c r="F1408" s="11" t="s">
        <v>67</v>
      </c>
      <c r="G1408" s="11">
        <v>22447855</v>
      </c>
      <c r="I1408" t="b">
        <f t="shared" si="63"/>
        <v>0</v>
      </c>
      <c r="J1408" s="25" t="str">
        <f t="shared" si="64"/>
        <v>1990</v>
      </c>
      <c r="L1408" s="32">
        <f t="shared" si="65"/>
        <v>0</v>
      </c>
      <c r="S1408" s="11"/>
      <c r="T1408" s="27" t="s">
        <v>2728</v>
      </c>
      <c r="U1408" s="11">
        <v>703</v>
      </c>
    </row>
    <row r="1409" spans="1:21" x14ac:dyDescent="0.2">
      <c r="A1409" s="11">
        <v>391</v>
      </c>
      <c r="B1409" s="27" t="s">
        <v>2730</v>
      </c>
      <c r="C1409" s="11" t="s">
        <v>72</v>
      </c>
      <c r="D1409" s="28" t="s">
        <v>2731</v>
      </c>
      <c r="E1409" s="11">
        <v>31</v>
      </c>
      <c r="F1409" s="11" t="s">
        <v>85</v>
      </c>
      <c r="G1409" s="11">
        <v>83672241</v>
      </c>
      <c r="I1409" t="b">
        <f t="shared" si="63"/>
        <v>0</v>
      </c>
      <c r="J1409" s="25" t="str">
        <f t="shared" si="64"/>
        <v>1986</v>
      </c>
      <c r="L1409" s="32">
        <f t="shared" si="65"/>
        <v>0</v>
      </c>
      <c r="S1409" s="11"/>
      <c r="T1409" s="27" t="s">
        <v>2730</v>
      </c>
      <c r="U1409" s="11">
        <v>391</v>
      </c>
    </row>
    <row r="1410" spans="1:21" x14ac:dyDescent="0.2">
      <c r="A1410" s="11">
        <v>459</v>
      </c>
      <c r="B1410" s="27" t="s">
        <v>2732</v>
      </c>
      <c r="C1410" s="11" t="s">
        <v>61</v>
      </c>
      <c r="D1410" s="28" t="s">
        <v>2733</v>
      </c>
      <c r="E1410" s="11">
        <v>25</v>
      </c>
      <c r="F1410" s="11" t="s">
        <v>67</v>
      </c>
      <c r="G1410" s="11">
        <v>86063416</v>
      </c>
      <c r="I1410" t="b">
        <f t="shared" si="63"/>
        <v>0</v>
      </c>
      <c r="J1410" s="25" t="str">
        <f t="shared" si="64"/>
        <v>1992</v>
      </c>
      <c r="L1410" s="32">
        <f t="shared" si="65"/>
        <v>0</v>
      </c>
      <c r="S1410" s="11"/>
      <c r="T1410" s="27" t="s">
        <v>2732</v>
      </c>
      <c r="U1410" s="11">
        <v>459</v>
      </c>
    </row>
    <row r="1411" spans="1:21" x14ac:dyDescent="0.2">
      <c r="A1411" s="11">
        <v>904</v>
      </c>
      <c r="B1411" s="27" t="s">
        <v>2734</v>
      </c>
      <c r="C1411" s="11" t="s">
        <v>61</v>
      </c>
      <c r="D1411" s="28" t="s">
        <v>2735</v>
      </c>
      <c r="E1411" s="11">
        <v>23</v>
      </c>
      <c r="F1411" s="11" t="s">
        <v>67</v>
      </c>
      <c r="G1411" s="11">
        <v>85535187</v>
      </c>
      <c r="I1411" t="b">
        <f t="shared" si="63"/>
        <v>0</v>
      </c>
      <c r="J1411" s="25" t="str">
        <f t="shared" si="64"/>
        <v>1994</v>
      </c>
      <c r="L1411" s="32">
        <f t="shared" si="65"/>
        <v>0</v>
      </c>
      <c r="S1411" s="11"/>
      <c r="T1411" s="27" t="s">
        <v>2734</v>
      </c>
      <c r="U1411" s="11">
        <v>904</v>
      </c>
    </row>
    <row r="1412" spans="1:21" x14ac:dyDescent="0.2">
      <c r="A1412" s="11">
        <v>1012</v>
      </c>
      <c r="B1412" s="27" t="s">
        <v>2736</v>
      </c>
      <c r="C1412" s="11" t="s">
        <v>72</v>
      </c>
      <c r="D1412" s="28" t="s">
        <v>2737</v>
      </c>
      <c r="E1412" s="11">
        <v>26</v>
      </c>
      <c r="F1412" s="11" t="s">
        <v>76</v>
      </c>
      <c r="G1412" s="11">
        <v>31615298</v>
      </c>
      <c r="I1412" t="b">
        <f t="shared" si="63"/>
        <v>0</v>
      </c>
      <c r="J1412" s="25" t="str">
        <f t="shared" si="64"/>
        <v>1991</v>
      </c>
      <c r="L1412" s="32">
        <f t="shared" si="65"/>
        <v>0</v>
      </c>
      <c r="S1412" s="11"/>
      <c r="T1412" s="27" t="s">
        <v>2736</v>
      </c>
      <c r="U1412" s="11">
        <v>1012</v>
      </c>
    </row>
    <row r="1413" spans="1:21" x14ac:dyDescent="0.2">
      <c r="A1413" s="11">
        <v>307</v>
      </c>
      <c r="B1413" s="27" t="s">
        <v>2738</v>
      </c>
      <c r="C1413" s="11" t="s">
        <v>72</v>
      </c>
      <c r="D1413" s="28" t="s">
        <v>2147</v>
      </c>
      <c r="E1413" s="11">
        <v>37</v>
      </c>
      <c r="F1413" s="11" t="s">
        <v>63</v>
      </c>
      <c r="G1413" s="11">
        <v>44073739</v>
      </c>
      <c r="I1413" t="b">
        <f t="shared" si="63"/>
        <v>0</v>
      </c>
      <c r="J1413" s="25" t="str">
        <f t="shared" si="64"/>
        <v>1980</v>
      </c>
      <c r="L1413" s="32">
        <f t="shared" si="65"/>
        <v>0</v>
      </c>
      <c r="S1413" s="11"/>
      <c r="T1413" s="27" t="s">
        <v>2738</v>
      </c>
      <c r="U1413" s="11">
        <v>307</v>
      </c>
    </row>
    <row r="1414" spans="1:21" x14ac:dyDescent="0.2">
      <c r="A1414" s="11">
        <v>1717</v>
      </c>
      <c r="B1414" s="27" t="s">
        <v>2739</v>
      </c>
      <c r="C1414" s="11" t="s">
        <v>61</v>
      </c>
      <c r="D1414" s="28" t="s">
        <v>2740</v>
      </c>
      <c r="E1414" s="11">
        <v>45</v>
      </c>
      <c r="F1414" s="11" t="s">
        <v>119</v>
      </c>
      <c r="G1414" s="11">
        <v>58757687</v>
      </c>
      <c r="I1414" t="b">
        <f t="shared" si="63"/>
        <v>0</v>
      </c>
      <c r="J1414" s="25" t="str">
        <f t="shared" si="64"/>
        <v>1972</v>
      </c>
      <c r="L1414" s="32">
        <f t="shared" si="65"/>
        <v>0</v>
      </c>
      <c r="S1414" s="11"/>
      <c r="T1414" s="27" t="s">
        <v>2739</v>
      </c>
      <c r="U1414" s="11">
        <v>1717</v>
      </c>
    </row>
    <row r="1415" spans="1:21" x14ac:dyDescent="0.2">
      <c r="A1415" s="11">
        <v>956</v>
      </c>
      <c r="B1415" s="27" t="s">
        <v>2741</v>
      </c>
      <c r="C1415" s="11" t="s">
        <v>61</v>
      </c>
      <c r="D1415" s="28" t="s">
        <v>1867</v>
      </c>
      <c r="E1415" s="11">
        <v>35</v>
      </c>
      <c r="F1415" s="11" t="s">
        <v>67</v>
      </c>
      <c r="G1415" s="11">
        <v>43730308</v>
      </c>
      <c r="I1415" t="b">
        <f t="shared" ref="I1415:I1437" si="66">IF(AND(IF(F1415=$I$5,TRUE,FALSE),IF(MID(B1415,1,1)="П",TRUE,FALSE)),TRUE,FALSE)</f>
        <v>0</v>
      </c>
      <c r="J1415" s="25" t="str">
        <f t="shared" ref="J1415:J1437" si="67">RIGHT(D1415,4)</f>
        <v>1982</v>
      </c>
      <c r="L1415" s="32">
        <f t="shared" ref="L1415:L1437" si="68">IF(LEFT(B1415)="П",1,0)</f>
        <v>0</v>
      </c>
      <c r="S1415" s="11"/>
      <c r="T1415" s="27" t="s">
        <v>2741</v>
      </c>
      <c r="U1415" s="11">
        <v>956</v>
      </c>
    </row>
    <row r="1416" spans="1:21" x14ac:dyDescent="0.2">
      <c r="A1416" s="11">
        <v>646</v>
      </c>
      <c r="B1416" s="27" t="s">
        <v>2742</v>
      </c>
      <c r="C1416" s="11" t="s">
        <v>65</v>
      </c>
      <c r="D1416" s="28" t="s">
        <v>2743</v>
      </c>
      <c r="E1416" s="11">
        <v>45</v>
      </c>
      <c r="F1416" s="11" t="s">
        <v>76</v>
      </c>
      <c r="G1416" s="11">
        <v>35448878</v>
      </c>
      <c r="I1416" t="b">
        <f t="shared" si="66"/>
        <v>0</v>
      </c>
      <c r="J1416" s="25" t="str">
        <f t="shared" si="67"/>
        <v>1972</v>
      </c>
      <c r="L1416" s="32">
        <f t="shared" si="68"/>
        <v>0</v>
      </c>
      <c r="S1416" s="11"/>
      <c r="T1416" s="27" t="s">
        <v>2742</v>
      </c>
      <c r="U1416" s="11">
        <v>646</v>
      </c>
    </row>
    <row r="1417" spans="1:21" x14ac:dyDescent="0.2">
      <c r="A1417" s="11">
        <v>387</v>
      </c>
      <c r="B1417" s="27" t="s">
        <v>2744</v>
      </c>
      <c r="C1417" s="11" t="s">
        <v>61</v>
      </c>
      <c r="D1417" s="28" t="s">
        <v>2745</v>
      </c>
      <c r="E1417" s="11">
        <v>31</v>
      </c>
      <c r="F1417" s="11" t="s">
        <v>119</v>
      </c>
      <c r="G1417" s="11">
        <v>61506622</v>
      </c>
      <c r="I1417" t="b">
        <f t="shared" si="66"/>
        <v>0</v>
      </c>
      <c r="J1417" s="25" t="str">
        <f t="shared" si="67"/>
        <v>1986</v>
      </c>
      <c r="L1417" s="32">
        <f t="shared" si="68"/>
        <v>0</v>
      </c>
      <c r="S1417" s="11"/>
      <c r="T1417" s="27" t="s">
        <v>2744</v>
      </c>
      <c r="U1417" s="11">
        <v>387</v>
      </c>
    </row>
    <row r="1418" spans="1:21" x14ac:dyDescent="0.2">
      <c r="A1418" s="11">
        <v>674</v>
      </c>
      <c r="B1418" s="27" t="s">
        <v>2746</v>
      </c>
      <c r="C1418" s="11" t="s">
        <v>72</v>
      </c>
      <c r="D1418" s="28" t="s">
        <v>1078</v>
      </c>
      <c r="E1418" s="11">
        <v>27</v>
      </c>
      <c r="F1418" s="11" t="s">
        <v>67</v>
      </c>
      <c r="G1418" s="11">
        <v>37276398</v>
      </c>
      <c r="I1418" t="b">
        <f t="shared" si="66"/>
        <v>0</v>
      </c>
      <c r="J1418" s="25" t="str">
        <f t="shared" si="67"/>
        <v>1990</v>
      </c>
      <c r="L1418" s="32">
        <f t="shared" si="68"/>
        <v>0</v>
      </c>
      <c r="S1418" s="11"/>
      <c r="T1418" s="27" t="s">
        <v>2746</v>
      </c>
      <c r="U1418" s="11">
        <v>674</v>
      </c>
    </row>
    <row r="1419" spans="1:21" x14ac:dyDescent="0.2">
      <c r="A1419" s="11">
        <v>879</v>
      </c>
      <c r="B1419" s="27" t="s">
        <v>2747</v>
      </c>
      <c r="C1419" s="11" t="s">
        <v>65</v>
      </c>
      <c r="D1419" s="28" t="s">
        <v>2748</v>
      </c>
      <c r="E1419" s="11">
        <v>29</v>
      </c>
      <c r="F1419" s="11" t="s">
        <v>67</v>
      </c>
      <c r="G1419" s="11">
        <v>11546192</v>
      </c>
      <c r="I1419" t="b">
        <f t="shared" si="66"/>
        <v>0</v>
      </c>
      <c r="J1419" s="25" t="str">
        <f t="shared" si="67"/>
        <v>1988</v>
      </c>
      <c r="L1419" s="32">
        <f t="shared" si="68"/>
        <v>0</v>
      </c>
      <c r="S1419" s="11"/>
      <c r="T1419" s="27" t="s">
        <v>2747</v>
      </c>
      <c r="U1419" s="11">
        <v>879</v>
      </c>
    </row>
    <row r="1420" spans="1:21" x14ac:dyDescent="0.2">
      <c r="A1420" s="11">
        <v>835</v>
      </c>
      <c r="B1420" s="27" t="s">
        <v>2749</v>
      </c>
      <c r="C1420" s="11" t="s">
        <v>65</v>
      </c>
      <c r="D1420" s="28" t="s">
        <v>2750</v>
      </c>
      <c r="E1420" s="11">
        <v>23</v>
      </c>
      <c r="F1420" s="11" t="s">
        <v>67</v>
      </c>
      <c r="G1420" s="11">
        <v>15832249</v>
      </c>
      <c r="I1420" t="b">
        <f t="shared" si="66"/>
        <v>0</v>
      </c>
      <c r="J1420" s="25" t="str">
        <f t="shared" si="67"/>
        <v>1994</v>
      </c>
      <c r="L1420" s="32">
        <f t="shared" si="68"/>
        <v>0</v>
      </c>
      <c r="S1420" s="11"/>
      <c r="T1420" s="27" t="s">
        <v>2749</v>
      </c>
      <c r="U1420" s="11">
        <v>835</v>
      </c>
    </row>
    <row r="1421" spans="1:21" x14ac:dyDescent="0.2">
      <c r="A1421" s="11">
        <v>26</v>
      </c>
      <c r="B1421" s="27" t="s">
        <v>2751</v>
      </c>
      <c r="C1421" s="11" t="s">
        <v>72</v>
      </c>
      <c r="D1421" s="28" t="s">
        <v>2752</v>
      </c>
      <c r="E1421" s="11">
        <v>32</v>
      </c>
      <c r="F1421" s="11" t="s">
        <v>67</v>
      </c>
      <c r="G1421" s="11">
        <v>28790579</v>
      </c>
      <c r="I1421" t="b">
        <f t="shared" si="66"/>
        <v>0</v>
      </c>
      <c r="J1421" s="25" t="str">
        <f t="shared" si="67"/>
        <v>1985</v>
      </c>
      <c r="L1421" s="32">
        <f t="shared" si="68"/>
        <v>0</v>
      </c>
      <c r="S1421" s="11"/>
      <c r="T1421" s="27" t="s">
        <v>2751</v>
      </c>
      <c r="U1421" s="11">
        <v>26</v>
      </c>
    </row>
    <row r="1422" spans="1:21" x14ac:dyDescent="0.2">
      <c r="A1422" s="11">
        <v>763</v>
      </c>
      <c r="B1422" s="27" t="s">
        <v>2753</v>
      </c>
      <c r="C1422" s="11" t="s">
        <v>72</v>
      </c>
      <c r="D1422" s="28" t="s">
        <v>2754</v>
      </c>
      <c r="E1422" s="11">
        <v>19</v>
      </c>
      <c r="F1422" s="11" t="s">
        <v>67</v>
      </c>
      <c r="G1422" s="11">
        <v>80508628</v>
      </c>
      <c r="I1422" t="b">
        <f t="shared" si="66"/>
        <v>0</v>
      </c>
      <c r="J1422" s="25" t="str">
        <f t="shared" si="67"/>
        <v>1998</v>
      </c>
      <c r="L1422" s="32">
        <f t="shared" si="68"/>
        <v>0</v>
      </c>
      <c r="S1422" s="11"/>
      <c r="T1422" s="27" t="s">
        <v>2753</v>
      </c>
      <c r="U1422" s="11">
        <v>763</v>
      </c>
    </row>
    <row r="1423" spans="1:21" x14ac:dyDescent="0.2">
      <c r="A1423" s="11">
        <v>87</v>
      </c>
      <c r="B1423" s="27" t="s">
        <v>2755</v>
      </c>
      <c r="C1423" s="11" t="s">
        <v>61</v>
      </c>
      <c r="D1423" s="28" t="s">
        <v>2756</v>
      </c>
      <c r="E1423" s="11">
        <v>25</v>
      </c>
      <c r="F1423" s="11" t="s">
        <v>67</v>
      </c>
      <c r="G1423" s="11">
        <v>60569874</v>
      </c>
      <c r="I1423" t="b">
        <f t="shared" si="66"/>
        <v>0</v>
      </c>
      <c r="J1423" s="25" t="str">
        <f t="shared" si="67"/>
        <v>1992</v>
      </c>
      <c r="L1423" s="32">
        <f t="shared" si="68"/>
        <v>0</v>
      </c>
      <c r="S1423" s="11"/>
      <c r="T1423" s="27" t="s">
        <v>2755</v>
      </c>
      <c r="U1423" s="11">
        <v>87</v>
      </c>
    </row>
    <row r="1424" spans="1:21" x14ac:dyDescent="0.2">
      <c r="A1424" s="11">
        <v>1132</v>
      </c>
      <c r="B1424" s="27" t="s">
        <v>2757</v>
      </c>
      <c r="C1424" s="11" t="s">
        <v>72</v>
      </c>
      <c r="D1424" s="28" t="s">
        <v>2758</v>
      </c>
      <c r="E1424" s="11">
        <v>21</v>
      </c>
      <c r="F1424" s="11" t="s">
        <v>67</v>
      </c>
      <c r="G1424" s="11">
        <v>69205083</v>
      </c>
      <c r="I1424" t="b">
        <f t="shared" si="66"/>
        <v>0</v>
      </c>
      <c r="J1424" s="25" t="str">
        <f t="shared" si="67"/>
        <v>1996</v>
      </c>
      <c r="L1424" s="32">
        <f t="shared" si="68"/>
        <v>0</v>
      </c>
      <c r="S1424" s="11"/>
      <c r="T1424" s="27" t="s">
        <v>2757</v>
      </c>
      <c r="U1424" s="11">
        <v>1132</v>
      </c>
    </row>
    <row r="1425" spans="1:21" x14ac:dyDescent="0.2">
      <c r="A1425" s="11">
        <v>148</v>
      </c>
      <c r="B1425" s="27" t="s">
        <v>2759</v>
      </c>
      <c r="C1425" s="11" t="s">
        <v>61</v>
      </c>
      <c r="D1425" s="28" t="s">
        <v>2760</v>
      </c>
      <c r="E1425" s="11">
        <v>36</v>
      </c>
      <c r="F1425" s="11" t="s">
        <v>94</v>
      </c>
      <c r="G1425" s="11">
        <v>95314792</v>
      </c>
      <c r="I1425" t="b">
        <f t="shared" si="66"/>
        <v>0</v>
      </c>
      <c r="J1425" s="25" t="str">
        <f t="shared" si="67"/>
        <v>1981</v>
      </c>
      <c r="L1425" s="32">
        <f t="shared" si="68"/>
        <v>1</v>
      </c>
      <c r="S1425" s="11"/>
      <c r="T1425" s="27" t="s">
        <v>2759</v>
      </c>
      <c r="U1425" s="11">
        <v>148</v>
      </c>
    </row>
    <row r="1426" spans="1:21" x14ac:dyDescent="0.2">
      <c r="A1426" s="11">
        <v>91</v>
      </c>
      <c r="B1426" s="27" t="s">
        <v>2761</v>
      </c>
      <c r="C1426" s="11" t="s">
        <v>61</v>
      </c>
      <c r="D1426" s="28" t="s">
        <v>2762</v>
      </c>
      <c r="E1426" s="11">
        <v>30</v>
      </c>
      <c r="F1426" s="11" t="s">
        <v>67</v>
      </c>
      <c r="G1426" s="11">
        <v>30116132</v>
      </c>
      <c r="I1426" t="b">
        <f t="shared" si="66"/>
        <v>0</v>
      </c>
      <c r="J1426" s="25" t="str">
        <f t="shared" si="67"/>
        <v>1987</v>
      </c>
      <c r="L1426" s="32">
        <f t="shared" si="68"/>
        <v>1</v>
      </c>
      <c r="S1426" s="11"/>
      <c r="T1426" s="27" t="s">
        <v>2761</v>
      </c>
      <c r="U1426" s="11">
        <v>91</v>
      </c>
    </row>
    <row r="1427" spans="1:21" x14ac:dyDescent="0.2">
      <c r="A1427" s="11">
        <v>271</v>
      </c>
      <c r="B1427" s="27" t="s">
        <v>2763</v>
      </c>
      <c r="C1427" s="11" t="s">
        <v>65</v>
      </c>
      <c r="D1427" s="28" t="s">
        <v>2764</v>
      </c>
      <c r="E1427" s="11">
        <v>26</v>
      </c>
      <c r="F1427" s="11" t="s">
        <v>67</v>
      </c>
      <c r="G1427" s="11">
        <v>34798385</v>
      </c>
      <c r="I1427" t="b">
        <f t="shared" si="66"/>
        <v>0</v>
      </c>
      <c r="J1427" s="25" t="str">
        <f t="shared" si="67"/>
        <v>1991</v>
      </c>
      <c r="L1427" s="32">
        <f t="shared" si="68"/>
        <v>0</v>
      </c>
      <c r="S1427" s="11"/>
      <c r="T1427" s="27" t="s">
        <v>2763</v>
      </c>
      <c r="U1427" s="11">
        <v>271</v>
      </c>
    </row>
    <row r="1428" spans="1:21" x14ac:dyDescent="0.2">
      <c r="A1428" s="11">
        <v>396</v>
      </c>
      <c r="B1428" s="27" t="s">
        <v>2765</v>
      </c>
      <c r="C1428" s="11" t="s">
        <v>72</v>
      </c>
      <c r="D1428" s="28" t="s">
        <v>2766</v>
      </c>
      <c r="E1428" s="11">
        <v>21</v>
      </c>
      <c r="F1428" s="11" t="s">
        <v>63</v>
      </c>
      <c r="G1428" s="11">
        <v>32547600</v>
      </c>
      <c r="I1428" t="b">
        <f t="shared" si="66"/>
        <v>0</v>
      </c>
      <c r="J1428" s="25" t="str">
        <f t="shared" si="67"/>
        <v>1996</v>
      </c>
      <c r="L1428" s="32">
        <f t="shared" si="68"/>
        <v>0</v>
      </c>
      <c r="S1428" s="11"/>
      <c r="T1428" s="27" t="s">
        <v>2765</v>
      </c>
      <c r="U1428" s="11">
        <v>396</v>
      </c>
    </row>
    <row r="1429" spans="1:21" x14ac:dyDescent="0.2">
      <c r="A1429" s="11">
        <v>1432</v>
      </c>
      <c r="B1429" s="27" t="s">
        <v>2767</v>
      </c>
      <c r="C1429" s="11" t="s">
        <v>61</v>
      </c>
      <c r="D1429" s="28" t="s">
        <v>2768</v>
      </c>
      <c r="E1429" s="11">
        <v>46</v>
      </c>
      <c r="F1429" s="11" t="s">
        <v>122</v>
      </c>
      <c r="G1429" s="11">
        <v>40529139</v>
      </c>
      <c r="I1429" t="b">
        <f t="shared" si="66"/>
        <v>0</v>
      </c>
      <c r="J1429" s="25" t="str">
        <f t="shared" si="67"/>
        <v>1971</v>
      </c>
      <c r="L1429" s="32">
        <f t="shared" si="68"/>
        <v>0</v>
      </c>
      <c r="S1429" s="11"/>
      <c r="T1429" s="27" t="s">
        <v>2767</v>
      </c>
      <c r="U1429" s="11">
        <v>1432</v>
      </c>
    </row>
    <row r="1430" spans="1:21" x14ac:dyDescent="0.2">
      <c r="A1430" s="11">
        <v>109</v>
      </c>
      <c r="B1430" s="27" t="s">
        <v>2769</v>
      </c>
      <c r="C1430" s="11" t="s">
        <v>72</v>
      </c>
      <c r="D1430" s="28" t="s">
        <v>2770</v>
      </c>
      <c r="E1430" s="11">
        <v>20</v>
      </c>
      <c r="F1430" s="11" t="s">
        <v>67</v>
      </c>
      <c r="G1430" s="11">
        <v>99362621</v>
      </c>
      <c r="I1430" t="b">
        <f t="shared" si="66"/>
        <v>0</v>
      </c>
      <c r="J1430" s="25" t="str">
        <f t="shared" si="67"/>
        <v>1997</v>
      </c>
      <c r="L1430" s="32">
        <f t="shared" si="68"/>
        <v>1</v>
      </c>
      <c r="S1430" s="11"/>
      <c r="T1430" s="27" t="s">
        <v>2769</v>
      </c>
      <c r="U1430" s="11">
        <v>109</v>
      </c>
    </row>
    <row r="1431" spans="1:21" x14ac:dyDescent="0.2">
      <c r="A1431" s="11">
        <v>819</v>
      </c>
      <c r="B1431" s="27" t="s">
        <v>2771</v>
      </c>
      <c r="C1431" s="11" t="s">
        <v>61</v>
      </c>
      <c r="D1431" s="28" t="s">
        <v>863</v>
      </c>
      <c r="E1431" s="11">
        <v>26</v>
      </c>
      <c r="F1431" s="11" t="s">
        <v>67</v>
      </c>
      <c r="G1431" s="11">
        <v>50514366</v>
      </c>
      <c r="I1431" t="b">
        <f t="shared" si="66"/>
        <v>0</v>
      </c>
      <c r="J1431" s="25" t="str">
        <f t="shared" si="67"/>
        <v>1991</v>
      </c>
      <c r="L1431" s="32">
        <f t="shared" si="68"/>
        <v>0</v>
      </c>
      <c r="S1431" s="11"/>
      <c r="T1431" s="27" t="s">
        <v>2771</v>
      </c>
      <c r="U1431" s="11">
        <v>819</v>
      </c>
    </row>
    <row r="1432" spans="1:21" x14ac:dyDescent="0.2">
      <c r="A1432" s="11">
        <v>556</v>
      </c>
      <c r="B1432" s="27" t="s">
        <v>2772</v>
      </c>
      <c r="C1432" s="11" t="s">
        <v>61</v>
      </c>
      <c r="D1432" s="28" t="s">
        <v>2773</v>
      </c>
      <c r="E1432" s="11">
        <v>31</v>
      </c>
      <c r="F1432" s="11" t="s">
        <v>76</v>
      </c>
      <c r="G1432" s="11">
        <v>68726789</v>
      </c>
      <c r="I1432" t="b">
        <f t="shared" si="66"/>
        <v>0</v>
      </c>
      <c r="J1432" s="25" t="str">
        <f t="shared" si="67"/>
        <v>1987</v>
      </c>
      <c r="L1432" s="32">
        <f t="shared" si="68"/>
        <v>0</v>
      </c>
      <c r="S1432" s="11"/>
      <c r="T1432" s="27" t="s">
        <v>2772</v>
      </c>
      <c r="U1432" s="11">
        <v>556</v>
      </c>
    </row>
    <row r="1433" spans="1:21" x14ac:dyDescent="0.2">
      <c r="A1433" s="11">
        <v>991</v>
      </c>
      <c r="B1433" s="27" t="s">
        <v>2774</v>
      </c>
      <c r="C1433" s="11" t="s">
        <v>72</v>
      </c>
      <c r="D1433" s="28" t="s">
        <v>2775</v>
      </c>
      <c r="E1433" s="11">
        <v>41</v>
      </c>
      <c r="F1433" s="11" t="s">
        <v>67</v>
      </c>
      <c r="G1433" s="11">
        <v>26055171</v>
      </c>
      <c r="I1433" t="b">
        <f t="shared" si="66"/>
        <v>0</v>
      </c>
      <c r="J1433" s="25" t="str">
        <f t="shared" si="67"/>
        <v>1976</v>
      </c>
      <c r="L1433" s="32">
        <f t="shared" si="68"/>
        <v>0</v>
      </c>
      <c r="S1433" s="11"/>
      <c r="T1433" s="27" t="s">
        <v>2774</v>
      </c>
      <c r="U1433" s="11">
        <v>991</v>
      </c>
    </row>
    <row r="1434" spans="1:21" x14ac:dyDescent="0.2">
      <c r="A1434" s="11">
        <v>696</v>
      </c>
      <c r="B1434" s="27" t="s">
        <v>2776</v>
      </c>
      <c r="C1434" s="11" t="s">
        <v>72</v>
      </c>
      <c r="D1434" s="28" t="s">
        <v>2777</v>
      </c>
      <c r="E1434" s="11">
        <v>28</v>
      </c>
      <c r="F1434" s="11" t="s">
        <v>67</v>
      </c>
      <c r="G1434" s="11">
        <v>51334904</v>
      </c>
      <c r="I1434" t="b">
        <f t="shared" si="66"/>
        <v>0</v>
      </c>
      <c r="J1434" s="25" t="str">
        <f t="shared" si="67"/>
        <v>1989</v>
      </c>
      <c r="L1434" s="32">
        <f t="shared" si="68"/>
        <v>0</v>
      </c>
      <c r="S1434" s="11"/>
      <c r="T1434" s="27" t="s">
        <v>2776</v>
      </c>
      <c r="U1434" s="11">
        <v>696</v>
      </c>
    </row>
    <row r="1435" spans="1:21" x14ac:dyDescent="0.2">
      <c r="A1435" s="11">
        <v>1159</v>
      </c>
      <c r="B1435" s="27" t="s">
        <v>2778</v>
      </c>
      <c r="C1435" s="11" t="s">
        <v>61</v>
      </c>
      <c r="D1435" s="28" t="s">
        <v>889</v>
      </c>
      <c r="E1435" s="11">
        <v>27</v>
      </c>
      <c r="F1435" s="11" t="s">
        <v>67</v>
      </c>
      <c r="G1435" s="11">
        <v>42918631</v>
      </c>
      <c r="I1435" t="b">
        <f t="shared" si="66"/>
        <v>0</v>
      </c>
      <c r="J1435" s="25" t="str">
        <f t="shared" si="67"/>
        <v>1990</v>
      </c>
      <c r="L1435" s="32">
        <f t="shared" si="68"/>
        <v>0</v>
      </c>
      <c r="S1435" s="11"/>
      <c r="T1435" s="27" t="s">
        <v>2778</v>
      </c>
      <c r="U1435" s="11">
        <v>1159</v>
      </c>
    </row>
    <row r="1436" spans="1:21" x14ac:dyDescent="0.2">
      <c r="A1436" s="11">
        <v>719</v>
      </c>
      <c r="B1436" s="27" t="s">
        <v>2779</v>
      </c>
      <c r="C1436" s="11" t="s">
        <v>61</v>
      </c>
      <c r="D1436" s="28" t="s">
        <v>2780</v>
      </c>
      <c r="E1436" s="11">
        <v>24</v>
      </c>
      <c r="F1436" s="11" t="s">
        <v>67</v>
      </c>
      <c r="G1436" s="11">
        <v>20414902</v>
      </c>
      <c r="I1436" t="b">
        <f t="shared" si="66"/>
        <v>0</v>
      </c>
      <c r="J1436" s="25" t="str">
        <f t="shared" si="67"/>
        <v>1993</v>
      </c>
      <c r="L1436" s="32">
        <f t="shared" si="68"/>
        <v>0</v>
      </c>
      <c r="S1436" s="11"/>
      <c r="T1436" s="27" t="s">
        <v>2779</v>
      </c>
      <c r="U1436" s="11">
        <v>719</v>
      </c>
    </row>
    <row r="1437" spans="1:21" x14ac:dyDescent="0.2">
      <c r="A1437" s="11">
        <v>1358</v>
      </c>
      <c r="B1437" s="27" t="s">
        <v>2781</v>
      </c>
      <c r="C1437" s="11" t="s">
        <v>72</v>
      </c>
      <c r="D1437" s="28" t="s">
        <v>1111</v>
      </c>
      <c r="E1437" s="11">
        <v>23</v>
      </c>
      <c r="F1437" s="11" t="s">
        <v>155</v>
      </c>
      <c r="G1437" s="11">
        <v>47902163</v>
      </c>
      <c r="I1437" t="b">
        <f t="shared" si="66"/>
        <v>0</v>
      </c>
      <c r="J1437" s="25" t="str">
        <f t="shared" si="67"/>
        <v>1994</v>
      </c>
      <c r="L1437" s="32">
        <f t="shared" si="68"/>
        <v>0</v>
      </c>
      <c r="S1437" s="11"/>
      <c r="T1437" s="27" t="s">
        <v>2781</v>
      </c>
      <c r="U1437" s="11">
        <v>1358</v>
      </c>
    </row>
  </sheetData>
  <autoFilter ref="A5:J1437" xr:uid="{00000000-0001-0000-02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8"/>
  <sheetViews>
    <sheetView workbookViewId="0">
      <selection activeCell="C8" sqref="C8"/>
    </sheetView>
  </sheetViews>
  <sheetFormatPr baseColWidth="10" defaultColWidth="8.83203125" defaultRowHeight="15" x14ac:dyDescent="0.2"/>
  <cols>
    <col min="2" max="2" width="56.83203125" customWidth="1"/>
  </cols>
  <sheetData>
    <row r="2" spans="1:4" x14ac:dyDescent="0.2">
      <c r="D2" t="s">
        <v>2782</v>
      </c>
    </row>
    <row r="3" spans="1:4" ht="16" x14ac:dyDescent="0.2">
      <c r="A3" s="1">
        <v>13</v>
      </c>
      <c r="B3" s="5" t="s">
        <v>22</v>
      </c>
      <c r="C3">
        <f>LEN(D2)</f>
        <v>1104</v>
      </c>
    </row>
    <row r="4" spans="1:4" ht="32" x14ac:dyDescent="0.2">
      <c r="A4" s="1">
        <v>14</v>
      </c>
      <c r="B4" s="5" t="s">
        <v>23</v>
      </c>
      <c r="C4" t="str">
        <f>MID(D2,581,10)</f>
        <v>tic Discri</v>
      </c>
    </row>
    <row r="5" spans="1:4" ht="16" x14ac:dyDescent="0.2">
      <c r="A5" s="1">
        <v>15</v>
      </c>
      <c r="B5" s="5" t="s">
        <v>24</v>
      </c>
      <c r="C5">
        <f>FIND("e",D2)</f>
        <v>17</v>
      </c>
    </row>
    <row r="6" spans="1:4" ht="16" x14ac:dyDescent="0.2">
      <c r="A6" s="1">
        <v>16</v>
      </c>
      <c r="B6" s="5" t="s">
        <v>25</v>
      </c>
      <c r="C6">
        <f>LEN(SUBSTITUTE(Текст!D2,",",""))</f>
        <v>1102</v>
      </c>
    </row>
    <row r="7" spans="1:4" ht="16" x14ac:dyDescent="0.2">
      <c r="A7" s="1">
        <v>17</v>
      </c>
      <c r="B7" s="5" t="s">
        <v>26</v>
      </c>
      <c r="C7">
        <f>LEN(Текст!D2)-LEN(SUBSTITUTE(Текст!D2,"z",""))</f>
        <v>1</v>
      </c>
    </row>
    <row r="8" spans="1:4" ht="32" x14ac:dyDescent="0.2">
      <c r="A8" s="1">
        <v>18</v>
      </c>
      <c r="B8" s="5" t="s">
        <v>27</v>
      </c>
      <c r="C8">
        <f>FIND("t",LOWER(D2))</f>
        <v>16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472"/>
  <sheetViews>
    <sheetView topLeftCell="G1" workbookViewId="0">
      <selection activeCell="O5" sqref="O5"/>
    </sheetView>
  </sheetViews>
  <sheetFormatPr baseColWidth="10" defaultColWidth="8.83203125" defaultRowHeight="15" x14ac:dyDescent="0.2"/>
  <cols>
    <col min="1" max="1" width="11" customWidth="1"/>
    <col min="2" max="2" width="10" customWidth="1"/>
    <col min="3" max="3" width="11.5" customWidth="1"/>
    <col min="4" max="4" width="15.5" customWidth="1"/>
    <col min="5" max="5" width="12.1640625" customWidth="1"/>
    <col min="6" max="6" width="15.83203125" customWidth="1"/>
    <col min="7" max="7" width="24.1640625" customWidth="1"/>
    <col min="9" max="9" width="9" customWidth="1"/>
    <col min="10" max="10" width="17" customWidth="1"/>
    <col min="11" max="11" width="12.33203125" customWidth="1"/>
    <col min="12" max="12" width="13.83203125" customWidth="1"/>
    <col min="17" max="17" width="11.6640625" bestFit="1" customWidth="1"/>
    <col min="18" max="18" width="11.6640625" customWidth="1"/>
    <col min="19" max="19" width="64.33203125" customWidth="1"/>
  </cols>
  <sheetData>
    <row r="1" spans="1:19" x14ac:dyDescent="0.2">
      <c r="Q1" s="25" t="s">
        <v>3186</v>
      </c>
      <c r="R1" s="10">
        <v>43057</v>
      </c>
    </row>
    <row r="2" spans="1:19" x14ac:dyDescent="0.2">
      <c r="Q2" s="25" t="s">
        <v>3187</v>
      </c>
      <c r="R2" s="10">
        <v>43765</v>
      </c>
    </row>
    <row r="3" spans="1:19" ht="16" x14ac:dyDescent="0.2">
      <c r="A3" t="s">
        <v>3184</v>
      </c>
      <c r="B3" s="1" t="s">
        <v>2783</v>
      </c>
      <c r="C3" s="1" t="s">
        <v>2784</v>
      </c>
      <c r="D3" s="1" t="s">
        <v>2785</v>
      </c>
      <c r="E3" s="1" t="s">
        <v>2786</v>
      </c>
      <c r="F3" s="1" t="s">
        <v>2787</v>
      </c>
      <c r="G3" s="1" t="s">
        <v>2788</v>
      </c>
      <c r="H3" s="1" t="s">
        <v>2789</v>
      </c>
      <c r="I3" s="1" t="s">
        <v>2790</v>
      </c>
      <c r="J3" s="1" t="s">
        <v>2791</v>
      </c>
      <c r="K3" s="1" t="s">
        <v>2792</v>
      </c>
      <c r="L3" s="15" t="s">
        <v>3183</v>
      </c>
      <c r="M3" s="15" t="s">
        <v>3185</v>
      </c>
      <c r="N3" s="31" t="s">
        <v>3188</v>
      </c>
      <c r="O3" s="15" t="s">
        <v>3189</v>
      </c>
      <c r="P3" s="31" t="s">
        <v>3191</v>
      </c>
      <c r="Q3">
        <f>COUNTIF(Таблица3[месяц заказа],6)</f>
        <v>45</v>
      </c>
      <c r="R3" s="1">
        <v>19</v>
      </c>
      <c r="S3" s="5" t="s">
        <v>29</v>
      </c>
    </row>
    <row r="4" spans="1:19" ht="16" x14ac:dyDescent="0.2">
      <c r="A4" s="1">
        <v>6</v>
      </c>
      <c r="B4" t="s">
        <v>2793</v>
      </c>
      <c r="C4" t="s">
        <v>2794</v>
      </c>
      <c r="D4" t="s">
        <v>2795</v>
      </c>
      <c r="E4">
        <v>3197</v>
      </c>
      <c r="F4" t="s">
        <v>2796</v>
      </c>
      <c r="G4">
        <v>6</v>
      </c>
      <c r="H4">
        <v>19182</v>
      </c>
      <c r="I4">
        <v>0.03</v>
      </c>
      <c r="J4">
        <v>18606.54</v>
      </c>
      <c r="K4" s="10">
        <v>44018</v>
      </c>
      <c r="L4">
        <f>MONTH(K4)</f>
        <v>7</v>
      </c>
      <c r="M4">
        <f>WEEKDAY(Таблица3[[#This Row],[Дата заказа]],2)</f>
        <v>1</v>
      </c>
      <c r="N4" s="29">
        <f>DAY(Таблица3[[#This Row],[Дата заказа]])</f>
        <v>6</v>
      </c>
      <c r="O4" s="29">
        <f>_xlfn.ISOWEEKNUM(Таблица3[[#This Row],[Дата заказа]])</f>
        <v>28</v>
      </c>
      <c r="P4">
        <f>YEAR(Таблица3[[#This Row],[Дата заказа]])</f>
        <v>2020</v>
      </c>
      <c r="Q4">
        <f t="array" ref="Q4">COUNTIF(Таблица3[день нед],4)/COUNT(Таблица3[день нед])</f>
        <v>0.1513859275053305</v>
      </c>
      <c r="R4" s="1">
        <v>20</v>
      </c>
      <c r="S4" s="5" t="s">
        <v>30</v>
      </c>
    </row>
    <row r="5" spans="1:19" ht="32" x14ac:dyDescent="0.2">
      <c r="A5" s="1">
        <v>36</v>
      </c>
      <c r="B5" t="s">
        <v>2797</v>
      </c>
      <c r="C5" t="s">
        <v>2798</v>
      </c>
      <c r="D5" t="s">
        <v>2799</v>
      </c>
      <c r="E5">
        <v>912</v>
      </c>
      <c r="F5" t="s">
        <v>2800</v>
      </c>
      <c r="G5">
        <v>15</v>
      </c>
      <c r="H5">
        <v>13680</v>
      </c>
      <c r="I5">
        <v>0</v>
      </c>
      <c r="J5">
        <v>13680</v>
      </c>
      <c r="K5" s="10">
        <v>43994</v>
      </c>
      <c r="L5" s="25">
        <f t="shared" ref="L5:L68" si="0">MONTH(K5)</f>
        <v>6</v>
      </c>
      <c r="M5" s="8">
        <f>WEEKDAY(Таблица3[[#This Row],[Дата заказа]],2)</f>
        <v>5</v>
      </c>
      <c r="N5" s="29">
        <f>DAY(Таблица3[[#This Row],[Дата заказа]])</f>
        <v>12</v>
      </c>
      <c r="O5" s="29">
        <f>_xlfn.ISOWEEKNUM(Таблица3[[#This Row],[Дата заказа]])</f>
        <v>24</v>
      </c>
      <c r="P5">
        <f>YEAR(Таблица3[[#This Row],[Дата заказа]])</f>
        <v>2020</v>
      </c>
      <c r="Q5" s="30">
        <f>SUMIFS(Таблица3[Итого со скидкой],Таблица3[Дата заказа],"&lt;="&amp;R2,Таблица3[Дата заказа],"&gt;="&amp;R1)</f>
        <v>4023027.4299999997</v>
      </c>
      <c r="R5" s="1">
        <v>21</v>
      </c>
      <c r="S5" s="5" t="s">
        <v>31</v>
      </c>
    </row>
    <row r="6" spans="1:19" ht="32" x14ac:dyDescent="0.2">
      <c r="A6" s="1">
        <v>35</v>
      </c>
      <c r="B6" t="s">
        <v>2801</v>
      </c>
      <c r="C6" t="s">
        <v>2802</v>
      </c>
      <c r="D6" t="s">
        <v>2803</v>
      </c>
      <c r="E6">
        <v>617</v>
      </c>
      <c r="F6" t="s">
        <v>2796</v>
      </c>
      <c r="G6">
        <v>10</v>
      </c>
      <c r="H6">
        <v>6170</v>
      </c>
      <c r="I6">
        <v>0</v>
      </c>
      <c r="J6">
        <v>6170</v>
      </c>
      <c r="K6" s="10">
        <v>43940</v>
      </c>
      <c r="L6" s="25">
        <f t="shared" si="0"/>
        <v>4</v>
      </c>
      <c r="M6" s="8">
        <f>WEEKDAY(Таблица3[[#This Row],[Дата заказа]],2)</f>
        <v>7</v>
      </c>
      <c r="N6" s="29">
        <f>DAY(Таблица3[[#This Row],[Дата заказа]])</f>
        <v>19</v>
      </c>
      <c r="O6" s="29">
        <f>_xlfn.ISOWEEKNUM(Таблица3[[#This Row],[Дата заказа]])</f>
        <v>16</v>
      </c>
      <c r="P6">
        <f>YEAR(Таблица3[[#This Row],[Дата заказа]])</f>
        <v>2020</v>
      </c>
      <c r="Q6">
        <f t="array" ref="Q6">IFERROR(AVERAGEIFS(Таблица3[Итого],Таблица3[День заказа],"&gt;10",Таблица3[День заказа],"&lt;21"),0)</f>
        <v>33586.072368421053</v>
      </c>
      <c r="R6" s="1">
        <v>22</v>
      </c>
      <c r="S6" s="5" t="s">
        <v>32</v>
      </c>
    </row>
    <row r="7" spans="1:19" ht="16" x14ac:dyDescent="0.2">
      <c r="A7" s="1">
        <v>38</v>
      </c>
      <c r="B7" t="s">
        <v>2804</v>
      </c>
      <c r="C7" t="s">
        <v>2794</v>
      </c>
      <c r="D7" t="s">
        <v>2805</v>
      </c>
      <c r="E7">
        <v>1182</v>
      </c>
      <c r="F7" t="s">
        <v>2800</v>
      </c>
      <c r="G7">
        <v>17</v>
      </c>
      <c r="H7">
        <v>20094</v>
      </c>
      <c r="I7">
        <v>0.03</v>
      </c>
      <c r="J7">
        <v>19491.18</v>
      </c>
      <c r="K7" s="10">
        <v>43248</v>
      </c>
      <c r="L7" s="25">
        <f t="shared" si="0"/>
        <v>5</v>
      </c>
      <c r="M7" s="8">
        <f>WEEKDAY(Таблица3[[#This Row],[Дата заказа]],2)</f>
        <v>1</v>
      </c>
      <c r="N7" s="29">
        <f>DAY(Таблица3[[#This Row],[Дата заказа]])</f>
        <v>28</v>
      </c>
      <c r="O7" s="29">
        <f>_xlfn.ISOWEEKNUM(Таблица3[[#This Row],[Дата заказа]])</f>
        <v>22</v>
      </c>
      <c r="P7">
        <f>YEAR(Таблица3[[#This Row],[Дата заказа]])</f>
        <v>2018</v>
      </c>
      <c r="Q7">
        <f>SUMIFS(Таблица3[Заказанное количество, кг],Таблица3[Наименование],"Почки",Таблица3[[год ]],2017)</f>
        <v>5</v>
      </c>
      <c r="R7" s="1">
        <v>23</v>
      </c>
      <c r="S7" s="5" t="s">
        <v>33</v>
      </c>
    </row>
    <row r="8" spans="1:19" ht="48" x14ac:dyDescent="0.2">
      <c r="A8" s="1">
        <v>6</v>
      </c>
      <c r="B8" t="s">
        <v>2793</v>
      </c>
      <c r="C8" t="s">
        <v>2794</v>
      </c>
      <c r="D8" t="s">
        <v>2795</v>
      </c>
      <c r="E8">
        <v>3197</v>
      </c>
      <c r="F8" t="s">
        <v>2796</v>
      </c>
      <c r="G8">
        <v>6</v>
      </c>
      <c r="H8">
        <v>19182</v>
      </c>
      <c r="I8">
        <v>0.03</v>
      </c>
      <c r="J8">
        <v>18606.54</v>
      </c>
      <c r="K8" s="10">
        <v>42030</v>
      </c>
      <c r="L8" s="25">
        <f t="shared" si="0"/>
        <v>1</v>
      </c>
      <c r="M8" s="8">
        <f>WEEKDAY(Таблица3[[#This Row],[Дата заказа]],2)</f>
        <v>1</v>
      </c>
      <c r="N8" s="29">
        <f>DAY(Таблица3[[#This Row],[Дата заказа]])</f>
        <v>26</v>
      </c>
      <c r="O8" s="29">
        <f>_xlfn.ISOWEEKNUM(Таблица3[[#This Row],[Дата заказа]])</f>
        <v>5</v>
      </c>
      <c r="P8">
        <f>YEAR(Таблица3[[#This Row],[Дата заказа]])</f>
        <v>2015</v>
      </c>
      <c r="Q8" s="33">
        <f>IFERROR(AVERAGEIFS(Таблица3[Скидка],Таблица3[Категория],"Жасминовый чай",Таблица3[Ном недели],"&gt;=6",Таблица3[Ном недели],"&lt;=47"),0)</f>
        <v>6.8571428571428589E-2</v>
      </c>
      <c r="R8" s="1">
        <v>24</v>
      </c>
      <c r="S8" s="5" t="s">
        <v>34</v>
      </c>
    </row>
    <row r="9" spans="1:19" x14ac:dyDescent="0.2">
      <c r="A9" s="1">
        <v>4</v>
      </c>
      <c r="B9" t="s">
        <v>2806</v>
      </c>
      <c r="C9" t="s">
        <v>2807</v>
      </c>
      <c r="D9" t="s">
        <v>2808</v>
      </c>
      <c r="E9">
        <v>2211</v>
      </c>
      <c r="F9" t="s">
        <v>2796</v>
      </c>
      <c r="G9">
        <v>25</v>
      </c>
      <c r="H9">
        <v>55275</v>
      </c>
      <c r="I9">
        <v>0.09</v>
      </c>
      <c r="J9">
        <v>50300.25</v>
      </c>
      <c r="K9" s="10">
        <v>43217</v>
      </c>
      <c r="L9" s="25">
        <f t="shared" si="0"/>
        <v>4</v>
      </c>
      <c r="M9" s="8">
        <f>WEEKDAY(Таблица3[[#This Row],[Дата заказа]],2)</f>
        <v>5</v>
      </c>
      <c r="N9" s="29">
        <f>DAY(Таблица3[[#This Row],[Дата заказа]])</f>
        <v>27</v>
      </c>
      <c r="O9" s="29">
        <f>_xlfn.ISOWEEKNUM(Таблица3[[#This Row],[Дата заказа]])</f>
        <v>17</v>
      </c>
      <c r="P9">
        <f>YEAR(Таблица3[[#This Row],[Дата заказа]])</f>
        <v>2018</v>
      </c>
    </row>
    <row r="10" spans="1:19" x14ac:dyDescent="0.2">
      <c r="A10" s="1">
        <v>40</v>
      </c>
      <c r="B10" t="s">
        <v>2810</v>
      </c>
      <c r="C10" t="s">
        <v>2798</v>
      </c>
      <c r="D10" t="s">
        <v>2811</v>
      </c>
      <c r="E10">
        <v>847</v>
      </c>
      <c r="F10" t="s">
        <v>2800</v>
      </c>
      <c r="G10">
        <v>15</v>
      </c>
      <c r="H10">
        <v>12705</v>
      </c>
      <c r="I10">
        <v>0</v>
      </c>
      <c r="J10">
        <v>12705</v>
      </c>
      <c r="K10" s="10">
        <v>42462</v>
      </c>
      <c r="L10" s="25">
        <f t="shared" si="0"/>
        <v>4</v>
      </c>
      <c r="M10" s="8">
        <f>WEEKDAY(Таблица3[[#This Row],[Дата заказа]],2)</f>
        <v>6</v>
      </c>
      <c r="N10" s="29">
        <f>DAY(Таблица3[[#This Row],[Дата заказа]])</f>
        <v>2</v>
      </c>
      <c r="O10" s="29">
        <f>_xlfn.ISOWEEKNUM(Таблица3[[#This Row],[Дата заказа]])</f>
        <v>13</v>
      </c>
      <c r="P10">
        <f>YEAR(Таблица3[[#This Row],[Дата заказа]])</f>
        <v>2016</v>
      </c>
    </row>
    <row r="11" spans="1:19" x14ac:dyDescent="0.2">
      <c r="A11" s="1">
        <v>48</v>
      </c>
      <c r="B11" t="s">
        <v>2812</v>
      </c>
      <c r="C11" t="s">
        <v>2813</v>
      </c>
      <c r="D11" t="s">
        <v>2814</v>
      </c>
      <c r="E11">
        <v>2199</v>
      </c>
      <c r="F11" t="s">
        <v>2800</v>
      </c>
      <c r="G11">
        <v>55</v>
      </c>
      <c r="H11">
        <v>120945</v>
      </c>
      <c r="I11">
        <v>0.15</v>
      </c>
      <c r="J11">
        <v>102803.25</v>
      </c>
      <c r="K11" s="10">
        <v>42864</v>
      </c>
      <c r="L11" s="25">
        <f t="shared" si="0"/>
        <v>5</v>
      </c>
      <c r="M11" s="8">
        <f>WEEKDAY(Таблица3[[#This Row],[Дата заказа]],2)</f>
        <v>2</v>
      </c>
      <c r="N11" s="29">
        <f>DAY(Таблица3[[#This Row],[Дата заказа]])</f>
        <v>9</v>
      </c>
      <c r="O11" s="29">
        <f>_xlfn.ISOWEEKNUM(Таблица3[[#This Row],[Дата заказа]])</f>
        <v>19</v>
      </c>
      <c r="P11">
        <f>YEAR(Таблица3[[#This Row],[Дата заказа]])</f>
        <v>2017</v>
      </c>
    </row>
    <row r="12" spans="1:19" x14ac:dyDescent="0.2">
      <c r="A12" s="1">
        <v>46</v>
      </c>
      <c r="B12" t="s">
        <v>2815</v>
      </c>
      <c r="C12" t="s">
        <v>2816</v>
      </c>
      <c r="D12" t="s">
        <v>2816</v>
      </c>
      <c r="E12">
        <v>770</v>
      </c>
      <c r="F12" t="s">
        <v>2800</v>
      </c>
      <c r="G12">
        <v>20</v>
      </c>
      <c r="H12">
        <v>15400</v>
      </c>
      <c r="I12">
        <v>0.03</v>
      </c>
      <c r="J12">
        <v>14938</v>
      </c>
      <c r="K12" s="10">
        <v>44117</v>
      </c>
      <c r="L12" s="25">
        <f t="shared" si="0"/>
        <v>10</v>
      </c>
      <c r="M12" s="8">
        <f>WEEKDAY(Таблица3[[#This Row],[Дата заказа]],2)</f>
        <v>2</v>
      </c>
      <c r="N12" s="29">
        <f>DAY(Таблица3[[#This Row],[Дата заказа]])</f>
        <v>13</v>
      </c>
      <c r="O12" s="29">
        <f>_xlfn.ISOWEEKNUM(Таблица3[[#This Row],[Дата заказа]])</f>
        <v>42</v>
      </c>
      <c r="P12">
        <f>YEAR(Таблица3[[#This Row],[Дата заказа]])</f>
        <v>2020</v>
      </c>
      <c r="Q12" s="40">
        <f t="array" ref="Q12">AVERAGE((Таблица3[Категория]="Жасминовый чай")*(_xlfn.ISOWEEKNUM(Таблица3[Дата заказа])&gt;=6)*(_xlfn.ISOWEEKNUM(Таблица3[Дата заказа])&lt;=47)*(Таблица3[Скидка]))</f>
        <v>1.0234541577825162E-3</v>
      </c>
      <c r="R12" s="37">
        <v>24</v>
      </c>
    </row>
    <row r="13" spans="1:19" x14ac:dyDescent="0.2">
      <c r="A13" s="1">
        <v>16</v>
      </c>
      <c r="B13" t="s">
        <v>2817</v>
      </c>
      <c r="C13" t="s">
        <v>2818</v>
      </c>
      <c r="D13" t="s">
        <v>2819</v>
      </c>
      <c r="E13">
        <v>843</v>
      </c>
      <c r="F13" t="s">
        <v>2796</v>
      </c>
      <c r="G13">
        <v>5</v>
      </c>
      <c r="H13">
        <v>4215</v>
      </c>
      <c r="I13">
        <v>0</v>
      </c>
      <c r="J13">
        <v>4215</v>
      </c>
      <c r="K13" s="10">
        <v>43541</v>
      </c>
      <c r="L13" s="25">
        <f t="shared" si="0"/>
        <v>3</v>
      </c>
      <c r="M13" s="8">
        <f>WEEKDAY(Таблица3[[#This Row],[Дата заказа]],2)</f>
        <v>7</v>
      </c>
      <c r="N13" s="29">
        <f>DAY(Таблица3[[#This Row],[Дата заказа]])</f>
        <v>17</v>
      </c>
      <c r="O13" s="29">
        <f>_xlfn.ISOWEEKNUM(Таблица3[[#This Row],[Дата заказа]])</f>
        <v>11</v>
      </c>
      <c r="P13">
        <f>YEAR(Таблица3[[#This Row],[Дата заказа]])</f>
        <v>2019</v>
      </c>
      <c r="Q13" s="40">
        <f t="array" ref="Q13">AVERAGE((Таблица3[Категория]="Жасминовый чай")*(Таблица3[Ном недели]&gt;=6)*(Таблица3[Ном недели]&lt;=47)*(Таблица3[Скидка]))</f>
        <v>1.0234541577825162E-3</v>
      </c>
      <c r="R13" s="37">
        <v>24</v>
      </c>
    </row>
    <row r="14" spans="1:19" x14ac:dyDescent="0.2">
      <c r="A14" s="1">
        <v>36</v>
      </c>
      <c r="B14" t="s">
        <v>2797</v>
      </c>
      <c r="C14" t="s">
        <v>2798</v>
      </c>
      <c r="D14" t="s">
        <v>2799</v>
      </c>
      <c r="E14">
        <v>912</v>
      </c>
      <c r="F14" t="s">
        <v>2800</v>
      </c>
      <c r="G14">
        <v>15</v>
      </c>
      <c r="H14">
        <v>13680</v>
      </c>
      <c r="I14">
        <v>0</v>
      </c>
      <c r="J14">
        <v>13680</v>
      </c>
      <c r="K14" s="10">
        <v>43460</v>
      </c>
      <c r="L14" s="25">
        <f t="shared" si="0"/>
        <v>12</v>
      </c>
      <c r="M14" s="8">
        <f>WEEKDAY(Таблица3[[#This Row],[Дата заказа]],2)</f>
        <v>3</v>
      </c>
      <c r="N14" s="29">
        <f>DAY(Таблица3[[#This Row],[Дата заказа]])</f>
        <v>26</v>
      </c>
      <c r="O14" s="29">
        <f>_xlfn.ISOWEEKNUM(Таблица3[[#This Row],[Дата заказа]])</f>
        <v>52</v>
      </c>
      <c r="P14">
        <f>YEAR(Таблица3[[#This Row],[Дата заказа]])</f>
        <v>2018</v>
      </c>
    </row>
    <row r="15" spans="1:19" x14ac:dyDescent="0.2">
      <c r="A15" s="1">
        <v>37</v>
      </c>
      <c r="B15" t="s">
        <v>2806</v>
      </c>
      <c r="C15" t="s">
        <v>2807</v>
      </c>
      <c r="D15" t="s">
        <v>2821</v>
      </c>
      <c r="E15">
        <v>2211</v>
      </c>
      <c r="F15" t="s">
        <v>2796</v>
      </c>
      <c r="G15">
        <v>25</v>
      </c>
      <c r="H15">
        <v>55275</v>
      </c>
      <c r="I15">
        <v>0.09</v>
      </c>
      <c r="J15">
        <v>50300.25</v>
      </c>
      <c r="K15" s="10">
        <v>43385</v>
      </c>
      <c r="L15" s="25">
        <f t="shared" si="0"/>
        <v>10</v>
      </c>
      <c r="M15" s="8">
        <f>WEEKDAY(Таблица3[[#This Row],[Дата заказа]],2)</f>
        <v>5</v>
      </c>
      <c r="N15" s="29">
        <f>DAY(Таблица3[[#This Row],[Дата заказа]])</f>
        <v>12</v>
      </c>
      <c r="O15" s="29">
        <f>_xlfn.ISOWEEKNUM(Таблица3[[#This Row],[Дата заказа]])</f>
        <v>41</v>
      </c>
      <c r="P15">
        <f>YEAR(Таблица3[[#This Row],[Дата заказа]])</f>
        <v>2018</v>
      </c>
    </row>
    <row r="16" spans="1:19" x14ac:dyDescent="0.2">
      <c r="A16" s="1">
        <v>17</v>
      </c>
      <c r="B16" t="s">
        <v>2823</v>
      </c>
      <c r="C16" t="s">
        <v>2794</v>
      </c>
      <c r="D16" t="s">
        <v>2824</v>
      </c>
      <c r="E16">
        <v>967</v>
      </c>
      <c r="F16" t="s">
        <v>2796</v>
      </c>
      <c r="G16">
        <v>12</v>
      </c>
      <c r="H16">
        <v>11604</v>
      </c>
      <c r="I16">
        <v>0</v>
      </c>
      <c r="J16">
        <v>11604</v>
      </c>
      <c r="K16" s="10">
        <v>43749</v>
      </c>
      <c r="L16" s="25">
        <f t="shared" si="0"/>
        <v>10</v>
      </c>
      <c r="M16" s="8">
        <f>WEEKDAY(Таблица3[[#This Row],[Дата заказа]],2)</f>
        <v>5</v>
      </c>
      <c r="N16" s="29">
        <f>DAY(Таблица3[[#This Row],[Дата заказа]])</f>
        <v>11</v>
      </c>
      <c r="O16" s="29">
        <f>_xlfn.ISOWEEKNUM(Таблица3[[#This Row],[Дата заказа]])</f>
        <v>41</v>
      </c>
      <c r="P16">
        <f>YEAR(Таблица3[[#This Row],[Дата заказа]])</f>
        <v>2019</v>
      </c>
    </row>
    <row r="17" spans="1:18" x14ac:dyDescent="0.2">
      <c r="A17" s="1">
        <v>56</v>
      </c>
      <c r="B17" t="s">
        <v>2826</v>
      </c>
      <c r="C17" t="s">
        <v>2813</v>
      </c>
      <c r="D17" t="s">
        <v>2827</v>
      </c>
      <c r="E17">
        <v>800</v>
      </c>
      <c r="F17" t="s">
        <v>2800</v>
      </c>
      <c r="G17">
        <v>40</v>
      </c>
      <c r="H17">
        <v>32000</v>
      </c>
      <c r="I17">
        <v>0.03</v>
      </c>
      <c r="J17">
        <v>31040</v>
      </c>
      <c r="K17" s="10">
        <v>42782</v>
      </c>
      <c r="L17" s="25">
        <f t="shared" si="0"/>
        <v>2</v>
      </c>
      <c r="M17" s="8">
        <f>WEEKDAY(Таблица3[[#This Row],[Дата заказа]],2)</f>
        <v>4</v>
      </c>
      <c r="N17" s="29">
        <f>DAY(Таблица3[[#This Row],[Дата заказа]])</f>
        <v>16</v>
      </c>
      <c r="O17" s="29">
        <f>_xlfn.ISOWEEKNUM(Таблица3[[#This Row],[Дата заказа]])</f>
        <v>7</v>
      </c>
      <c r="P17">
        <f>YEAR(Таблица3[[#This Row],[Дата заказа]])</f>
        <v>2017</v>
      </c>
      <c r="Q17" s="40">
        <f t="array" ref="Q17">IFERROR(AVERAGE((Таблица3[День заказа]&gt;10)*(Таблица3[День заказа]&lt;21)*Таблица3[Итого]),0)</f>
        <v>10885.038379530917</v>
      </c>
      <c r="R17">
        <v>22</v>
      </c>
    </row>
    <row r="18" spans="1:18" x14ac:dyDescent="0.2">
      <c r="A18" s="1">
        <v>18</v>
      </c>
      <c r="B18" t="s">
        <v>2828</v>
      </c>
      <c r="C18" t="s">
        <v>2816</v>
      </c>
      <c r="D18" t="s">
        <v>2829</v>
      </c>
      <c r="E18">
        <v>1531</v>
      </c>
      <c r="F18" t="s">
        <v>2800</v>
      </c>
      <c r="G18">
        <v>15</v>
      </c>
      <c r="H18">
        <v>22965</v>
      </c>
      <c r="I18">
        <v>0.03</v>
      </c>
      <c r="J18">
        <v>22276.05</v>
      </c>
      <c r="K18" s="10">
        <v>43255</v>
      </c>
      <c r="L18" s="25">
        <f t="shared" si="0"/>
        <v>6</v>
      </c>
      <c r="M18" s="8">
        <f>WEEKDAY(Таблица3[[#This Row],[Дата заказа]],2)</f>
        <v>1</v>
      </c>
      <c r="N18" s="29">
        <f>DAY(Таблица3[[#This Row],[Дата заказа]])</f>
        <v>4</v>
      </c>
      <c r="O18" s="29">
        <f>_xlfn.ISOWEEKNUM(Таблица3[[#This Row],[Дата заказа]])</f>
        <v>23</v>
      </c>
      <c r="P18">
        <f>YEAR(Таблица3[[#This Row],[Дата заказа]])</f>
        <v>2018</v>
      </c>
    </row>
    <row r="19" spans="1:18" x14ac:dyDescent="0.2">
      <c r="A19" s="1">
        <v>48</v>
      </c>
      <c r="B19" t="s">
        <v>2812</v>
      </c>
      <c r="C19" t="s">
        <v>2813</v>
      </c>
      <c r="D19" t="s">
        <v>2814</v>
      </c>
      <c r="E19">
        <v>2199</v>
      </c>
      <c r="F19" t="s">
        <v>2800</v>
      </c>
      <c r="G19">
        <v>55</v>
      </c>
      <c r="H19">
        <v>120945</v>
      </c>
      <c r="I19">
        <v>0.15</v>
      </c>
      <c r="J19">
        <v>102803.25</v>
      </c>
      <c r="K19" s="10">
        <v>42174</v>
      </c>
      <c r="L19" s="25">
        <f t="shared" si="0"/>
        <v>6</v>
      </c>
      <c r="M19" s="8">
        <f>WEEKDAY(Таблица3[[#This Row],[Дата заказа]],2)</f>
        <v>5</v>
      </c>
      <c r="N19" s="29">
        <f>DAY(Таблица3[[#This Row],[Дата заказа]])</f>
        <v>19</v>
      </c>
      <c r="O19" s="29">
        <f>_xlfn.ISOWEEKNUM(Таблица3[[#This Row],[Дата заказа]])</f>
        <v>25</v>
      </c>
      <c r="P19">
        <f>YEAR(Таблица3[[#This Row],[Дата заказа]])</f>
        <v>2015</v>
      </c>
    </row>
    <row r="20" spans="1:18" x14ac:dyDescent="0.2">
      <c r="A20" s="1">
        <v>45</v>
      </c>
      <c r="B20" t="s">
        <v>2831</v>
      </c>
      <c r="C20" t="s">
        <v>2794</v>
      </c>
      <c r="D20" t="s">
        <v>2832</v>
      </c>
      <c r="E20">
        <v>759</v>
      </c>
      <c r="F20" t="s">
        <v>2796</v>
      </c>
      <c r="G20">
        <v>14</v>
      </c>
      <c r="H20">
        <v>10626</v>
      </c>
      <c r="I20">
        <v>0</v>
      </c>
      <c r="J20">
        <v>10626</v>
      </c>
      <c r="K20" s="10">
        <v>43676</v>
      </c>
      <c r="L20" s="25">
        <f t="shared" si="0"/>
        <v>7</v>
      </c>
      <c r="M20" s="8">
        <f>WEEKDAY(Таблица3[[#This Row],[Дата заказа]],2)</f>
        <v>2</v>
      </c>
      <c r="N20" s="29">
        <f>DAY(Таблица3[[#This Row],[Дата заказа]])</f>
        <v>30</v>
      </c>
      <c r="O20" s="29">
        <f>_xlfn.ISOWEEKNUM(Таблица3[[#This Row],[Дата заказа]])</f>
        <v>31</v>
      </c>
      <c r="P20">
        <f>YEAR(Таблица3[[#This Row],[Дата заказа]])</f>
        <v>2019</v>
      </c>
    </row>
    <row r="21" spans="1:18" x14ac:dyDescent="0.2">
      <c r="A21" s="1">
        <v>29</v>
      </c>
      <c r="B21" t="s">
        <v>2833</v>
      </c>
      <c r="C21" t="s">
        <v>2818</v>
      </c>
      <c r="D21" t="s">
        <v>2834</v>
      </c>
      <c r="E21">
        <v>843</v>
      </c>
      <c r="F21" t="s">
        <v>2796</v>
      </c>
      <c r="G21">
        <v>10</v>
      </c>
      <c r="H21">
        <v>8430</v>
      </c>
      <c r="I21">
        <v>0</v>
      </c>
      <c r="J21">
        <v>8430</v>
      </c>
      <c r="K21" s="10">
        <v>43500</v>
      </c>
      <c r="L21" s="25">
        <f t="shared" si="0"/>
        <v>2</v>
      </c>
      <c r="M21" s="8">
        <f>WEEKDAY(Таблица3[[#This Row],[Дата заказа]],2)</f>
        <v>1</v>
      </c>
      <c r="N21" s="29">
        <f>DAY(Таблица3[[#This Row],[Дата заказа]])</f>
        <v>4</v>
      </c>
      <c r="O21" s="29">
        <f>_xlfn.ISOWEEKNUM(Таблица3[[#This Row],[Дата заказа]])</f>
        <v>6</v>
      </c>
      <c r="P21">
        <f>YEAR(Таблица3[[#This Row],[Дата заказа]])</f>
        <v>2019</v>
      </c>
    </row>
    <row r="22" spans="1:18" x14ac:dyDescent="0.2">
      <c r="A22" s="1">
        <v>51</v>
      </c>
      <c r="B22" t="s">
        <v>2806</v>
      </c>
      <c r="C22" t="s">
        <v>2807</v>
      </c>
      <c r="D22" t="s">
        <v>2821</v>
      </c>
      <c r="E22">
        <v>2211</v>
      </c>
      <c r="F22" t="s">
        <v>2796</v>
      </c>
      <c r="G22">
        <v>25</v>
      </c>
      <c r="H22">
        <v>55275</v>
      </c>
      <c r="I22">
        <v>0.09</v>
      </c>
      <c r="J22">
        <v>50300.25</v>
      </c>
      <c r="K22" s="10">
        <v>42747</v>
      </c>
      <c r="L22" s="25">
        <f t="shared" si="0"/>
        <v>1</v>
      </c>
      <c r="M22" s="8">
        <f>WEEKDAY(Таблица3[[#This Row],[Дата заказа]],2)</f>
        <v>4</v>
      </c>
      <c r="N22" s="29">
        <f>DAY(Таблица3[[#This Row],[Дата заказа]])</f>
        <v>12</v>
      </c>
      <c r="O22" s="29">
        <f>_xlfn.ISOWEEKNUM(Таблица3[[#This Row],[Дата заказа]])</f>
        <v>2</v>
      </c>
      <c r="P22">
        <f>YEAR(Таблица3[[#This Row],[Дата заказа]])</f>
        <v>2017</v>
      </c>
    </row>
    <row r="23" spans="1:18" x14ac:dyDescent="0.2">
      <c r="A23" s="1">
        <v>39</v>
      </c>
      <c r="B23" t="s">
        <v>2836</v>
      </c>
      <c r="C23" t="s">
        <v>2813</v>
      </c>
      <c r="D23" t="s">
        <v>2837</v>
      </c>
      <c r="E23">
        <v>1923</v>
      </c>
      <c r="F23" t="s">
        <v>2800</v>
      </c>
      <c r="G23">
        <v>25</v>
      </c>
      <c r="H23">
        <v>48075</v>
      </c>
      <c r="I23">
        <v>0.06</v>
      </c>
      <c r="J23">
        <v>45190.5</v>
      </c>
      <c r="K23" s="10">
        <v>43587</v>
      </c>
      <c r="L23" s="25">
        <f t="shared" si="0"/>
        <v>5</v>
      </c>
      <c r="M23" s="8">
        <f>WEEKDAY(Таблица3[[#This Row],[Дата заказа]],2)</f>
        <v>4</v>
      </c>
      <c r="N23" s="29">
        <f>DAY(Таблица3[[#This Row],[Дата заказа]])</f>
        <v>2</v>
      </c>
      <c r="O23" s="29">
        <f>_xlfn.ISOWEEKNUM(Таблица3[[#This Row],[Дата заказа]])</f>
        <v>18</v>
      </c>
      <c r="P23">
        <f>YEAR(Таблица3[[#This Row],[Дата заказа]])</f>
        <v>2019</v>
      </c>
    </row>
    <row r="24" spans="1:18" x14ac:dyDescent="0.2">
      <c r="A24" s="1">
        <v>7</v>
      </c>
      <c r="B24" t="s">
        <v>2836</v>
      </c>
      <c r="C24" t="s">
        <v>2813</v>
      </c>
      <c r="D24" t="s">
        <v>2837</v>
      </c>
      <c r="E24">
        <v>1923</v>
      </c>
      <c r="F24" t="s">
        <v>2800</v>
      </c>
      <c r="G24">
        <v>25</v>
      </c>
      <c r="H24">
        <v>48075</v>
      </c>
      <c r="I24">
        <v>0.06</v>
      </c>
      <c r="J24">
        <v>45190.5</v>
      </c>
      <c r="K24" s="10">
        <v>43853</v>
      </c>
      <c r="L24" s="25">
        <f t="shared" si="0"/>
        <v>1</v>
      </c>
      <c r="M24" s="8">
        <f>WEEKDAY(Таблица3[[#This Row],[Дата заказа]],2)</f>
        <v>4</v>
      </c>
      <c r="N24" s="29">
        <f>DAY(Таблица3[[#This Row],[Дата заказа]])</f>
        <v>23</v>
      </c>
      <c r="O24" s="29">
        <f>_xlfn.ISOWEEKNUM(Таблица3[[#This Row],[Дата заказа]])</f>
        <v>4</v>
      </c>
      <c r="P24">
        <f>YEAR(Таблица3[[#This Row],[Дата заказа]])</f>
        <v>2020</v>
      </c>
    </row>
    <row r="25" spans="1:18" x14ac:dyDescent="0.2">
      <c r="A25" s="1">
        <v>25</v>
      </c>
      <c r="B25" t="s">
        <v>2838</v>
      </c>
      <c r="C25" t="s">
        <v>2839</v>
      </c>
      <c r="D25" t="s">
        <v>2840</v>
      </c>
      <c r="E25">
        <v>1994</v>
      </c>
      <c r="F25" t="s">
        <v>2796</v>
      </c>
      <c r="G25">
        <v>10</v>
      </c>
      <c r="H25">
        <v>19940</v>
      </c>
      <c r="I25">
        <v>0.03</v>
      </c>
      <c r="J25">
        <v>19341.8</v>
      </c>
      <c r="K25" s="10">
        <v>43631</v>
      </c>
      <c r="L25" s="25">
        <f t="shared" si="0"/>
        <v>6</v>
      </c>
      <c r="M25" s="8">
        <f>WEEKDAY(Таблица3[[#This Row],[Дата заказа]],2)</f>
        <v>6</v>
      </c>
      <c r="N25" s="29">
        <f>DAY(Таблица3[[#This Row],[Дата заказа]])</f>
        <v>15</v>
      </c>
      <c r="O25" s="29">
        <f>_xlfn.ISOWEEKNUM(Таблица3[[#This Row],[Дата заказа]])</f>
        <v>24</v>
      </c>
      <c r="P25">
        <f>YEAR(Таблица3[[#This Row],[Дата заказа]])</f>
        <v>2019</v>
      </c>
    </row>
    <row r="26" spans="1:18" x14ac:dyDescent="0.2">
      <c r="A26" s="1">
        <v>5</v>
      </c>
      <c r="B26" t="s">
        <v>2804</v>
      </c>
      <c r="C26" t="s">
        <v>2794</v>
      </c>
      <c r="D26" t="s">
        <v>2805</v>
      </c>
      <c r="E26">
        <v>1182</v>
      </c>
      <c r="F26" t="s">
        <v>2800</v>
      </c>
      <c r="G26">
        <v>17</v>
      </c>
      <c r="H26">
        <v>20094</v>
      </c>
      <c r="I26">
        <v>0.03</v>
      </c>
      <c r="J26">
        <v>19491.18</v>
      </c>
      <c r="K26" s="10">
        <v>42278</v>
      </c>
      <c r="L26" s="25">
        <f t="shared" si="0"/>
        <v>10</v>
      </c>
      <c r="M26" s="8">
        <f>WEEKDAY(Таблица3[[#This Row],[Дата заказа]],2)</f>
        <v>4</v>
      </c>
      <c r="N26" s="29">
        <f>DAY(Таблица3[[#This Row],[Дата заказа]])</f>
        <v>1</v>
      </c>
      <c r="O26" s="29">
        <f>_xlfn.ISOWEEKNUM(Таблица3[[#This Row],[Дата заказа]])</f>
        <v>40</v>
      </c>
      <c r="P26">
        <f>YEAR(Таблица3[[#This Row],[Дата заказа]])</f>
        <v>2015</v>
      </c>
    </row>
    <row r="27" spans="1:18" x14ac:dyDescent="0.2">
      <c r="A27" s="1">
        <v>3</v>
      </c>
      <c r="B27" t="s">
        <v>2841</v>
      </c>
      <c r="C27" t="s">
        <v>2794</v>
      </c>
      <c r="D27" t="s">
        <v>2794</v>
      </c>
      <c r="E27">
        <v>807</v>
      </c>
      <c r="F27" t="s">
        <v>2800</v>
      </c>
      <c r="G27">
        <v>18</v>
      </c>
      <c r="H27">
        <v>14526</v>
      </c>
      <c r="I27">
        <v>0</v>
      </c>
      <c r="J27">
        <v>14526</v>
      </c>
      <c r="K27" s="10">
        <v>42939</v>
      </c>
      <c r="L27" s="25">
        <f t="shared" si="0"/>
        <v>7</v>
      </c>
      <c r="M27" s="8">
        <f>WEEKDAY(Таблица3[[#This Row],[Дата заказа]],2)</f>
        <v>7</v>
      </c>
      <c r="N27" s="29">
        <f>DAY(Таблица3[[#This Row],[Дата заказа]])</f>
        <v>23</v>
      </c>
      <c r="O27" s="29">
        <f>_xlfn.ISOWEEKNUM(Таблица3[[#This Row],[Дата заказа]])</f>
        <v>29</v>
      </c>
      <c r="P27">
        <f>YEAR(Таблица3[[#This Row],[Дата заказа]])</f>
        <v>2017</v>
      </c>
    </row>
    <row r="28" spans="1:18" x14ac:dyDescent="0.2">
      <c r="A28" s="1">
        <v>17</v>
      </c>
      <c r="B28" t="s">
        <v>2823</v>
      </c>
      <c r="C28" t="s">
        <v>2794</v>
      </c>
      <c r="D28" t="s">
        <v>2824</v>
      </c>
      <c r="E28">
        <v>967</v>
      </c>
      <c r="F28" t="s">
        <v>2796</v>
      </c>
      <c r="G28">
        <v>12</v>
      </c>
      <c r="H28">
        <v>11604</v>
      </c>
      <c r="I28">
        <v>0</v>
      </c>
      <c r="J28">
        <v>11604</v>
      </c>
      <c r="K28" s="10">
        <v>43098</v>
      </c>
      <c r="L28" s="25">
        <f t="shared" si="0"/>
        <v>12</v>
      </c>
      <c r="M28" s="8">
        <f>WEEKDAY(Таблица3[[#This Row],[Дата заказа]],2)</f>
        <v>5</v>
      </c>
      <c r="N28" s="29">
        <f>DAY(Таблица3[[#This Row],[Дата заказа]])</f>
        <v>29</v>
      </c>
      <c r="O28" s="29">
        <f>_xlfn.ISOWEEKNUM(Таблица3[[#This Row],[Дата заказа]])</f>
        <v>52</v>
      </c>
      <c r="P28">
        <f>YEAR(Таблица3[[#This Row],[Дата заказа]])</f>
        <v>2017</v>
      </c>
    </row>
    <row r="29" spans="1:18" x14ac:dyDescent="0.2">
      <c r="A29" s="1">
        <v>51</v>
      </c>
      <c r="B29" t="s">
        <v>2806</v>
      </c>
      <c r="C29" t="s">
        <v>2807</v>
      </c>
      <c r="D29" t="s">
        <v>2821</v>
      </c>
      <c r="E29">
        <v>2211</v>
      </c>
      <c r="F29" t="s">
        <v>2796</v>
      </c>
      <c r="G29">
        <v>25</v>
      </c>
      <c r="H29">
        <v>55275</v>
      </c>
      <c r="I29">
        <v>0.09</v>
      </c>
      <c r="J29">
        <v>50300.25</v>
      </c>
      <c r="K29" s="10">
        <v>42073</v>
      </c>
      <c r="L29" s="25">
        <f t="shared" si="0"/>
        <v>3</v>
      </c>
      <c r="M29" s="8">
        <f>WEEKDAY(Таблица3[[#This Row],[Дата заказа]],2)</f>
        <v>2</v>
      </c>
      <c r="N29" s="29">
        <f>DAY(Таблица3[[#This Row],[Дата заказа]])</f>
        <v>10</v>
      </c>
      <c r="O29" s="29">
        <f>_xlfn.ISOWEEKNUM(Таблица3[[#This Row],[Дата заказа]])</f>
        <v>11</v>
      </c>
      <c r="P29">
        <f>YEAR(Таблица3[[#This Row],[Дата заказа]])</f>
        <v>2015</v>
      </c>
    </row>
    <row r="30" spans="1:18" x14ac:dyDescent="0.2">
      <c r="A30" s="1">
        <v>36</v>
      </c>
      <c r="B30" t="s">
        <v>2797</v>
      </c>
      <c r="C30" t="s">
        <v>2798</v>
      </c>
      <c r="D30" t="s">
        <v>2799</v>
      </c>
      <c r="E30">
        <v>912</v>
      </c>
      <c r="F30" t="s">
        <v>2800</v>
      </c>
      <c r="G30">
        <v>15</v>
      </c>
      <c r="H30">
        <v>13680</v>
      </c>
      <c r="I30">
        <v>0</v>
      </c>
      <c r="J30">
        <v>13680</v>
      </c>
      <c r="K30" s="10">
        <v>43635</v>
      </c>
      <c r="L30" s="25">
        <f t="shared" si="0"/>
        <v>6</v>
      </c>
      <c r="M30" s="8">
        <f>WEEKDAY(Таблица3[[#This Row],[Дата заказа]],2)</f>
        <v>3</v>
      </c>
      <c r="N30" s="29">
        <f>DAY(Таблица3[[#This Row],[Дата заказа]])</f>
        <v>19</v>
      </c>
      <c r="O30" s="29">
        <f>_xlfn.ISOWEEKNUM(Таблица3[[#This Row],[Дата заказа]])</f>
        <v>25</v>
      </c>
      <c r="P30">
        <f>YEAR(Таблица3[[#This Row],[Дата заказа]])</f>
        <v>2019</v>
      </c>
    </row>
    <row r="31" spans="1:18" x14ac:dyDescent="0.2">
      <c r="A31" s="1">
        <v>32</v>
      </c>
      <c r="B31" t="s">
        <v>2843</v>
      </c>
      <c r="C31" t="s">
        <v>2794</v>
      </c>
      <c r="D31" t="s">
        <v>2824</v>
      </c>
      <c r="E31">
        <v>967</v>
      </c>
      <c r="F31" t="s">
        <v>2796</v>
      </c>
      <c r="G31">
        <v>8</v>
      </c>
      <c r="H31">
        <v>7736</v>
      </c>
      <c r="I31">
        <v>0</v>
      </c>
      <c r="J31">
        <v>7736</v>
      </c>
      <c r="K31" s="10">
        <v>42278</v>
      </c>
      <c r="L31" s="25">
        <f t="shared" si="0"/>
        <v>10</v>
      </c>
      <c r="M31" s="8">
        <f>WEEKDAY(Таблица3[[#This Row],[Дата заказа]],2)</f>
        <v>4</v>
      </c>
      <c r="N31" s="29">
        <f>DAY(Таблица3[[#This Row],[Дата заказа]])</f>
        <v>1</v>
      </c>
      <c r="O31" s="29">
        <f>_xlfn.ISOWEEKNUM(Таблица3[[#This Row],[Дата заказа]])</f>
        <v>40</v>
      </c>
      <c r="P31">
        <f>YEAR(Таблица3[[#This Row],[Дата заказа]])</f>
        <v>2015</v>
      </c>
    </row>
    <row r="32" spans="1:18" x14ac:dyDescent="0.2">
      <c r="A32" s="1">
        <v>30</v>
      </c>
      <c r="B32" t="s">
        <v>2844</v>
      </c>
      <c r="C32" t="s">
        <v>2816</v>
      </c>
      <c r="D32" t="s">
        <v>2845</v>
      </c>
      <c r="E32">
        <v>1730</v>
      </c>
      <c r="F32" t="s">
        <v>2800</v>
      </c>
      <c r="G32">
        <v>5</v>
      </c>
      <c r="H32">
        <v>8650</v>
      </c>
      <c r="I32">
        <v>0</v>
      </c>
      <c r="J32">
        <v>8650</v>
      </c>
      <c r="K32" s="10">
        <v>44004</v>
      </c>
      <c r="L32" s="25">
        <f t="shared" si="0"/>
        <v>6</v>
      </c>
      <c r="M32" s="8">
        <f>WEEKDAY(Таблица3[[#This Row],[Дата заказа]],2)</f>
        <v>1</v>
      </c>
      <c r="N32" s="29">
        <f>DAY(Таблица3[[#This Row],[Дата заказа]])</f>
        <v>22</v>
      </c>
      <c r="O32" s="29">
        <f>_xlfn.ISOWEEKNUM(Таблица3[[#This Row],[Дата заказа]])</f>
        <v>26</v>
      </c>
      <c r="P32">
        <f>YEAR(Таблица3[[#This Row],[Дата заказа]])</f>
        <v>2020</v>
      </c>
    </row>
    <row r="33" spans="1:16" x14ac:dyDescent="0.2">
      <c r="A33" s="1">
        <v>43</v>
      </c>
      <c r="B33" t="s">
        <v>2846</v>
      </c>
      <c r="C33" t="s">
        <v>2794</v>
      </c>
      <c r="D33" t="s">
        <v>2832</v>
      </c>
      <c r="E33">
        <v>759</v>
      </c>
      <c r="F33" t="s">
        <v>2796</v>
      </c>
      <c r="G33">
        <v>10</v>
      </c>
      <c r="H33">
        <v>7590</v>
      </c>
      <c r="I33">
        <v>0</v>
      </c>
      <c r="J33">
        <v>7590</v>
      </c>
      <c r="K33" s="10">
        <v>43648</v>
      </c>
      <c r="L33" s="25">
        <f t="shared" si="0"/>
        <v>7</v>
      </c>
      <c r="M33" s="8">
        <f>WEEKDAY(Таблица3[[#This Row],[Дата заказа]],2)</f>
        <v>2</v>
      </c>
      <c r="N33" s="29">
        <f>DAY(Таблица3[[#This Row],[Дата заказа]])</f>
        <v>2</v>
      </c>
      <c r="O33" s="29">
        <f>_xlfn.ISOWEEKNUM(Таблица3[[#This Row],[Дата заказа]])</f>
        <v>27</v>
      </c>
      <c r="P33">
        <f>YEAR(Таблица3[[#This Row],[Дата заказа]])</f>
        <v>2019</v>
      </c>
    </row>
    <row r="34" spans="1:16" x14ac:dyDescent="0.2">
      <c r="A34" s="1">
        <v>31</v>
      </c>
      <c r="B34" t="s">
        <v>2847</v>
      </c>
      <c r="C34" t="s">
        <v>2802</v>
      </c>
      <c r="D34" t="s">
        <v>2848</v>
      </c>
      <c r="E34">
        <v>1228</v>
      </c>
      <c r="F34" t="s">
        <v>2800</v>
      </c>
      <c r="G34">
        <v>45</v>
      </c>
      <c r="H34">
        <v>55260</v>
      </c>
      <c r="I34">
        <v>0.09</v>
      </c>
      <c r="J34">
        <v>50286.6</v>
      </c>
      <c r="K34" s="10">
        <v>42170</v>
      </c>
      <c r="L34" s="25">
        <f t="shared" si="0"/>
        <v>6</v>
      </c>
      <c r="M34" s="8">
        <f>WEEKDAY(Таблица3[[#This Row],[Дата заказа]],2)</f>
        <v>1</v>
      </c>
      <c r="N34" s="29">
        <f>DAY(Таблица3[[#This Row],[Дата заказа]])</f>
        <v>15</v>
      </c>
      <c r="O34" s="29">
        <f>_xlfn.ISOWEEKNUM(Таблица3[[#This Row],[Дата заказа]])</f>
        <v>25</v>
      </c>
      <c r="P34">
        <f>YEAR(Таблица3[[#This Row],[Дата заказа]])</f>
        <v>2015</v>
      </c>
    </row>
    <row r="35" spans="1:16" x14ac:dyDescent="0.2">
      <c r="A35" s="1">
        <v>33</v>
      </c>
      <c r="B35" t="s">
        <v>2849</v>
      </c>
      <c r="C35" t="s">
        <v>2839</v>
      </c>
      <c r="D35" t="s">
        <v>2850</v>
      </c>
      <c r="E35">
        <v>1994</v>
      </c>
      <c r="F35" t="s">
        <v>2796</v>
      </c>
      <c r="G35">
        <v>12</v>
      </c>
      <c r="H35">
        <v>23928</v>
      </c>
      <c r="I35">
        <v>0.03</v>
      </c>
      <c r="J35">
        <v>23210.16</v>
      </c>
      <c r="K35" s="10">
        <v>42243</v>
      </c>
      <c r="L35" s="25">
        <f t="shared" si="0"/>
        <v>8</v>
      </c>
      <c r="M35" s="8">
        <f>WEEKDAY(Таблица3[[#This Row],[Дата заказа]],2)</f>
        <v>4</v>
      </c>
      <c r="N35" s="29">
        <f>DAY(Таблица3[[#This Row],[Дата заказа]])</f>
        <v>27</v>
      </c>
      <c r="O35" s="29">
        <f>_xlfn.ISOWEEKNUM(Таблица3[[#This Row],[Дата заказа]])</f>
        <v>35</v>
      </c>
      <c r="P35">
        <f>YEAR(Таблица3[[#This Row],[Дата заказа]])</f>
        <v>2015</v>
      </c>
    </row>
    <row r="36" spans="1:16" x14ac:dyDescent="0.2">
      <c r="A36" s="1">
        <v>17</v>
      </c>
      <c r="B36" t="s">
        <v>2823</v>
      </c>
      <c r="C36" t="s">
        <v>2794</v>
      </c>
      <c r="D36" t="s">
        <v>2824</v>
      </c>
      <c r="E36">
        <v>967</v>
      </c>
      <c r="F36" t="s">
        <v>2796</v>
      </c>
      <c r="G36">
        <v>12</v>
      </c>
      <c r="H36">
        <v>11604</v>
      </c>
      <c r="I36">
        <v>0</v>
      </c>
      <c r="J36">
        <v>11604</v>
      </c>
      <c r="K36" s="10">
        <v>43100</v>
      </c>
      <c r="L36" s="25">
        <f t="shared" si="0"/>
        <v>12</v>
      </c>
      <c r="M36" s="8">
        <f>WEEKDAY(Таблица3[[#This Row],[Дата заказа]],2)</f>
        <v>7</v>
      </c>
      <c r="N36" s="29">
        <f>DAY(Таблица3[[#This Row],[Дата заказа]])</f>
        <v>31</v>
      </c>
      <c r="O36" s="29">
        <f>_xlfn.ISOWEEKNUM(Таблица3[[#This Row],[Дата заказа]])</f>
        <v>52</v>
      </c>
      <c r="P36">
        <f>YEAR(Таблица3[[#This Row],[Дата заказа]])</f>
        <v>2017</v>
      </c>
    </row>
    <row r="37" spans="1:16" x14ac:dyDescent="0.2">
      <c r="A37" s="1">
        <v>32</v>
      </c>
      <c r="B37" t="s">
        <v>2843</v>
      </c>
      <c r="C37" t="s">
        <v>2794</v>
      </c>
      <c r="D37" t="s">
        <v>2824</v>
      </c>
      <c r="E37">
        <v>967</v>
      </c>
      <c r="F37" t="s">
        <v>2796</v>
      </c>
      <c r="G37">
        <v>8</v>
      </c>
      <c r="H37">
        <v>7736</v>
      </c>
      <c r="I37">
        <v>0</v>
      </c>
      <c r="J37">
        <v>7736</v>
      </c>
      <c r="K37" s="10">
        <v>43755</v>
      </c>
      <c r="L37" s="25">
        <f t="shared" si="0"/>
        <v>10</v>
      </c>
      <c r="M37" s="8">
        <f>WEEKDAY(Таблица3[[#This Row],[Дата заказа]],2)</f>
        <v>4</v>
      </c>
      <c r="N37" s="29">
        <f>DAY(Таблица3[[#This Row],[Дата заказа]])</f>
        <v>17</v>
      </c>
      <c r="O37" s="29">
        <f>_xlfn.ISOWEEKNUM(Таблица3[[#This Row],[Дата заказа]])</f>
        <v>42</v>
      </c>
      <c r="P37">
        <f>YEAR(Таблица3[[#This Row],[Дата заказа]])</f>
        <v>2019</v>
      </c>
    </row>
    <row r="38" spans="1:16" x14ac:dyDescent="0.2">
      <c r="A38" s="1">
        <v>17</v>
      </c>
      <c r="B38" t="s">
        <v>2823</v>
      </c>
      <c r="C38" t="s">
        <v>2794</v>
      </c>
      <c r="D38" t="s">
        <v>2824</v>
      </c>
      <c r="E38">
        <v>967</v>
      </c>
      <c r="F38" t="s">
        <v>2796</v>
      </c>
      <c r="G38">
        <v>12</v>
      </c>
      <c r="H38">
        <v>11604</v>
      </c>
      <c r="I38">
        <v>0</v>
      </c>
      <c r="J38">
        <v>11604</v>
      </c>
      <c r="K38" s="10">
        <v>42380</v>
      </c>
      <c r="L38" s="25">
        <f t="shared" si="0"/>
        <v>1</v>
      </c>
      <c r="M38" s="8">
        <f>WEEKDAY(Таблица3[[#This Row],[Дата заказа]],2)</f>
        <v>1</v>
      </c>
      <c r="N38" s="29">
        <f>DAY(Таблица3[[#This Row],[Дата заказа]])</f>
        <v>11</v>
      </c>
      <c r="O38" s="29">
        <f>_xlfn.ISOWEEKNUM(Таблица3[[#This Row],[Дата заказа]])</f>
        <v>2</v>
      </c>
      <c r="P38">
        <f>YEAR(Таблица3[[#This Row],[Дата заказа]])</f>
        <v>2016</v>
      </c>
    </row>
    <row r="39" spans="1:16" x14ac:dyDescent="0.2">
      <c r="A39" s="1">
        <v>43</v>
      </c>
      <c r="B39" t="s">
        <v>2846</v>
      </c>
      <c r="C39" t="s">
        <v>2794</v>
      </c>
      <c r="D39" t="s">
        <v>2832</v>
      </c>
      <c r="E39">
        <v>759</v>
      </c>
      <c r="F39" t="s">
        <v>2796</v>
      </c>
      <c r="G39">
        <v>10</v>
      </c>
      <c r="H39">
        <v>7590</v>
      </c>
      <c r="I39">
        <v>0</v>
      </c>
      <c r="J39">
        <v>7590</v>
      </c>
      <c r="K39" s="10">
        <v>42402</v>
      </c>
      <c r="L39" s="25">
        <f t="shared" si="0"/>
        <v>2</v>
      </c>
      <c r="M39" s="8">
        <f>WEEKDAY(Таблица3[[#This Row],[Дата заказа]],2)</f>
        <v>2</v>
      </c>
      <c r="N39" s="29">
        <f>DAY(Таблица3[[#This Row],[Дата заказа]])</f>
        <v>2</v>
      </c>
      <c r="O39" s="29">
        <f>_xlfn.ISOWEEKNUM(Таблица3[[#This Row],[Дата заказа]])</f>
        <v>5</v>
      </c>
      <c r="P39">
        <f>YEAR(Таблица3[[#This Row],[Дата заказа]])</f>
        <v>2016</v>
      </c>
    </row>
    <row r="40" spans="1:16" x14ac:dyDescent="0.2">
      <c r="A40" s="1">
        <v>1</v>
      </c>
      <c r="B40" t="s">
        <v>2851</v>
      </c>
      <c r="C40" t="s">
        <v>2813</v>
      </c>
      <c r="D40" t="s">
        <v>2852</v>
      </c>
      <c r="E40">
        <v>876</v>
      </c>
      <c r="F40" t="s">
        <v>2796</v>
      </c>
      <c r="G40">
        <v>20</v>
      </c>
      <c r="H40">
        <v>17520</v>
      </c>
      <c r="I40">
        <v>0.03</v>
      </c>
      <c r="J40">
        <v>16994.400000000001</v>
      </c>
      <c r="K40" s="10">
        <v>43651</v>
      </c>
      <c r="L40" s="25">
        <f t="shared" si="0"/>
        <v>7</v>
      </c>
      <c r="M40" s="8">
        <f>WEEKDAY(Таблица3[[#This Row],[Дата заказа]],2)</f>
        <v>5</v>
      </c>
      <c r="N40" s="29">
        <f>DAY(Таблица3[[#This Row],[Дата заказа]])</f>
        <v>5</v>
      </c>
      <c r="O40" s="29">
        <f>_xlfn.ISOWEEKNUM(Таблица3[[#This Row],[Дата заказа]])</f>
        <v>27</v>
      </c>
      <c r="P40">
        <f>YEAR(Таблица3[[#This Row],[Дата заказа]])</f>
        <v>2019</v>
      </c>
    </row>
    <row r="41" spans="1:16" x14ac:dyDescent="0.2">
      <c r="A41" s="1">
        <v>37</v>
      </c>
      <c r="B41" t="s">
        <v>2806</v>
      </c>
      <c r="C41" t="s">
        <v>2807</v>
      </c>
      <c r="D41" t="s">
        <v>2821</v>
      </c>
      <c r="E41">
        <v>2211</v>
      </c>
      <c r="F41" t="s">
        <v>2796</v>
      </c>
      <c r="G41">
        <v>25</v>
      </c>
      <c r="H41">
        <v>55275</v>
      </c>
      <c r="I41">
        <v>0.09</v>
      </c>
      <c r="J41">
        <v>50300.25</v>
      </c>
      <c r="K41" s="10">
        <v>42499</v>
      </c>
      <c r="L41" s="25">
        <f t="shared" si="0"/>
        <v>5</v>
      </c>
      <c r="M41" s="8">
        <f>WEEKDAY(Таблица3[[#This Row],[Дата заказа]],2)</f>
        <v>1</v>
      </c>
      <c r="N41" s="29">
        <f>DAY(Таблица3[[#This Row],[Дата заказа]])</f>
        <v>9</v>
      </c>
      <c r="O41" s="29">
        <f>_xlfn.ISOWEEKNUM(Таблица3[[#This Row],[Дата заказа]])</f>
        <v>19</v>
      </c>
      <c r="P41">
        <f>YEAR(Таблица3[[#This Row],[Дата заказа]])</f>
        <v>2016</v>
      </c>
    </row>
    <row r="42" spans="1:16" x14ac:dyDescent="0.2">
      <c r="A42" s="1">
        <v>37</v>
      </c>
      <c r="B42" t="s">
        <v>2806</v>
      </c>
      <c r="C42" t="s">
        <v>2807</v>
      </c>
      <c r="D42" t="s">
        <v>2821</v>
      </c>
      <c r="E42">
        <v>2211</v>
      </c>
      <c r="F42" t="s">
        <v>2796</v>
      </c>
      <c r="G42">
        <v>25</v>
      </c>
      <c r="H42">
        <v>55275</v>
      </c>
      <c r="I42">
        <v>0.09</v>
      </c>
      <c r="J42">
        <v>50300.25</v>
      </c>
      <c r="K42" s="10">
        <v>42507</v>
      </c>
      <c r="L42" s="25">
        <f t="shared" si="0"/>
        <v>5</v>
      </c>
      <c r="M42" s="8">
        <f>WEEKDAY(Таблица3[[#This Row],[Дата заказа]],2)</f>
        <v>2</v>
      </c>
      <c r="N42" s="29">
        <f>DAY(Таблица3[[#This Row],[Дата заказа]])</f>
        <v>17</v>
      </c>
      <c r="O42" s="29">
        <f>_xlfn.ISOWEEKNUM(Таблица3[[#This Row],[Дата заказа]])</f>
        <v>20</v>
      </c>
      <c r="P42">
        <f>YEAR(Таблица3[[#This Row],[Дата заказа]])</f>
        <v>2016</v>
      </c>
    </row>
    <row r="43" spans="1:16" x14ac:dyDescent="0.2">
      <c r="A43" s="1">
        <v>10</v>
      </c>
      <c r="B43" t="s">
        <v>2826</v>
      </c>
      <c r="C43" t="s">
        <v>2813</v>
      </c>
      <c r="D43" t="s">
        <v>2827</v>
      </c>
      <c r="E43">
        <v>800</v>
      </c>
      <c r="F43" t="s">
        <v>2800</v>
      </c>
      <c r="G43">
        <v>25</v>
      </c>
      <c r="H43">
        <v>20000</v>
      </c>
      <c r="I43">
        <v>0.03</v>
      </c>
      <c r="J43">
        <v>19400</v>
      </c>
      <c r="K43" s="10">
        <v>42513</v>
      </c>
      <c r="L43" s="25">
        <f t="shared" si="0"/>
        <v>5</v>
      </c>
      <c r="M43" s="8">
        <f>WEEKDAY(Таблица3[[#This Row],[Дата заказа]],2)</f>
        <v>1</v>
      </c>
      <c r="N43" s="29">
        <f>DAY(Таблица3[[#This Row],[Дата заказа]])</f>
        <v>23</v>
      </c>
      <c r="O43" s="29">
        <f>_xlfn.ISOWEEKNUM(Таблица3[[#This Row],[Дата заказа]])</f>
        <v>21</v>
      </c>
      <c r="P43">
        <f>YEAR(Таблица3[[#This Row],[Дата заказа]])</f>
        <v>2016</v>
      </c>
    </row>
    <row r="44" spans="1:16" x14ac:dyDescent="0.2">
      <c r="A44" s="1">
        <v>2</v>
      </c>
      <c r="B44" t="s">
        <v>2854</v>
      </c>
      <c r="C44" t="s">
        <v>2794</v>
      </c>
      <c r="D44" t="s">
        <v>2855</v>
      </c>
      <c r="E44">
        <v>1178</v>
      </c>
      <c r="F44" t="s">
        <v>2796</v>
      </c>
      <c r="G44">
        <v>10</v>
      </c>
      <c r="H44">
        <v>11780</v>
      </c>
      <c r="I44">
        <v>0</v>
      </c>
      <c r="J44">
        <v>11780</v>
      </c>
      <c r="K44" s="10">
        <v>42968</v>
      </c>
      <c r="L44" s="25">
        <f t="shared" si="0"/>
        <v>8</v>
      </c>
      <c r="M44" s="8">
        <f>WEEKDAY(Таблица3[[#This Row],[Дата заказа]],2)</f>
        <v>1</v>
      </c>
      <c r="N44" s="29">
        <f>DAY(Таблица3[[#This Row],[Дата заказа]])</f>
        <v>21</v>
      </c>
      <c r="O44" s="29">
        <f>_xlfn.ISOWEEKNUM(Таблица3[[#This Row],[Дата заказа]])</f>
        <v>34</v>
      </c>
      <c r="P44">
        <f>YEAR(Таблица3[[#This Row],[Дата заказа]])</f>
        <v>2017</v>
      </c>
    </row>
    <row r="45" spans="1:16" x14ac:dyDescent="0.2">
      <c r="A45" s="1">
        <v>18</v>
      </c>
      <c r="B45" t="s">
        <v>2828</v>
      </c>
      <c r="C45" t="s">
        <v>2816</v>
      </c>
      <c r="D45" t="s">
        <v>2829</v>
      </c>
      <c r="E45">
        <v>1531</v>
      </c>
      <c r="F45" t="s">
        <v>2800</v>
      </c>
      <c r="G45">
        <v>15</v>
      </c>
      <c r="H45">
        <v>22965</v>
      </c>
      <c r="I45">
        <v>0.03</v>
      </c>
      <c r="J45">
        <v>22276.05</v>
      </c>
      <c r="K45" s="10">
        <v>43830</v>
      </c>
      <c r="L45" s="25">
        <f t="shared" si="0"/>
        <v>12</v>
      </c>
      <c r="M45" s="8">
        <f>WEEKDAY(Таблица3[[#This Row],[Дата заказа]],2)</f>
        <v>2</v>
      </c>
      <c r="N45" s="29">
        <f>DAY(Таблица3[[#This Row],[Дата заказа]])</f>
        <v>31</v>
      </c>
      <c r="O45" s="29">
        <f>_xlfn.ISOWEEKNUM(Таблица3[[#This Row],[Дата заказа]])</f>
        <v>1</v>
      </c>
      <c r="P45">
        <f>YEAR(Таблица3[[#This Row],[Дата заказа]])</f>
        <v>2019</v>
      </c>
    </row>
    <row r="46" spans="1:16" x14ac:dyDescent="0.2">
      <c r="A46" s="1">
        <v>46</v>
      </c>
      <c r="B46" t="s">
        <v>2815</v>
      </c>
      <c r="C46" t="s">
        <v>2816</v>
      </c>
      <c r="D46" t="s">
        <v>2816</v>
      </c>
      <c r="E46">
        <v>770</v>
      </c>
      <c r="F46" t="s">
        <v>2800</v>
      </c>
      <c r="G46">
        <v>20</v>
      </c>
      <c r="H46">
        <v>15400</v>
      </c>
      <c r="I46">
        <v>0.03</v>
      </c>
      <c r="J46">
        <v>14938</v>
      </c>
      <c r="K46" s="10">
        <v>43940</v>
      </c>
      <c r="L46" s="25">
        <f t="shared" si="0"/>
        <v>4</v>
      </c>
      <c r="M46" s="8">
        <f>WEEKDAY(Таблица3[[#This Row],[Дата заказа]],2)</f>
        <v>7</v>
      </c>
      <c r="N46" s="29">
        <f>DAY(Таблица3[[#This Row],[Дата заказа]])</f>
        <v>19</v>
      </c>
      <c r="O46" s="29">
        <f>_xlfn.ISOWEEKNUM(Таблица3[[#This Row],[Дата заказа]])</f>
        <v>16</v>
      </c>
      <c r="P46">
        <f>YEAR(Таблица3[[#This Row],[Дата заказа]])</f>
        <v>2020</v>
      </c>
    </row>
    <row r="47" spans="1:16" x14ac:dyDescent="0.2">
      <c r="A47" s="1">
        <v>15</v>
      </c>
      <c r="B47" t="s">
        <v>2856</v>
      </c>
      <c r="C47" t="s">
        <v>2839</v>
      </c>
      <c r="D47" t="s">
        <v>2857</v>
      </c>
      <c r="E47">
        <v>1994</v>
      </c>
      <c r="F47" t="s">
        <v>2796</v>
      </c>
      <c r="G47">
        <v>17</v>
      </c>
      <c r="H47">
        <v>33898</v>
      </c>
      <c r="I47">
        <v>0.06</v>
      </c>
      <c r="J47">
        <v>31864.12</v>
      </c>
      <c r="K47" s="10">
        <v>42533</v>
      </c>
      <c r="L47" s="25">
        <f t="shared" si="0"/>
        <v>6</v>
      </c>
      <c r="M47" s="8">
        <f>WEEKDAY(Таблица3[[#This Row],[Дата заказа]],2)</f>
        <v>7</v>
      </c>
      <c r="N47" s="29">
        <f>DAY(Таблица3[[#This Row],[Дата заказа]])</f>
        <v>12</v>
      </c>
      <c r="O47" s="29">
        <f>_xlfn.ISOWEEKNUM(Таблица3[[#This Row],[Дата заказа]])</f>
        <v>23</v>
      </c>
      <c r="P47">
        <f>YEAR(Таблица3[[#This Row],[Дата заказа]])</f>
        <v>2016</v>
      </c>
    </row>
    <row r="48" spans="1:16" x14ac:dyDescent="0.2">
      <c r="A48" s="1">
        <v>23</v>
      </c>
      <c r="B48" t="s">
        <v>2858</v>
      </c>
      <c r="C48" t="s">
        <v>2807</v>
      </c>
      <c r="D48" t="s">
        <v>2859</v>
      </c>
      <c r="E48">
        <v>2645</v>
      </c>
      <c r="F48" t="s">
        <v>2796</v>
      </c>
      <c r="G48">
        <v>50</v>
      </c>
      <c r="H48">
        <v>132250</v>
      </c>
      <c r="I48">
        <v>0.15</v>
      </c>
      <c r="J48">
        <v>112412.5</v>
      </c>
      <c r="K48" s="10">
        <v>42266</v>
      </c>
      <c r="L48" s="25">
        <f t="shared" si="0"/>
        <v>9</v>
      </c>
      <c r="M48" s="8">
        <f>WEEKDAY(Таблица3[[#This Row],[Дата заказа]],2)</f>
        <v>6</v>
      </c>
      <c r="N48" s="29">
        <f>DAY(Таблица3[[#This Row],[Дата заказа]])</f>
        <v>19</v>
      </c>
      <c r="O48" s="29">
        <f>_xlfn.ISOWEEKNUM(Таблица3[[#This Row],[Дата заказа]])</f>
        <v>38</v>
      </c>
      <c r="P48">
        <f>YEAR(Таблица3[[#This Row],[Дата заказа]])</f>
        <v>2015</v>
      </c>
    </row>
    <row r="49" spans="1:16" x14ac:dyDescent="0.2">
      <c r="A49" s="1">
        <v>29</v>
      </c>
      <c r="B49" t="s">
        <v>2833</v>
      </c>
      <c r="C49" t="s">
        <v>2818</v>
      </c>
      <c r="D49" t="s">
        <v>2834</v>
      </c>
      <c r="E49">
        <v>843</v>
      </c>
      <c r="F49" t="s">
        <v>2796</v>
      </c>
      <c r="G49">
        <v>10</v>
      </c>
      <c r="H49">
        <v>8430</v>
      </c>
      <c r="I49">
        <v>0</v>
      </c>
      <c r="J49">
        <v>8430</v>
      </c>
      <c r="K49" s="10">
        <v>43100</v>
      </c>
      <c r="L49" s="25">
        <f t="shared" si="0"/>
        <v>12</v>
      </c>
      <c r="M49" s="8">
        <f>WEEKDAY(Таблица3[[#This Row],[Дата заказа]],2)</f>
        <v>7</v>
      </c>
      <c r="N49" s="29">
        <f>DAY(Таблица3[[#This Row],[Дата заказа]])</f>
        <v>31</v>
      </c>
      <c r="O49" s="29">
        <f>_xlfn.ISOWEEKNUM(Таблица3[[#This Row],[Дата заказа]])</f>
        <v>52</v>
      </c>
      <c r="P49">
        <f>YEAR(Таблица3[[#This Row],[Дата заказа]])</f>
        <v>2017</v>
      </c>
    </row>
    <row r="50" spans="1:16" x14ac:dyDescent="0.2">
      <c r="A50" s="1">
        <v>13</v>
      </c>
      <c r="B50" t="s">
        <v>2831</v>
      </c>
      <c r="C50" t="s">
        <v>2794</v>
      </c>
      <c r="D50" t="s">
        <v>2832</v>
      </c>
      <c r="E50">
        <v>759</v>
      </c>
      <c r="F50" t="s">
        <v>2796</v>
      </c>
      <c r="G50">
        <v>14</v>
      </c>
      <c r="H50">
        <v>10626</v>
      </c>
      <c r="I50">
        <v>0</v>
      </c>
      <c r="J50">
        <v>10626</v>
      </c>
      <c r="K50" s="10">
        <v>44076</v>
      </c>
      <c r="L50" s="25">
        <f t="shared" si="0"/>
        <v>9</v>
      </c>
      <c r="M50" s="8">
        <f>WEEKDAY(Таблица3[[#This Row],[Дата заказа]],2)</f>
        <v>3</v>
      </c>
      <c r="N50" s="29">
        <f>DAY(Таблица3[[#This Row],[Дата заказа]])</f>
        <v>2</v>
      </c>
      <c r="O50" s="29">
        <f>_xlfn.ISOWEEKNUM(Таблица3[[#This Row],[Дата заказа]])</f>
        <v>36</v>
      </c>
      <c r="P50">
        <f>YEAR(Таблица3[[#This Row],[Дата заказа]])</f>
        <v>2020</v>
      </c>
    </row>
    <row r="51" spans="1:16" x14ac:dyDescent="0.2">
      <c r="A51" s="1">
        <v>1</v>
      </c>
      <c r="B51" t="s">
        <v>2851</v>
      </c>
      <c r="C51" t="s">
        <v>2813</v>
      </c>
      <c r="D51" t="s">
        <v>2852</v>
      </c>
      <c r="E51">
        <v>876</v>
      </c>
      <c r="F51" t="s">
        <v>2796</v>
      </c>
      <c r="G51">
        <v>20</v>
      </c>
      <c r="H51">
        <v>17520</v>
      </c>
      <c r="I51">
        <v>0.03</v>
      </c>
      <c r="J51">
        <v>16994.400000000001</v>
      </c>
      <c r="K51" s="10">
        <v>42228</v>
      </c>
      <c r="L51" s="25">
        <f t="shared" si="0"/>
        <v>8</v>
      </c>
      <c r="M51" s="8">
        <f>WEEKDAY(Таблица3[[#This Row],[Дата заказа]],2)</f>
        <v>3</v>
      </c>
      <c r="N51" s="29">
        <f>DAY(Таблица3[[#This Row],[Дата заказа]])</f>
        <v>12</v>
      </c>
      <c r="O51" s="29">
        <f>_xlfn.ISOWEEKNUM(Таблица3[[#This Row],[Дата заказа]])</f>
        <v>33</v>
      </c>
      <c r="P51">
        <f>YEAR(Таблица3[[#This Row],[Дата заказа]])</f>
        <v>2015</v>
      </c>
    </row>
    <row r="52" spans="1:16" x14ac:dyDescent="0.2">
      <c r="A52" s="1">
        <v>47</v>
      </c>
      <c r="B52" t="s">
        <v>2849</v>
      </c>
      <c r="C52" t="s">
        <v>2839</v>
      </c>
      <c r="D52" t="s">
        <v>2850</v>
      </c>
      <c r="E52">
        <v>1994</v>
      </c>
      <c r="F52" t="s">
        <v>2796</v>
      </c>
      <c r="G52">
        <v>12</v>
      </c>
      <c r="H52">
        <v>23928</v>
      </c>
      <c r="I52">
        <v>0.03</v>
      </c>
      <c r="J52">
        <v>23210.16</v>
      </c>
      <c r="K52" s="10">
        <v>42678</v>
      </c>
      <c r="L52" s="25">
        <f t="shared" si="0"/>
        <v>11</v>
      </c>
      <c r="M52" s="8">
        <f>WEEKDAY(Таблица3[[#This Row],[Дата заказа]],2)</f>
        <v>5</v>
      </c>
      <c r="N52" s="29">
        <f>DAY(Таблица3[[#This Row],[Дата заказа]])</f>
        <v>4</v>
      </c>
      <c r="O52" s="29">
        <f>_xlfn.ISOWEEKNUM(Таблица3[[#This Row],[Дата заказа]])</f>
        <v>44</v>
      </c>
      <c r="P52">
        <f>YEAR(Таблица3[[#This Row],[Дата заказа]])</f>
        <v>2016</v>
      </c>
    </row>
    <row r="53" spans="1:16" x14ac:dyDescent="0.2">
      <c r="A53" s="1">
        <v>12</v>
      </c>
      <c r="B53" t="s">
        <v>2861</v>
      </c>
      <c r="C53" t="s">
        <v>2798</v>
      </c>
      <c r="D53" t="s">
        <v>2862</v>
      </c>
      <c r="E53">
        <v>1386</v>
      </c>
      <c r="F53" t="s">
        <v>2800</v>
      </c>
      <c r="G53">
        <v>20</v>
      </c>
      <c r="H53">
        <v>27720</v>
      </c>
      <c r="I53">
        <v>0.03</v>
      </c>
      <c r="J53">
        <v>26888.400000000001</v>
      </c>
      <c r="K53" s="10">
        <v>42085</v>
      </c>
      <c r="L53" s="25">
        <f t="shared" si="0"/>
        <v>3</v>
      </c>
      <c r="M53" s="8">
        <f>WEEKDAY(Таблица3[[#This Row],[Дата заказа]],2)</f>
        <v>7</v>
      </c>
      <c r="N53" s="29">
        <f>DAY(Таблица3[[#This Row],[Дата заказа]])</f>
        <v>22</v>
      </c>
      <c r="O53" s="29">
        <f>_xlfn.ISOWEEKNUM(Таблица3[[#This Row],[Дата заказа]])</f>
        <v>12</v>
      </c>
      <c r="P53">
        <f>YEAR(Таблица3[[#This Row],[Дата заказа]])</f>
        <v>2015</v>
      </c>
    </row>
    <row r="54" spans="1:16" x14ac:dyDescent="0.2">
      <c r="A54" s="1">
        <v>48</v>
      </c>
      <c r="B54" t="s">
        <v>2812</v>
      </c>
      <c r="C54" t="s">
        <v>2813</v>
      </c>
      <c r="D54" t="s">
        <v>2814</v>
      </c>
      <c r="E54">
        <v>2199</v>
      </c>
      <c r="F54" t="s">
        <v>2800</v>
      </c>
      <c r="G54">
        <v>55</v>
      </c>
      <c r="H54">
        <v>120945</v>
      </c>
      <c r="I54">
        <v>0.15</v>
      </c>
      <c r="J54">
        <v>102803.25</v>
      </c>
      <c r="K54" s="10">
        <v>44145</v>
      </c>
      <c r="L54" s="25">
        <f t="shared" si="0"/>
        <v>11</v>
      </c>
      <c r="M54" s="8">
        <f>WEEKDAY(Таблица3[[#This Row],[Дата заказа]],2)</f>
        <v>2</v>
      </c>
      <c r="N54" s="29">
        <f>DAY(Таблица3[[#This Row],[Дата заказа]])</f>
        <v>10</v>
      </c>
      <c r="O54" s="29">
        <f>_xlfn.ISOWEEKNUM(Таблица3[[#This Row],[Дата заказа]])</f>
        <v>46</v>
      </c>
      <c r="P54">
        <f>YEAR(Таблица3[[#This Row],[Дата заказа]])</f>
        <v>2020</v>
      </c>
    </row>
    <row r="55" spans="1:16" x14ac:dyDescent="0.2">
      <c r="A55" s="1">
        <v>19</v>
      </c>
      <c r="B55" t="s">
        <v>2863</v>
      </c>
      <c r="C55" t="s">
        <v>2798</v>
      </c>
      <c r="D55" t="s">
        <v>2864</v>
      </c>
      <c r="E55">
        <v>1879</v>
      </c>
      <c r="F55" t="s">
        <v>2800</v>
      </c>
      <c r="G55">
        <v>15</v>
      </c>
      <c r="H55">
        <v>28185</v>
      </c>
      <c r="I55">
        <v>0.03</v>
      </c>
      <c r="J55">
        <v>27339.45</v>
      </c>
      <c r="K55" s="10">
        <v>43717</v>
      </c>
      <c r="L55" s="25">
        <f t="shared" si="0"/>
        <v>9</v>
      </c>
      <c r="M55" s="8">
        <f>WEEKDAY(Таблица3[[#This Row],[Дата заказа]],2)</f>
        <v>1</v>
      </c>
      <c r="N55" s="29">
        <f>DAY(Таблица3[[#This Row],[Дата заказа]])</f>
        <v>9</v>
      </c>
      <c r="O55" s="29">
        <f>_xlfn.ISOWEEKNUM(Таблица3[[#This Row],[Дата заказа]])</f>
        <v>37</v>
      </c>
      <c r="P55">
        <f>YEAR(Таблица3[[#This Row],[Дата заказа]])</f>
        <v>2019</v>
      </c>
    </row>
    <row r="56" spans="1:16" x14ac:dyDescent="0.2">
      <c r="A56" s="1">
        <v>46</v>
      </c>
      <c r="B56" t="s">
        <v>2815</v>
      </c>
      <c r="C56" t="s">
        <v>2816</v>
      </c>
      <c r="D56" t="s">
        <v>2816</v>
      </c>
      <c r="E56">
        <v>770</v>
      </c>
      <c r="F56" t="s">
        <v>2800</v>
      </c>
      <c r="G56">
        <v>20</v>
      </c>
      <c r="H56">
        <v>15400</v>
      </c>
      <c r="I56">
        <v>0.03</v>
      </c>
      <c r="J56">
        <v>14938</v>
      </c>
      <c r="K56" s="10">
        <v>43176</v>
      </c>
      <c r="L56" s="25">
        <f t="shared" si="0"/>
        <v>3</v>
      </c>
      <c r="M56" s="8">
        <f>WEEKDAY(Таблица3[[#This Row],[Дата заказа]],2)</f>
        <v>6</v>
      </c>
      <c r="N56" s="29">
        <f>DAY(Таблица3[[#This Row],[Дата заказа]])</f>
        <v>17</v>
      </c>
      <c r="O56" s="29">
        <f>_xlfn.ISOWEEKNUM(Таблица3[[#This Row],[Дата заказа]])</f>
        <v>11</v>
      </c>
      <c r="P56">
        <f>YEAR(Таблица3[[#This Row],[Дата заказа]])</f>
        <v>2018</v>
      </c>
    </row>
    <row r="57" spans="1:16" x14ac:dyDescent="0.2">
      <c r="A57" s="1">
        <v>50</v>
      </c>
      <c r="B57" t="s">
        <v>2797</v>
      </c>
      <c r="C57" t="s">
        <v>2798</v>
      </c>
      <c r="D57" t="s">
        <v>2799</v>
      </c>
      <c r="E57">
        <v>912</v>
      </c>
      <c r="F57" t="s">
        <v>2800</v>
      </c>
      <c r="G57">
        <v>20</v>
      </c>
      <c r="H57">
        <v>18240</v>
      </c>
      <c r="I57">
        <v>0</v>
      </c>
      <c r="J57">
        <v>18240</v>
      </c>
      <c r="K57" s="10">
        <v>42975</v>
      </c>
      <c r="L57" s="25">
        <f t="shared" si="0"/>
        <v>8</v>
      </c>
      <c r="M57" s="8">
        <f>WEEKDAY(Таблица3[[#This Row],[Дата заказа]],2)</f>
        <v>1</v>
      </c>
      <c r="N57" s="29">
        <f>DAY(Таблица3[[#This Row],[Дата заказа]])</f>
        <v>28</v>
      </c>
      <c r="O57" s="29">
        <f>_xlfn.ISOWEEKNUM(Таблица3[[#This Row],[Дата заказа]])</f>
        <v>35</v>
      </c>
      <c r="P57">
        <f>YEAR(Таблица3[[#This Row],[Дата заказа]])</f>
        <v>2017</v>
      </c>
    </row>
    <row r="58" spans="1:16" x14ac:dyDescent="0.2">
      <c r="A58" s="1">
        <v>55</v>
      </c>
      <c r="B58" t="s">
        <v>2866</v>
      </c>
      <c r="C58" t="s">
        <v>2807</v>
      </c>
      <c r="D58" t="s">
        <v>2807</v>
      </c>
      <c r="E58">
        <v>699</v>
      </c>
      <c r="F58" t="s">
        <v>2796</v>
      </c>
      <c r="G58">
        <v>10</v>
      </c>
      <c r="H58">
        <v>6990</v>
      </c>
      <c r="I58">
        <v>0</v>
      </c>
      <c r="J58">
        <v>6990</v>
      </c>
      <c r="K58" s="10">
        <v>44047</v>
      </c>
      <c r="L58" s="25">
        <f t="shared" si="0"/>
        <v>8</v>
      </c>
      <c r="M58" s="8">
        <f>WEEKDAY(Таблица3[[#This Row],[Дата заказа]],2)</f>
        <v>2</v>
      </c>
      <c r="N58" s="29">
        <f>DAY(Таблица3[[#This Row],[Дата заказа]])</f>
        <v>4</v>
      </c>
      <c r="O58" s="29">
        <f>_xlfn.ISOWEEKNUM(Таблица3[[#This Row],[Дата заказа]])</f>
        <v>32</v>
      </c>
      <c r="P58">
        <f>YEAR(Таблица3[[#This Row],[Дата заказа]])</f>
        <v>2020</v>
      </c>
    </row>
    <row r="59" spans="1:16" x14ac:dyDescent="0.2">
      <c r="A59" s="1">
        <v>27</v>
      </c>
      <c r="B59" t="s">
        <v>2867</v>
      </c>
      <c r="C59" t="s">
        <v>2839</v>
      </c>
      <c r="D59" t="s">
        <v>2850</v>
      </c>
      <c r="E59">
        <v>1994</v>
      </c>
      <c r="F59" t="s">
        <v>2796</v>
      </c>
      <c r="G59">
        <v>25</v>
      </c>
      <c r="H59">
        <v>49850</v>
      </c>
      <c r="I59">
        <v>0.06</v>
      </c>
      <c r="J59">
        <v>46859</v>
      </c>
      <c r="K59" s="10">
        <v>42072</v>
      </c>
      <c r="L59" s="25">
        <f t="shared" si="0"/>
        <v>3</v>
      </c>
      <c r="M59" s="8">
        <f>WEEKDAY(Таблица3[[#This Row],[Дата заказа]],2)</f>
        <v>1</v>
      </c>
      <c r="N59" s="29">
        <f>DAY(Таблица3[[#This Row],[Дата заказа]])</f>
        <v>9</v>
      </c>
      <c r="O59" s="29">
        <f>_xlfn.ISOWEEKNUM(Таблица3[[#This Row],[Дата заказа]])</f>
        <v>11</v>
      </c>
      <c r="P59">
        <f>YEAR(Таблица3[[#This Row],[Дата заказа]])</f>
        <v>2015</v>
      </c>
    </row>
    <row r="60" spans="1:16" x14ac:dyDescent="0.2">
      <c r="A60" s="1">
        <v>42</v>
      </c>
      <c r="B60" t="s">
        <v>2826</v>
      </c>
      <c r="C60" t="s">
        <v>2813</v>
      </c>
      <c r="D60" t="s">
        <v>2827</v>
      </c>
      <c r="E60">
        <v>800</v>
      </c>
      <c r="F60" t="s">
        <v>2800</v>
      </c>
      <c r="G60">
        <v>25</v>
      </c>
      <c r="H60">
        <v>20000</v>
      </c>
      <c r="I60">
        <v>0.03</v>
      </c>
      <c r="J60">
        <v>19400</v>
      </c>
      <c r="K60" s="10">
        <v>44012</v>
      </c>
      <c r="L60" s="25">
        <f t="shared" si="0"/>
        <v>6</v>
      </c>
      <c r="M60" s="8">
        <f>WEEKDAY(Таблица3[[#This Row],[Дата заказа]],2)</f>
        <v>2</v>
      </c>
      <c r="N60" s="29">
        <f>DAY(Таблица3[[#This Row],[Дата заказа]])</f>
        <v>30</v>
      </c>
      <c r="O60" s="29">
        <f>_xlfn.ISOWEEKNUM(Таблица3[[#This Row],[Дата заказа]])</f>
        <v>27</v>
      </c>
      <c r="P60">
        <f>YEAR(Таблица3[[#This Row],[Дата заказа]])</f>
        <v>2020</v>
      </c>
    </row>
    <row r="61" spans="1:16" x14ac:dyDescent="0.2">
      <c r="A61" s="1">
        <v>5</v>
      </c>
      <c r="B61" t="s">
        <v>2804</v>
      </c>
      <c r="C61" t="s">
        <v>2794</v>
      </c>
      <c r="D61" t="s">
        <v>2805</v>
      </c>
      <c r="E61">
        <v>1182</v>
      </c>
      <c r="F61" t="s">
        <v>2800</v>
      </c>
      <c r="G61">
        <v>17</v>
      </c>
      <c r="H61">
        <v>20094</v>
      </c>
      <c r="I61">
        <v>0.03</v>
      </c>
      <c r="J61">
        <v>19491.18</v>
      </c>
      <c r="K61" s="10">
        <v>43688</v>
      </c>
      <c r="L61" s="25">
        <f t="shared" si="0"/>
        <v>8</v>
      </c>
      <c r="M61" s="8">
        <f>WEEKDAY(Таблица3[[#This Row],[Дата заказа]],2)</f>
        <v>7</v>
      </c>
      <c r="N61" s="29">
        <f>DAY(Таблица3[[#This Row],[Дата заказа]])</f>
        <v>11</v>
      </c>
      <c r="O61" s="29">
        <f>_xlfn.ISOWEEKNUM(Таблица3[[#This Row],[Дата заказа]])</f>
        <v>32</v>
      </c>
      <c r="P61">
        <f>YEAR(Таблица3[[#This Row],[Дата заказа]])</f>
        <v>2019</v>
      </c>
    </row>
    <row r="62" spans="1:16" x14ac:dyDescent="0.2">
      <c r="A62" s="1">
        <v>56</v>
      </c>
      <c r="B62" t="s">
        <v>2826</v>
      </c>
      <c r="C62" t="s">
        <v>2813</v>
      </c>
      <c r="D62" t="s">
        <v>2827</v>
      </c>
      <c r="E62">
        <v>800</v>
      </c>
      <c r="F62" t="s">
        <v>2800</v>
      </c>
      <c r="G62">
        <v>40</v>
      </c>
      <c r="H62">
        <v>32000</v>
      </c>
      <c r="I62">
        <v>0.03</v>
      </c>
      <c r="J62">
        <v>31040</v>
      </c>
      <c r="K62" s="10">
        <v>43037</v>
      </c>
      <c r="L62" s="25">
        <f t="shared" si="0"/>
        <v>10</v>
      </c>
      <c r="M62" s="8">
        <f>WEEKDAY(Таблица3[[#This Row],[Дата заказа]],2)</f>
        <v>7</v>
      </c>
      <c r="N62" s="29">
        <f>DAY(Таблица3[[#This Row],[Дата заказа]])</f>
        <v>29</v>
      </c>
      <c r="O62" s="29">
        <f>_xlfn.ISOWEEKNUM(Таблица3[[#This Row],[Дата заказа]])</f>
        <v>43</v>
      </c>
      <c r="P62">
        <f>YEAR(Таблица3[[#This Row],[Дата заказа]])</f>
        <v>2017</v>
      </c>
    </row>
    <row r="63" spans="1:16" x14ac:dyDescent="0.2">
      <c r="A63" s="1">
        <v>23</v>
      </c>
      <c r="B63" t="s">
        <v>2858</v>
      </c>
      <c r="C63" t="s">
        <v>2807</v>
      </c>
      <c r="D63" t="s">
        <v>2859</v>
      </c>
      <c r="E63">
        <v>2645</v>
      </c>
      <c r="F63" t="s">
        <v>2796</v>
      </c>
      <c r="G63">
        <v>50</v>
      </c>
      <c r="H63">
        <v>132250</v>
      </c>
      <c r="I63">
        <v>0.15</v>
      </c>
      <c r="J63">
        <v>112412.5</v>
      </c>
      <c r="K63" s="10">
        <v>43865</v>
      </c>
      <c r="L63" s="25">
        <f t="shared" si="0"/>
        <v>2</v>
      </c>
      <c r="M63" s="8">
        <f>WEEKDAY(Таблица3[[#This Row],[Дата заказа]],2)</f>
        <v>2</v>
      </c>
      <c r="N63" s="29">
        <f>DAY(Таблица3[[#This Row],[Дата заказа]])</f>
        <v>4</v>
      </c>
      <c r="O63" s="29">
        <f>_xlfn.ISOWEEKNUM(Таблица3[[#This Row],[Дата заказа]])</f>
        <v>6</v>
      </c>
      <c r="P63">
        <f>YEAR(Таблица3[[#This Row],[Дата заказа]])</f>
        <v>2020</v>
      </c>
    </row>
    <row r="64" spans="1:16" x14ac:dyDescent="0.2">
      <c r="A64" s="1">
        <v>44</v>
      </c>
      <c r="B64" t="s">
        <v>2861</v>
      </c>
      <c r="C64" t="s">
        <v>2798</v>
      </c>
      <c r="D64" t="s">
        <v>2862</v>
      </c>
      <c r="E64">
        <v>1386</v>
      </c>
      <c r="F64" t="s">
        <v>2800</v>
      </c>
      <c r="G64">
        <v>20</v>
      </c>
      <c r="H64">
        <v>27720</v>
      </c>
      <c r="I64">
        <v>0.03</v>
      </c>
      <c r="J64">
        <v>26888.400000000001</v>
      </c>
      <c r="K64" s="10">
        <v>42559</v>
      </c>
      <c r="L64" s="25">
        <f t="shared" si="0"/>
        <v>7</v>
      </c>
      <c r="M64" s="8">
        <f>WEEKDAY(Таблица3[[#This Row],[Дата заказа]],2)</f>
        <v>5</v>
      </c>
      <c r="N64" s="29">
        <f>DAY(Таблица3[[#This Row],[Дата заказа]])</f>
        <v>8</v>
      </c>
      <c r="O64" s="29">
        <f>_xlfn.ISOWEEKNUM(Таблица3[[#This Row],[Дата заказа]])</f>
        <v>27</v>
      </c>
      <c r="P64">
        <f>YEAR(Таблица3[[#This Row],[Дата заказа]])</f>
        <v>2016</v>
      </c>
    </row>
    <row r="65" spans="1:16" x14ac:dyDescent="0.2">
      <c r="A65" s="1">
        <v>35</v>
      </c>
      <c r="B65" t="s">
        <v>2801</v>
      </c>
      <c r="C65" t="s">
        <v>2802</v>
      </c>
      <c r="D65" t="s">
        <v>2803</v>
      </c>
      <c r="E65">
        <v>617</v>
      </c>
      <c r="F65" t="s">
        <v>2796</v>
      </c>
      <c r="G65">
        <v>10</v>
      </c>
      <c r="H65">
        <v>6170</v>
      </c>
      <c r="I65">
        <v>0</v>
      </c>
      <c r="J65">
        <v>6170</v>
      </c>
      <c r="K65" s="10">
        <v>42628</v>
      </c>
      <c r="L65" s="25">
        <f t="shared" si="0"/>
        <v>9</v>
      </c>
      <c r="M65" s="8">
        <f>WEEKDAY(Таблица3[[#This Row],[Дата заказа]],2)</f>
        <v>4</v>
      </c>
      <c r="N65" s="29">
        <f>DAY(Таблица3[[#This Row],[Дата заказа]])</f>
        <v>15</v>
      </c>
      <c r="O65" s="29">
        <f>_xlfn.ISOWEEKNUM(Таблица3[[#This Row],[Дата заказа]])</f>
        <v>37</v>
      </c>
      <c r="P65">
        <f>YEAR(Таблица3[[#This Row],[Дата заказа]])</f>
        <v>2016</v>
      </c>
    </row>
    <row r="66" spans="1:16" x14ac:dyDescent="0.2">
      <c r="A66" s="1">
        <v>18</v>
      </c>
      <c r="B66" t="s">
        <v>2828</v>
      </c>
      <c r="C66" t="s">
        <v>2816</v>
      </c>
      <c r="D66" t="s">
        <v>2829</v>
      </c>
      <c r="E66">
        <v>1531</v>
      </c>
      <c r="F66" t="s">
        <v>2800</v>
      </c>
      <c r="G66">
        <v>15</v>
      </c>
      <c r="H66">
        <v>22965</v>
      </c>
      <c r="I66">
        <v>0.03</v>
      </c>
      <c r="J66">
        <v>22276.05</v>
      </c>
      <c r="K66" s="10">
        <v>43292</v>
      </c>
      <c r="L66" s="25">
        <f t="shared" si="0"/>
        <v>7</v>
      </c>
      <c r="M66" s="8">
        <f>WEEKDAY(Таблица3[[#This Row],[Дата заказа]],2)</f>
        <v>3</v>
      </c>
      <c r="N66" s="29">
        <f>DAY(Таблица3[[#This Row],[Дата заказа]])</f>
        <v>11</v>
      </c>
      <c r="O66" s="29">
        <f>_xlfn.ISOWEEKNUM(Таблица3[[#This Row],[Дата заказа]])</f>
        <v>28</v>
      </c>
      <c r="P66">
        <f>YEAR(Таблица3[[#This Row],[Дата заказа]])</f>
        <v>2018</v>
      </c>
    </row>
    <row r="67" spans="1:16" x14ac:dyDescent="0.2">
      <c r="A67" s="1">
        <v>0</v>
      </c>
      <c r="B67" t="s">
        <v>2869</v>
      </c>
      <c r="C67" t="s">
        <v>2802</v>
      </c>
      <c r="D67" t="s">
        <v>2870</v>
      </c>
      <c r="E67">
        <v>620</v>
      </c>
      <c r="F67" t="s">
        <v>2796</v>
      </c>
      <c r="G67">
        <v>30</v>
      </c>
      <c r="H67">
        <v>18600</v>
      </c>
      <c r="I67">
        <v>0.03</v>
      </c>
      <c r="J67">
        <v>18042</v>
      </c>
      <c r="K67" s="10">
        <v>43388</v>
      </c>
      <c r="L67" s="25">
        <f t="shared" si="0"/>
        <v>10</v>
      </c>
      <c r="M67" s="8">
        <f>WEEKDAY(Таблица3[[#This Row],[Дата заказа]],2)</f>
        <v>1</v>
      </c>
      <c r="N67" s="29">
        <f>DAY(Таблица3[[#This Row],[Дата заказа]])</f>
        <v>15</v>
      </c>
      <c r="O67" s="29">
        <f>_xlfn.ISOWEEKNUM(Таблица3[[#This Row],[Дата заказа]])</f>
        <v>42</v>
      </c>
      <c r="P67">
        <f>YEAR(Таблица3[[#This Row],[Дата заказа]])</f>
        <v>2018</v>
      </c>
    </row>
    <row r="68" spans="1:16" x14ac:dyDescent="0.2">
      <c r="A68" s="1">
        <v>7</v>
      </c>
      <c r="B68" t="s">
        <v>2836</v>
      </c>
      <c r="C68" t="s">
        <v>2813</v>
      </c>
      <c r="D68" t="s">
        <v>2837</v>
      </c>
      <c r="E68">
        <v>1923</v>
      </c>
      <c r="F68" t="s">
        <v>2800</v>
      </c>
      <c r="G68">
        <v>25</v>
      </c>
      <c r="H68">
        <v>48075</v>
      </c>
      <c r="I68">
        <v>0.06</v>
      </c>
      <c r="J68">
        <v>45190.5</v>
      </c>
      <c r="K68" s="10">
        <v>42971</v>
      </c>
      <c r="L68" s="25">
        <f t="shared" si="0"/>
        <v>8</v>
      </c>
      <c r="M68" s="8">
        <f>WEEKDAY(Таблица3[[#This Row],[Дата заказа]],2)</f>
        <v>4</v>
      </c>
      <c r="N68" s="29">
        <f>DAY(Таблица3[[#This Row],[Дата заказа]])</f>
        <v>24</v>
      </c>
      <c r="O68" s="29">
        <f>_xlfn.ISOWEEKNUM(Таблица3[[#This Row],[Дата заказа]])</f>
        <v>34</v>
      </c>
      <c r="P68">
        <f>YEAR(Таблица3[[#This Row],[Дата заказа]])</f>
        <v>2017</v>
      </c>
    </row>
    <row r="69" spans="1:16" x14ac:dyDescent="0.2">
      <c r="A69" s="1">
        <v>14</v>
      </c>
      <c r="B69" t="s">
        <v>2815</v>
      </c>
      <c r="C69" t="s">
        <v>2816</v>
      </c>
      <c r="D69" t="s">
        <v>2816</v>
      </c>
      <c r="E69">
        <v>770</v>
      </c>
      <c r="F69" t="s">
        <v>2800</v>
      </c>
      <c r="G69">
        <v>20</v>
      </c>
      <c r="H69">
        <v>15400</v>
      </c>
      <c r="I69">
        <v>0.03</v>
      </c>
      <c r="J69">
        <v>14938</v>
      </c>
      <c r="K69" s="10">
        <v>43035</v>
      </c>
      <c r="L69" s="25">
        <f t="shared" ref="L69:L132" si="1">MONTH(K69)</f>
        <v>10</v>
      </c>
      <c r="M69" s="8">
        <f>WEEKDAY(Таблица3[[#This Row],[Дата заказа]],2)</f>
        <v>5</v>
      </c>
      <c r="N69" s="29">
        <f>DAY(Таблица3[[#This Row],[Дата заказа]])</f>
        <v>27</v>
      </c>
      <c r="O69" s="29">
        <f>_xlfn.ISOWEEKNUM(Таблица3[[#This Row],[Дата заказа]])</f>
        <v>43</v>
      </c>
      <c r="P69">
        <f>YEAR(Таблица3[[#This Row],[Дата заказа]])</f>
        <v>2017</v>
      </c>
    </row>
    <row r="70" spans="1:16" x14ac:dyDescent="0.2">
      <c r="A70" s="1">
        <v>25</v>
      </c>
      <c r="B70" t="s">
        <v>2838</v>
      </c>
      <c r="C70" t="s">
        <v>2839</v>
      </c>
      <c r="D70" t="s">
        <v>2840</v>
      </c>
      <c r="E70">
        <v>1994</v>
      </c>
      <c r="F70" t="s">
        <v>2796</v>
      </c>
      <c r="G70">
        <v>10</v>
      </c>
      <c r="H70">
        <v>19940</v>
      </c>
      <c r="I70">
        <v>0.03</v>
      </c>
      <c r="J70">
        <v>19341.8</v>
      </c>
      <c r="K70" s="10">
        <v>44089</v>
      </c>
      <c r="L70" s="25">
        <f t="shared" si="1"/>
        <v>9</v>
      </c>
      <c r="M70" s="8">
        <f>WEEKDAY(Таблица3[[#This Row],[Дата заказа]],2)</f>
        <v>2</v>
      </c>
      <c r="N70" s="29">
        <f>DAY(Таблица3[[#This Row],[Дата заказа]])</f>
        <v>15</v>
      </c>
      <c r="O70" s="29">
        <f>_xlfn.ISOWEEKNUM(Таблица3[[#This Row],[Дата заказа]])</f>
        <v>38</v>
      </c>
      <c r="P70">
        <f>YEAR(Таблица3[[#This Row],[Дата заказа]])</f>
        <v>2020</v>
      </c>
    </row>
    <row r="71" spans="1:16" x14ac:dyDescent="0.2">
      <c r="A71" s="1">
        <v>14</v>
      </c>
      <c r="B71" t="s">
        <v>2815</v>
      </c>
      <c r="C71" t="s">
        <v>2816</v>
      </c>
      <c r="D71" t="s">
        <v>2816</v>
      </c>
      <c r="E71">
        <v>770</v>
      </c>
      <c r="F71" t="s">
        <v>2800</v>
      </c>
      <c r="G71">
        <v>20</v>
      </c>
      <c r="H71">
        <v>15400</v>
      </c>
      <c r="I71">
        <v>0.03</v>
      </c>
      <c r="J71">
        <v>14938</v>
      </c>
      <c r="K71" s="10">
        <v>43004</v>
      </c>
      <c r="L71" s="25">
        <f t="shared" si="1"/>
        <v>9</v>
      </c>
      <c r="M71" s="8">
        <f>WEEKDAY(Таблица3[[#This Row],[Дата заказа]],2)</f>
        <v>2</v>
      </c>
      <c r="N71" s="29">
        <f>DAY(Таблица3[[#This Row],[Дата заказа]])</f>
        <v>26</v>
      </c>
      <c r="O71" s="29">
        <f>_xlfn.ISOWEEKNUM(Таблица3[[#This Row],[Дата заказа]])</f>
        <v>39</v>
      </c>
      <c r="P71">
        <f>YEAR(Таблица3[[#This Row],[Дата заказа]])</f>
        <v>2017</v>
      </c>
    </row>
    <row r="72" spans="1:16" x14ac:dyDescent="0.2">
      <c r="A72" s="1">
        <v>44</v>
      </c>
      <c r="B72" t="s">
        <v>2861</v>
      </c>
      <c r="C72" t="s">
        <v>2798</v>
      </c>
      <c r="D72" t="s">
        <v>2862</v>
      </c>
      <c r="E72">
        <v>1386</v>
      </c>
      <c r="F72" t="s">
        <v>2800</v>
      </c>
      <c r="G72">
        <v>20</v>
      </c>
      <c r="H72">
        <v>27720</v>
      </c>
      <c r="I72">
        <v>0.03</v>
      </c>
      <c r="J72">
        <v>26888.400000000001</v>
      </c>
      <c r="K72" s="10">
        <v>42995</v>
      </c>
      <c r="L72" s="25">
        <f t="shared" si="1"/>
        <v>9</v>
      </c>
      <c r="M72" s="8">
        <f>WEEKDAY(Таблица3[[#This Row],[Дата заказа]],2)</f>
        <v>7</v>
      </c>
      <c r="N72" s="29">
        <f>DAY(Таблица3[[#This Row],[Дата заказа]])</f>
        <v>17</v>
      </c>
      <c r="O72" s="29">
        <f>_xlfn.ISOWEEKNUM(Таблица3[[#This Row],[Дата заказа]])</f>
        <v>37</v>
      </c>
      <c r="P72">
        <f>YEAR(Таблица3[[#This Row],[Дата заказа]])</f>
        <v>2017</v>
      </c>
    </row>
    <row r="73" spans="1:16" x14ac:dyDescent="0.2">
      <c r="A73" s="1">
        <v>2</v>
      </c>
      <c r="B73" t="s">
        <v>2854</v>
      </c>
      <c r="C73" t="s">
        <v>2794</v>
      </c>
      <c r="D73" t="s">
        <v>2855</v>
      </c>
      <c r="E73">
        <v>1178</v>
      </c>
      <c r="F73" t="s">
        <v>2796</v>
      </c>
      <c r="G73">
        <v>10</v>
      </c>
      <c r="H73">
        <v>11780</v>
      </c>
      <c r="I73">
        <v>0</v>
      </c>
      <c r="J73">
        <v>11780</v>
      </c>
      <c r="K73" s="10">
        <v>42457</v>
      </c>
      <c r="L73" s="25">
        <f t="shared" si="1"/>
        <v>3</v>
      </c>
      <c r="M73" s="8">
        <f>WEEKDAY(Таблица3[[#This Row],[Дата заказа]],2)</f>
        <v>1</v>
      </c>
      <c r="N73" s="29">
        <f>DAY(Таблица3[[#This Row],[Дата заказа]])</f>
        <v>28</v>
      </c>
      <c r="O73" s="29">
        <f>_xlfn.ISOWEEKNUM(Таблица3[[#This Row],[Дата заказа]])</f>
        <v>13</v>
      </c>
      <c r="P73">
        <f>YEAR(Таблица3[[#This Row],[Дата заказа]])</f>
        <v>2016</v>
      </c>
    </row>
    <row r="74" spans="1:16" x14ac:dyDescent="0.2">
      <c r="A74" s="1">
        <v>38</v>
      </c>
      <c r="B74" t="s">
        <v>2804</v>
      </c>
      <c r="C74" t="s">
        <v>2794</v>
      </c>
      <c r="D74" t="s">
        <v>2805</v>
      </c>
      <c r="E74">
        <v>1182</v>
      </c>
      <c r="F74" t="s">
        <v>2800</v>
      </c>
      <c r="G74">
        <v>17</v>
      </c>
      <c r="H74">
        <v>20094</v>
      </c>
      <c r="I74">
        <v>0.03</v>
      </c>
      <c r="J74">
        <v>19491.18</v>
      </c>
      <c r="K74" s="10">
        <v>43894</v>
      </c>
      <c r="L74" s="25">
        <f t="shared" si="1"/>
        <v>3</v>
      </c>
      <c r="M74" s="8">
        <f>WEEKDAY(Таблица3[[#This Row],[Дата заказа]],2)</f>
        <v>3</v>
      </c>
      <c r="N74" s="29">
        <f>DAY(Таблица3[[#This Row],[Дата заказа]])</f>
        <v>4</v>
      </c>
      <c r="O74" s="29">
        <f>_xlfn.ISOWEEKNUM(Таблица3[[#This Row],[Дата заказа]])</f>
        <v>10</v>
      </c>
      <c r="P74">
        <f>YEAR(Таблица3[[#This Row],[Дата заказа]])</f>
        <v>2020</v>
      </c>
    </row>
    <row r="75" spans="1:16" x14ac:dyDescent="0.2">
      <c r="A75" s="1">
        <v>32</v>
      </c>
      <c r="B75" t="s">
        <v>2843</v>
      </c>
      <c r="C75" t="s">
        <v>2794</v>
      </c>
      <c r="D75" t="s">
        <v>2824</v>
      </c>
      <c r="E75">
        <v>967</v>
      </c>
      <c r="F75" t="s">
        <v>2796</v>
      </c>
      <c r="G75">
        <v>8</v>
      </c>
      <c r="H75">
        <v>7736</v>
      </c>
      <c r="I75">
        <v>0</v>
      </c>
      <c r="J75">
        <v>7736</v>
      </c>
      <c r="K75" s="10">
        <v>43976</v>
      </c>
      <c r="L75" s="25">
        <f t="shared" si="1"/>
        <v>5</v>
      </c>
      <c r="M75" s="8">
        <f>WEEKDAY(Таблица3[[#This Row],[Дата заказа]],2)</f>
        <v>1</v>
      </c>
      <c r="N75" s="29">
        <f>DAY(Таблица3[[#This Row],[Дата заказа]])</f>
        <v>25</v>
      </c>
      <c r="O75" s="29">
        <f>_xlfn.ISOWEEKNUM(Таблица3[[#This Row],[Дата заказа]])</f>
        <v>22</v>
      </c>
      <c r="P75">
        <f>YEAR(Таблица3[[#This Row],[Дата заказа]])</f>
        <v>2020</v>
      </c>
    </row>
    <row r="76" spans="1:16" x14ac:dyDescent="0.2">
      <c r="A76" s="1">
        <v>26</v>
      </c>
      <c r="B76" t="s">
        <v>2873</v>
      </c>
      <c r="C76" t="s">
        <v>2802</v>
      </c>
      <c r="D76" t="s">
        <v>2803</v>
      </c>
      <c r="E76">
        <v>2197</v>
      </c>
      <c r="F76" t="s">
        <v>2800</v>
      </c>
      <c r="G76">
        <v>40</v>
      </c>
      <c r="H76">
        <v>87880</v>
      </c>
      <c r="I76">
        <v>0.12</v>
      </c>
      <c r="J76">
        <v>77334.399999999994</v>
      </c>
      <c r="K76" s="10">
        <v>42175</v>
      </c>
      <c r="L76" s="25">
        <f t="shared" si="1"/>
        <v>6</v>
      </c>
      <c r="M76" s="8">
        <f>WEEKDAY(Таблица3[[#This Row],[Дата заказа]],2)</f>
        <v>6</v>
      </c>
      <c r="N76" s="29">
        <f>DAY(Таблица3[[#This Row],[Дата заказа]])</f>
        <v>20</v>
      </c>
      <c r="O76" s="29">
        <f>_xlfn.ISOWEEKNUM(Таблица3[[#This Row],[Дата заказа]])</f>
        <v>25</v>
      </c>
      <c r="P76">
        <f>YEAR(Таблица3[[#This Row],[Дата заказа]])</f>
        <v>2015</v>
      </c>
    </row>
    <row r="77" spans="1:16" x14ac:dyDescent="0.2">
      <c r="A77" s="1">
        <v>32</v>
      </c>
      <c r="B77" t="s">
        <v>2843</v>
      </c>
      <c r="C77" t="s">
        <v>2794</v>
      </c>
      <c r="D77" t="s">
        <v>2824</v>
      </c>
      <c r="E77">
        <v>967</v>
      </c>
      <c r="F77" t="s">
        <v>2796</v>
      </c>
      <c r="G77">
        <v>8</v>
      </c>
      <c r="H77">
        <v>7736</v>
      </c>
      <c r="I77">
        <v>0</v>
      </c>
      <c r="J77">
        <v>7736</v>
      </c>
      <c r="K77" s="10">
        <v>42178</v>
      </c>
      <c r="L77" s="25">
        <f t="shared" si="1"/>
        <v>6</v>
      </c>
      <c r="M77" s="8">
        <f>WEEKDAY(Таблица3[[#This Row],[Дата заказа]],2)</f>
        <v>2</v>
      </c>
      <c r="N77" s="29">
        <f>DAY(Таблица3[[#This Row],[Дата заказа]])</f>
        <v>23</v>
      </c>
      <c r="O77" s="29">
        <f>_xlfn.ISOWEEKNUM(Таблица3[[#This Row],[Дата заказа]])</f>
        <v>26</v>
      </c>
      <c r="P77">
        <f>YEAR(Таблица3[[#This Row],[Дата заказа]])</f>
        <v>2015</v>
      </c>
    </row>
    <row r="78" spans="1:16" x14ac:dyDescent="0.2">
      <c r="A78" s="1">
        <v>32</v>
      </c>
      <c r="B78" t="s">
        <v>2843</v>
      </c>
      <c r="C78" t="s">
        <v>2794</v>
      </c>
      <c r="D78" t="s">
        <v>2824</v>
      </c>
      <c r="E78">
        <v>967</v>
      </c>
      <c r="F78" t="s">
        <v>2796</v>
      </c>
      <c r="G78">
        <v>8</v>
      </c>
      <c r="H78">
        <v>7736</v>
      </c>
      <c r="I78">
        <v>0</v>
      </c>
      <c r="J78">
        <v>7736</v>
      </c>
      <c r="K78" s="10">
        <v>42912</v>
      </c>
      <c r="L78" s="25">
        <f t="shared" si="1"/>
        <v>6</v>
      </c>
      <c r="M78" s="8">
        <f>WEEKDAY(Таблица3[[#This Row],[Дата заказа]],2)</f>
        <v>1</v>
      </c>
      <c r="N78" s="29">
        <f>DAY(Таблица3[[#This Row],[Дата заказа]])</f>
        <v>26</v>
      </c>
      <c r="O78" s="29">
        <f>_xlfn.ISOWEEKNUM(Таблица3[[#This Row],[Дата заказа]])</f>
        <v>26</v>
      </c>
      <c r="P78">
        <f>YEAR(Таблица3[[#This Row],[Дата заказа]])</f>
        <v>2017</v>
      </c>
    </row>
    <row r="79" spans="1:16" x14ac:dyDescent="0.2">
      <c r="A79" s="1">
        <v>3</v>
      </c>
      <c r="B79" t="s">
        <v>2841</v>
      </c>
      <c r="C79" t="s">
        <v>2794</v>
      </c>
      <c r="D79" t="s">
        <v>2794</v>
      </c>
      <c r="E79">
        <v>807</v>
      </c>
      <c r="F79" t="s">
        <v>2800</v>
      </c>
      <c r="G79">
        <v>18</v>
      </c>
      <c r="H79">
        <v>14526</v>
      </c>
      <c r="I79">
        <v>0</v>
      </c>
      <c r="J79">
        <v>14526</v>
      </c>
      <c r="K79" s="10">
        <v>43487</v>
      </c>
      <c r="L79" s="25">
        <f t="shared" si="1"/>
        <v>1</v>
      </c>
      <c r="M79" s="8">
        <f>WEEKDAY(Таблица3[[#This Row],[Дата заказа]],2)</f>
        <v>2</v>
      </c>
      <c r="N79" s="29">
        <f>DAY(Таблица3[[#This Row],[Дата заказа]])</f>
        <v>22</v>
      </c>
      <c r="O79" s="29">
        <f>_xlfn.ISOWEEKNUM(Таблица3[[#This Row],[Дата заказа]])</f>
        <v>4</v>
      </c>
      <c r="P79">
        <f>YEAR(Таблица3[[#This Row],[Дата заказа]])</f>
        <v>2019</v>
      </c>
    </row>
    <row r="80" spans="1:16" x14ac:dyDescent="0.2">
      <c r="A80" s="1">
        <v>19</v>
      </c>
      <c r="B80" t="s">
        <v>2863</v>
      </c>
      <c r="C80" t="s">
        <v>2798</v>
      </c>
      <c r="D80" t="s">
        <v>2864</v>
      </c>
      <c r="E80">
        <v>1879</v>
      </c>
      <c r="F80" t="s">
        <v>2800</v>
      </c>
      <c r="G80">
        <v>15</v>
      </c>
      <c r="H80">
        <v>28185</v>
      </c>
      <c r="I80">
        <v>0.03</v>
      </c>
      <c r="J80">
        <v>27339.45</v>
      </c>
      <c r="K80" s="10">
        <v>42300</v>
      </c>
      <c r="L80" s="25">
        <f t="shared" si="1"/>
        <v>10</v>
      </c>
      <c r="M80" s="8">
        <f>WEEKDAY(Таблица3[[#This Row],[Дата заказа]],2)</f>
        <v>5</v>
      </c>
      <c r="N80" s="29">
        <f>DAY(Таблица3[[#This Row],[Дата заказа]])</f>
        <v>23</v>
      </c>
      <c r="O80" s="29">
        <f>_xlfn.ISOWEEKNUM(Таблица3[[#This Row],[Дата заказа]])</f>
        <v>43</v>
      </c>
      <c r="P80">
        <f>YEAR(Таблица3[[#This Row],[Дата заказа]])</f>
        <v>2015</v>
      </c>
    </row>
    <row r="81" spans="1:16" x14ac:dyDescent="0.2">
      <c r="A81" s="1">
        <v>56</v>
      </c>
      <c r="B81" t="s">
        <v>2826</v>
      </c>
      <c r="C81" t="s">
        <v>2813</v>
      </c>
      <c r="D81" t="s">
        <v>2827</v>
      </c>
      <c r="E81">
        <v>800</v>
      </c>
      <c r="F81" t="s">
        <v>2800</v>
      </c>
      <c r="G81">
        <v>40</v>
      </c>
      <c r="H81">
        <v>32000</v>
      </c>
      <c r="I81">
        <v>0.03</v>
      </c>
      <c r="J81">
        <v>31040</v>
      </c>
      <c r="K81" s="10">
        <v>43812</v>
      </c>
      <c r="L81" s="25">
        <f t="shared" si="1"/>
        <v>12</v>
      </c>
      <c r="M81" s="8">
        <f>WEEKDAY(Таблица3[[#This Row],[Дата заказа]],2)</f>
        <v>5</v>
      </c>
      <c r="N81" s="29">
        <f>DAY(Таблица3[[#This Row],[Дата заказа]])</f>
        <v>13</v>
      </c>
      <c r="O81" s="29">
        <f>_xlfn.ISOWEEKNUM(Таблица3[[#This Row],[Дата заказа]])</f>
        <v>50</v>
      </c>
      <c r="P81">
        <f>YEAR(Таблица3[[#This Row],[Дата заказа]])</f>
        <v>2019</v>
      </c>
    </row>
    <row r="82" spans="1:16" x14ac:dyDescent="0.2">
      <c r="A82" s="1">
        <v>4</v>
      </c>
      <c r="B82" t="s">
        <v>2806</v>
      </c>
      <c r="C82" t="s">
        <v>2807</v>
      </c>
      <c r="D82" t="s">
        <v>2808</v>
      </c>
      <c r="E82">
        <v>2211</v>
      </c>
      <c r="F82" t="s">
        <v>2796</v>
      </c>
      <c r="G82">
        <v>25</v>
      </c>
      <c r="H82">
        <v>55275</v>
      </c>
      <c r="I82">
        <v>0.09</v>
      </c>
      <c r="J82">
        <v>50300.25</v>
      </c>
      <c r="K82" s="10">
        <v>43743</v>
      </c>
      <c r="L82" s="25">
        <f t="shared" si="1"/>
        <v>10</v>
      </c>
      <c r="M82" s="8">
        <f>WEEKDAY(Таблица3[[#This Row],[Дата заказа]],2)</f>
        <v>6</v>
      </c>
      <c r="N82" s="29">
        <f>DAY(Таблица3[[#This Row],[Дата заказа]])</f>
        <v>5</v>
      </c>
      <c r="O82" s="29">
        <f>_xlfn.ISOWEEKNUM(Таблица3[[#This Row],[Дата заказа]])</f>
        <v>40</v>
      </c>
      <c r="P82">
        <f>YEAR(Таблица3[[#This Row],[Дата заказа]])</f>
        <v>2019</v>
      </c>
    </row>
    <row r="83" spans="1:16" x14ac:dyDescent="0.2">
      <c r="A83" s="1">
        <v>27</v>
      </c>
      <c r="B83" t="s">
        <v>2867</v>
      </c>
      <c r="C83" t="s">
        <v>2839</v>
      </c>
      <c r="D83" t="s">
        <v>2850</v>
      </c>
      <c r="E83">
        <v>1994</v>
      </c>
      <c r="F83" t="s">
        <v>2796</v>
      </c>
      <c r="G83">
        <v>25</v>
      </c>
      <c r="H83">
        <v>49850</v>
      </c>
      <c r="I83">
        <v>0.06</v>
      </c>
      <c r="J83">
        <v>46859</v>
      </c>
      <c r="K83" s="10">
        <v>43852</v>
      </c>
      <c r="L83" s="25">
        <f t="shared" si="1"/>
        <v>1</v>
      </c>
      <c r="M83" s="8">
        <f>WEEKDAY(Таблица3[[#This Row],[Дата заказа]],2)</f>
        <v>3</v>
      </c>
      <c r="N83" s="29">
        <f>DAY(Таблица3[[#This Row],[Дата заказа]])</f>
        <v>22</v>
      </c>
      <c r="O83" s="29">
        <f>_xlfn.ISOWEEKNUM(Таблица3[[#This Row],[Дата заказа]])</f>
        <v>4</v>
      </c>
      <c r="P83">
        <f>YEAR(Таблица3[[#This Row],[Дата заказа]])</f>
        <v>2020</v>
      </c>
    </row>
    <row r="84" spans="1:16" x14ac:dyDescent="0.2">
      <c r="A84" s="1">
        <v>45</v>
      </c>
      <c r="B84" t="s">
        <v>2831</v>
      </c>
      <c r="C84" t="s">
        <v>2794</v>
      </c>
      <c r="D84" t="s">
        <v>2832</v>
      </c>
      <c r="E84">
        <v>759</v>
      </c>
      <c r="F84" t="s">
        <v>2796</v>
      </c>
      <c r="G84">
        <v>14</v>
      </c>
      <c r="H84">
        <v>10626</v>
      </c>
      <c r="I84">
        <v>0</v>
      </c>
      <c r="J84">
        <v>10626</v>
      </c>
      <c r="K84" s="10">
        <v>43677</v>
      </c>
      <c r="L84" s="25">
        <f t="shared" si="1"/>
        <v>7</v>
      </c>
      <c r="M84" s="8">
        <f>WEEKDAY(Таблица3[[#This Row],[Дата заказа]],2)</f>
        <v>3</v>
      </c>
      <c r="N84" s="29">
        <f>DAY(Таблица3[[#This Row],[Дата заказа]])</f>
        <v>31</v>
      </c>
      <c r="O84" s="29">
        <f>_xlfn.ISOWEEKNUM(Таблица3[[#This Row],[Дата заказа]])</f>
        <v>31</v>
      </c>
      <c r="P84">
        <f>YEAR(Таблица3[[#This Row],[Дата заказа]])</f>
        <v>2019</v>
      </c>
    </row>
    <row r="85" spans="1:16" x14ac:dyDescent="0.2">
      <c r="A85" s="1">
        <v>55</v>
      </c>
      <c r="B85" t="s">
        <v>2866</v>
      </c>
      <c r="C85" t="s">
        <v>2807</v>
      </c>
      <c r="D85" t="s">
        <v>2807</v>
      </c>
      <c r="E85">
        <v>699</v>
      </c>
      <c r="F85" t="s">
        <v>2796</v>
      </c>
      <c r="G85">
        <v>10</v>
      </c>
      <c r="H85">
        <v>6990</v>
      </c>
      <c r="I85">
        <v>0</v>
      </c>
      <c r="J85">
        <v>6990</v>
      </c>
      <c r="K85" s="10">
        <v>42765</v>
      </c>
      <c r="L85" s="25">
        <f t="shared" si="1"/>
        <v>1</v>
      </c>
      <c r="M85" s="8">
        <f>WEEKDAY(Таблица3[[#This Row],[Дата заказа]],2)</f>
        <v>1</v>
      </c>
      <c r="N85" s="29">
        <f>DAY(Таблица3[[#This Row],[Дата заказа]])</f>
        <v>30</v>
      </c>
      <c r="O85" s="29">
        <f>_xlfn.ISOWEEKNUM(Таблица3[[#This Row],[Дата заказа]])</f>
        <v>5</v>
      </c>
      <c r="P85">
        <f>YEAR(Таблица3[[#This Row],[Дата заказа]])</f>
        <v>2017</v>
      </c>
    </row>
    <row r="86" spans="1:16" x14ac:dyDescent="0.2">
      <c r="A86" s="1">
        <v>17</v>
      </c>
      <c r="B86" t="s">
        <v>2823</v>
      </c>
      <c r="C86" t="s">
        <v>2794</v>
      </c>
      <c r="D86" t="s">
        <v>2824</v>
      </c>
      <c r="E86">
        <v>967</v>
      </c>
      <c r="F86" t="s">
        <v>2796</v>
      </c>
      <c r="G86">
        <v>12</v>
      </c>
      <c r="H86">
        <v>11604</v>
      </c>
      <c r="I86">
        <v>0</v>
      </c>
      <c r="J86">
        <v>11604</v>
      </c>
      <c r="K86" s="10">
        <v>43531</v>
      </c>
      <c r="L86" s="25">
        <f t="shared" si="1"/>
        <v>3</v>
      </c>
      <c r="M86" s="8">
        <f>WEEKDAY(Таблица3[[#This Row],[Дата заказа]],2)</f>
        <v>4</v>
      </c>
      <c r="N86" s="29">
        <f>DAY(Таблица3[[#This Row],[Дата заказа]])</f>
        <v>7</v>
      </c>
      <c r="O86" s="29">
        <f>_xlfn.ISOWEEKNUM(Таблица3[[#This Row],[Дата заказа]])</f>
        <v>10</v>
      </c>
      <c r="P86">
        <f>YEAR(Таблица3[[#This Row],[Дата заказа]])</f>
        <v>2019</v>
      </c>
    </row>
    <row r="87" spans="1:16" x14ac:dyDescent="0.2">
      <c r="A87" s="1">
        <v>45</v>
      </c>
      <c r="B87" t="s">
        <v>2831</v>
      </c>
      <c r="C87" t="s">
        <v>2794</v>
      </c>
      <c r="D87" t="s">
        <v>2832</v>
      </c>
      <c r="E87">
        <v>759</v>
      </c>
      <c r="F87" t="s">
        <v>2796</v>
      </c>
      <c r="G87">
        <v>14</v>
      </c>
      <c r="H87">
        <v>10626</v>
      </c>
      <c r="I87">
        <v>0</v>
      </c>
      <c r="J87">
        <v>10626</v>
      </c>
      <c r="K87" s="10">
        <v>43022</v>
      </c>
      <c r="L87" s="25">
        <f t="shared" si="1"/>
        <v>10</v>
      </c>
      <c r="M87" s="8">
        <f>WEEKDAY(Таблица3[[#This Row],[Дата заказа]],2)</f>
        <v>6</v>
      </c>
      <c r="N87" s="29">
        <f>DAY(Таблица3[[#This Row],[Дата заказа]])</f>
        <v>14</v>
      </c>
      <c r="O87" s="29">
        <f>_xlfn.ISOWEEKNUM(Таблица3[[#This Row],[Дата заказа]])</f>
        <v>41</v>
      </c>
      <c r="P87">
        <f>YEAR(Таблица3[[#This Row],[Дата заказа]])</f>
        <v>2017</v>
      </c>
    </row>
    <row r="88" spans="1:16" x14ac:dyDescent="0.2">
      <c r="A88" s="1">
        <v>14</v>
      </c>
      <c r="B88" t="s">
        <v>2815</v>
      </c>
      <c r="C88" t="s">
        <v>2816</v>
      </c>
      <c r="D88" t="s">
        <v>2816</v>
      </c>
      <c r="E88">
        <v>770</v>
      </c>
      <c r="F88" t="s">
        <v>2800</v>
      </c>
      <c r="G88">
        <v>20</v>
      </c>
      <c r="H88">
        <v>15400</v>
      </c>
      <c r="I88">
        <v>0.03</v>
      </c>
      <c r="J88">
        <v>14938</v>
      </c>
      <c r="K88" s="10">
        <v>43047</v>
      </c>
      <c r="L88" s="25">
        <f t="shared" si="1"/>
        <v>11</v>
      </c>
      <c r="M88" s="8">
        <f>WEEKDAY(Таблица3[[#This Row],[Дата заказа]],2)</f>
        <v>3</v>
      </c>
      <c r="N88" s="29">
        <f>DAY(Таблица3[[#This Row],[Дата заказа]])</f>
        <v>8</v>
      </c>
      <c r="O88" s="29">
        <f>_xlfn.ISOWEEKNUM(Таблица3[[#This Row],[Дата заказа]])</f>
        <v>45</v>
      </c>
      <c r="P88">
        <f>YEAR(Таблица3[[#This Row],[Дата заказа]])</f>
        <v>2017</v>
      </c>
    </row>
    <row r="89" spans="1:16" x14ac:dyDescent="0.2">
      <c r="A89" s="1">
        <v>14</v>
      </c>
      <c r="B89" t="s">
        <v>2815</v>
      </c>
      <c r="C89" t="s">
        <v>2816</v>
      </c>
      <c r="D89" t="s">
        <v>2816</v>
      </c>
      <c r="E89">
        <v>770</v>
      </c>
      <c r="F89" t="s">
        <v>2800</v>
      </c>
      <c r="G89">
        <v>20</v>
      </c>
      <c r="H89">
        <v>15400</v>
      </c>
      <c r="I89">
        <v>0.03</v>
      </c>
      <c r="J89">
        <v>14938</v>
      </c>
      <c r="K89" s="10">
        <v>43934</v>
      </c>
      <c r="L89" s="25">
        <f t="shared" si="1"/>
        <v>4</v>
      </c>
      <c r="M89" s="8">
        <f>WEEKDAY(Таблица3[[#This Row],[Дата заказа]],2)</f>
        <v>1</v>
      </c>
      <c r="N89" s="29">
        <f>DAY(Таблица3[[#This Row],[Дата заказа]])</f>
        <v>13</v>
      </c>
      <c r="O89" s="29">
        <f>_xlfn.ISOWEEKNUM(Таблица3[[#This Row],[Дата заказа]])</f>
        <v>16</v>
      </c>
      <c r="P89">
        <f>YEAR(Таблица3[[#This Row],[Дата заказа]])</f>
        <v>2020</v>
      </c>
    </row>
    <row r="90" spans="1:16" x14ac:dyDescent="0.2">
      <c r="A90" s="1">
        <v>9</v>
      </c>
      <c r="B90" t="s">
        <v>2866</v>
      </c>
      <c r="C90" t="s">
        <v>2807</v>
      </c>
      <c r="D90" t="s">
        <v>2807</v>
      </c>
      <c r="E90">
        <v>699</v>
      </c>
      <c r="F90" t="s">
        <v>2796</v>
      </c>
      <c r="G90">
        <v>10</v>
      </c>
      <c r="H90">
        <v>6990</v>
      </c>
      <c r="I90">
        <v>0</v>
      </c>
      <c r="J90">
        <v>6990</v>
      </c>
      <c r="K90" s="10">
        <v>42078</v>
      </c>
      <c r="L90" s="25">
        <f t="shared" si="1"/>
        <v>3</v>
      </c>
      <c r="M90" s="8">
        <f>WEEKDAY(Таблица3[[#This Row],[Дата заказа]],2)</f>
        <v>7</v>
      </c>
      <c r="N90" s="29">
        <f>DAY(Таблица3[[#This Row],[Дата заказа]])</f>
        <v>15</v>
      </c>
      <c r="O90" s="29">
        <f>_xlfn.ISOWEEKNUM(Таблица3[[#This Row],[Дата заказа]])</f>
        <v>11</v>
      </c>
      <c r="P90">
        <f>YEAR(Таблица3[[#This Row],[Дата заказа]])</f>
        <v>2015</v>
      </c>
    </row>
    <row r="91" spans="1:16" x14ac:dyDescent="0.2">
      <c r="A91" s="1">
        <v>7</v>
      </c>
      <c r="B91" t="s">
        <v>2836</v>
      </c>
      <c r="C91" t="s">
        <v>2813</v>
      </c>
      <c r="D91" t="s">
        <v>2837</v>
      </c>
      <c r="E91">
        <v>1923</v>
      </c>
      <c r="F91" t="s">
        <v>2800</v>
      </c>
      <c r="G91">
        <v>25</v>
      </c>
      <c r="H91">
        <v>48075</v>
      </c>
      <c r="I91">
        <v>0.06</v>
      </c>
      <c r="J91">
        <v>45190.5</v>
      </c>
      <c r="K91" s="10">
        <v>42441</v>
      </c>
      <c r="L91" s="25">
        <f t="shared" si="1"/>
        <v>3</v>
      </c>
      <c r="M91" s="8">
        <f>WEEKDAY(Таблица3[[#This Row],[Дата заказа]],2)</f>
        <v>6</v>
      </c>
      <c r="N91" s="29">
        <f>DAY(Таблица3[[#This Row],[Дата заказа]])</f>
        <v>12</v>
      </c>
      <c r="O91" s="29">
        <f>_xlfn.ISOWEEKNUM(Таблица3[[#This Row],[Дата заказа]])</f>
        <v>10</v>
      </c>
      <c r="P91">
        <f>YEAR(Таблица3[[#This Row],[Дата заказа]])</f>
        <v>2016</v>
      </c>
    </row>
    <row r="92" spans="1:16" x14ac:dyDescent="0.2">
      <c r="A92" s="1">
        <v>49</v>
      </c>
      <c r="B92" t="s">
        <v>2801</v>
      </c>
      <c r="C92" t="s">
        <v>2802</v>
      </c>
      <c r="D92" t="s">
        <v>2803</v>
      </c>
      <c r="E92">
        <v>617</v>
      </c>
      <c r="F92" t="s">
        <v>2796</v>
      </c>
      <c r="G92">
        <v>25</v>
      </c>
      <c r="H92">
        <v>15425</v>
      </c>
      <c r="I92">
        <v>0</v>
      </c>
      <c r="J92">
        <v>15425</v>
      </c>
      <c r="K92" s="10">
        <v>42729</v>
      </c>
      <c r="L92" s="25">
        <f t="shared" si="1"/>
        <v>12</v>
      </c>
      <c r="M92" s="8">
        <f>WEEKDAY(Таблица3[[#This Row],[Дата заказа]],2)</f>
        <v>7</v>
      </c>
      <c r="N92" s="29">
        <f>DAY(Таблица3[[#This Row],[Дата заказа]])</f>
        <v>25</v>
      </c>
      <c r="O92" s="29">
        <f>_xlfn.ISOWEEKNUM(Таблица3[[#This Row],[Дата заказа]])</f>
        <v>51</v>
      </c>
      <c r="P92">
        <f>YEAR(Таблица3[[#This Row],[Дата заказа]])</f>
        <v>2016</v>
      </c>
    </row>
    <row r="93" spans="1:16" x14ac:dyDescent="0.2">
      <c r="A93" s="1">
        <v>9</v>
      </c>
      <c r="B93" t="s">
        <v>2866</v>
      </c>
      <c r="C93" t="s">
        <v>2807</v>
      </c>
      <c r="D93" t="s">
        <v>2807</v>
      </c>
      <c r="E93">
        <v>699</v>
      </c>
      <c r="F93" t="s">
        <v>2796</v>
      </c>
      <c r="G93">
        <v>10</v>
      </c>
      <c r="H93">
        <v>6990</v>
      </c>
      <c r="I93">
        <v>0</v>
      </c>
      <c r="J93">
        <v>6990</v>
      </c>
      <c r="K93" s="10">
        <v>44092</v>
      </c>
      <c r="L93" s="25">
        <f t="shared" si="1"/>
        <v>9</v>
      </c>
      <c r="M93" s="8">
        <f>WEEKDAY(Таблица3[[#This Row],[Дата заказа]],2)</f>
        <v>5</v>
      </c>
      <c r="N93" s="29">
        <f>DAY(Таблица3[[#This Row],[Дата заказа]])</f>
        <v>18</v>
      </c>
      <c r="O93" s="29">
        <f>_xlfn.ISOWEEKNUM(Таблица3[[#This Row],[Дата заказа]])</f>
        <v>38</v>
      </c>
      <c r="P93">
        <f>YEAR(Таблица3[[#This Row],[Дата заказа]])</f>
        <v>2020</v>
      </c>
    </row>
    <row r="94" spans="1:16" x14ac:dyDescent="0.2">
      <c r="A94" s="1">
        <v>14</v>
      </c>
      <c r="B94" t="s">
        <v>2815</v>
      </c>
      <c r="C94" t="s">
        <v>2816</v>
      </c>
      <c r="D94" t="s">
        <v>2816</v>
      </c>
      <c r="E94">
        <v>770</v>
      </c>
      <c r="F94" t="s">
        <v>2800</v>
      </c>
      <c r="G94">
        <v>20</v>
      </c>
      <c r="H94">
        <v>15400</v>
      </c>
      <c r="I94">
        <v>0.03</v>
      </c>
      <c r="J94">
        <v>14938</v>
      </c>
      <c r="K94" s="10">
        <v>42253</v>
      </c>
      <c r="L94" s="25">
        <f t="shared" si="1"/>
        <v>9</v>
      </c>
      <c r="M94" s="8">
        <f>WEEKDAY(Таблица3[[#This Row],[Дата заказа]],2)</f>
        <v>7</v>
      </c>
      <c r="N94" s="29">
        <f>DAY(Таблица3[[#This Row],[Дата заказа]])</f>
        <v>6</v>
      </c>
      <c r="O94" s="29">
        <f>_xlfn.ISOWEEKNUM(Таблица3[[#This Row],[Дата заказа]])</f>
        <v>36</v>
      </c>
      <c r="P94">
        <f>YEAR(Таблица3[[#This Row],[Дата заказа]])</f>
        <v>2015</v>
      </c>
    </row>
    <row r="95" spans="1:16" x14ac:dyDescent="0.2">
      <c r="A95" s="1">
        <v>54</v>
      </c>
      <c r="B95" t="s">
        <v>2810</v>
      </c>
      <c r="C95" t="s">
        <v>2798</v>
      </c>
      <c r="D95" t="s">
        <v>2811</v>
      </c>
      <c r="E95">
        <v>847</v>
      </c>
      <c r="F95" t="s">
        <v>2800</v>
      </c>
      <c r="G95">
        <v>15</v>
      </c>
      <c r="H95">
        <v>12705</v>
      </c>
      <c r="I95">
        <v>0</v>
      </c>
      <c r="J95">
        <v>12705</v>
      </c>
      <c r="K95" s="10">
        <v>43291</v>
      </c>
      <c r="L95" s="25">
        <f t="shared" si="1"/>
        <v>7</v>
      </c>
      <c r="M95" s="8">
        <f>WEEKDAY(Таблица3[[#This Row],[Дата заказа]],2)</f>
        <v>2</v>
      </c>
      <c r="N95" s="29">
        <f>DAY(Таблица3[[#This Row],[Дата заказа]])</f>
        <v>10</v>
      </c>
      <c r="O95" s="29">
        <f>_xlfn.ISOWEEKNUM(Таблица3[[#This Row],[Дата заказа]])</f>
        <v>28</v>
      </c>
      <c r="P95">
        <f>YEAR(Таблица3[[#This Row],[Дата заказа]])</f>
        <v>2018</v>
      </c>
    </row>
    <row r="96" spans="1:16" x14ac:dyDescent="0.2">
      <c r="A96" s="1">
        <v>33</v>
      </c>
      <c r="B96" t="s">
        <v>2849</v>
      </c>
      <c r="C96" t="s">
        <v>2839</v>
      </c>
      <c r="D96" t="s">
        <v>2850</v>
      </c>
      <c r="E96">
        <v>1994</v>
      </c>
      <c r="F96" t="s">
        <v>2796</v>
      </c>
      <c r="G96">
        <v>12</v>
      </c>
      <c r="H96">
        <v>23928</v>
      </c>
      <c r="I96">
        <v>0.03</v>
      </c>
      <c r="J96">
        <v>23210.16</v>
      </c>
      <c r="K96" s="10">
        <v>42592</v>
      </c>
      <c r="L96" s="25">
        <f t="shared" si="1"/>
        <v>8</v>
      </c>
      <c r="M96" s="8">
        <f>WEEKDAY(Таблица3[[#This Row],[Дата заказа]],2)</f>
        <v>3</v>
      </c>
      <c r="N96" s="29">
        <f>DAY(Таблица3[[#This Row],[Дата заказа]])</f>
        <v>10</v>
      </c>
      <c r="O96" s="29">
        <f>_xlfn.ISOWEEKNUM(Таблица3[[#This Row],[Дата заказа]])</f>
        <v>32</v>
      </c>
      <c r="P96">
        <f>YEAR(Таблица3[[#This Row],[Дата заказа]])</f>
        <v>2016</v>
      </c>
    </row>
    <row r="97" spans="1:16" x14ac:dyDescent="0.2">
      <c r="A97" s="1">
        <v>1</v>
      </c>
      <c r="B97" t="s">
        <v>2851</v>
      </c>
      <c r="C97" t="s">
        <v>2813</v>
      </c>
      <c r="D97" t="s">
        <v>2852</v>
      </c>
      <c r="E97">
        <v>876</v>
      </c>
      <c r="F97" t="s">
        <v>2796</v>
      </c>
      <c r="G97">
        <v>20</v>
      </c>
      <c r="H97">
        <v>17520</v>
      </c>
      <c r="I97">
        <v>0.03</v>
      </c>
      <c r="J97">
        <v>16994.400000000001</v>
      </c>
      <c r="K97" s="10">
        <v>43293</v>
      </c>
      <c r="L97" s="25">
        <f t="shared" si="1"/>
        <v>7</v>
      </c>
      <c r="M97" s="8">
        <f>WEEKDAY(Таблица3[[#This Row],[Дата заказа]],2)</f>
        <v>4</v>
      </c>
      <c r="N97" s="29">
        <f>DAY(Таблица3[[#This Row],[Дата заказа]])</f>
        <v>12</v>
      </c>
      <c r="O97" s="29">
        <f>_xlfn.ISOWEEKNUM(Таблица3[[#This Row],[Дата заказа]])</f>
        <v>28</v>
      </c>
      <c r="P97">
        <f>YEAR(Таблица3[[#This Row],[Дата заказа]])</f>
        <v>2018</v>
      </c>
    </row>
    <row r="98" spans="1:16" x14ac:dyDescent="0.2">
      <c r="A98" s="1">
        <v>20</v>
      </c>
      <c r="B98" t="s">
        <v>2877</v>
      </c>
      <c r="C98" t="s">
        <v>2878</v>
      </c>
      <c r="D98" t="s">
        <v>2879</v>
      </c>
      <c r="E98">
        <v>2198</v>
      </c>
      <c r="F98" t="s">
        <v>2796</v>
      </c>
      <c r="G98">
        <v>35</v>
      </c>
      <c r="H98">
        <v>76930</v>
      </c>
      <c r="I98">
        <v>0.12</v>
      </c>
      <c r="J98">
        <v>67698.399999999994</v>
      </c>
      <c r="K98" s="10">
        <v>42050</v>
      </c>
      <c r="L98" s="25">
        <f t="shared" si="1"/>
        <v>2</v>
      </c>
      <c r="M98" s="8">
        <f>WEEKDAY(Таблица3[[#This Row],[Дата заказа]],2)</f>
        <v>7</v>
      </c>
      <c r="N98" s="29">
        <f>DAY(Таблица3[[#This Row],[Дата заказа]])</f>
        <v>15</v>
      </c>
      <c r="O98" s="29">
        <f>_xlfn.ISOWEEKNUM(Таблица3[[#This Row],[Дата заказа]])</f>
        <v>7</v>
      </c>
      <c r="P98">
        <f>YEAR(Таблица3[[#This Row],[Дата заказа]])</f>
        <v>2015</v>
      </c>
    </row>
    <row r="99" spans="1:16" x14ac:dyDescent="0.2">
      <c r="A99" s="1">
        <v>31</v>
      </c>
      <c r="B99" t="s">
        <v>2847</v>
      </c>
      <c r="C99" t="s">
        <v>2802</v>
      </c>
      <c r="D99" t="s">
        <v>2848</v>
      </c>
      <c r="E99">
        <v>1228</v>
      </c>
      <c r="F99" t="s">
        <v>2800</v>
      </c>
      <c r="G99">
        <v>45</v>
      </c>
      <c r="H99">
        <v>55260</v>
      </c>
      <c r="I99">
        <v>0.09</v>
      </c>
      <c r="J99">
        <v>50286.6</v>
      </c>
      <c r="K99" s="10">
        <v>43306</v>
      </c>
      <c r="L99" s="25">
        <f t="shared" si="1"/>
        <v>7</v>
      </c>
      <c r="M99" s="8">
        <f>WEEKDAY(Таблица3[[#This Row],[Дата заказа]],2)</f>
        <v>3</v>
      </c>
      <c r="N99" s="29">
        <f>DAY(Таблица3[[#This Row],[Дата заказа]])</f>
        <v>25</v>
      </c>
      <c r="O99" s="29">
        <f>_xlfn.ISOWEEKNUM(Таблица3[[#This Row],[Дата заказа]])</f>
        <v>30</v>
      </c>
      <c r="P99">
        <f>YEAR(Таблица3[[#This Row],[Дата заказа]])</f>
        <v>2018</v>
      </c>
    </row>
    <row r="100" spans="1:16" x14ac:dyDescent="0.2">
      <c r="A100" s="1">
        <v>20</v>
      </c>
      <c r="B100" t="s">
        <v>2877</v>
      </c>
      <c r="C100" t="s">
        <v>2878</v>
      </c>
      <c r="D100" t="s">
        <v>2879</v>
      </c>
      <c r="E100">
        <v>2198</v>
      </c>
      <c r="F100" t="s">
        <v>2796</v>
      </c>
      <c r="G100">
        <v>35</v>
      </c>
      <c r="H100">
        <v>76930</v>
      </c>
      <c r="I100">
        <v>0.12</v>
      </c>
      <c r="J100">
        <v>67698.399999999994</v>
      </c>
      <c r="K100" s="10">
        <v>43140</v>
      </c>
      <c r="L100" s="25">
        <f t="shared" si="1"/>
        <v>2</v>
      </c>
      <c r="M100" s="8">
        <f>WEEKDAY(Таблица3[[#This Row],[Дата заказа]],2)</f>
        <v>5</v>
      </c>
      <c r="N100" s="29">
        <f>DAY(Таблица3[[#This Row],[Дата заказа]])</f>
        <v>9</v>
      </c>
      <c r="O100" s="29">
        <f>_xlfn.ISOWEEKNUM(Таблица3[[#This Row],[Дата заказа]])</f>
        <v>6</v>
      </c>
      <c r="P100">
        <f>YEAR(Таблица3[[#This Row],[Дата заказа]])</f>
        <v>2018</v>
      </c>
    </row>
    <row r="101" spans="1:16" x14ac:dyDescent="0.2">
      <c r="A101" s="1">
        <v>34</v>
      </c>
      <c r="B101" t="s">
        <v>2812</v>
      </c>
      <c r="C101" t="s">
        <v>2813</v>
      </c>
      <c r="D101" t="s">
        <v>2814</v>
      </c>
      <c r="E101">
        <v>2199</v>
      </c>
      <c r="F101" t="s">
        <v>2800</v>
      </c>
      <c r="G101">
        <v>60</v>
      </c>
      <c r="H101">
        <v>131940</v>
      </c>
      <c r="I101">
        <v>0.15</v>
      </c>
      <c r="J101">
        <v>112149</v>
      </c>
      <c r="K101" s="10">
        <v>43018</v>
      </c>
      <c r="L101" s="25">
        <f t="shared" si="1"/>
        <v>10</v>
      </c>
      <c r="M101" s="8">
        <f>WEEKDAY(Таблица3[[#This Row],[Дата заказа]],2)</f>
        <v>2</v>
      </c>
      <c r="N101" s="29">
        <f>DAY(Таблица3[[#This Row],[Дата заказа]])</f>
        <v>10</v>
      </c>
      <c r="O101" s="29">
        <f>_xlfn.ISOWEEKNUM(Таблица3[[#This Row],[Дата заказа]])</f>
        <v>41</v>
      </c>
      <c r="P101">
        <f>YEAR(Таблица3[[#This Row],[Дата заказа]])</f>
        <v>2017</v>
      </c>
    </row>
    <row r="102" spans="1:16" x14ac:dyDescent="0.2">
      <c r="A102" s="1">
        <v>10</v>
      </c>
      <c r="B102" t="s">
        <v>2826</v>
      </c>
      <c r="C102" t="s">
        <v>2813</v>
      </c>
      <c r="D102" t="s">
        <v>2827</v>
      </c>
      <c r="E102">
        <v>800</v>
      </c>
      <c r="F102" t="s">
        <v>2800</v>
      </c>
      <c r="G102">
        <v>25</v>
      </c>
      <c r="H102">
        <v>20000</v>
      </c>
      <c r="I102">
        <v>0.03</v>
      </c>
      <c r="J102">
        <v>19400</v>
      </c>
      <c r="K102" s="10">
        <v>44177</v>
      </c>
      <c r="L102" s="25">
        <f t="shared" si="1"/>
        <v>12</v>
      </c>
      <c r="M102" s="8">
        <f>WEEKDAY(Таблица3[[#This Row],[Дата заказа]],2)</f>
        <v>6</v>
      </c>
      <c r="N102" s="29">
        <f>DAY(Таблица3[[#This Row],[Дата заказа]])</f>
        <v>12</v>
      </c>
      <c r="O102" s="29">
        <f>_xlfn.ISOWEEKNUM(Таблица3[[#This Row],[Дата заказа]])</f>
        <v>50</v>
      </c>
      <c r="P102">
        <f>YEAR(Таблица3[[#This Row],[Дата заказа]])</f>
        <v>2020</v>
      </c>
    </row>
    <row r="103" spans="1:16" x14ac:dyDescent="0.2">
      <c r="A103" s="1">
        <v>37</v>
      </c>
      <c r="B103" t="s">
        <v>2806</v>
      </c>
      <c r="C103" t="s">
        <v>2807</v>
      </c>
      <c r="D103" t="s">
        <v>2821</v>
      </c>
      <c r="E103">
        <v>2211</v>
      </c>
      <c r="F103" t="s">
        <v>2796</v>
      </c>
      <c r="G103">
        <v>25</v>
      </c>
      <c r="H103">
        <v>55275</v>
      </c>
      <c r="I103">
        <v>0.09</v>
      </c>
      <c r="J103">
        <v>50300.25</v>
      </c>
      <c r="K103" s="10">
        <v>42887</v>
      </c>
      <c r="L103" s="25">
        <f t="shared" si="1"/>
        <v>6</v>
      </c>
      <c r="M103" s="8">
        <f>WEEKDAY(Таблица3[[#This Row],[Дата заказа]],2)</f>
        <v>4</v>
      </c>
      <c r="N103" s="29">
        <f>DAY(Таблица3[[#This Row],[Дата заказа]])</f>
        <v>1</v>
      </c>
      <c r="O103" s="29">
        <f>_xlfn.ISOWEEKNUM(Таблица3[[#This Row],[Дата заказа]])</f>
        <v>22</v>
      </c>
      <c r="P103">
        <f>YEAR(Таблица3[[#This Row],[Дата заказа]])</f>
        <v>2017</v>
      </c>
    </row>
    <row r="104" spans="1:16" x14ac:dyDescent="0.2">
      <c r="A104" s="1">
        <v>43</v>
      </c>
      <c r="B104" t="s">
        <v>2846</v>
      </c>
      <c r="C104" t="s">
        <v>2794</v>
      </c>
      <c r="D104" t="s">
        <v>2832</v>
      </c>
      <c r="E104">
        <v>759</v>
      </c>
      <c r="F104" t="s">
        <v>2796</v>
      </c>
      <c r="G104">
        <v>10</v>
      </c>
      <c r="H104">
        <v>7590</v>
      </c>
      <c r="I104">
        <v>0</v>
      </c>
      <c r="J104">
        <v>7590</v>
      </c>
      <c r="K104" s="10">
        <v>42048</v>
      </c>
      <c r="L104" s="25">
        <f t="shared" si="1"/>
        <v>2</v>
      </c>
      <c r="M104" s="8">
        <f>WEEKDAY(Таблица3[[#This Row],[Дата заказа]],2)</f>
        <v>5</v>
      </c>
      <c r="N104" s="29">
        <f>DAY(Таблица3[[#This Row],[Дата заказа]])</f>
        <v>13</v>
      </c>
      <c r="O104" s="29">
        <f>_xlfn.ISOWEEKNUM(Таблица3[[#This Row],[Дата заказа]])</f>
        <v>7</v>
      </c>
      <c r="P104">
        <f>YEAR(Таблица3[[#This Row],[Дата заказа]])</f>
        <v>2015</v>
      </c>
    </row>
    <row r="105" spans="1:16" x14ac:dyDescent="0.2">
      <c r="A105" s="1">
        <v>22</v>
      </c>
      <c r="B105" t="s">
        <v>2880</v>
      </c>
      <c r="C105" t="s">
        <v>2881</v>
      </c>
      <c r="D105" t="s">
        <v>2881</v>
      </c>
      <c r="E105">
        <v>4889</v>
      </c>
      <c r="F105" t="s">
        <v>2796</v>
      </c>
      <c r="G105">
        <v>18</v>
      </c>
      <c r="H105">
        <v>88002</v>
      </c>
      <c r="I105">
        <v>0.12</v>
      </c>
      <c r="J105">
        <v>77441.759999999995</v>
      </c>
      <c r="K105" s="10">
        <v>43899</v>
      </c>
      <c r="L105" s="25">
        <f t="shared" si="1"/>
        <v>3</v>
      </c>
      <c r="M105" s="8">
        <f>WEEKDAY(Таблица3[[#This Row],[Дата заказа]],2)</f>
        <v>1</v>
      </c>
      <c r="N105" s="29">
        <f>DAY(Таблица3[[#This Row],[Дата заказа]])</f>
        <v>9</v>
      </c>
      <c r="O105" s="29">
        <f>_xlfn.ISOWEEKNUM(Таблица3[[#This Row],[Дата заказа]])</f>
        <v>11</v>
      </c>
      <c r="P105">
        <f>YEAR(Таблица3[[#This Row],[Дата заказа]])</f>
        <v>2020</v>
      </c>
    </row>
    <row r="106" spans="1:16" x14ac:dyDescent="0.2">
      <c r="A106" s="1">
        <v>33</v>
      </c>
      <c r="B106" t="s">
        <v>2849</v>
      </c>
      <c r="C106" t="s">
        <v>2839</v>
      </c>
      <c r="D106" t="s">
        <v>2850</v>
      </c>
      <c r="E106">
        <v>1994</v>
      </c>
      <c r="F106" t="s">
        <v>2796</v>
      </c>
      <c r="G106">
        <v>12</v>
      </c>
      <c r="H106">
        <v>23928</v>
      </c>
      <c r="I106">
        <v>0.03</v>
      </c>
      <c r="J106">
        <v>23210.16</v>
      </c>
      <c r="K106" s="10">
        <v>42249</v>
      </c>
      <c r="L106" s="25">
        <f t="shared" si="1"/>
        <v>9</v>
      </c>
      <c r="M106" s="8">
        <f>WEEKDAY(Таблица3[[#This Row],[Дата заказа]],2)</f>
        <v>3</v>
      </c>
      <c r="N106" s="29">
        <f>DAY(Таблица3[[#This Row],[Дата заказа]])</f>
        <v>2</v>
      </c>
      <c r="O106" s="29">
        <f>_xlfn.ISOWEEKNUM(Таблица3[[#This Row],[Дата заказа]])</f>
        <v>36</v>
      </c>
      <c r="P106">
        <f>YEAR(Таблица3[[#This Row],[Дата заказа]])</f>
        <v>2015</v>
      </c>
    </row>
    <row r="107" spans="1:16" x14ac:dyDescent="0.2">
      <c r="A107" s="1">
        <v>31</v>
      </c>
      <c r="B107" t="s">
        <v>2847</v>
      </c>
      <c r="C107" t="s">
        <v>2802</v>
      </c>
      <c r="D107" t="s">
        <v>2848</v>
      </c>
      <c r="E107">
        <v>1228</v>
      </c>
      <c r="F107" t="s">
        <v>2800</v>
      </c>
      <c r="G107">
        <v>45</v>
      </c>
      <c r="H107">
        <v>55260</v>
      </c>
      <c r="I107">
        <v>0.09</v>
      </c>
      <c r="J107">
        <v>50286.6</v>
      </c>
      <c r="K107" s="10">
        <v>42685</v>
      </c>
      <c r="L107" s="25">
        <f t="shared" si="1"/>
        <v>11</v>
      </c>
      <c r="M107" s="8">
        <f>WEEKDAY(Таблица3[[#This Row],[Дата заказа]],2)</f>
        <v>5</v>
      </c>
      <c r="N107" s="29">
        <f>DAY(Таблица3[[#This Row],[Дата заказа]])</f>
        <v>11</v>
      </c>
      <c r="O107" s="29">
        <f>_xlfn.ISOWEEKNUM(Таблица3[[#This Row],[Дата заказа]])</f>
        <v>45</v>
      </c>
      <c r="P107">
        <f>YEAR(Таблица3[[#This Row],[Дата заказа]])</f>
        <v>2016</v>
      </c>
    </row>
    <row r="108" spans="1:16" x14ac:dyDescent="0.2">
      <c r="A108" s="1">
        <v>0</v>
      </c>
      <c r="B108" t="s">
        <v>2869</v>
      </c>
      <c r="C108" t="s">
        <v>2802</v>
      </c>
      <c r="D108" t="s">
        <v>2870</v>
      </c>
      <c r="E108">
        <v>620</v>
      </c>
      <c r="F108" t="s">
        <v>2796</v>
      </c>
      <c r="G108">
        <v>30</v>
      </c>
      <c r="H108">
        <v>18600</v>
      </c>
      <c r="I108">
        <v>0.03</v>
      </c>
      <c r="J108">
        <v>18042</v>
      </c>
      <c r="K108" s="10">
        <v>42501</v>
      </c>
      <c r="L108" s="25">
        <f t="shared" si="1"/>
        <v>5</v>
      </c>
      <c r="M108" s="8">
        <f>WEEKDAY(Таблица3[[#This Row],[Дата заказа]],2)</f>
        <v>3</v>
      </c>
      <c r="N108" s="29">
        <f>DAY(Таблица3[[#This Row],[Дата заказа]])</f>
        <v>11</v>
      </c>
      <c r="O108" s="29">
        <f>_xlfn.ISOWEEKNUM(Таблица3[[#This Row],[Дата заказа]])</f>
        <v>19</v>
      </c>
      <c r="P108">
        <f>YEAR(Таблица3[[#This Row],[Дата заказа]])</f>
        <v>2016</v>
      </c>
    </row>
    <row r="109" spans="1:16" x14ac:dyDescent="0.2">
      <c r="A109" s="1">
        <v>55</v>
      </c>
      <c r="B109" t="s">
        <v>2866</v>
      </c>
      <c r="C109" t="s">
        <v>2807</v>
      </c>
      <c r="D109" t="s">
        <v>2807</v>
      </c>
      <c r="E109">
        <v>699</v>
      </c>
      <c r="F109" t="s">
        <v>2796</v>
      </c>
      <c r="G109">
        <v>10</v>
      </c>
      <c r="H109">
        <v>6990</v>
      </c>
      <c r="I109">
        <v>0</v>
      </c>
      <c r="J109">
        <v>6990</v>
      </c>
      <c r="K109" s="10">
        <v>43039</v>
      </c>
      <c r="L109" s="25">
        <f t="shared" si="1"/>
        <v>10</v>
      </c>
      <c r="M109" s="8">
        <f>WEEKDAY(Таблица3[[#This Row],[Дата заказа]],2)</f>
        <v>2</v>
      </c>
      <c r="N109" s="29">
        <f>DAY(Таблица3[[#This Row],[Дата заказа]])</f>
        <v>31</v>
      </c>
      <c r="O109" s="29">
        <f>_xlfn.ISOWEEKNUM(Таблица3[[#This Row],[Дата заказа]])</f>
        <v>44</v>
      </c>
      <c r="P109">
        <f>YEAR(Таблица3[[#This Row],[Дата заказа]])</f>
        <v>2017</v>
      </c>
    </row>
    <row r="110" spans="1:16" x14ac:dyDescent="0.2">
      <c r="A110" s="1">
        <v>8</v>
      </c>
      <c r="B110" t="s">
        <v>2810</v>
      </c>
      <c r="C110" t="s">
        <v>2798</v>
      </c>
      <c r="D110" t="s">
        <v>2811</v>
      </c>
      <c r="E110">
        <v>847</v>
      </c>
      <c r="F110" t="s">
        <v>2800</v>
      </c>
      <c r="G110">
        <v>15</v>
      </c>
      <c r="H110">
        <v>12705</v>
      </c>
      <c r="I110">
        <v>0</v>
      </c>
      <c r="J110">
        <v>12705</v>
      </c>
      <c r="K110" s="10">
        <v>42810</v>
      </c>
      <c r="L110" s="25">
        <f t="shared" si="1"/>
        <v>3</v>
      </c>
      <c r="M110" s="8">
        <f>WEEKDAY(Таблица3[[#This Row],[Дата заказа]],2)</f>
        <v>4</v>
      </c>
      <c r="N110" s="29">
        <f>DAY(Таблица3[[#This Row],[Дата заказа]])</f>
        <v>16</v>
      </c>
      <c r="O110" s="29">
        <f>_xlfn.ISOWEEKNUM(Таблица3[[#This Row],[Дата заказа]])</f>
        <v>11</v>
      </c>
      <c r="P110">
        <f>YEAR(Таблица3[[#This Row],[Дата заказа]])</f>
        <v>2017</v>
      </c>
    </row>
    <row r="111" spans="1:16" x14ac:dyDescent="0.2">
      <c r="A111" s="1">
        <v>37</v>
      </c>
      <c r="B111" t="s">
        <v>2806</v>
      </c>
      <c r="C111" t="s">
        <v>2807</v>
      </c>
      <c r="D111" t="s">
        <v>2821</v>
      </c>
      <c r="E111">
        <v>2211</v>
      </c>
      <c r="F111" t="s">
        <v>2796</v>
      </c>
      <c r="G111">
        <v>25</v>
      </c>
      <c r="H111">
        <v>55275</v>
      </c>
      <c r="I111">
        <v>0.09</v>
      </c>
      <c r="J111">
        <v>50300.25</v>
      </c>
      <c r="K111" s="10">
        <v>43221</v>
      </c>
      <c r="L111" s="25">
        <f t="shared" si="1"/>
        <v>5</v>
      </c>
      <c r="M111" s="8">
        <f>WEEKDAY(Таблица3[[#This Row],[Дата заказа]],2)</f>
        <v>2</v>
      </c>
      <c r="N111" s="29">
        <f>DAY(Таблица3[[#This Row],[Дата заказа]])</f>
        <v>1</v>
      </c>
      <c r="O111" s="29">
        <f>_xlfn.ISOWEEKNUM(Таблица3[[#This Row],[Дата заказа]])</f>
        <v>18</v>
      </c>
      <c r="P111">
        <f>YEAR(Таблица3[[#This Row],[Дата заказа]])</f>
        <v>2018</v>
      </c>
    </row>
    <row r="112" spans="1:16" x14ac:dyDescent="0.2">
      <c r="A112" s="1">
        <v>51</v>
      </c>
      <c r="B112" t="s">
        <v>2806</v>
      </c>
      <c r="C112" t="s">
        <v>2807</v>
      </c>
      <c r="D112" t="s">
        <v>2821</v>
      </c>
      <c r="E112">
        <v>2211</v>
      </c>
      <c r="F112" t="s">
        <v>2796</v>
      </c>
      <c r="G112">
        <v>25</v>
      </c>
      <c r="H112">
        <v>55275</v>
      </c>
      <c r="I112">
        <v>0.09</v>
      </c>
      <c r="J112">
        <v>50300.25</v>
      </c>
      <c r="K112" s="10">
        <v>44121</v>
      </c>
      <c r="L112" s="25">
        <f t="shared" si="1"/>
        <v>10</v>
      </c>
      <c r="M112" s="8">
        <f>WEEKDAY(Таблица3[[#This Row],[Дата заказа]],2)</f>
        <v>6</v>
      </c>
      <c r="N112" s="29">
        <f>DAY(Таблица3[[#This Row],[Дата заказа]])</f>
        <v>17</v>
      </c>
      <c r="O112" s="29">
        <f>_xlfn.ISOWEEKNUM(Таблица3[[#This Row],[Дата заказа]])</f>
        <v>42</v>
      </c>
      <c r="P112">
        <f>YEAR(Таблица3[[#This Row],[Дата заказа]])</f>
        <v>2020</v>
      </c>
    </row>
    <row r="113" spans="1:16" x14ac:dyDescent="0.2">
      <c r="A113" s="1">
        <v>36</v>
      </c>
      <c r="B113" t="s">
        <v>2797</v>
      </c>
      <c r="C113" t="s">
        <v>2798</v>
      </c>
      <c r="D113" t="s">
        <v>2799</v>
      </c>
      <c r="E113">
        <v>912</v>
      </c>
      <c r="F113" t="s">
        <v>2800</v>
      </c>
      <c r="G113">
        <v>15</v>
      </c>
      <c r="H113">
        <v>13680</v>
      </c>
      <c r="I113">
        <v>0</v>
      </c>
      <c r="J113">
        <v>13680</v>
      </c>
      <c r="K113" s="10">
        <v>42149</v>
      </c>
      <c r="L113" s="25">
        <f t="shared" si="1"/>
        <v>5</v>
      </c>
      <c r="M113" s="8">
        <f>WEEKDAY(Таблица3[[#This Row],[Дата заказа]],2)</f>
        <v>1</v>
      </c>
      <c r="N113" s="29">
        <f>DAY(Таблица3[[#This Row],[Дата заказа]])</f>
        <v>25</v>
      </c>
      <c r="O113" s="29">
        <f>_xlfn.ISOWEEKNUM(Таблица3[[#This Row],[Дата заказа]])</f>
        <v>22</v>
      </c>
      <c r="P113">
        <f>YEAR(Таблица3[[#This Row],[Дата заказа]])</f>
        <v>2015</v>
      </c>
    </row>
    <row r="114" spans="1:16" x14ac:dyDescent="0.2">
      <c r="A114" s="1">
        <v>6</v>
      </c>
      <c r="B114" t="s">
        <v>2793</v>
      </c>
      <c r="C114" t="s">
        <v>2794</v>
      </c>
      <c r="D114" t="s">
        <v>2795</v>
      </c>
      <c r="E114">
        <v>3197</v>
      </c>
      <c r="F114" t="s">
        <v>2796</v>
      </c>
      <c r="G114">
        <v>6</v>
      </c>
      <c r="H114">
        <v>19182</v>
      </c>
      <c r="I114">
        <v>0.03</v>
      </c>
      <c r="J114">
        <v>18606.54</v>
      </c>
      <c r="K114" s="10">
        <v>43072</v>
      </c>
      <c r="L114" s="25">
        <f t="shared" si="1"/>
        <v>12</v>
      </c>
      <c r="M114" s="8">
        <f>WEEKDAY(Таблица3[[#This Row],[Дата заказа]],2)</f>
        <v>7</v>
      </c>
      <c r="N114" s="29">
        <f>DAY(Таблица3[[#This Row],[Дата заказа]])</f>
        <v>3</v>
      </c>
      <c r="O114" s="29">
        <f>_xlfn.ISOWEEKNUM(Таблица3[[#This Row],[Дата заказа]])</f>
        <v>48</v>
      </c>
      <c r="P114">
        <f>YEAR(Таблица3[[#This Row],[Дата заказа]])</f>
        <v>2017</v>
      </c>
    </row>
    <row r="115" spans="1:16" x14ac:dyDescent="0.2">
      <c r="A115" s="1">
        <v>7</v>
      </c>
      <c r="B115" t="s">
        <v>2836</v>
      </c>
      <c r="C115" t="s">
        <v>2813</v>
      </c>
      <c r="D115" t="s">
        <v>2837</v>
      </c>
      <c r="E115">
        <v>1923</v>
      </c>
      <c r="F115" t="s">
        <v>2800</v>
      </c>
      <c r="G115">
        <v>25</v>
      </c>
      <c r="H115">
        <v>48075</v>
      </c>
      <c r="I115">
        <v>0.06</v>
      </c>
      <c r="J115">
        <v>45190.5</v>
      </c>
      <c r="K115" s="10">
        <v>42145</v>
      </c>
      <c r="L115" s="25">
        <f t="shared" si="1"/>
        <v>5</v>
      </c>
      <c r="M115" s="8">
        <f>WEEKDAY(Таблица3[[#This Row],[Дата заказа]],2)</f>
        <v>4</v>
      </c>
      <c r="N115" s="29">
        <f>DAY(Таблица3[[#This Row],[Дата заказа]])</f>
        <v>21</v>
      </c>
      <c r="O115" s="29">
        <f>_xlfn.ISOWEEKNUM(Таблица3[[#This Row],[Дата заказа]])</f>
        <v>21</v>
      </c>
      <c r="P115">
        <f>YEAR(Таблица3[[#This Row],[Дата заказа]])</f>
        <v>2015</v>
      </c>
    </row>
    <row r="116" spans="1:16" x14ac:dyDescent="0.2">
      <c r="A116" s="1">
        <v>2</v>
      </c>
      <c r="B116" t="s">
        <v>2854</v>
      </c>
      <c r="C116" t="s">
        <v>2794</v>
      </c>
      <c r="D116" t="s">
        <v>2855</v>
      </c>
      <c r="E116">
        <v>1178</v>
      </c>
      <c r="F116" t="s">
        <v>2796</v>
      </c>
      <c r="G116">
        <v>10</v>
      </c>
      <c r="H116">
        <v>11780</v>
      </c>
      <c r="I116">
        <v>0</v>
      </c>
      <c r="J116">
        <v>11780</v>
      </c>
      <c r="K116" s="10">
        <v>44075</v>
      </c>
      <c r="L116" s="25">
        <f t="shared" si="1"/>
        <v>9</v>
      </c>
      <c r="M116" s="8">
        <f>WEEKDAY(Таблица3[[#This Row],[Дата заказа]],2)</f>
        <v>2</v>
      </c>
      <c r="N116" s="29">
        <f>DAY(Таблица3[[#This Row],[Дата заказа]])</f>
        <v>1</v>
      </c>
      <c r="O116" s="29">
        <f>_xlfn.ISOWEEKNUM(Таблица3[[#This Row],[Дата заказа]])</f>
        <v>36</v>
      </c>
      <c r="P116">
        <f>YEAR(Таблица3[[#This Row],[Дата заказа]])</f>
        <v>2020</v>
      </c>
    </row>
    <row r="117" spans="1:16" x14ac:dyDescent="0.2">
      <c r="A117" s="1">
        <v>35</v>
      </c>
      <c r="B117" t="s">
        <v>2801</v>
      </c>
      <c r="C117" t="s">
        <v>2802</v>
      </c>
      <c r="D117" t="s">
        <v>2803</v>
      </c>
      <c r="E117">
        <v>617</v>
      </c>
      <c r="F117" t="s">
        <v>2796</v>
      </c>
      <c r="G117">
        <v>10</v>
      </c>
      <c r="H117">
        <v>6170</v>
      </c>
      <c r="I117">
        <v>0</v>
      </c>
      <c r="J117">
        <v>6170</v>
      </c>
      <c r="K117" s="10">
        <v>43407</v>
      </c>
      <c r="L117" s="25">
        <f t="shared" si="1"/>
        <v>11</v>
      </c>
      <c r="M117" s="8">
        <f>WEEKDAY(Таблица3[[#This Row],[Дата заказа]],2)</f>
        <v>6</v>
      </c>
      <c r="N117" s="29">
        <f>DAY(Таблица3[[#This Row],[Дата заказа]])</f>
        <v>3</v>
      </c>
      <c r="O117" s="29">
        <f>_xlfn.ISOWEEKNUM(Таблица3[[#This Row],[Дата заказа]])</f>
        <v>44</v>
      </c>
      <c r="P117">
        <f>YEAR(Таблица3[[#This Row],[Дата заказа]])</f>
        <v>2018</v>
      </c>
    </row>
    <row r="118" spans="1:16" x14ac:dyDescent="0.2">
      <c r="A118" s="1">
        <v>37</v>
      </c>
      <c r="B118" t="s">
        <v>2806</v>
      </c>
      <c r="C118" t="s">
        <v>2807</v>
      </c>
      <c r="D118" t="s">
        <v>2821</v>
      </c>
      <c r="E118">
        <v>2211</v>
      </c>
      <c r="F118" t="s">
        <v>2796</v>
      </c>
      <c r="G118">
        <v>25</v>
      </c>
      <c r="H118">
        <v>55275</v>
      </c>
      <c r="I118">
        <v>0.09</v>
      </c>
      <c r="J118">
        <v>50300.25</v>
      </c>
      <c r="K118" s="10">
        <v>43222</v>
      </c>
      <c r="L118" s="25">
        <f t="shared" si="1"/>
        <v>5</v>
      </c>
      <c r="M118" s="8">
        <f>WEEKDAY(Таблица3[[#This Row],[Дата заказа]],2)</f>
        <v>3</v>
      </c>
      <c r="N118" s="29">
        <f>DAY(Таблица3[[#This Row],[Дата заказа]])</f>
        <v>2</v>
      </c>
      <c r="O118" s="29">
        <f>_xlfn.ISOWEEKNUM(Таблица3[[#This Row],[Дата заказа]])</f>
        <v>18</v>
      </c>
      <c r="P118">
        <f>YEAR(Таблица3[[#This Row],[Дата заказа]])</f>
        <v>2018</v>
      </c>
    </row>
    <row r="119" spans="1:16" x14ac:dyDescent="0.2">
      <c r="A119" s="1">
        <v>47</v>
      </c>
      <c r="B119" t="s">
        <v>2849</v>
      </c>
      <c r="C119" t="s">
        <v>2839</v>
      </c>
      <c r="D119" t="s">
        <v>2850</v>
      </c>
      <c r="E119">
        <v>1994</v>
      </c>
      <c r="F119" t="s">
        <v>2796</v>
      </c>
      <c r="G119">
        <v>12</v>
      </c>
      <c r="H119">
        <v>23928</v>
      </c>
      <c r="I119">
        <v>0.03</v>
      </c>
      <c r="J119">
        <v>23210.16</v>
      </c>
      <c r="K119" s="10">
        <v>42556</v>
      </c>
      <c r="L119" s="25">
        <f t="shared" si="1"/>
        <v>7</v>
      </c>
      <c r="M119" s="8">
        <f>WEEKDAY(Таблица3[[#This Row],[Дата заказа]],2)</f>
        <v>2</v>
      </c>
      <c r="N119" s="29">
        <f>DAY(Таблица3[[#This Row],[Дата заказа]])</f>
        <v>5</v>
      </c>
      <c r="O119" s="29">
        <f>_xlfn.ISOWEEKNUM(Таблица3[[#This Row],[Дата заказа]])</f>
        <v>27</v>
      </c>
      <c r="P119">
        <f>YEAR(Таблица3[[#This Row],[Дата заказа]])</f>
        <v>2016</v>
      </c>
    </row>
    <row r="120" spans="1:16" x14ac:dyDescent="0.2">
      <c r="A120" s="1">
        <v>53</v>
      </c>
      <c r="B120" t="s">
        <v>2836</v>
      </c>
      <c r="C120" t="s">
        <v>2813</v>
      </c>
      <c r="D120" t="s">
        <v>2837</v>
      </c>
      <c r="E120">
        <v>1923</v>
      </c>
      <c r="F120" t="s">
        <v>2800</v>
      </c>
      <c r="G120">
        <v>35</v>
      </c>
      <c r="H120">
        <v>67305</v>
      </c>
      <c r="I120">
        <v>0.06</v>
      </c>
      <c r="J120">
        <v>63266.7</v>
      </c>
      <c r="K120" s="10">
        <v>42251</v>
      </c>
      <c r="L120" s="25">
        <f t="shared" si="1"/>
        <v>9</v>
      </c>
      <c r="M120" s="8">
        <f>WEEKDAY(Таблица3[[#This Row],[Дата заказа]],2)</f>
        <v>5</v>
      </c>
      <c r="N120" s="29">
        <f>DAY(Таблица3[[#This Row],[Дата заказа]])</f>
        <v>4</v>
      </c>
      <c r="O120" s="29">
        <f>_xlfn.ISOWEEKNUM(Таблица3[[#This Row],[Дата заказа]])</f>
        <v>36</v>
      </c>
      <c r="P120">
        <f>YEAR(Таблица3[[#This Row],[Дата заказа]])</f>
        <v>2015</v>
      </c>
    </row>
    <row r="121" spans="1:16" x14ac:dyDescent="0.2">
      <c r="A121" s="1">
        <v>27</v>
      </c>
      <c r="B121" t="s">
        <v>2867</v>
      </c>
      <c r="C121" t="s">
        <v>2839</v>
      </c>
      <c r="D121" t="s">
        <v>2850</v>
      </c>
      <c r="E121">
        <v>1994</v>
      </c>
      <c r="F121" t="s">
        <v>2796</v>
      </c>
      <c r="G121">
        <v>25</v>
      </c>
      <c r="H121">
        <v>49850</v>
      </c>
      <c r="I121">
        <v>0.06</v>
      </c>
      <c r="J121">
        <v>46859</v>
      </c>
      <c r="K121" s="10">
        <v>43320</v>
      </c>
      <c r="L121" s="25">
        <f t="shared" si="1"/>
        <v>8</v>
      </c>
      <c r="M121" s="8">
        <f>WEEKDAY(Таблица3[[#This Row],[Дата заказа]],2)</f>
        <v>3</v>
      </c>
      <c r="N121" s="29">
        <f>DAY(Таблица3[[#This Row],[Дата заказа]])</f>
        <v>8</v>
      </c>
      <c r="O121" s="29">
        <f>_xlfn.ISOWEEKNUM(Таблица3[[#This Row],[Дата заказа]])</f>
        <v>32</v>
      </c>
      <c r="P121">
        <f>YEAR(Таблица3[[#This Row],[Дата заказа]])</f>
        <v>2018</v>
      </c>
    </row>
    <row r="122" spans="1:16" x14ac:dyDescent="0.2">
      <c r="A122" s="1">
        <v>25</v>
      </c>
      <c r="B122" t="s">
        <v>2838</v>
      </c>
      <c r="C122" t="s">
        <v>2839</v>
      </c>
      <c r="D122" t="s">
        <v>2840</v>
      </c>
      <c r="E122">
        <v>1994</v>
      </c>
      <c r="F122" t="s">
        <v>2796</v>
      </c>
      <c r="G122">
        <v>10</v>
      </c>
      <c r="H122">
        <v>19940</v>
      </c>
      <c r="I122">
        <v>0.03</v>
      </c>
      <c r="J122">
        <v>19341.8</v>
      </c>
      <c r="K122" s="10">
        <v>43475</v>
      </c>
      <c r="L122" s="25">
        <f t="shared" si="1"/>
        <v>1</v>
      </c>
      <c r="M122" s="8">
        <f>WEEKDAY(Таблица3[[#This Row],[Дата заказа]],2)</f>
        <v>4</v>
      </c>
      <c r="N122" s="29">
        <f>DAY(Таблица3[[#This Row],[Дата заказа]])</f>
        <v>10</v>
      </c>
      <c r="O122" s="29">
        <f>_xlfn.ISOWEEKNUM(Таблица3[[#This Row],[Дата заказа]])</f>
        <v>2</v>
      </c>
      <c r="P122">
        <f>YEAR(Таблица3[[#This Row],[Дата заказа]])</f>
        <v>2019</v>
      </c>
    </row>
    <row r="123" spans="1:16" x14ac:dyDescent="0.2">
      <c r="A123" s="1">
        <v>33</v>
      </c>
      <c r="B123" t="s">
        <v>2849</v>
      </c>
      <c r="C123" t="s">
        <v>2839</v>
      </c>
      <c r="D123" t="s">
        <v>2850</v>
      </c>
      <c r="E123">
        <v>1994</v>
      </c>
      <c r="F123" t="s">
        <v>2796</v>
      </c>
      <c r="G123">
        <v>12</v>
      </c>
      <c r="H123">
        <v>23928</v>
      </c>
      <c r="I123">
        <v>0.03</v>
      </c>
      <c r="J123">
        <v>23210.16</v>
      </c>
      <c r="K123" s="10">
        <v>43274</v>
      </c>
      <c r="L123" s="25">
        <f t="shared" si="1"/>
        <v>6</v>
      </c>
      <c r="M123" s="8">
        <f>WEEKDAY(Таблица3[[#This Row],[Дата заказа]],2)</f>
        <v>6</v>
      </c>
      <c r="N123" s="29">
        <f>DAY(Таблица3[[#This Row],[Дата заказа]])</f>
        <v>23</v>
      </c>
      <c r="O123" s="29">
        <f>_xlfn.ISOWEEKNUM(Таблица3[[#This Row],[Дата заказа]])</f>
        <v>25</v>
      </c>
      <c r="P123">
        <f>YEAR(Таблица3[[#This Row],[Дата заказа]])</f>
        <v>2018</v>
      </c>
    </row>
    <row r="124" spans="1:16" x14ac:dyDescent="0.2">
      <c r="A124" s="1">
        <v>5</v>
      </c>
      <c r="B124" t="s">
        <v>2804</v>
      </c>
      <c r="C124" t="s">
        <v>2794</v>
      </c>
      <c r="D124" t="s">
        <v>2805</v>
      </c>
      <c r="E124">
        <v>1182</v>
      </c>
      <c r="F124" t="s">
        <v>2800</v>
      </c>
      <c r="G124">
        <v>17</v>
      </c>
      <c r="H124">
        <v>20094</v>
      </c>
      <c r="I124">
        <v>0.03</v>
      </c>
      <c r="J124">
        <v>19491.18</v>
      </c>
      <c r="K124" s="10">
        <v>42331</v>
      </c>
      <c r="L124" s="25">
        <f t="shared" si="1"/>
        <v>11</v>
      </c>
      <c r="M124" s="8">
        <f>WEEKDAY(Таблица3[[#This Row],[Дата заказа]],2)</f>
        <v>1</v>
      </c>
      <c r="N124" s="29">
        <f>DAY(Таблица3[[#This Row],[Дата заказа]])</f>
        <v>23</v>
      </c>
      <c r="O124" s="29">
        <f>_xlfn.ISOWEEKNUM(Таблица3[[#This Row],[Дата заказа]])</f>
        <v>48</v>
      </c>
      <c r="P124">
        <f>YEAR(Таблица3[[#This Row],[Дата заказа]])</f>
        <v>2015</v>
      </c>
    </row>
    <row r="125" spans="1:16" x14ac:dyDescent="0.2">
      <c r="A125" s="1">
        <v>37</v>
      </c>
      <c r="B125" t="s">
        <v>2806</v>
      </c>
      <c r="C125" t="s">
        <v>2807</v>
      </c>
      <c r="D125" t="s">
        <v>2821</v>
      </c>
      <c r="E125">
        <v>2211</v>
      </c>
      <c r="F125" t="s">
        <v>2796</v>
      </c>
      <c r="G125">
        <v>25</v>
      </c>
      <c r="H125">
        <v>55275</v>
      </c>
      <c r="I125">
        <v>0.09</v>
      </c>
      <c r="J125">
        <v>50300.25</v>
      </c>
      <c r="K125" s="10">
        <v>43966</v>
      </c>
      <c r="L125" s="25">
        <f t="shared" si="1"/>
        <v>5</v>
      </c>
      <c r="M125" s="8">
        <f>WEEKDAY(Таблица3[[#This Row],[Дата заказа]],2)</f>
        <v>5</v>
      </c>
      <c r="N125" s="29">
        <f>DAY(Таблица3[[#This Row],[Дата заказа]])</f>
        <v>15</v>
      </c>
      <c r="O125" s="29">
        <f>_xlfn.ISOWEEKNUM(Таблица3[[#This Row],[Дата заказа]])</f>
        <v>20</v>
      </c>
      <c r="P125">
        <f>YEAR(Таблица3[[#This Row],[Дата заказа]])</f>
        <v>2020</v>
      </c>
    </row>
    <row r="126" spans="1:16" x14ac:dyDescent="0.2">
      <c r="A126" s="1">
        <v>30</v>
      </c>
      <c r="B126" t="s">
        <v>2844</v>
      </c>
      <c r="C126" t="s">
        <v>2816</v>
      </c>
      <c r="D126" t="s">
        <v>2845</v>
      </c>
      <c r="E126">
        <v>1730</v>
      </c>
      <c r="F126" t="s">
        <v>2800</v>
      </c>
      <c r="G126">
        <v>5</v>
      </c>
      <c r="H126">
        <v>8650</v>
      </c>
      <c r="I126">
        <v>0</v>
      </c>
      <c r="J126">
        <v>8650</v>
      </c>
      <c r="K126" s="10">
        <v>43732</v>
      </c>
      <c r="L126" s="25">
        <f t="shared" si="1"/>
        <v>9</v>
      </c>
      <c r="M126" s="8">
        <f>WEEKDAY(Таблица3[[#This Row],[Дата заказа]],2)</f>
        <v>2</v>
      </c>
      <c r="N126" s="29">
        <f>DAY(Таблица3[[#This Row],[Дата заказа]])</f>
        <v>24</v>
      </c>
      <c r="O126" s="29">
        <f>_xlfn.ISOWEEKNUM(Таблица3[[#This Row],[Дата заказа]])</f>
        <v>39</v>
      </c>
      <c r="P126">
        <f>YEAR(Таблица3[[#This Row],[Дата заказа]])</f>
        <v>2019</v>
      </c>
    </row>
    <row r="127" spans="1:16" x14ac:dyDescent="0.2">
      <c r="A127" s="1">
        <v>2</v>
      </c>
      <c r="B127" t="s">
        <v>2854</v>
      </c>
      <c r="C127" t="s">
        <v>2794</v>
      </c>
      <c r="D127" t="s">
        <v>2855</v>
      </c>
      <c r="E127">
        <v>1178</v>
      </c>
      <c r="F127" t="s">
        <v>2796</v>
      </c>
      <c r="G127">
        <v>10</v>
      </c>
      <c r="H127">
        <v>11780</v>
      </c>
      <c r="I127">
        <v>0</v>
      </c>
      <c r="J127">
        <v>11780</v>
      </c>
      <c r="K127" s="10">
        <v>43573</v>
      </c>
      <c r="L127" s="25">
        <f t="shared" si="1"/>
        <v>4</v>
      </c>
      <c r="M127" s="8">
        <f>WEEKDAY(Таблица3[[#This Row],[Дата заказа]],2)</f>
        <v>4</v>
      </c>
      <c r="N127" s="29">
        <f>DAY(Таблица3[[#This Row],[Дата заказа]])</f>
        <v>18</v>
      </c>
      <c r="O127" s="29">
        <f>_xlfn.ISOWEEKNUM(Таблица3[[#This Row],[Дата заказа]])</f>
        <v>16</v>
      </c>
      <c r="P127">
        <f>YEAR(Таблица3[[#This Row],[Дата заказа]])</f>
        <v>2019</v>
      </c>
    </row>
    <row r="128" spans="1:16" x14ac:dyDescent="0.2">
      <c r="A128" s="1">
        <v>9</v>
      </c>
      <c r="B128" t="s">
        <v>2866</v>
      </c>
      <c r="C128" t="s">
        <v>2807</v>
      </c>
      <c r="D128" t="s">
        <v>2807</v>
      </c>
      <c r="E128">
        <v>699</v>
      </c>
      <c r="F128" t="s">
        <v>2796</v>
      </c>
      <c r="G128">
        <v>10</v>
      </c>
      <c r="H128">
        <v>6990</v>
      </c>
      <c r="I128">
        <v>0</v>
      </c>
      <c r="J128">
        <v>6990</v>
      </c>
      <c r="K128" s="10">
        <v>43395</v>
      </c>
      <c r="L128" s="25">
        <f t="shared" si="1"/>
        <v>10</v>
      </c>
      <c r="M128" s="8">
        <f>WEEKDAY(Таблица3[[#This Row],[Дата заказа]],2)</f>
        <v>1</v>
      </c>
      <c r="N128" s="29">
        <f>DAY(Таблица3[[#This Row],[Дата заказа]])</f>
        <v>22</v>
      </c>
      <c r="O128" s="29">
        <f>_xlfn.ISOWEEKNUM(Таблица3[[#This Row],[Дата заказа]])</f>
        <v>43</v>
      </c>
      <c r="P128">
        <f>YEAR(Таблица3[[#This Row],[Дата заказа]])</f>
        <v>2018</v>
      </c>
    </row>
    <row r="129" spans="1:16" x14ac:dyDescent="0.2">
      <c r="A129" s="1">
        <v>44</v>
      </c>
      <c r="B129" t="s">
        <v>2861</v>
      </c>
      <c r="C129" t="s">
        <v>2798</v>
      </c>
      <c r="D129" t="s">
        <v>2862</v>
      </c>
      <c r="E129">
        <v>1386</v>
      </c>
      <c r="F129" t="s">
        <v>2800</v>
      </c>
      <c r="G129">
        <v>20</v>
      </c>
      <c r="H129">
        <v>27720</v>
      </c>
      <c r="I129">
        <v>0.03</v>
      </c>
      <c r="J129">
        <v>26888.400000000001</v>
      </c>
      <c r="K129" s="10">
        <v>42534</v>
      </c>
      <c r="L129" s="25">
        <f t="shared" si="1"/>
        <v>6</v>
      </c>
      <c r="M129" s="8">
        <f>WEEKDAY(Таблица3[[#This Row],[Дата заказа]],2)</f>
        <v>1</v>
      </c>
      <c r="N129" s="29">
        <f>DAY(Таблица3[[#This Row],[Дата заказа]])</f>
        <v>13</v>
      </c>
      <c r="O129" s="29">
        <f>_xlfn.ISOWEEKNUM(Таблица3[[#This Row],[Дата заказа]])</f>
        <v>24</v>
      </c>
      <c r="P129">
        <f>YEAR(Таблица3[[#This Row],[Дата заказа]])</f>
        <v>2016</v>
      </c>
    </row>
    <row r="130" spans="1:16" x14ac:dyDescent="0.2">
      <c r="A130" s="1">
        <v>43</v>
      </c>
      <c r="B130" t="s">
        <v>2846</v>
      </c>
      <c r="C130" t="s">
        <v>2794</v>
      </c>
      <c r="D130" t="s">
        <v>2832</v>
      </c>
      <c r="E130">
        <v>759</v>
      </c>
      <c r="F130" t="s">
        <v>2796</v>
      </c>
      <c r="G130">
        <v>10</v>
      </c>
      <c r="H130">
        <v>7590</v>
      </c>
      <c r="I130">
        <v>0</v>
      </c>
      <c r="J130">
        <v>7590</v>
      </c>
      <c r="K130" s="10">
        <v>42250</v>
      </c>
      <c r="L130" s="25">
        <f t="shared" si="1"/>
        <v>9</v>
      </c>
      <c r="M130" s="8">
        <f>WEEKDAY(Таблица3[[#This Row],[Дата заказа]],2)</f>
        <v>4</v>
      </c>
      <c r="N130" s="29">
        <f>DAY(Таблица3[[#This Row],[Дата заказа]])</f>
        <v>3</v>
      </c>
      <c r="O130" s="29">
        <f>_xlfn.ISOWEEKNUM(Таблица3[[#This Row],[Дата заказа]])</f>
        <v>36</v>
      </c>
      <c r="P130">
        <f>YEAR(Таблица3[[#This Row],[Дата заказа]])</f>
        <v>2015</v>
      </c>
    </row>
    <row r="131" spans="1:16" x14ac:dyDescent="0.2">
      <c r="A131" s="1">
        <v>17</v>
      </c>
      <c r="B131" t="s">
        <v>2823</v>
      </c>
      <c r="C131" t="s">
        <v>2794</v>
      </c>
      <c r="D131" t="s">
        <v>2824</v>
      </c>
      <c r="E131">
        <v>967</v>
      </c>
      <c r="F131" t="s">
        <v>2796</v>
      </c>
      <c r="G131">
        <v>12</v>
      </c>
      <c r="H131">
        <v>11604</v>
      </c>
      <c r="I131">
        <v>0</v>
      </c>
      <c r="J131">
        <v>11604</v>
      </c>
      <c r="K131" s="10">
        <v>42358</v>
      </c>
      <c r="L131" s="25">
        <f t="shared" si="1"/>
        <v>12</v>
      </c>
      <c r="M131" s="8">
        <f>WEEKDAY(Таблица3[[#This Row],[Дата заказа]],2)</f>
        <v>7</v>
      </c>
      <c r="N131" s="29">
        <f>DAY(Таблица3[[#This Row],[Дата заказа]])</f>
        <v>20</v>
      </c>
      <c r="O131" s="29">
        <f>_xlfn.ISOWEEKNUM(Таблица3[[#This Row],[Дата заказа]])</f>
        <v>51</v>
      </c>
      <c r="P131">
        <f>YEAR(Таблица3[[#This Row],[Дата заказа]])</f>
        <v>2015</v>
      </c>
    </row>
    <row r="132" spans="1:16" x14ac:dyDescent="0.2">
      <c r="A132" s="1">
        <v>36</v>
      </c>
      <c r="B132" t="s">
        <v>2797</v>
      </c>
      <c r="C132" t="s">
        <v>2798</v>
      </c>
      <c r="D132" t="s">
        <v>2799</v>
      </c>
      <c r="E132">
        <v>912</v>
      </c>
      <c r="F132" t="s">
        <v>2800</v>
      </c>
      <c r="G132">
        <v>15</v>
      </c>
      <c r="H132">
        <v>13680</v>
      </c>
      <c r="I132">
        <v>0</v>
      </c>
      <c r="J132">
        <v>13680</v>
      </c>
      <c r="K132" s="10">
        <v>42031</v>
      </c>
      <c r="L132" s="25">
        <f t="shared" si="1"/>
        <v>1</v>
      </c>
      <c r="M132" s="8">
        <f>WEEKDAY(Таблица3[[#This Row],[Дата заказа]],2)</f>
        <v>2</v>
      </c>
      <c r="N132" s="29">
        <f>DAY(Таблица3[[#This Row],[Дата заказа]])</f>
        <v>27</v>
      </c>
      <c r="O132" s="29">
        <f>_xlfn.ISOWEEKNUM(Таблица3[[#This Row],[Дата заказа]])</f>
        <v>5</v>
      </c>
      <c r="P132">
        <f>YEAR(Таблица3[[#This Row],[Дата заказа]])</f>
        <v>2015</v>
      </c>
    </row>
    <row r="133" spans="1:16" x14ac:dyDescent="0.2">
      <c r="A133" s="1">
        <v>51</v>
      </c>
      <c r="B133" t="s">
        <v>2806</v>
      </c>
      <c r="C133" t="s">
        <v>2807</v>
      </c>
      <c r="D133" t="s">
        <v>2821</v>
      </c>
      <c r="E133">
        <v>2211</v>
      </c>
      <c r="F133" t="s">
        <v>2796</v>
      </c>
      <c r="G133">
        <v>25</v>
      </c>
      <c r="H133">
        <v>55275</v>
      </c>
      <c r="I133">
        <v>0.09</v>
      </c>
      <c r="J133">
        <v>50300.25</v>
      </c>
      <c r="K133" s="10">
        <v>42834</v>
      </c>
      <c r="L133" s="25">
        <f t="shared" ref="L133:L196" si="2">MONTH(K133)</f>
        <v>4</v>
      </c>
      <c r="M133" s="8">
        <f>WEEKDAY(Таблица3[[#This Row],[Дата заказа]],2)</f>
        <v>7</v>
      </c>
      <c r="N133" s="29">
        <f>DAY(Таблица3[[#This Row],[Дата заказа]])</f>
        <v>9</v>
      </c>
      <c r="O133" s="29">
        <f>_xlfn.ISOWEEKNUM(Таблица3[[#This Row],[Дата заказа]])</f>
        <v>14</v>
      </c>
      <c r="P133">
        <f>YEAR(Таблица3[[#This Row],[Дата заказа]])</f>
        <v>2017</v>
      </c>
    </row>
    <row r="134" spans="1:16" x14ac:dyDescent="0.2">
      <c r="A134" s="1">
        <v>55</v>
      </c>
      <c r="B134" t="s">
        <v>2866</v>
      </c>
      <c r="C134" t="s">
        <v>2807</v>
      </c>
      <c r="D134" t="s">
        <v>2807</v>
      </c>
      <c r="E134">
        <v>699</v>
      </c>
      <c r="F134" t="s">
        <v>2796</v>
      </c>
      <c r="G134">
        <v>10</v>
      </c>
      <c r="H134">
        <v>6990</v>
      </c>
      <c r="I134">
        <v>0</v>
      </c>
      <c r="J134">
        <v>6990</v>
      </c>
      <c r="K134" s="10">
        <v>43868</v>
      </c>
      <c r="L134" s="25">
        <f t="shared" si="2"/>
        <v>2</v>
      </c>
      <c r="M134" s="8">
        <f>WEEKDAY(Таблица3[[#This Row],[Дата заказа]],2)</f>
        <v>5</v>
      </c>
      <c r="N134" s="29">
        <f>DAY(Таблица3[[#This Row],[Дата заказа]])</f>
        <v>7</v>
      </c>
      <c r="O134" s="29">
        <f>_xlfn.ISOWEEKNUM(Таблица3[[#This Row],[Дата заказа]])</f>
        <v>6</v>
      </c>
      <c r="P134">
        <f>YEAR(Таблица3[[#This Row],[Дата заказа]])</f>
        <v>2020</v>
      </c>
    </row>
    <row r="135" spans="1:16" x14ac:dyDescent="0.2">
      <c r="A135" s="1">
        <v>38</v>
      </c>
      <c r="B135" t="s">
        <v>2804</v>
      </c>
      <c r="C135" t="s">
        <v>2794</v>
      </c>
      <c r="D135" t="s">
        <v>2805</v>
      </c>
      <c r="E135">
        <v>1182</v>
      </c>
      <c r="F135" t="s">
        <v>2800</v>
      </c>
      <c r="G135">
        <v>17</v>
      </c>
      <c r="H135">
        <v>20094</v>
      </c>
      <c r="I135">
        <v>0.03</v>
      </c>
      <c r="J135">
        <v>19491.18</v>
      </c>
      <c r="K135" s="10">
        <v>42680</v>
      </c>
      <c r="L135" s="25">
        <f t="shared" si="2"/>
        <v>11</v>
      </c>
      <c r="M135" s="8">
        <f>WEEKDAY(Таблица3[[#This Row],[Дата заказа]],2)</f>
        <v>7</v>
      </c>
      <c r="N135" s="29">
        <f>DAY(Таблица3[[#This Row],[Дата заказа]])</f>
        <v>6</v>
      </c>
      <c r="O135" s="29">
        <f>_xlfn.ISOWEEKNUM(Таблица3[[#This Row],[Дата заказа]])</f>
        <v>44</v>
      </c>
      <c r="P135">
        <f>YEAR(Таблица3[[#This Row],[Дата заказа]])</f>
        <v>2016</v>
      </c>
    </row>
    <row r="136" spans="1:16" x14ac:dyDescent="0.2">
      <c r="A136" s="1">
        <v>12</v>
      </c>
      <c r="B136" t="s">
        <v>2861</v>
      </c>
      <c r="C136" t="s">
        <v>2798</v>
      </c>
      <c r="D136" t="s">
        <v>2862</v>
      </c>
      <c r="E136">
        <v>1386</v>
      </c>
      <c r="F136" t="s">
        <v>2800</v>
      </c>
      <c r="G136">
        <v>20</v>
      </c>
      <c r="H136">
        <v>27720</v>
      </c>
      <c r="I136">
        <v>0.03</v>
      </c>
      <c r="J136">
        <v>26888.400000000001</v>
      </c>
      <c r="K136" s="10">
        <v>43434</v>
      </c>
      <c r="L136" s="25">
        <f t="shared" si="2"/>
        <v>11</v>
      </c>
      <c r="M136" s="8">
        <f>WEEKDAY(Таблица3[[#This Row],[Дата заказа]],2)</f>
        <v>5</v>
      </c>
      <c r="N136" s="29">
        <f>DAY(Таблица3[[#This Row],[Дата заказа]])</f>
        <v>30</v>
      </c>
      <c r="O136" s="29">
        <f>_xlfn.ISOWEEKNUM(Таблица3[[#This Row],[Дата заказа]])</f>
        <v>48</v>
      </c>
      <c r="P136">
        <f>YEAR(Таблица3[[#This Row],[Дата заказа]])</f>
        <v>2018</v>
      </c>
    </row>
    <row r="137" spans="1:16" x14ac:dyDescent="0.2">
      <c r="A137" s="1">
        <v>12</v>
      </c>
      <c r="B137" t="s">
        <v>2861</v>
      </c>
      <c r="C137" t="s">
        <v>2798</v>
      </c>
      <c r="D137" t="s">
        <v>2862</v>
      </c>
      <c r="E137">
        <v>1386</v>
      </c>
      <c r="F137" t="s">
        <v>2800</v>
      </c>
      <c r="G137">
        <v>20</v>
      </c>
      <c r="H137">
        <v>27720</v>
      </c>
      <c r="I137">
        <v>0.03</v>
      </c>
      <c r="J137">
        <v>26888.400000000001</v>
      </c>
      <c r="K137" s="10">
        <v>43876</v>
      </c>
      <c r="L137" s="25">
        <f t="shared" si="2"/>
        <v>2</v>
      </c>
      <c r="M137" s="8">
        <f>WEEKDAY(Таблица3[[#This Row],[Дата заказа]],2)</f>
        <v>6</v>
      </c>
      <c r="N137" s="29">
        <f>DAY(Таблица3[[#This Row],[Дата заказа]])</f>
        <v>15</v>
      </c>
      <c r="O137" s="29">
        <f>_xlfn.ISOWEEKNUM(Таблица3[[#This Row],[Дата заказа]])</f>
        <v>7</v>
      </c>
      <c r="P137">
        <f>YEAR(Таблица3[[#This Row],[Дата заказа]])</f>
        <v>2020</v>
      </c>
    </row>
    <row r="138" spans="1:16" x14ac:dyDescent="0.2">
      <c r="A138" s="1">
        <v>2</v>
      </c>
      <c r="B138" t="s">
        <v>2854</v>
      </c>
      <c r="C138" t="s">
        <v>2794</v>
      </c>
      <c r="D138" t="s">
        <v>2855</v>
      </c>
      <c r="E138">
        <v>1178</v>
      </c>
      <c r="F138" t="s">
        <v>2796</v>
      </c>
      <c r="G138">
        <v>10</v>
      </c>
      <c r="H138">
        <v>11780</v>
      </c>
      <c r="I138">
        <v>0</v>
      </c>
      <c r="J138">
        <v>11780</v>
      </c>
      <c r="K138" s="10">
        <v>42872</v>
      </c>
      <c r="L138" s="25">
        <f t="shared" si="2"/>
        <v>5</v>
      </c>
      <c r="M138" s="8">
        <f>WEEKDAY(Таблица3[[#This Row],[Дата заказа]],2)</f>
        <v>3</v>
      </c>
      <c r="N138" s="29">
        <f>DAY(Таблица3[[#This Row],[Дата заказа]])</f>
        <v>17</v>
      </c>
      <c r="O138" s="29">
        <f>_xlfn.ISOWEEKNUM(Таблица3[[#This Row],[Дата заказа]])</f>
        <v>20</v>
      </c>
      <c r="P138">
        <f>YEAR(Таблица3[[#This Row],[Дата заказа]])</f>
        <v>2017</v>
      </c>
    </row>
    <row r="139" spans="1:16" x14ac:dyDescent="0.2">
      <c r="A139" s="1">
        <v>29</v>
      </c>
      <c r="B139" t="s">
        <v>2833</v>
      </c>
      <c r="C139" t="s">
        <v>2818</v>
      </c>
      <c r="D139" t="s">
        <v>2834</v>
      </c>
      <c r="E139">
        <v>843</v>
      </c>
      <c r="F139" t="s">
        <v>2796</v>
      </c>
      <c r="G139">
        <v>10</v>
      </c>
      <c r="H139">
        <v>8430</v>
      </c>
      <c r="I139">
        <v>0</v>
      </c>
      <c r="J139">
        <v>8430</v>
      </c>
      <c r="K139" s="10">
        <v>43901</v>
      </c>
      <c r="L139" s="25">
        <f t="shared" si="2"/>
        <v>3</v>
      </c>
      <c r="M139" s="8">
        <f>WEEKDAY(Таблица3[[#This Row],[Дата заказа]],2)</f>
        <v>3</v>
      </c>
      <c r="N139" s="29">
        <f>DAY(Таблица3[[#This Row],[Дата заказа]])</f>
        <v>11</v>
      </c>
      <c r="O139" s="29">
        <f>_xlfn.ISOWEEKNUM(Таблица3[[#This Row],[Дата заказа]])</f>
        <v>11</v>
      </c>
      <c r="P139">
        <f>YEAR(Таблица3[[#This Row],[Дата заказа]])</f>
        <v>2020</v>
      </c>
    </row>
    <row r="140" spans="1:16" x14ac:dyDescent="0.2">
      <c r="A140" s="1">
        <v>1</v>
      </c>
      <c r="B140" t="s">
        <v>2851</v>
      </c>
      <c r="C140" t="s">
        <v>2813</v>
      </c>
      <c r="D140" t="s">
        <v>2852</v>
      </c>
      <c r="E140">
        <v>876</v>
      </c>
      <c r="F140" t="s">
        <v>2796</v>
      </c>
      <c r="G140">
        <v>20</v>
      </c>
      <c r="H140">
        <v>17520</v>
      </c>
      <c r="I140">
        <v>0.03</v>
      </c>
      <c r="J140">
        <v>16994.400000000001</v>
      </c>
      <c r="K140" s="10">
        <v>43414</v>
      </c>
      <c r="L140" s="25">
        <f t="shared" si="2"/>
        <v>11</v>
      </c>
      <c r="M140" s="8">
        <f>WEEKDAY(Таблица3[[#This Row],[Дата заказа]],2)</f>
        <v>6</v>
      </c>
      <c r="N140" s="29">
        <f>DAY(Таблица3[[#This Row],[Дата заказа]])</f>
        <v>10</v>
      </c>
      <c r="O140" s="29">
        <f>_xlfn.ISOWEEKNUM(Таблица3[[#This Row],[Дата заказа]])</f>
        <v>45</v>
      </c>
      <c r="P140">
        <f>YEAR(Таблица3[[#This Row],[Дата заказа]])</f>
        <v>2018</v>
      </c>
    </row>
    <row r="141" spans="1:16" x14ac:dyDescent="0.2">
      <c r="A141" s="1">
        <v>26</v>
      </c>
      <c r="B141" t="s">
        <v>2873</v>
      </c>
      <c r="C141" t="s">
        <v>2802</v>
      </c>
      <c r="D141" t="s">
        <v>2803</v>
      </c>
      <c r="E141">
        <v>2197</v>
      </c>
      <c r="F141" t="s">
        <v>2800</v>
      </c>
      <c r="G141">
        <v>40</v>
      </c>
      <c r="H141">
        <v>87880</v>
      </c>
      <c r="I141">
        <v>0.12</v>
      </c>
      <c r="J141">
        <v>77334.399999999994</v>
      </c>
      <c r="K141" s="10">
        <v>42806</v>
      </c>
      <c r="L141" s="25">
        <f t="shared" si="2"/>
        <v>3</v>
      </c>
      <c r="M141" s="8">
        <f>WEEKDAY(Таблица3[[#This Row],[Дата заказа]],2)</f>
        <v>7</v>
      </c>
      <c r="N141" s="29">
        <f>DAY(Таблица3[[#This Row],[Дата заказа]])</f>
        <v>12</v>
      </c>
      <c r="O141" s="29">
        <f>_xlfn.ISOWEEKNUM(Таблица3[[#This Row],[Дата заказа]])</f>
        <v>10</v>
      </c>
      <c r="P141">
        <f>YEAR(Таблица3[[#This Row],[Дата заказа]])</f>
        <v>2017</v>
      </c>
    </row>
    <row r="142" spans="1:16" x14ac:dyDescent="0.2">
      <c r="A142" s="1">
        <v>34</v>
      </c>
      <c r="B142" t="s">
        <v>2812</v>
      </c>
      <c r="C142" t="s">
        <v>2813</v>
      </c>
      <c r="D142" t="s">
        <v>2814</v>
      </c>
      <c r="E142">
        <v>2199</v>
      </c>
      <c r="F142" t="s">
        <v>2800</v>
      </c>
      <c r="G142">
        <v>60</v>
      </c>
      <c r="H142">
        <v>131940</v>
      </c>
      <c r="I142">
        <v>0.15</v>
      </c>
      <c r="J142">
        <v>112149</v>
      </c>
      <c r="K142" s="10">
        <v>42592</v>
      </c>
      <c r="L142" s="25">
        <f t="shared" si="2"/>
        <v>8</v>
      </c>
      <c r="M142" s="8">
        <f>WEEKDAY(Таблица3[[#This Row],[Дата заказа]],2)</f>
        <v>3</v>
      </c>
      <c r="N142" s="29">
        <f>DAY(Таблица3[[#This Row],[Дата заказа]])</f>
        <v>10</v>
      </c>
      <c r="O142" s="29">
        <f>_xlfn.ISOWEEKNUM(Таблица3[[#This Row],[Дата заказа]])</f>
        <v>32</v>
      </c>
      <c r="P142">
        <f>YEAR(Таблица3[[#This Row],[Дата заказа]])</f>
        <v>2016</v>
      </c>
    </row>
    <row r="143" spans="1:16" x14ac:dyDescent="0.2">
      <c r="A143" s="1">
        <v>27</v>
      </c>
      <c r="B143" t="s">
        <v>2867</v>
      </c>
      <c r="C143" t="s">
        <v>2839</v>
      </c>
      <c r="D143" t="s">
        <v>2850</v>
      </c>
      <c r="E143">
        <v>1994</v>
      </c>
      <c r="F143" t="s">
        <v>2796</v>
      </c>
      <c r="G143">
        <v>25</v>
      </c>
      <c r="H143">
        <v>49850</v>
      </c>
      <c r="I143">
        <v>0.06</v>
      </c>
      <c r="J143">
        <v>46859</v>
      </c>
      <c r="K143" s="10">
        <v>44068</v>
      </c>
      <c r="L143" s="25">
        <f t="shared" si="2"/>
        <v>8</v>
      </c>
      <c r="M143" s="8">
        <f>WEEKDAY(Таблица3[[#This Row],[Дата заказа]],2)</f>
        <v>2</v>
      </c>
      <c r="N143" s="29">
        <f>DAY(Таблица3[[#This Row],[Дата заказа]])</f>
        <v>25</v>
      </c>
      <c r="O143" s="29">
        <f>_xlfn.ISOWEEKNUM(Таблица3[[#This Row],[Дата заказа]])</f>
        <v>35</v>
      </c>
      <c r="P143">
        <f>YEAR(Таблица3[[#This Row],[Дата заказа]])</f>
        <v>2020</v>
      </c>
    </row>
    <row r="144" spans="1:16" x14ac:dyDescent="0.2">
      <c r="A144" s="1">
        <v>15</v>
      </c>
      <c r="B144" t="s">
        <v>2856</v>
      </c>
      <c r="C144" t="s">
        <v>2839</v>
      </c>
      <c r="D144" t="s">
        <v>2857</v>
      </c>
      <c r="E144">
        <v>1994</v>
      </c>
      <c r="F144" t="s">
        <v>2796</v>
      </c>
      <c r="G144">
        <v>17</v>
      </c>
      <c r="H144">
        <v>33898</v>
      </c>
      <c r="I144">
        <v>0.06</v>
      </c>
      <c r="J144">
        <v>31864.12</v>
      </c>
      <c r="K144" s="10">
        <v>42328</v>
      </c>
      <c r="L144" s="25">
        <f t="shared" si="2"/>
        <v>11</v>
      </c>
      <c r="M144" s="8">
        <f>WEEKDAY(Таблица3[[#This Row],[Дата заказа]],2)</f>
        <v>5</v>
      </c>
      <c r="N144" s="29">
        <f>DAY(Таблица3[[#This Row],[Дата заказа]])</f>
        <v>20</v>
      </c>
      <c r="O144" s="29">
        <f>_xlfn.ISOWEEKNUM(Таблица3[[#This Row],[Дата заказа]])</f>
        <v>47</v>
      </c>
      <c r="P144">
        <f>YEAR(Таблица3[[#This Row],[Дата заказа]])</f>
        <v>2015</v>
      </c>
    </row>
    <row r="145" spans="1:16" x14ac:dyDescent="0.2">
      <c r="A145" s="1">
        <v>0</v>
      </c>
      <c r="B145" t="s">
        <v>2869</v>
      </c>
      <c r="C145" t="s">
        <v>2802</v>
      </c>
      <c r="D145" t="s">
        <v>2870</v>
      </c>
      <c r="E145">
        <v>620</v>
      </c>
      <c r="F145" t="s">
        <v>2796</v>
      </c>
      <c r="G145">
        <v>30</v>
      </c>
      <c r="H145">
        <v>18600</v>
      </c>
      <c r="I145">
        <v>0.03</v>
      </c>
      <c r="J145">
        <v>18042</v>
      </c>
      <c r="K145" s="10">
        <v>42040</v>
      </c>
      <c r="L145" s="25">
        <f t="shared" si="2"/>
        <v>2</v>
      </c>
      <c r="M145" s="8">
        <f>WEEKDAY(Таблица3[[#This Row],[Дата заказа]],2)</f>
        <v>4</v>
      </c>
      <c r="N145" s="29">
        <f>DAY(Таблица3[[#This Row],[Дата заказа]])</f>
        <v>5</v>
      </c>
      <c r="O145" s="29">
        <f>_xlfn.ISOWEEKNUM(Таблица3[[#This Row],[Дата заказа]])</f>
        <v>6</v>
      </c>
      <c r="P145">
        <f>YEAR(Таблица3[[#This Row],[Дата заказа]])</f>
        <v>2015</v>
      </c>
    </row>
    <row r="146" spans="1:16" x14ac:dyDescent="0.2">
      <c r="A146" s="1">
        <v>30</v>
      </c>
      <c r="B146" t="s">
        <v>2844</v>
      </c>
      <c r="C146" t="s">
        <v>2816</v>
      </c>
      <c r="D146" t="s">
        <v>2845</v>
      </c>
      <c r="E146">
        <v>1730</v>
      </c>
      <c r="F146" t="s">
        <v>2800</v>
      </c>
      <c r="G146">
        <v>5</v>
      </c>
      <c r="H146">
        <v>8650</v>
      </c>
      <c r="I146">
        <v>0</v>
      </c>
      <c r="J146">
        <v>8650</v>
      </c>
      <c r="K146" s="10">
        <v>43063</v>
      </c>
      <c r="L146" s="25">
        <f t="shared" si="2"/>
        <v>11</v>
      </c>
      <c r="M146" s="8">
        <f>WEEKDAY(Таблица3[[#This Row],[Дата заказа]],2)</f>
        <v>5</v>
      </c>
      <c r="N146" s="29">
        <f>DAY(Таблица3[[#This Row],[Дата заказа]])</f>
        <v>24</v>
      </c>
      <c r="O146" s="29">
        <f>_xlfn.ISOWEEKNUM(Таблица3[[#This Row],[Дата заказа]])</f>
        <v>47</v>
      </c>
      <c r="P146">
        <f>YEAR(Таблица3[[#This Row],[Дата заказа]])</f>
        <v>2017</v>
      </c>
    </row>
    <row r="147" spans="1:16" x14ac:dyDescent="0.2">
      <c r="A147" s="1">
        <v>42</v>
      </c>
      <c r="B147" t="s">
        <v>2826</v>
      </c>
      <c r="C147" t="s">
        <v>2813</v>
      </c>
      <c r="D147" t="s">
        <v>2827</v>
      </c>
      <c r="E147">
        <v>800</v>
      </c>
      <c r="F147" t="s">
        <v>2800</v>
      </c>
      <c r="G147">
        <v>25</v>
      </c>
      <c r="H147">
        <v>20000</v>
      </c>
      <c r="I147">
        <v>0.03</v>
      </c>
      <c r="J147">
        <v>19400</v>
      </c>
      <c r="K147" s="10">
        <v>43441</v>
      </c>
      <c r="L147" s="25">
        <f t="shared" si="2"/>
        <v>12</v>
      </c>
      <c r="M147" s="8">
        <f>WEEKDAY(Таблица3[[#This Row],[Дата заказа]],2)</f>
        <v>5</v>
      </c>
      <c r="N147" s="29">
        <f>DAY(Таблица3[[#This Row],[Дата заказа]])</f>
        <v>7</v>
      </c>
      <c r="O147" s="29">
        <f>_xlfn.ISOWEEKNUM(Таблица3[[#This Row],[Дата заказа]])</f>
        <v>49</v>
      </c>
      <c r="P147">
        <f>YEAR(Таблица3[[#This Row],[Дата заказа]])</f>
        <v>2018</v>
      </c>
    </row>
    <row r="148" spans="1:16" x14ac:dyDescent="0.2">
      <c r="A148" s="1">
        <v>42</v>
      </c>
      <c r="B148" t="s">
        <v>2826</v>
      </c>
      <c r="C148" t="s">
        <v>2813</v>
      </c>
      <c r="D148" t="s">
        <v>2827</v>
      </c>
      <c r="E148">
        <v>800</v>
      </c>
      <c r="F148" t="s">
        <v>2800</v>
      </c>
      <c r="G148">
        <v>25</v>
      </c>
      <c r="H148">
        <v>20000</v>
      </c>
      <c r="I148">
        <v>0.03</v>
      </c>
      <c r="J148">
        <v>19400</v>
      </c>
      <c r="K148" s="10">
        <v>43232</v>
      </c>
      <c r="L148" s="25">
        <f t="shared" si="2"/>
        <v>5</v>
      </c>
      <c r="M148" s="8">
        <f>WEEKDAY(Таблица3[[#This Row],[Дата заказа]],2)</f>
        <v>6</v>
      </c>
      <c r="N148" s="29">
        <f>DAY(Таблица3[[#This Row],[Дата заказа]])</f>
        <v>12</v>
      </c>
      <c r="O148" s="29">
        <f>_xlfn.ISOWEEKNUM(Таблица3[[#This Row],[Дата заказа]])</f>
        <v>19</v>
      </c>
      <c r="P148">
        <f>YEAR(Таблица3[[#This Row],[Дата заказа]])</f>
        <v>2018</v>
      </c>
    </row>
    <row r="149" spans="1:16" x14ac:dyDescent="0.2">
      <c r="A149" s="1">
        <v>22</v>
      </c>
      <c r="B149" t="s">
        <v>2880</v>
      </c>
      <c r="C149" t="s">
        <v>2881</v>
      </c>
      <c r="D149" t="s">
        <v>2881</v>
      </c>
      <c r="E149">
        <v>4889</v>
      </c>
      <c r="F149" t="s">
        <v>2796</v>
      </c>
      <c r="G149">
        <v>18</v>
      </c>
      <c r="H149">
        <v>88002</v>
      </c>
      <c r="I149">
        <v>0.12</v>
      </c>
      <c r="J149">
        <v>77441.759999999995</v>
      </c>
      <c r="K149" s="10">
        <v>43538</v>
      </c>
      <c r="L149" s="25">
        <f t="shared" si="2"/>
        <v>3</v>
      </c>
      <c r="M149" s="8">
        <f>WEEKDAY(Таблица3[[#This Row],[Дата заказа]],2)</f>
        <v>4</v>
      </c>
      <c r="N149" s="29">
        <f>DAY(Таблица3[[#This Row],[Дата заказа]])</f>
        <v>14</v>
      </c>
      <c r="O149" s="29">
        <f>_xlfn.ISOWEEKNUM(Таблица3[[#This Row],[Дата заказа]])</f>
        <v>11</v>
      </c>
      <c r="P149">
        <f>YEAR(Таблица3[[#This Row],[Дата заказа]])</f>
        <v>2019</v>
      </c>
    </row>
    <row r="150" spans="1:16" x14ac:dyDescent="0.2">
      <c r="A150" s="1">
        <v>2</v>
      </c>
      <c r="B150" t="s">
        <v>2854</v>
      </c>
      <c r="C150" t="s">
        <v>2794</v>
      </c>
      <c r="D150" t="s">
        <v>2855</v>
      </c>
      <c r="E150">
        <v>1178</v>
      </c>
      <c r="F150" t="s">
        <v>2796</v>
      </c>
      <c r="G150">
        <v>10</v>
      </c>
      <c r="H150">
        <v>11780</v>
      </c>
      <c r="I150">
        <v>0</v>
      </c>
      <c r="J150">
        <v>11780</v>
      </c>
      <c r="K150" s="10">
        <v>43203</v>
      </c>
      <c r="L150" s="25">
        <f t="shared" si="2"/>
        <v>4</v>
      </c>
      <c r="M150" s="8">
        <f>WEEKDAY(Таблица3[[#This Row],[Дата заказа]],2)</f>
        <v>5</v>
      </c>
      <c r="N150" s="29">
        <f>DAY(Таблица3[[#This Row],[Дата заказа]])</f>
        <v>13</v>
      </c>
      <c r="O150" s="29">
        <f>_xlfn.ISOWEEKNUM(Таблица3[[#This Row],[Дата заказа]])</f>
        <v>15</v>
      </c>
      <c r="P150">
        <f>YEAR(Таблица3[[#This Row],[Дата заказа]])</f>
        <v>2018</v>
      </c>
    </row>
    <row r="151" spans="1:16" x14ac:dyDescent="0.2">
      <c r="A151" s="1">
        <v>6</v>
      </c>
      <c r="B151" t="s">
        <v>2793</v>
      </c>
      <c r="C151" t="s">
        <v>2794</v>
      </c>
      <c r="D151" t="s">
        <v>2795</v>
      </c>
      <c r="E151">
        <v>3197</v>
      </c>
      <c r="F151" t="s">
        <v>2796</v>
      </c>
      <c r="G151">
        <v>6</v>
      </c>
      <c r="H151">
        <v>19182</v>
      </c>
      <c r="I151">
        <v>0.03</v>
      </c>
      <c r="J151">
        <v>18606.54</v>
      </c>
      <c r="K151" s="10">
        <v>42463</v>
      </c>
      <c r="L151" s="25">
        <f t="shared" si="2"/>
        <v>4</v>
      </c>
      <c r="M151" s="8">
        <f>WEEKDAY(Таблица3[[#This Row],[Дата заказа]],2)</f>
        <v>7</v>
      </c>
      <c r="N151" s="29">
        <f>DAY(Таблица3[[#This Row],[Дата заказа]])</f>
        <v>3</v>
      </c>
      <c r="O151" s="29">
        <f>_xlfn.ISOWEEKNUM(Таблица3[[#This Row],[Дата заказа]])</f>
        <v>13</v>
      </c>
      <c r="P151">
        <f>YEAR(Таблица3[[#This Row],[Дата заказа]])</f>
        <v>2016</v>
      </c>
    </row>
    <row r="152" spans="1:16" x14ac:dyDescent="0.2">
      <c r="A152" s="1">
        <v>19</v>
      </c>
      <c r="B152" t="s">
        <v>2863</v>
      </c>
      <c r="C152" t="s">
        <v>2798</v>
      </c>
      <c r="D152" t="s">
        <v>2864</v>
      </c>
      <c r="E152">
        <v>1879</v>
      </c>
      <c r="F152" t="s">
        <v>2800</v>
      </c>
      <c r="G152">
        <v>15</v>
      </c>
      <c r="H152">
        <v>28185</v>
      </c>
      <c r="I152">
        <v>0.03</v>
      </c>
      <c r="J152">
        <v>27339.45</v>
      </c>
      <c r="K152" s="10">
        <v>43266</v>
      </c>
      <c r="L152" s="25">
        <f t="shared" si="2"/>
        <v>6</v>
      </c>
      <c r="M152" s="8">
        <f>WEEKDAY(Таблица3[[#This Row],[Дата заказа]],2)</f>
        <v>5</v>
      </c>
      <c r="N152" s="29">
        <f>DAY(Таблица3[[#This Row],[Дата заказа]])</f>
        <v>15</v>
      </c>
      <c r="O152" s="29">
        <f>_xlfn.ISOWEEKNUM(Таблица3[[#This Row],[Дата заказа]])</f>
        <v>24</v>
      </c>
      <c r="P152">
        <f>YEAR(Таблица3[[#This Row],[Дата заказа]])</f>
        <v>2018</v>
      </c>
    </row>
    <row r="153" spans="1:16" x14ac:dyDescent="0.2">
      <c r="A153" s="1">
        <v>14</v>
      </c>
      <c r="B153" t="s">
        <v>2815</v>
      </c>
      <c r="C153" t="s">
        <v>2816</v>
      </c>
      <c r="D153" t="s">
        <v>2816</v>
      </c>
      <c r="E153">
        <v>770</v>
      </c>
      <c r="F153" t="s">
        <v>2800</v>
      </c>
      <c r="G153">
        <v>20</v>
      </c>
      <c r="H153">
        <v>15400</v>
      </c>
      <c r="I153">
        <v>0.03</v>
      </c>
      <c r="J153">
        <v>14938</v>
      </c>
      <c r="K153" s="10">
        <v>42748</v>
      </c>
      <c r="L153" s="25">
        <f t="shared" si="2"/>
        <v>1</v>
      </c>
      <c r="M153" s="8">
        <f>WEEKDAY(Таблица3[[#This Row],[Дата заказа]],2)</f>
        <v>5</v>
      </c>
      <c r="N153" s="29">
        <f>DAY(Таблица3[[#This Row],[Дата заказа]])</f>
        <v>13</v>
      </c>
      <c r="O153" s="29">
        <f>_xlfn.ISOWEEKNUM(Таблица3[[#This Row],[Дата заказа]])</f>
        <v>2</v>
      </c>
      <c r="P153">
        <f>YEAR(Таблица3[[#This Row],[Дата заказа]])</f>
        <v>2017</v>
      </c>
    </row>
    <row r="154" spans="1:16" x14ac:dyDescent="0.2">
      <c r="A154" s="1">
        <v>40</v>
      </c>
      <c r="B154" t="s">
        <v>2810</v>
      </c>
      <c r="C154" t="s">
        <v>2798</v>
      </c>
      <c r="D154" t="s">
        <v>2811</v>
      </c>
      <c r="E154">
        <v>847</v>
      </c>
      <c r="F154" t="s">
        <v>2800</v>
      </c>
      <c r="G154">
        <v>15</v>
      </c>
      <c r="H154">
        <v>12705</v>
      </c>
      <c r="I154">
        <v>0</v>
      </c>
      <c r="J154">
        <v>12705</v>
      </c>
      <c r="K154" s="10">
        <v>42401</v>
      </c>
      <c r="L154" s="25">
        <f t="shared" si="2"/>
        <v>2</v>
      </c>
      <c r="M154" s="8">
        <f>WEEKDAY(Таблица3[[#This Row],[Дата заказа]],2)</f>
        <v>1</v>
      </c>
      <c r="N154" s="29">
        <f>DAY(Таблица3[[#This Row],[Дата заказа]])</f>
        <v>1</v>
      </c>
      <c r="O154" s="29">
        <f>_xlfn.ISOWEEKNUM(Таблица3[[#This Row],[Дата заказа]])</f>
        <v>5</v>
      </c>
      <c r="P154">
        <f>YEAR(Таблица3[[#This Row],[Дата заказа]])</f>
        <v>2016</v>
      </c>
    </row>
    <row r="155" spans="1:16" x14ac:dyDescent="0.2">
      <c r="A155" s="1">
        <v>39</v>
      </c>
      <c r="B155" t="s">
        <v>2836</v>
      </c>
      <c r="C155" t="s">
        <v>2813</v>
      </c>
      <c r="D155" t="s">
        <v>2837</v>
      </c>
      <c r="E155">
        <v>1923</v>
      </c>
      <c r="F155" t="s">
        <v>2800</v>
      </c>
      <c r="G155">
        <v>25</v>
      </c>
      <c r="H155">
        <v>48075</v>
      </c>
      <c r="I155">
        <v>0.06</v>
      </c>
      <c r="J155">
        <v>45190.5</v>
      </c>
      <c r="K155" s="10">
        <v>42190</v>
      </c>
      <c r="L155" s="25">
        <f t="shared" si="2"/>
        <v>7</v>
      </c>
      <c r="M155" s="8">
        <f>WEEKDAY(Таблица3[[#This Row],[Дата заказа]],2)</f>
        <v>7</v>
      </c>
      <c r="N155" s="29">
        <f>DAY(Таблица3[[#This Row],[Дата заказа]])</f>
        <v>5</v>
      </c>
      <c r="O155" s="29">
        <f>_xlfn.ISOWEEKNUM(Таблица3[[#This Row],[Дата заказа]])</f>
        <v>27</v>
      </c>
      <c r="P155">
        <f>YEAR(Таблица3[[#This Row],[Дата заказа]])</f>
        <v>2015</v>
      </c>
    </row>
    <row r="156" spans="1:16" x14ac:dyDescent="0.2">
      <c r="A156" s="1">
        <v>56</v>
      </c>
      <c r="B156" t="s">
        <v>2826</v>
      </c>
      <c r="C156" t="s">
        <v>2813</v>
      </c>
      <c r="D156" t="s">
        <v>2827</v>
      </c>
      <c r="E156">
        <v>800</v>
      </c>
      <c r="F156" t="s">
        <v>2800</v>
      </c>
      <c r="G156">
        <v>40</v>
      </c>
      <c r="H156">
        <v>32000</v>
      </c>
      <c r="I156">
        <v>0.03</v>
      </c>
      <c r="J156">
        <v>31040</v>
      </c>
      <c r="K156" s="10">
        <v>43203</v>
      </c>
      <c r="L156" s="25">
        <f t="shared" si="2"/>
        <v>4</v>
      </c>
      <c r="M156" s="8">
        <f>WEEKDAY(Таблица3[[#This Row],[Дата заказа]],2)</f>
        <v>5</v>
      </c>
      <c r="N156" s="29">
        <f>DAY(Таблица3[[#This Row],[Дата заказа]])</f>
        <v>13</v>
      </c>
      <c r="O156" s="29">
        <f>_xlfn.ISOWEEKNUM(Таблица3[[#This Row],[Дата заказа]])</f>
        <v>15</v>
      </c>
      <c r="P156">
        <f>YEAR(Таблица3[[#This Row],[Дата заказа]])</f>
        <v>2018</v>
      </c>
    </row>
    <row r="157" spans="1:16" x14ac:dyDescent="0.2">
      <c r="A157" s="1">
        <v>46</v>
      </c>
      <c r="B157" t="s">
        <v>2815</v>
      </c>
      <c r="C157" t="s">
        <v>2816</v>
      </c>
      <c r="D157" t="s">
        <v>2816</v>
      </c>
      <c r="E157">
        <v>770</v>
      </c>
      <c r="F157" t="s">
        <v>2800</v>
      </c>
      <c r="G157">
        <v>20</v>
      </c>
      <c r="H157">
        <v>15400</v>
      </c>
      <c r="I157">
        <v>0.03</v>
      </c>
      <c r="J157">
        <v>14938</v>
      </c>
      <c r="K157" s="10">
        <v>44099</v>
      </c>
      <c r="L157" s="25">
        <f t="shared" si="2"/>
        <v>9</v>
      </c>
      <c r="M157" s="8">
        <f>WEEKDAY(Таблица3[[#This Row],[Дата заказа]],2)</f>
        <v>5</v>
      </c>
      <c r="N157" s="29">
        <f>DAY(Таблица3[[#This Row],[Дата заказа]])</f>
        <v>25</v>
      </c>
      <c r="O157" s="29">
        <f>_xlfn.ISOWEEKNUM(Таблица3[[#This Row],[Дата заказа]])</f>
        <v>39</v>
      </c>
      <c r="P157">
        <f>YEAR(Таблица3[[#This Row],[Дата заказа]])</f>
        <v>2020</v>
      </c>
    </row>
    <row r="158" spans="1:16" x14ac:dyDescent="0.2">
      <c r="A158" s="1">
        <v>24</v>
      </c>
      <c r="B158" t="s">
        <v>2892</v>
      </c>
      <c r="C158" t="s">
        <v>2878</v>
      </c>
      <c r="D158" t="s">
        <v>2893</v>
      </c>
      <c r="E158">
        <v>957</v>
      </c>
      <c r="F158" t="s">
        <v>2800</v>
      </c>
      <c r="G158">
        <v>25</v>
      </c>
      <c r="H158">
        <v>23925</v>
      </c>
      <c r="I158">
        <v>0.03</v>
      </c>
      <c r="J158">
        <v>23207.25</v>
      </c>
      <c r="K158" s="10">
        <v>43071</v>
      </c>
      <c r="L158" s="25">
        <f t="shared" si="2"/>
        <v>12</v>
      </c>
      <c r="M158" s="8">
        <f>WEEKDAY(Таблица3[[#This Row],[Дата заказа]],2)</f>
        <v>6</v>
      </c>
      <c r="N158" s="29">
        <f>DAY(Таблица3[[#This Row],[Дата заказа]])</f>
        <v>2</v>
      </c>
      <c r="O158" s="29">
        <f>_xlfn.ISOWEEKNUM(Таблица3[[#This Row],[Дата заказа]])</f>
        <v>48</v>
      </c>
      <c r="P158">
        <f>YEAR(Таблица3[[#This Row],[Дата заказа]])</f>
        <v>2017</v>
      </c>
    </row>
    <row r="159" spans="1:16" x14ac:dyDescent="0.2">
      <c r="A159" s="1">
        <v>38</v>
      </c>
      <c r="B159" t="s">
        <v>2804</v>
      </c>
      <c r="C159" t="s">
        <v>2794</v>
      </c>
      <c r="D159" t="s">
        <v>2805</v>
      </c>
      <c r="E159">
        <v>1182</v>
      </c>
      <c r="F159" t="s">
        <v>2800</v>
      </c>
      <c r="G159">
        <v>17</v>
      </c>
      <c r="H159">
        <v>20094</v>
      </c>
      <c r="I159">
        <v>0.03</v>
      </c>
      <c r="J159">
        <v>19491.18</v>
      </c>
      <c r="K159" s="10">
        <v>42240</v>
      </c>
      <c r="L159" s="25">
        <f t="shared" si="2"/>
        <v>8</v>
      </c>
      <c r="M159" s="8">
        <f>WEEKDAY(Таблица3[[#This Row],[Дата заказа]],2)</f>
        <v>1</v>
      </c>
      <c r="N159" s="29">
        <f>DAY(Таблица3[[#This Row],[Дата заказа]])</f>
        <v>24</v>
      </c>
      <c r="O159" s="29">
        <f>_xlfn.ISOWEEKNUM(Таблица3[[#This Row],[Дата заказа]])</f>
        <v>35</v>
      </c>
      <c r="P159">
        <f>YEAR(Таблица3[[#This Row],[Дата заказа]])</f>
        <v>2015</v>
      </c>
    </row>
    <row r="160" spans="1:16" x14ac:dyDescent="0.2">
      <c r="A160" s="1">
        <v>53</v>
      </c>
      <c r="B160" t="s">
        <v>2836</v>
      </c>
      <c r="C160" t="s">
        <v>2813</v>
      </c>
      <c r="D160" t="s">
        <v>2837</v>
      </c>
      <c r="E160">
        <v>1923</v>
      </c>
      <c r="F160" t="s">
        <v>2800</v>
      </c>
      <c r="G160">
        <v>35</v>
      </c>
      <c r="H160">
        <v>67305</v>
      </c>
      <c r="I160">
        <v>0.06</v>
      </c>
      <c r="J160">
        <v>63266.7</v>
      </c>
      <c r="K160" s="10">
        <v>43733</v>
      </c>
      <c r="L160" s="25">
        <f t="shared" si="2"/>
        <v>9</v>
      </c>
      <c r="M160" s="8">
        <f>WEEKDAY(Таблица3[[#This Row],[Дата заказа]],2)</f>
        <v>3</v>
      </c>
      <c r="N160" s="29">
        <f>DAY(Таблица3[[#This Row],[Дата заказа]])</f>
        <v>25</v>
      </c>
      <c r="O160" s="29">
        <f>_xlfn.ISOWEEKNUM(Таблица3[[#This Row],[Дата заказа]])</f>
        <v>39</v>
      </c>
      <c r="P160">
        <f>YEAR(Таблица3[[#This Row],[Дата заказа]])</f>
        <v>2019</v>
      </c>
    </row>
    <row r="161" spans="1:16" x14ac:dyDescent="0.2">
      <c r="A161" s="1">
        <v>18</v>
      </c>
      <c r="B161" t="s">
        <v>2828</v>
      </c>
      <c r="C161" t="s">
        <v>2816</v>
      </c>
      <c r="D161" t="s">
        <v>2829</v>
      </c>
      <c r="E161">
        <v>1531</v>
      </c>
      <c r="F161" t="s">
        <v>2800</v>
      </c>
      <c r="G161">
        <v>15</v>
      </c>
      <c r="H161">
        <v>22965</v>
      </c>
      <c r="I161">
        <v>0.03</v>
      </c>
      <c r="J161">
        <v>22276.05</v>
      </c>
      <c r="K161" s="10">
        <v>42082</v>
      </c>
      <c r="L161" s="25">
        <f t="shared" si="2"/>
        <v>3</v>
      </c>
      <c r="M161" s="8">
        <f>WEEKDAY(Таблица3[[#This Row],[Дата заказа]],2)</f>
        <v>4</v>
      </c>
      <c r="N161" s="29">
        <f>DAY(Таблица3[[#This Row],[Дата заказа]])</f>
        <v>19</v>
      </c>
      <c r="O161" s="29">
        <f>_xlfn.ISOWEEKNUM(Таблица3[[#This Row],[Дата заказа]])</f>
        <v>12</v>
      </c>
      <c r="P161">
        <f>YEAR(Таблица3[[#This Row],[Дата заказа]])</f>
        <v>2015</v>
      </c>
    </row>
    <row r="162" spans="1:16" x14ac:dyDescent="0.2">
      <c r="A162" s="1">
        <v>55</v>
      </c>
      <c r="B162" t="s">
        <v>2866</v>
      </c>
      <c r="C162" t="s">
        <v>2807</v>
      </c>
      <c r="D162" t="s">
        <v>2807</v>
      </c>
      <c r="E162">
        <v>699</v>
      </c>
      <c r="F162" t="s">
        <v>2796</v>
      </c>
      <c r="G162">
        <v>10</v>
      </c>
      <c r="H162">
        <v>6990</v>
      </c>
      <c r="I162">
        <v>0</v>
      </c>
      <c r="J162">
        <v>6990</v>
      </c>
      <c r="K162" s="10">
        <v>42316</v>
      </c>
      <c r="L162" s="25">
        <f t="shared" si="2"/>
        <v>11</v>
      </c>
      <c r="M162" s="8">
        <f>WEEKDAY(Таблица3[[#This Row],[Дата заказа]],2)</f>
        <v>7</v>
      </c>
      <c r="N162" s="29">
        <f>DAY(Таблица3[[#This Row],[Дата заказа]])</f>
        <v>8</v>
      </c>
      <c r="O162" s="29">
        <f>_xlfn.ISOWEEKNUM(Таблица3[[#This Row],[Дата заказа]])</f>
        <v>45</v>
      </c>
      <c r="P162">
        <f>YEAR(Таблица3[[#This Row],[Дата заказа]])</f>
        <v>2015</v>
      </c>
    </row>
    <row r="163" spans="1:16" x14ac:dyDescent="0.2">
      <c r="A163" s="1">
        <v>33</v>
      </c>
      <c r="B163" t="s">
        <v>2849</v>
      </c>
      <c r="C163" t="s">
        <v>2839</v>
      </c>
      <c r="D163" t="s">
        <v>2850</v>
      </c>
      <c r="E163">
        <v>1994</v>
      </c>
      <c r="F163" t="s">
        <v>2796</v>
      </c>
      <c r="G163">
        <v>12</v>
      </c>
      <c r="H163">
        <v>23928</v>
      </c>
      <c r="I163">
        <v>0.03</v>
      </c>
      <c r="J163">
        <v>23210.16</v>
      </c>
      <c r="K163" s="10">
        <v>42544</v>
      </c>
      <c r="L163" s="25">
        <f t="shared" si="2"/>
        <v>6</v>
      </c>
      <c r="M163" s="8">
        <f>WEEKDAY(Таблица3[[#This Row],[Дата заказа]],2)</f>
        <v>4</v>
      </c>
      <c r="N163" s="29">
        <f>DAY(Таблица3[[#This Row],[Дата заказа]])</f>
        <v>23</v>
      </c>
      <c r="O163" s="29">
        <f>_xlfn.ISOWEEKNUM(Таблица3[[#This Row],[Дата заказа]])</f>
        <v>25</v>
      </c>
      <c r="P163">
        <f>YEAR(Таблица3[[#This Row],[Дата заказа]])</f>
        <v>2016</v>
      </c>
    </row>
    <row r="164" spans="1:16" x14ac:dyDescent="0.2">
      <c r="A164" s="1">
        <v>44</v>
      </c>
      <c r="B164" t="s">
        <v>2861</v>
      </c>
      <c r="C164" t="s">
        <v>2798</v>
      </c>
      <c r="D164" t="s">
        <v>2862</v>
      </c>
      <c r="E164">
        <v>1386</v>
      </c>
      <c r="F164" t="s">
        <v>2800</v>
      </c>
      <c r="G164">
        <v>20</v>
      </c>
      <c r="H164">
        <v>27720</v>
      </c>
      <c r="I164">
        <v>0.03</v>
      </c>
      <c r="J164">
        <v>26888.400000000001</v>
      </c>
      <c r="K164" s="10">
        <v>42671</v>
      </c>
      <c r="L164" s="25">
        <f t="shared" si="2"/>
        <v>10</v>
      </c>
      <c r="M164" s="8">
        <f>WEEKDAY(Таблица3[[#This Row],[Дата заказа]],2)</f>
        <v>5</v>
      </c>
      <c r="N164" s="29">
        <f>DAY(Таблица3[[#This Row],[Дата заказа]])</f>
        <v>28</v>
      </c>
      <c r="O164" s="29">
        <f>_xlfn.ISOWEEKNUM(Таблица3[[#This Row],[Дата заказа]])</f>
        <v>43</v>
      </c>
      <c r="P164">
        <f>YEAR(Таблица3[[#This Row],[Дата заказа]])</f>
        <v>2016</v>
      </c>
    </row>
    <row r="165" spans="1:16" x14ac:dyDescent="0.2">
      <c r="A165" s="1">
        <v>12</v>
      </c>
      <c r="B165" t="s">
        <v>2861</v>
      </c>
      <c r="C165" t="s">
        <v>2798</v>
      </c>
      <c r="D165" t="s">
        <v>2862</v>
      </c>
      <c r="E165">
        <v>1386</v>
      </c>
      <c r="F165" t="s">
        <v>2800</v>
      </c>
      <c r="G165">
        <v>20</v>
      </c>
      <c r="H165">
        <v>27720</v>
      </c>
      <c r="I165">
        <v>0.03</v>
      </c>
      <c r="J165">
        <v>26888.400000000001</v>
      </c>
      <c r="K165" s="10">
        <v>42008</v>
      </c>
      <c r="L165" s="25">
        <f t="shared" si="2"/>
        <v>1</v>
      </c>
      <c r="M165" s="8">
        <f>WEEKDAY(Таблица3[[#This Row],[Дата заказа]],2)</f>
        <v>7</v>
      </c>
      <c r="N165" s="29">
        <f>DAY(Таблица3[[#This Row],[Дата заказа]])</f>
        <v>4</v>
      </c>
      <c r="O165" s="29">
        <f>_xlfn.ISOWEEKNUM(Таблица3[[#This Row],[Дата заказа]])</f>
        <v>1</v>
      </c>
      <c r="P165">
        <f>YEAR(Таблица3[[#This Row],[Дата заказа]])</f>
        <v>2015</v>
      </c>
    </row>
    <row r="166" spans="1:16" x14ac:dyDescent="0.2">
      <c r="A166" s="1">
        <v>45</v>
      </c>
      <c r="B166" t="s">
        <v>2831</v>
      </c>
      <c r="C166" t="s">
        <v>2794</v>
      </c>
      <c r="D166" t="s">
        <v>2832</v>
      </c>
      <c r="E166">
        <v>759</v>
      </c>
      <c r="F166" t="s">
        <v>2796</v>
      </c>
      <c r="G166">
        <v>14</v>
      </c>
      <c r="H166">
        <v>10626</v>
      </c>
      <c r="I166">
        <v>0</v>
      </c>
      <c r="J166">
        <v>10626</v>
      </c>
      <c r="K166" s="10">
        <v>42991</v>
      </c>
      <c r="L166" s="25">
        <f t="shared" si="2"/>
        <v>9</v>
      </c>
      <c r="M166" s="8">
        <f>WEEKDAY(Таблица3[[#This Row],[Дата заказа]],2)</f>
        <v>3</v>
      </c>
      <c r="N166" s="29">
        <f>DAY(Таблица3[[#This Row],[Дата заказа]])</f>
        <v>13</v>
      </c>
      <c r="O166" s="29">
        <f>_xlfn.ISOWEEKNUM(Таблица3[[#This Row],[Дата заказа]])</f>
        <v>37</v>
      </c>
      <c r="P166">
        <f>YEAR(Таблица3[[#This Row],[Дата заказа]])</f>
        <v>2017</v>
      </c>
    </row>
    <row r="167" spans="1:16" x14ac:dyDescent="0.2">
      <c r="A167" s="1">
        <v>16</v>
      </c>
      <c r="B167" t="s">
        <v>2817</v>
      </c>
      <c r="C167" t="s">
        <v>2818</v>
      </c>
      <c r="D167" t="s">
        <v>2819</v>
      </c>
      <c r="E167">
        <v>843</v>
      </c>
      <c r="F167" t="s">
        <v>2796</v>
      </c>
      <c r="G167">
        <v>5</v>
      </c>
      <c r="H167">
        <v>4215</v>
      </c>
      <c r="I167">
        <v>0</v>
      </c>
      <c r="J167">
        <v>4215</v>
      </c>
      <c r="K167" s="10">
        <v>42139</v>
      </c>
      <c r="L167" s="25">
        <f t="shared" si="2"/>
        <v>5</v>
      </c>
      <c r="M167" s="8">
        <f>WEEKDAY(Таблица3[[#This Row],[Дата заказа]],2)</f>
        <v>5</v>
      </c>
      <c r="N167" s="29">
        <f>DAY(Таблица3[[#This Row],[Дата заказа]])</f>
        <v>15</v>
      </c>
      <c r="O167" s="29">
        <f>_xlfn.ISOWEEKNUM(Таблица3[[#This Row],[Дата заказа]])</f>
        <v>20</v>
      </c>
      <c r="P167">
        <f>YEAR(Таблица3[[#This Row],[Дата заказа]])</f>
        <v>2015</v>
      </c>
    </row>
    <row r="168" spans="1:16" x14ac:dyDescent="0.2">
      <c r="A168" s="1">
        <v>55</v>
      </c>
      <c r="B168" t="s">
        <v>2866</v>
      </c>
      <c r="C168" t="s">
        <v>2807</v>
      </c>
      <c r="D168" t="s">
        <v>2807</v>
      </c>
      <c r="E168">
        <v>699</v>
      </c>
      <c r="F168" t="s">
        <v>2796</v>
      </c>
      <c r="G168">
        <v>10</v>
      </c>
      <c r="H168">
        <v>6990</v>
      </c>
      <c r="I168">
        <v>0</v>
      </c>
      <c r="J168">
        <v>6990</v>
      </c>
      <c r="K168" s="10">
        <v>42188</v>
      </c>
      <c r="L168" s="25">
        <f t="shared" si="2"/>
        <v>7</v>
      </c>
      <c r="M168" s="8">
        <f>WEEKDAY(Таблица3[[#This Row],[Дата заказа]],2)</f>
        <v>5</v>
      </c>
      <c r="N168" s="29">
        <f>DAY(Таблица3[[#This Row],[Дата заказа]])</f>
        <v>3</v>
      </c>
      <c r="O168" s="29">
        <f>_xlfn.ISOWEEKNUM(Таблица3[[#This Row],[Дата заказа]])</f>
        <v>27</v>
      </c>
      <c r="P168">
        <f>YEAR(Таблица3[[#This Row],[Дата заказа]])</f>
        <v>2015</v>
      </c>
    </row>
    <row r="169" spans="1:16" x14ac:dyDescent="0.2">
      <c r="A169" s="1">
        <v>23</v>
      </c>
      <c r="B169" t="s">
        <v>2858</v>
      </c>
      <c r="C169" t="s">
        <v>2807</v>
      </c>
      <c r="D169" t="s">
        <v>2859</v>
      </c>
      <c r="E169">
        <v>2645</v>
      </c>
      <c r="F169" t="s">
        <v>2796</v>
      </c>
      <c r="G169">
        <v>50</v>
      </c>
      <c r="H169">
        <v>132250</v>
      </c>
      <c r="I169">
        <v>0.15</v>
      </c>
      <c r="J169">
        <v>112412.5</v>
      </c>
      <c r="K169" s="10">
        <v>42033</v>
      </c>
      <c r="L169" s="25">
        <f t="shared" si="2"/>
        <v>1</v>
      </c>
      <c r="M169" s="8">
        <f>WEEKDAY(Таблица3[[#This Row],[Дата заказа]],2)</f>
        <v>4</v>
      </c>
      <c r="N169" s="29">
        <f>DAY(Таблица3[[#This Row],[Дата заказа]])</f>
        <v>29</v>
      </c>
      <c r="O169" s="29">
        <f>_xlfn.ISOWEEKNUM(Таблица3[[#This Row],[Дата заказа]])</f>
        <v>5</v>
      </c>
      <c r="P169">
        <f>YEAR(Таблица3[[#This Row],[Дата заказа]])</f>
        <v>2015</v>
      </c>
    </row>
    <row r="170" spans="1:16" x14ac:dyDescent="0.2">
      <c r="A170" s="1">
        <v>29</v>
      </c>
      <c r="B170" t="s">
        <v>2833</v>
      </c>
      <c r="C170" t="s">
        <v>2818</v>
      </c>
      <c r="D170" t="s">
        <v>2834</v>
      </c>
      <c r="E170">
        <v>843</v>
      </c>
      <c r="F170" t="s">
        <v>2796</v>
      </c>
      <c r="G170">
        <v>10</v>
      </c>
      <c r="H170">
        <v>8430</v>
      </c>
      <c r="I170">
        <v>0</v>
      </c>
      <c r="J170">
        <v>8430</v>
      </c>
      <c r="K170" s="10">
        <v>42592</v>
      </c>
      <c r="L170" s="25">
        <f t="shared" si="2"/>
        <v>8</v>
      </c>
      <c r="M170" s="8">
        <f>WEEKDAY(Таблица3[[#This Row],[Дата заказа]],2)</f>
        <v>3</v>
      </c>
      <c r="N170" s="29">
        <f>DAY(Таблица3[[#This Row],[Дата заказа]])</f>
        <v>10</v>
      </c>
      <c r="O170" s="29">
        <f>_xlfn.ISOWEEKNUM(Таблица3[[#This Row],[Дата заказа]])</f>
        <v>32</v>
      </c>
      <c r="P170">
        <f>YEAR(Таблица3[[#This Row],[Дата заказа]])</f>
        <v>2016</v>
      </c>
    </row>
    <row r="171" spans="1:16" x14ac:dyDescent="0.2">
      <c r="A171" s="1">
        <v>4</v>
      </c>
      <c r="B171" t="s">
        <v>2806</v>
      </c>
      <c r="C171" t="s">
        <v>2807</v>
      </c>
      <c r="D171" t="s">
        <v>2808</v>
      </c>
      <c r="E171">
        <v>2211</v>
      </c>
      <c r="F171" t="s">
        <v>2796</v>
      </c>
      <c r="G171">
        <v>25</v>
      </c>
      <c r="H171">
        <v>55275</v>
      </c>
      <c r="I171">
        <v>0.09</v>
      </c>
      <c r="J171">
        <v>50300.25</v>
      </c>
      <c r="K171" s="10">
        <v>42301</v>
      </c>
      <c r="L171" s="25">
        <f t="shared" si="2"/>
        <v>10</v>
      </c>
      <c r="M171" s="8">
        <f>WEEKDAY(Таблица3[[#This Row],[Дата заказа]],2)</f>
        <v>6</v>
      </c>
      <c r="N171" s="29">
        <f>DAY(Таблица3[[#This Row],[Дата заказа]])</f>
        <v>24</v>
      </c>
      <c r="O171" s="29">
        <f>_xlfn.ISOWEEKNUM(Таблица3[[#This Row],[Дата заказа]])</f>
        <v>43</v>
      </c>
      <c r="P171">
        <f>YEAR(Таблица3[[#This Row],[Дата заказа]])</f>
        <v>2015</v>
      </c>
    </row>
    <row r="172" spans="1:16" x14ac:dyDescent="0.2">
      <c r="A172" s="1">
        <v>23</v>
      </c>
      <c r="B172" t="s">
        <v>2858</v>
      </c>
      <c r="C172" t="s">
        <v>2807</v>
      </c>
      <c r="D172" t="s">
        <v>2859</v>
      </c>
      <c r="E172">
        <v>2645</v>
      </c>
      <c r="F172" t="s">
        <v>2796</v>
      </c>
      <c r="G172">
        <v>50</v>
      </c>
      <c r="H172">
        <v>132250</v>
      </c>
      <c r="I172">
        <v>0.15</v>
      </c>
      <c r="J172">
        <v>112412.5</v>
      </c>
      <c r="K172" s="10">
        <v>43981</v>
      </c>
      <c r="L172" s="25">
        <f t="shared" si="2"/>
        <v>5</v>
      </c>
      <c r="M172" s="8">
        <f>WEEKDAY(Таблица3[[#This Row],[Дата заказа]],2)</f>
        <v>6</v>
      </c>
      <c r="N172" s="29">
        <f>DAY(Таблица3[[#This Row],[Дата заказа]])</f>
        <v>30</v>
      </c>
      <c r="O172" s="29">
        <f>_xlfn.ISOWEEKNUM(Таблица3[[#This Row],[Дата заказа]])</f>
        <v>22</v>
      </c>
      <c r="P172">
        <f>YEAR(Таблица3[[#This Row],[Дата заказа]])</f>
        <v>2020</v>
      </c>
    </row>
    <row r="173" spans="1:16" x14ac:dyDescent="0.2">
      <c r="A173" s="1">
        <v>56</v>
      </c>
      <c r="B173" t="s">
        <v>2826</v>
      </c>
      <c r="C173" t="s">
        <v>2813</v>
      </c>
      <c r="D173" t="s">
        <v>2827</v>
      </c>
      <c r="E173">
        <v>800</v>
      </c>
      <c r="F173" t="s">
        <v>2800</v>
      </c>
      <c r="G173">
        <v>40</v>
      </c>
      <c r="H173">
        <v>32000</v>
      </c>
      <c r="I173">
        <v>0.03</v>
      </c>
      <c r="J173">
        <v>31040</v>
      </c>
      <c r="K173" s="10">
        <v>42379</v>
      </c>
      <c r="L173" s="25">
        <f t="shared" si="2"/>
        <v>1</v>
      </c>
      <c r="M173" s="8">
        <f>WEEKDAY(Таблица3[[#This Row],[Дата заказа]],2)</f>
        <v>7</v>
      </c>
      <c r="N173" s="29">
        <f>DAY(Таблица3[[#This Row],[Дата заказа]])</f>
        <v>10</v>
      </c>
      <c r="O173" s="29">
        <f>_xlfn.ISOWEEKNUM(Таблица3[[#This Row],[Дата заказа]])</f>
        <v>1</v>
      </c>
      <c r="P173">
        <f>YEAR(Таблица3[[#This Row],[Дата заказа]])</f>
        <v>2016</v>
      </c>
    </row>
    <row r="174" spans="1:16" x14ac:dyDescent="0.2">
      <c r="A174" s="1">
        <v>23</v>
      </c>
      <c r="B174" t="s">
        <v>2858</v>
      </c>
      <c r="C174" t="s">
        <v>2807</v>
      </c>
      <c r="D174" t="s">
        <v>2859</v>
      </c>
      <c r="E174">
        <v>2645</v>
      </c>
      <c r="F174" t="s">
        <v>2796</v>
      </c>
      <c r="G174">
        <v>50</v>
      </c>
      <c r="H174">
        <v>132250</v>
      </c>
      <c r="I174">
        <v>0.15</v>
      </c>
      <c r="J174">
        <v>112412.5</v>
      </c>
      <c r="K174" s="10">
        <v>42995</v>
      </c>
      <c r="L174" s="25">
        <f t="shared" si="2"/>
        <v>9</v>
      </c>
      <c r="M174" s="8">
        <f>WEEKDAY(Таблица3[[#This Row],[Дата заказа]],2)</f>
        <v>7</v>
      </c>
      <c r="N174" s="29">
        <f>DAY(Таблица3[[#This Row],[Дата заказа]])</f>
        <v>17</v>
      </c>
      <c r="O174" s="29">
        <f>_xlfn.ISOWEEKNUM(Таблица3[[#This Row],[Дата заказа]])</f>
        <v>37</v>
      </c>
      <c r="P174">
        <f>YEAR(Таблица3[[#This Row],[Дата заказа]])</f>
        <v>2017</v>
      </c>
    </row>
    <row r="175" spans="1:16" x14ac:dyDescent="0.2">
      <c r="A175" s="1">
        <v>0</v>
      </c>
      <c r="B175" t="s">
        <v>2869</v>
      </c>
      <c r="C175" t="s">
        <v>2802</v>
      </c>
      <c r="D175" t="s">
        <v>2870</v>
      </c>
      <c r="E175">
        <v>620</v>
      </c>
      <c r="F175" t="s">
        <v>2796</v>
      </c>
      <c r="G175">
        <v>30</v>
      </c>
      <c r="H175">
        <v>18600</v>
      </c>
      <c r="I175">
        <v>0.03</v>
      </c>
      <c r="J175">
        <v>18042</v>
      </c>
      <c r="K175" s="10">
        <v>43733</v>
      </c>
      <c r="L175" s="25">
        <f t="shared" si="2"/>
        <v>9</v>
      </c>
      <c r="M175" s="8">
        <f>WEEKDAY(Таблица3[[#This Row],[Дата заказа]],2)</f>
        <v>3</v>
      </c>
      <c r="N175" s="29">
        <f>DAY(Таблица3[[#This Row],[Дата заказа]])</f>
        <v>25</v>
      </c>
      <c r="O175" s="29">
        <f>_xlfn.ISOWEEKNUM(Таблица3[[#This Row],[Дата заказа]])</f>
        <v>39</v>
      </c>
      <c r="P175">
        <f>YEAR(Таблица3[[#This Row],[Дата заказа]])</f>
        <v>2019</v>
      </c>
    </row>
    <row r="176" spans="1:16" x14ac:dyDescent="0.2">
      <c r="A176" s="1">
        <v>21</v>
      </c>
      <c r="B176" t="s">
        <v>2895</v>
      </c>
      <c r="C176" t="s">
        <v>2802</v>
      </c>
      <c r="D176" t="s">
        <v>2896</v>
      </c>
      <c r="E176">
        <v>887</v>
      </c>
      <c r="F176" t="s">
        <v>2796</v>
      </c>
      <c r="G176">
        <v>15</v>
      </c>
      <c r="H176">
        <v>13305</v>
      </c>
      <c r="I176">
        <v>0</v>
      </c>
      <c r="J176">
        <v>13305</v>
      </c>
      <c r="K176" s="10">
        <v>43038</v>
      </c>
      <c r="L176" s="25">
        <f t="shared" si="2"/>
        <v>10</v>
      </c>
      <c r="M176" s="8">
        <f>WEEKDAY(Таблица3[[#This Row],[Дата заказа]],2)</f>
        <v>1</v>
      </c>
      <c r="N176" s="29">
        <f>DAY(Таблица3[[#This Row],[Дата заказа]])</f>
        <v>30</v>
      </c>
      <c r="O176" s="29">
        <f>_xlfn.ISOWEEKNUM(Таблица3[[#This Row],[Дата заказа]])</f>
        <v>44</v>
      </c>
      <c r="P176">
        <f>YEAR(Таблица3[[#This Row],[Дата заказа]])</f>
        <v>2017</v>
      </c>
    </row>
    <row r="177" spans="1:16" x14ac:dyDescent="0.2">
      <c r="A177" s="1">
        <v>6</v>
      </c>
      <c r="B177" t="s">
        <v>2793</v>
      </c>
      <c r="C177" t="s">
        <v>2794</v>
      </c>
      <c r="D177" t="s">
        <v>2795</v>
      </c>
      <c r="E177">
        <v>3197</v>
      </c>
      <c r="F177" t="s">
        <v>2796</v>
      </c>
      <c r="G177">
        <v>6</v>
      </c>
      <c r="H177">
        <v>19182</v>
      </c>
      <c r="I177">
        <v>0.03</v>
      </c>
      <c r="J177">
        <v>18606.54</v>
      </c>
      <c r="K177" s="10">
        <v>43598</v>
      </c>
      <c r="L177" s="25">
        <f t="shared" si="2"/>
        <v>5</v>
      </c>
      <c r="M177" s="8">
        <f>WEEKDAY(Таблица3[[#This Row],[Дата заказа]],2)</f>
        <v>1</v>
      </c>
      <c r="N177" s="29">
        <f>DAY(Таблица3[[#This Row],[Дата заказа]])</f>
        <v>13</v>
      </c>
      <c r="O177" s="29">
        <f>_xlfn.ISOWEEKNUM(Таблица3[[#This Row],[Дата заказа]])</f>
        <v>20</v>
      </c>
      <c r="P177">
        <f>YEAR(Таблица3[[#This Row],[Дата заказа]])</f>
        <v>2019</v>
      </c>
    </row>
    <row r="178" spans="1:16" x14ac:dyDescent="0.2">
      <c r="A178" s="1">
        <v>53</v>
      </c>
      <c r="B178" t="s">
        <v>2836</v>
      </c>
      <c r="C178" t="s">
        <v>2813</v>
      </c>
      <c r="D178" t="s">
        <v>2837</v>
      </c>
      <c r="E178">
        <v>1923</v>
      </c>
      <c r="F178" t="s">
        <v>2800</v>
      </c>
      <c r="G178">
        <v>35</v>
      </c>
      <c r="H178">
        <v>67305</v>
      </c>
      <c r="I178">
        <v>0.06</v>
      </c>
      <c r="J178">
        <v>63266.7</v>
      </c>
      <c r="K178" s="10">
        <v>43216</v>
      </c>
      <c r="L178" s="25">
        <f t="shared" si="2"/>
        <v>4</v>
      </c>
      <c r="M178" s="8">
        <f>WEEKDAY(Таблица3[[#This Row],[Дата заказа]],2)</f>
        <v>4</v>
      </c>
      <c r="N178" s="29">
        <f>DAY(Таблица3[[#This Row],[Дата заказа]])</f>
        <v>26</v>
      </c>
      <c r="O178" s="29">
        <f>_xlfn.ISOWEEKNUM(Таблица3[[#This Row],[Дата заказа]])</f>
        <v>17</v>
      </c>
      <c r="P178">
        <f>YEAR(Таблица3[[#This Row],[Дата заказа]])</f>
        <v>2018</v>
      </c>
    </row>
    <row r="179" spans="1:16" x14ac:dyDescent="0.2">
      <c r="A179" s="1">
        <v>0</v>
      </c>
      <c r="B179" t="s">
        <v>2869</v>
      </c>
      <c r="C179" t="s">
        <v>2802</v>
      </c>
      <c r="D179" t="s">
        <v>2870</v>
      </c>
      <c r="E179">
        <v>620</v>
      </c>
      <c r="F179" t="s">
        <v>2796</v>
      </c>
      <c r="G179">
        <v>30</v>
      </c>
      <c r="H179">
        <v>18600</v>
      </c>
      <c r="I179">
        <v>0.03</v>
      </c>
      <c r="J179">
        <v>18042</v>
      </c>
      <c r="K179" s="10">
        <v>42628</v>
      </c>
      <c r="L179" s="25">
        <f t="shared" si="2"/>
        <v>9</v>
      </c>
      <c r="M179" s="8">
        <f>WEEKDAY(Таблица3[[#This Row],[Дата заказа]],2)</f>
        <v>4</v>
      </c>
      <c r="N179" s="29">
        <f>DAY(Таблица3[[#This Row],[Дата заказа]])</f>
        <v>15</v>
      </c>
      <c r="O179" s="29">
        <f>_xlfn.ISOWEEKNUM(Таблица3[[#This Row],[Дата заказа]])</f>
        <v>37</v>
      </c>
      <c r="P179">
        <f>YEAR(Таблица3[[#This Row],[Дата заказа]])</f>
        <v>2016</v>
      </c>
    </row>
    <row r="180" spans="1:16" x14ac:dyDescent="0.2">
      <c r="A180" s="1">
        <v>28</v>
      </c>
      <c r="B180" t="s">
        <v>2897</v>
      </c>
      <c r="C180" t="s">
        <v>2839</v>
      </c>
      <c r="D180" t="s">
        <v>2840</v>
      </c>
      <c r="E180">
        <v>1994</v>
      </c>
      <c r="F180" t="s">
        <v>2796</v>
      </c>
      <c r="G180">
        <v>40</v>
      </c>
      <c r="H180">
        <v>79760</v>
      </c>
      <c r="I180">
        <v>0.12</v>
      </c>
      <c r="J180">
        <v>70188.800000000003</v>
      </c>
      <c r="K180" s="10">
        <v>43075</v>
      </c>
      <c r="L180" s="25">
        <f t="shared" si="2"/>
        <v>12</v>
      </c>
      <c r="M180" s="8">
        <f>WEEKDAY(Таблица3[[#This Row],[Дата заказа]],2)</f>
        <v>3</v>
      </c>
      <c r="N180" s="29">
        <f>DAY(Таблица3[[#This Row],[Дата заказа]])</f>
        <v>6</v>
      </c>
      <c r="O180" s="29">
        <f>_xlfn.ISOWEEKNUM(Таблица3[[#This Row],[Дата заказа]])</f>
        <v>49</v>
      </c>
      <c r="P180">
        <f>YEAR(Таблица3[[#This Row],[Дата заказа]])</f>
        <v>2017</v>
      </c>
    </row>
    <row r="181" spans="1:16" x14ac:dyDescent="0.2">
      <c r="A181" s="1">
        <v>4</v>
      </c>
      <c r="B181" t="s">
        <v>2806</v>
      </c>
      <c r="C181" t="s">
        <v>2807</v>
      </c>
      <c r="D181" t="s">
        <v>2808</v>
      </c>
      <c r="E181">
        <v>2211</v>
      </c>
      <c r="F181" t="s">
        <v>2796</v>
      </c>
      <c r="G181">
        <v>25</v>
      </c>
      <c r="H181">
        <v>55275</v>
      </c>
      <c r="I181">
        <v>0.09</v>
      </c>
      <c r="J181">
        <v>50300.25</v>
      </c>
      <c r="K181" s="10">
        <v>42659</v>
      </c>
      <c r="L181" s="25">
        <f t="shared" si="2"/>
        <v>10</v>
      </c>
      <c r="M181" s="8">
        <f>WEEKDAY(Таблица3[[#This Row],[Дата заказа]],2)</f>
        <v>7</v>
      </c>
      <c r="N181" s="29">
        <f>DAY(Таблица3[[#This Row],[Дата заказа]])</f>
        <v>16</v>
      </c>
      <c r="O181" s="29">
        <f>_xlfn.ISOWEEKNUM(Таблица3[[#This Row],[Дата заказа]])</f>
        <v>41</v>
      </c>
      <c r="P181">
        <f>YEAR(Таблица3[[#This Row],[Дата заказа]])</f>
        <v>2016</v>
      </c>
    </row>
    <row r="182" spans="1:16" x14ac:dyDescent="0.2">
      <c r="A182" s="1">
        <v>8</v>
      </c>
      <c r="B182" t="s">
        <v>2810</v>
      </c>
      <c r="C182" t="s">
        <v>2798</v>
      </c>
      <c r="D182" t="s">
        <v>2811</v>
      </c>
      <c r="E182">
        <v>847</v>
      </c>
      <c r="F182" t="s">
        <v>2800</v>
      </c>
      <c r="G182">
        <v>15</v>
      </c>
      <c r="H182">
        <v>12705</v>
      </c>
      <c r="I182">
        <v>0</v>
      </c>
      <c r="J182">
        <v>12705</v>
      </c>
      <c r="K182" s="10">
        <v>42590</v>
      </c>
      <c r="L182" s="25">
        <f t="shared" si="2"/>
        <v>8</v>
      </c>
      <c r="M182" s="8">
        <f>WEEKDAY(Таблица3[[#This Row],[Дата заказа]],2)</f>
        <v>1</v>
      </c>
      <c r="N182" s="29">
        <f>DAY(Таблица3[[#This Row],[Дата заказа]])</f>
        <v>8</v>
      </c>
      <c r="O182" s="29">
        <f>_xlfn.ISOWEEKNUM(Таблица3[[#This Row],[Дата заказа]])</f>
        <v>32</v>
      </c>
      <c r="P182">
        <f>YEAR(Таблица3[[#This Row],[Дата заказа]])</f>
        <v>2016</v>
      </c>
    </row>
    <row r="183" spans="1:16" x14ac:dyDescent="0.2">
      <c r="A183" s="1">
        <v>14</v>
      </c>
      <c r="B183" t="s">
        <v>2815</v>
      </c>
      <c r="C183" t="s">
        <v>2816</v>
      </c>
      <c r="D183" t="s">
        <v>2816</v>
      </c>
      <c r="E183">
        <v>770</v>
      </c>
      <c r="F183" t="s">
        <v>2800</v>
      </c>
      <c r="G183">
        <v>20</v>
      </c>
      <c r="H183">
        <v>15400</v>
      </c>
      <c r="I183">
        <v>0.03</v>
      </c>
      <c r="J183">
        <v>14938</v>
      </c>
      <c r="K183" s="10">
        <v>43642</v>
      </c>
      <c r="L183" s="25">
        <f t="shared" si="2"/>
        <v>6</v>
      </c>
      <c r="M183" s="8">
        <f>WEEKDAY(Таблица3[[#This Row],[Дата заказа]],2)</f>
        <v>3</v>
      </c>
      <c r="N183" s="29">
        <f>DAY(Таблица3[[#This Row],[Дата заказа]])</f>
        <v>26</v>
      </c>
      <c r="O183" s="29">
        <f>_xlfn.ISOWEEKNUM(Таблица3[[#This Row],[Дата заказа]])</f>
        <v>26</v>
      </c>
      <c r="P183">
        <f>YEAR(Таблица3[[#This Row],[Дата заказа]])</f>
        <v>2019</v>
      </c>
    </row>
    <row r="184" spans="1:16" x14ac:dyDescent="0.2">
      <c r="A184" s="1">
        <v>54</v>
      </c>
      <c r="B184" t="s">
        <v>2810</v>
      </c>
      <c r="C184" t="s">
        <v>2798</v>
      </c>
      <c r="D184" t="s">
        <v>2811</v>
      </c>
      <c r="E184">
        <v>847</v>
      </c>
      <c r="F184" t="s">
        <v>2800</v>
      </c>
      <c r="G184">
        <v>15</v>
      </c>
      <c r="H184">
        <v>12705</v>
      </c>
      <c r="I184">
        <v>0</v>
      </c>
      <c r="J184">
        <v>12705</v>
      </c>
      <c r="K184" s="10">
        <v>43349</v>
      </c>
      <c r="L184" s="25">
        <f t="shared" si="2"/>
        <v>9</v>
      </c>
      <c r="M184" s="8">
        <f>WEEKDAY(Таблица3[[#This Row],[Дата заказа]],2)</f>
        <v>4</v>
      </c>
      <c r="N184" s="29">
        <f>DAY(Таблица3[[#This Row],[Дата заказа]])</f>
        <v>6</v>
      </c>
      <c r="O184" s="29">
        <f>_xlfn.ISOWEEKNUM(Таблица3[[#This Row],[Дата заказа]])</f>
        <v>36</v>
      </c>
      <c r="P184">
        <f>YEAR(Таблица3[[#This Row],[Дата заказа]])</f>
        <v>2018</v>
      </c>
    </row>
    <row r="185" spans="1:16" x14ac:dyDescent="0.2">
      <c r="A185" s="1">
        <v>2</v>
      </c>
      <c r="B185" t="s">
        <v>2854</v>
      </c>
      <c r="C185" t="s">
        <v>2794</v>
      </c>
      <c r="D185" t="s">
        <v>2855</v>
      </c>
      <c r="E185">
        <v>1178</v>
      </c>
      <c r="F185" t="s">
        <v>2796</v>
      </c>
      <c r="G185">
        <v>10</v>
      </c>
      <c r="H185">
        <v>11780</v>
      </c>
      <c r="I185">
        <v>0</v>
      </c>
      <c r="J185">
        <v>11780</v>
      </c>
      <c r="K185" s="10">
        <v>43773</v>
      </c>
      <c r="L185" s="25">
        <f t="shared" si="2"/>
        <v>11</v>
      </c>
      <c r="M185" s="8">
        <f>WEEKDAY(Таблица3[[#This Row],[Дата заказа]],2)</f>
        <v>1</v>
      </c>
      <c r="N185" s="29">
        <f>DAY(Таблица3[[#This Row],[Дата заказа]])</f>
        <v>4</v>
      </c>
      <c r="O185" s="29">
        <f>_xlfn.ISOWEEKNUM(Таблица3[[#This Row],[Дата заказа]])</f>
        <v>45</v>
      </c>
      <c r="P185">
        <f>YEAR(Таблица3[[#This Row],[Дата заказа]])</f>
        <v>2019</v>
      </c>
    </row>
    <row r="186" spans="1:16" x14ac:dyDescent="0.2">
      <c r="A186" s="1">
        <v>26</v>
      </c>
      <c r="B186" t="s">
        <v>2873</v>
      </c>
      <c r="C186" t="s">
        <v>2802</v>
      </c>
      <c r="D186" t="s">
        <v>2803</v>
      </c>
      <c r="E186">
        <v>2197</v>
      </c>
      <c r="F186" t="s">
        <v>2800</v>
      </c>
      <c r="G186">
        <v>40</v>
      </c>
      <c r="H186">
        <v>87880</v>
      </c>
      <c r="I186">
        <v>0.12</v>
      </c>
      <c r="J186">
        <v>77334.399999999994</v>
      </c>
      <c r="K186" s="10">
        <v>43161</v>
      </c>
      <c r="L186" s="25">
        <f t="shared" si="2"/>
        <v>3</v>
      </c>
      <c r="M186" s="8">
        <f>WEEKDAY(Таблица3[[#This Row],[Дата заказа]],2)</f>
        <v>5</v>
      </c>
      <c r="N186" s="29">
        <f>DAY(Таблица3[[#This Row],[Дата заказа]])</f>
        <v>2</v>
      </c>
      <c r="O186" s="29">
        <f>_xlfn.ISOWEEKNUM(Таблица3[[#This Row],[Дата заказа]])</f>
        <v>9</v>
      </c>
      <c r="P186">
        <f>YEAR(Таблица3[[#This Row],[Дата заказа]])</f>
        <v>2018</v>
      </c>
    </row>
    <row r="187" spans="1:16" x14ac:dyDescent="0.2">
      <c r="A187" s="1">
        <v>27</v>
      </c>
      <c r="B187" t="s">
        <v>2867</v>
      </c>
      <c r="C187" t="s">
        <v>2839</v>
      </c>
      <c r="D187" t="s">
        <v>2850</v>
      </c>
      <c r="E187">
        <v>1994</v>
      </c>
      <c r="F187" t="s">
        <v>2796</v>
      </c>
      <c r="G187">
        <v>25</v>
      </c>
      <c r="H187">
        <v>49850</v>
      </c>
      <c r="I187">
        <v>0.06</v>
      </c>
      <c r="J187">
        <v>46859</v>
      </c>
      <c r="K187" s="10">
        <v>42765</v>
      </c>
      <c r="L187" s="25">
        <f t="shared" si="2"/>
        <v>1</v>
      </c>
      <c r="M187" s="8">
        <f>WEEKDAY(Таблица3[[#This Row],[Дата заказа]],2)</f>
        <v>1</v>
      </c>
      <c r="N187" s="29">
        <f>DAY(Таблица3[[#This Row],[Дата заказа]])</f>
        <v>30</v>
      </c>
      <c r="O187" s="29">
        <f>_xlfn.ISOWEEKNUM(Таблица3[[#This Row],[Дата заказа]])</f>
        <v>5</v>
      </c>
      <c r="P187">
        <f>YEAR(Таблица3[[#This Row],[Дата заказа]])</f>
        <v>2017</v>
      </c>
    </row>
    <row r="188" spans="1:16" x14ac:dyDescent="0.2">
      <c r="A188" s="1">
        <v>40</v>
      </c>
      <c r="B188" t="s">
        <v>2810</v>
      </c>
      <c r="C188" t="s">
        <v>2798</v>
      </c>
      <c r="D188" t="s">
        <v>2811</v>
      </c>
      <c r="E188">
        <v>847</v>
      </c>
      <c r="F188" t="s">
        <v>2800</v>
      </c>
      <c r="G188">
        <v>15</v>
      </c>
      <c r="H188">
        <v>12705</v>
      </c>
      <c r="I188">
        <v>0</v>
      </c>
      <c r="J188">
        <v>12705</v>
      </c>
      <c r="K188" s="10">
        <v>42763</v>
      </c>
      <c r="L188" s="25">
        <f t="shared" si="2"/>
        <v>1</v>
      </c>
      <c r="M188" s="8">
        <f>WEEKDAY(Таблица3[[#This Row],[Дата заказа]],2)</f>
        <v>6</v>
      </c>
      <c r="N188" s="29">
        <f>DAY(Таблица3[[#This Row],[Дата заказа]])</f>
        <v>28</v>
      </c>
      <c r="O188" s="29">
        <f>_xlfn.ISOWEEKNUM(Таблица3[[#This Row],[Дата заказа]])</f>
        <v>4</v>
      </c>
      <c r="P188">
        <f>YEAR(Таблица3[[#This Row],[Дата заказа]])</f>
        <v>2017</v>
      </c>
    </row>
    <row r="189" spans="1:16" x14ac:dyDescent="0.2">
      <c r="A189" s="1">
        <v>47</v>
      </c>
      <c r="B189" t="s">
        <v>2849</v>
      </c>
      <c r="C189" t="s">
        <v>2839</v>
      </c>
      <c r="D189" t="s">
        <v>2850</v>
      </c>
      <c r="E189">
        <v>1994</v>
      </c>
      <c r="F189" t="s">
        <v>2796</v>
      </c>
      <c r="G189">
        <v>12</v>
      </c>
      <c r="H189">
        <v>23928</v>
      </c>
      <c r="I189">
        <v>0.03</v>
      </c>
      <c r="J189">
        <v>23210.16</v>
      </c>
      <c r="K189" s="10">
        <v>42692</v>
      </c>
      <c r="L189" s="25">
        <f t="shared" si="2"/>
        <v>11</v>
      </c>
      <c r="M189" s="8">
        <f>WEEKDAY(Таблица3[[#This Row],[Дата заказа]],2)</f>
        <v>5</v>
      </c>
      <c r="N189" s="29">
        <f>DAY(Таблица3[[#This Row],[Дата заказа]])</f>
        <v>18</v>
      </c>
      <c r="O189" s="29">
        <f>_xlfn.ISOWEEKNUM(Таблица3[[#This Row],[Дата заказа]])</f>
        <v>46</v>
      </c>
      <c r="P189">
        <f>YEAR(Таблица3[[#This Row],[Дата заказа]])</f>
        <v>2016</v>
      </c>
    </row>
    <row r="190" spans="1:16" x14ac:dyDescent="0.2">
      <c r="A190" s="1">
        <v>15</v>
      </c>
      <c r="B190" t="s">
        <v>2856</v>
      </c>
      <c r="C190" t="s">
        <v>2839</v>
      </c>
      <c r="D190" t="s">
        <v>2857</v>
      </c>
      <c r="E190">
        <v>1994</v>
      </c>
      <c r="F190" t="s">
        <v>2796</v>
      </c>
      <c r="G190">
        <v>17</v>
      </c>
      <c r="H190">
        <v>33898</v>
      </c>
      <c r="I190">
        <v>0.06</v>
      </c>
      <c r="J190">
        <v>31864.12</v>
      </c>
      <c r="K190" s="10">
        <v>43339</v>
      </c>
      <c r="L190" s="25">
        <f t="shared" si="2"/>
        <v>8</v>
      </c>
      <c r="M190" s="8">
        <f>WEEKDAY(Таблица3[[#This Row],[Дата заказа]],2)</f>
        <v>1</v>
      </c>
      <c r="N190" s="29">
        <f>DAY(Таблица3[[#This Row],[Дата заказа]])</f>
        <v>27</v>
      </c>
      <c r="O190" s="29">
        <f>_xlfn.ISOWEEKNUM(Таблица3[[#This Row],[Дата заказа]])</f>
        <v>35</v>
      </c>
      <c r="P190">
        <f>YEAR(Таблица3[[#This Row],[Дата заказа]])</f>
        <v>2018</v>
      </c>
    </row>
    <row r="191" spans="1:16" x14ac:dyDescent="0.2">
      <c r="A191" s="1">
        <v>10</v>
      </c>
      <c r="B191" t="s">
        <v>2826</v>
      </c>
      <c r="C191" t="s">
        <v>2813</v>
      </c>
      <c r="D191" t="s">
        <v>2827</v>
      </c>
      <c r="E191">
        <v>800</v>
      </c>
      <c r="F191" t="s">
        <v>2800</v>
      </c>
      <c r="G191">
        <v>25</v>
      </c>
      <c r="H191">
        <v>20000</v>
      </c>
      <c r="I191">
        <v>0.03</v>
      </c>
      <c r="J191">
        <v>19400</v>
      </c>
      <c r="K191" s="10">
        <v>42609</v>
      </c>
      <c r="L191" s="25">
        <f t="shared" si="2"/>
        <v>8</v>
      </c>
      <c r="M191" s="8">
        <f>WEEKDAY(Таблица3[[#This Row],[Дата заказа]],2)</f>
        <v>6</v>
      </c>
      <c r="N191" s="29">
        <f>DAY(Таблица3[[#This Row],[Дата заказа]])</f>
        <v>27</v>
      </c>
      <c r="O191" s="29">
        <f>_xlfn.ISOWEEKNUM(Таблица3[[#This Row],[Дата заказа]])</f>
        <v>34</v>
      </c>
      <c r="P191">
        <f>YEAR(Таблица3[[#This Row],[Дата заказа]])</f>
        <v>2016</v>
      </c>
    </row>
    <row r="192" spans="1:16" x14ac:dyDescent="0.2">
      <c r="A192" s="1">
        <v>34</v>
      </c>
      <c r="B192" t="s">
        <v>2812</v>
      </c>
      <c r="C192" t="s">
        <v>2813</v>
      </c>
      <c r="D192" t="s">
        <v>2814</v>
      </c>
      <c r="E192">
        <v>2199</v>
      </c>
      <c r="F192" t="s">
        <v>2800</v>
      </c>
      <c r="G192">
        <v>60</v>
      </c>
      <c r="H192">
        <v>131940</v>
      </c>
      <c r="I192">
        <v>0.15</v>
      </c>
      <c r="J192">
        <v>112149</v>
      </c>
      <c r="K192" s="10">
        <v>43634</v>
      </c>
      <c r="L192" s="25">
        <f t="shared" si="2"/>
        <v>6</v>
      </c>
      <c r="M192" s="8">
        <f>WEEKDAY(Таблица3[[#This Row],[Дата заказа]],2)</f>
        <v>2</v>
      </c>
      <c r="N192" s="29">
        <f>DAY(Таблица3[[#This Row],[Дата заказа]])</f>
        <v>18</v>
      </c>
      <c r="O192" s="29">
        <f>_xlfn.ISOWEEKNUM(Таблица3[[#This Row],[Дата заказа]])</f>
        <v>25</v>
      </c>
      <c r="P192">
        <f>YEAR(Таблица3[[#This Row],[Дата заказа]])</f>
        <v>2019</v>
      </c>
    </row>
    <row r="193" spans="1:16" x14ac:dyDescent="0.2">
      <c r="A193" s="1">
        <v>8</v>
      </c>
      <c r="B193" t="s">
        <v>2810</v>
      </c>
      <c r="C193" t="s">
        <v>2798</v>
      </c>
      <c r="D193" t="s">
        <v>2811</v>
      </c>
      <c r="E193">
        <v>847</v>
      </c>
      <c r="F193" t="s">
        <v>2800</v>
      </c>
      <c r="G193">
        <v>15</v>
      </c>
      <c r="H193">
        <v>12705</v>
      </c>
      <c r="I193">
        <v>0</v>
      </c>
      <c r="J193">
        <v>12705</v>
      </c>
      <c r="K193" s="10">
        <v>43805</v>
      </c>
      <c r="L193" s="25">
        <f t="shared" si="2"/>
        <v>12</v>
      </c>
      <c r="M193" s="8">
        <f>WEEKDAY(Таблица3[[#This Row],[Дата заказа]],2)</f>
        <v>5</v>
      </c>
      <c r="N193" s="29">
        <f>DAY(Таблица3[[#This Row],[Дата заказа]])</f>
        <v>6</v>
      </c>
      <c r="O193" s="29">
        <f>_xlfn.ISOWEEKNUM(Таблица3[[#This Row],[Дата заказа]])</f>
        <v>49</v>
      </c>
      <c r="P193">
        <f>YEAR(Таблица3[[#This Row],[Дата заказа]])</f>
        <v>2019</v>
      </c>
    </row>
    <row r="194" spans="1:16" x14ac:dyDescent="0.2">
      <c r="A194" s="1">
        <v>47</v>
      </c>
      <c r="B194" t="s">
        <v>2849</v>
      </c>
      <c r="C194" t="s">
        <v>2839</v>
      </c>
      <c r="D194" t="s">
        <v>2850</v>
      </c>
      <c r="E194">
        <v>1994</v>
      </c>
      <c r="F194" t="s">
        <v>2796</v>
      </c>
      <c r="G194">
        <v>12</v>
      </c>
      <c r="H194">
        <v>23928</v>
      </c>
      <c r="I194">
        <v>0.03</v>
      </c>
      <c r="J194">
        <v>23210.16</v>
      </c>
      <c r="K194" s="10">
        <v>43953</v>
      </c>
      <c r="L194" s="25">
        <f t="shared" si="2"/>
        <v>5</v>
      </c>
      <c r="M194" s="8">
        <f>WEEKDAY(Таблица3[[#This Row],[Дата заказа]],2)</f>
        <v>6</v>
      </c>
      <c r="N194" s="29">
        <f>DAY(Таблица3[[#This Row],[Дата заказа]])</f>
        <v>2</v>
      </c>
      <c r="O194" s="29">
        <f>_xlfn.ISOWEEKNUM(Таблица3[[#This Row],[Дата заказа]])</f>
        <v>18</v>
      </c>
      <c r="P194">
        <f>YEAR(Таблица3[[#This Row],[Дата заказа]])</f>
        <v>2020</v>
      </c>
    </row>
    <row r="195" spans="1:16" x14ac:dyDescent="0.2">
      <c r="A195" s="1">
        <v>48</v>
      </c>
      <c r="B195" t="s">
        <v>2812</v>
      </c>
      <c r="C195" t="s">
        <v>2813</v>
      </c>
      <c r="D195" t="s">
        <v>2814</v>
      </c>
      <c r="E195">
        <v>2199</v>
      </c>
      <c r="F195" t="s">
        <v>2800</v>
      </c>
      <c r="G195">
        <v>55</v>
      </c>
      <c r="H195">
        <v>120945</v>
      </c>
      <c r="I195">
        <v>0.15</v>
      </c>
      <c r="J195">
        <v>102803.25</v>
      </c>
      <c r="K195" s="10">
        <v>43705</v>
      </c>
      <c r="L195" s="25">
        <f t="shared" si="2"/>
        <v>8</v>
      </c>
      <c r="M195" s="8">
        <f>WEEKDAY(Таблица3[[#This Row],[Дата заказа]],2)</f>
        <v>3</v>
      </c>
      <c r="N195" s="29">
        <f>DAY(Таблица3[[#This Row],[Дата заказа]])</f>
        <v>28</v>
      </c>
      <c r="O195" s="29">
        <f>_xlfn.ISOWEEKNUM(Таблица3[[#This Row],[Дата заказа]])</f>
        <v>35</v>
      </c>
      <c r="P195">
        <f>YEAR(Таблица3[[#This Row],[Дата заказа]])</f>
        <v>2019</v>
      </c>
    </row>
    <row r="196" spans="1:16" x14ac:dyDescent="0.2">
      <c r="A196" s="1">
        <v>32</v>
      </c>
      <c r="B196" t="s">
        <v>2843</v>
      </c>
      <c r="C196" t="s">
        <v>2794</v>
      </c>
      <c r="D196" t="s">
        <v>2824</v>
      </c>
      <c r="E196">
        <v>967</v>
      </c>
      <c r="F196" t="s">
        <v>2796</v>
      </c>
      <c r="G196">
        <v>8</v>
      </c>
      <c r="H196">
        <v>7736</v>
      </c>
      <c r="I196">
        <v>0</v>
      </c>
      <c r="J196">
        <v>7736</v>
      </c>
      <c r="K196" s="10">
        <v>43445</v>
      </c>
      <c r="L196" s="25">
        <f t="shared" si="2"/>
        <v>12</v>
      </c>
      <c r="M196" s="8">
        <f>WEEKDAY(Таблица3[[#This Row],[Дата заказа]],2)</f>
        <v>2</v>
      </c>
      <c r="N196" s="29">
        <f>DAY(Таблица3[[#This Row],[Дата заказа]])</f>
        <v>11</v>
      </c>
      <c r="O196" s="29">
        <f>_xlfn.ISOWEEKNUM(Таблица3[[#This Row],[Дата заказа]])</f>
        <v>50</v>
      </c>
      <c r="P196">
        <f>YEAR(Таблица3[[#This Row],[Дата заказа]])</f>
        <v>2018</v>
      </c>
    </row>
    <row r="197" spans="1:16" x14ac:dyDescent="0.2">
      <c r="A197" s="1">
        <v>11</v>
      </c>
      <c r="B197" t="s">
        <v>2846</v>
      </c>
      <c r="C197" t="s">
        <v>2794</v>
      </c>
      <c r="D197" t="s">
        <v>2900</v>
      </c>
      <c r="E197">
        <v>3197</v>
      </c>
      <c r="F197" t="s">
        <v>2796</v>
      </c>
      <c r="G197">
        <v>10</v>
      </c>
      <c r="H197">
        <v>31970</v>
      </c>
      <c r="I197">
        <v>0</v>
      </c>
      <c r="J197">
        <v>31970</v>
      </c>
      <c r="K197" s="10">
        <v>43039</v>
      </c>
      <c r="L197" s="25">
        <f t="shared" ref="L197:L260" si="3">MONTH(K197)</f>
        <v>10</v>
      </c>
      <c r="M197" s="8">
        <f>WEEKDAY(Таблица3[[#This Row],[Дата заказа]],2)</f>
        <v>2</v>
      </c>
      <c r="N197" s="29">
        <f>DAY(Таблица3[[#This Row],[Дата заказа]])</f>
        <v>31</v>
      </c>
      <c r="O197" s="29">
        <f>_xlfn.ISOWEEKNUM(Таблица3[[#This Row],[Дата заказа]])</f>
        <v>44</v>
      </c>
      <c r="P197">
        <f>YEAR(Таблица3[[#This Row],[Дата заказа]])</f>
        <v>2017</v>
      </c>
    </row>
    <row r="198" spans="1:16" x14ac:dyDescent="0.2">
      <c r="A198" s="1">
        <v>44</v>
      </c>
      <c r="B198" t="s">
        <v>2861</v>
      </c>
      <c r="C198" t="s">
        <v>2798</v>
      </c>
      <c r="D198" t="s">
        <v>2862</v>
      </c>
      <c r="E198">
        <v>1386</v>
      </c>
      <c r="F198" t="s">
        <v>2800</v>
      </c>
      <c r="G198">
        <v>20</v>
      </c>
      <c r="H198">
        <v>27720</v>
      </c>
      <c r="I198">
        <v>0.03</v>
      </c>
      <c r="J198">
        <v>26888.400000000001</v>
      </c>
      <c r="K198" s="10">
        <v>43630</v>
      </c>
      <c r="L198" s="25">
        <f t="shared" si="3"/>
        <v>6</v>
      </c>
      <c r="M198" s="8">
        <f>WEEKDAY(Таблица3[[#This Row],[Дата заказа]],2)</f>
        <v>5</v>
      </c>
      <c r="N198" s="29">
        <f>DAY(Таблица3[[#This Row],[Дата заказа]])</f>
        <v>14</v>
      </c>
      <c r="O198" s="29">
        <f>_xlfn.ISOWEEKNUM(Таблица3[[#This Row],[Дата заказа]])</f>
        <v>24</v>
      </c>
      <c r="P198">
        <f>YEAR(Таблица3[[#This Row],[Дата заказа]])</f>
        <v>2019</v>
      </c>
    </row>
    <row r="199" spans="1:16" x14ac:dyDescent="0.2">
      <c r="A199" s="1">
        <v>44</v>
      </c>
      <c r="B199" t="s">
        <v>2861</v>
      </c>
      <c r="C199" t="s">
        <v>2798</v>
      </c>
      <c r="D199" t="s">
        <v>2862</v>
      </c>
      <c r="E199">
        <v>1386</v>
      </c>
      <c r="F199" t="s">
        <v>2800</v>
      </c>
      <c r="G199">
        <v>20</v>
      </c>
      <c r="H199">
        <v>27720</v>
      </c>
      <c r="I199">
        <v>0.03</v>
      </c>
      <c r="J199">
        <v>26888.400000000001</v>
      </c>
      <c r="K199" s="10">
        <v>43436</v>
      </c>
      <c r="L199" s="25">
        <f t="shared" si="3"/>
        <v>12</v>
      </c>
      <c r="M199" s="8">
        <f>WEEKDAY(Таблица3[[#This Row],[Дата заказа]],2)</f>
        <v>7</v>
      </c>
      <c r="N199" s="29">
        <f>DAY(Таблица3[[#This Row],[Дата заказа]])</f>
        <v>2</v>
      </c>
      <c r="O199" s="29">
        <f>_xlfn.ISOWEEKNUM(Таблица3[[#This Row],[Дата заказа]])</f>
        <v>48</v>
      </c>
      <c r="P199">
        <f>YEAR(Таблица3[[#This Row],[Дата заказа]])</f>
        <v>2018</v>
      </c>
    </row>
    <row r="200" spans="1:16" x14ac:dyDescent="0.2">
      <c r="A200" s="1">
        <v>6</v>
      </c>
      <c r="B200" t="s">
        <v>2793</v>
      </c>
      <c r="C200" t="s">
        <v>2794</v>
      </c>
      <c r="D200" t="s">
        <v>2795</v>
      </c>
      <c r="E200">
        <v>3197</v>
      </c>
      <c r="F200" t="s">
        <v>2796</v>
      </c>
      <c r="G200">
        <v>6</v>
      </c>
      <c r="H200">
        <v>19182</v>
      </c>
      <c r="I200">
        <v>0.03</v>
      </c>
      <c r="J200">
        <v>18606.54</v>
      </c>
      <c r="K200" s="10">
        <v>42446</v>
      </c>
      <c r="L200" s="25">
        <f t="shared" si="3"/>
        <v>3</v>
      </c>
      <c r="M200" s="8">
        <f>WEEKDAY(Таблица3[[#This Row],[Дата заказа]],2)</f>
        <v>4</v>
      </c>
      <c r="N200" s="29">
        <f>DAY(Таблица3[[#This Row],[Дата заказа]])</f>
        <v>17</v>
      </c>
      <c r="O200" s="29">
        <f>_xlfn.ISOWEEKNUM(Таблица3[[#This Row],[Дата заказа]])</f>
        <v>11</v>
      </c>
      <c r="P200">
        <f>YEAR(Таблица3[[#This Row],[Дата заказа]])</f>
        <v>2016</v>
      </c>
    </row>
    <row r="201" spans="1:16" x14ac:dyDescent="0.2">
      <c r="A201" s="1">
        <v>19</v>
      </c>
      <c r="B201" t="s">
        <v>2863</v>
      </c>
      <c r="C201" t="s">
        <v>2798</v>
      </c>
      <c r="D201" t="s">
        <v>2864</v>
      </c>
      <c r="E201">
        <v>1879</v>
      </c>
      <c r="F201" t="s">
        <v>2800</v>
      </c>
      <c r="G201">
        <v>15</v>
      </c>
      <c r="H201">
        <v>28185</v>
      </c>
      <c r="I201">
        <v>0.03</v>
      </c>
      <c r="J201">
        <v>27339.45</v>
      </c>
      <c r="K201" s="10">
        <v>44148</v>
      </c>
      <c r="L201" s="25">
        <f t="shared" si="3"/>
        <v>11</v>
      </c>
      <c r="M201" s="8">
        <f>WEEKDAY(Таблица3[[#This Row],[Дата заказа]],2)</f>
        <v>5</v>
      </c>
      <c r="N201" s="29">
        <f>DAY(Таблица3[[#This Row],[Дата заказа]])</f>
        <v>13</v>
      </c>
      <c r="O201" s="29">
        <f>_xlfn.ISOWEEKNUM(Таблица3[[#This Row],[Дата заказа]])</f>
        <v>46</v>
      </c>
      <c r="P201">
        <f>YEAR(Таблица3[[#This Row],[Дата заказа]])</f>
        <v>2020</v>
      </c>
    </row>
    <row r="202" spans="1:16" x14ac:dyDescent="0.2">
      <c r="A202" s="1">
        <v>3</v>
      </c>
      <c r="B202" t="s">
        <v>2841</v>
      </c>
      <c r="C202" t="s">
        <v>2794</v>
      </c>
      <c r="D202" t="s">
        <v>2794</v>
      </c>
      <c r="E202">
        <v>807</v>
      </c>
      <c r="F202" t="s">
        <v>2800</v>
      </c>
      <c r="G202">
        <v>18</v>
      </c>
      <c r="H202">
        <v>14526</v>
      </c>
      <c r="I202">
        <v>0</v>
      </c>
      <c r="J202">
        <v>14526</v>
      </c>
      <c r="K202" s="10">
        <v>42936</v>
      </c>
      <c r="L202" s="25">
        <f t="shared" si="3"/>
        <v>7</v>
      </c>
      <c r="M202" s="8">
        <f>WEEKDAY(Таблица3[[#This Row],[Дата заказа]],2)</f>
        <v>4</v>
      </c>
      <c r="N202" s="29">
        <f>DAY(Таблица3[[#This Row],[Дата заказа]])</f>
        <v>20</v>
      </c>
      <c r="O202" s="29">
        <f>_xlfn.ISOWEEKNUM(Таблица3[[#This Row],[Дата заказа]])</f>
        <v>29</v>
      </c>
      <c r="P202">
        <f>YEAR(Таблица3[[#This Row],[Дата заказа]])</f>
        <v>2017</v>
      </c>
    </row>
    <row r="203" spans="1:16" x14ac:dyDescent="0.2">
      <c r="A203" s="1">
        <v>47</v>
      </c>
      <c r="B203" t="s">
        <v>2849</v>
      </c>
      <c r="C203" t="s">
        <v>2839</v>
      </c>
      <c r="D203" t="s">
        <v>2850</v>
      </c>
      <c r="E203">
        <v>1994</v>
      </c>
      <c r="F203" t="s">
        <v>2796</v>
      </c>
      <c r="G203">
        <v>12</v>
      </c>
      <c r="H203">
        <v>23928</v>
      </c>
      <c r="I203">
        <v>0.03</v>
      </c>
      <c r="J203">
        <v>23210.16</v>
      </c>
      <c r="K203" s="10">
        <v>43435</v>
      </c>
      <c r="L203" s="25">
        <f t="shared" si="3"/>
        <v>12</v>
      </c>
      <c r="M203" s="8">
        <f>WEEKDAY(Таблица3[[#This Row],[Дата заказа]],2)</f>
        <v>6</v>
      </c>
      <c r="N203" s="29">
        <f>DAY(Таблица3[[#This Row],[Дата заказа]])</f>
        <v>1</v>
      </c>
      <c r="O203" s="29">
        <f>_xlfn.ISOWEEKNUM(Таблица3[[#This Row],[Дата заказа]])</f>
        <v>48</v>
      </c>
      <c r="P203">
        <f>YEAR(Таблица3[[#This Row],[Дата заказа]])</f>
        <v>2018</v>
      </c>
    </row>
    <row r="204" spans="1:16" x14ac:dyDescent="0.2">
      <c r="A204" s="1">
        <v>35</v>
      </c>
      <c r="B204" t="s">
        <v>2801</v>
      </c>
      <c r="C204" t="s">
        <v>2802</v>
      </c>
      <c r="D204" t="s">
        <v>2803</v>
      </c>
      <c r="E204">
        <v>617</v>
      </c>
      <c r="F204" t="s">
        <v>2796</v>
      </c>
      <c r="G204">
        <v>10</v>
      </c>
      <c r="H204">
        <v>6170</v>
      </c>
      <c r="I204">
        <v>0</v>
      </c>
      <c r="J204">
        <v>6170</v>
      </c>
      <c r="K204" s="10">
        <v>42611</v>
      </c>
      <c r="L204" s="25">
        <f t="shared" si="3"/>
        <v>8</v>
      </c>
      <c r="M204" s="8">
        <f>WEEKDAY(Таблица3[[#This Row],[Дата заказа]],2)</f>
        <v>1</v>
      </c>
      <c r="N204" s="29">
        <f>DAY(Таблица3[[#This Row],[Дата заказа]])</f>
        <v>29</v>
      </c>
      <c r="O204" s="29">
        <f>_xlfn.ISOWEEKNUM(Таблица3[[#This Row],[Дата заказа]])</f>
        <v>35</v>
      </c>
      <c r="P204">
        <f>YEAR(Таблица3[[#This Row],[Дата заказа]])</f>
        <v>2016</v>
      </c>
    </row>
    <row r="205" spans="1:16" x14ac:dyDescent="0.2">
      <c r="A205" s="1">
        <v>39</v>
      </c>
      <c r="B205" t="s">
        <v>2836</v>
      </c>
      <c r="C205" t="s">
        <v>2813</v>
      </c>
      <c r="D205" t="s">
        <v>2837</v>
      </c>
      <c r="E205">
        <v>1923</v>
      </c>
      <c r="F205" t="s">
        <v>2800</v>
      </c>
      <c r="G205">
        <v>25</v>
      </c>
      <c r="H205">
        <v>48075</v>
      </c>
      <c r="I205">
        <v>0.06</v>
      </c>
      <c r="J205">
        <v>45190.5</v>
      </c>
      <c r="K205" s="10">
        <v>42529</v>
      </c>
      <c r="L205" s="25">
        <f t="shared" si="3"/>
        <v>6</v>
      </c>
      <c r="M205" s="8">
        <f>WEEKDAY(Таблица3[[#This Row],[Дата заказа]],2)</f>
        <v>3</v>
      </c>
      <c r="N205" s="29">
        <f>DAY(Таблица3[[#This Row],[Дата заказа]])</f>
        <v>8</v>
      </c>
      <c r="O205" s="29">
        <f>_xlfn.ISOWEEKNUM(Таблица3[[#This Row],[Дата заказа]])</f>
        <v>23</v>
      </c>
      <c r="P205">
        <f>YEAR(Таблица3[[#This Row],[Дата заказа]])</f>
        <v>2016</v>
      </c>
    </row>
    <row r="206" spans="1:16" x14ac:dyDescent="0.2">
      <c r="A206" s="1">
        <v>43</v>
      </c>
      <c r="B206" t="s">
        <v>2846</v>
      </c>
      <c r="C206" t="s">
        <v>2794</v>
      </c>
      <c r="D206" t="s">
        <v>2832</v>
      </c>
      <c r="E206">
        <v>759</v>
      </c>
      <c r="F206" t="s">
        <v>2796</v>
      </c>
      <c r="G206">
        <v>10</v>
      </c>
      <c r="H206">
        <v>7590</v>
      </c>
      <c r="I206">
        <v>0</v>
      </c>
      <c r="J206">
        <v>7590</v>
      </c>
      <c r="K206" s="10">
        <v>42425</v>
      </c>
      <c r="L206" s="25">
        <f t="shared" si="3"/>
        <v>2</v>
      </c>
      <c r="M206" s="8">
        <f>WEEKDAY(Таблица3[[#This Row],[Дата заказа]],2)</f>
        <v>4</v>
      </c>
      <c r="N206" s="29">
        <f>DAY(Таблица3[[#This Row],[Дата заказа]])</f>
        <v>25</v>
      </c>
      <c r="O206" s="29">
        <f>_xlfn.ISOWEEKNUM(Таблица3[[#This Row],[Дата заказа]])</f>
        <v>8</v>
      </c>
      <c r="P206">
        <f>YEAR(Таблица3[[#This Row],[Дата заказа]])</f>
        <v>2016</v>
      </c>
    </row>
    <row r="207" spans="1:16" x14ac:dyDescent="0.2">
      <c r="A207" s="1">
        <v>34</v>
      </c>
      <c r="B207" t="s">
        <v>2812</v>
      </c>
      <c r="C207" t="s">
        <v>2813</v>
      </c>
      <c r="D207" t="s">
        <v>2814</v>
      </c>
      <c r="E207">
        <v>2199</v>
      </c>
      <c r="F207" t="s">
        <v>2800</v>
      </c>
      <c r="G207">
        <v>60</v>
      </c>
      <c r="H207">
        <v>131940</v>
      </c>
      <c r="I207">
        <v>0.15</v>
      </c>
      <c r="J207">
        <v>112149</v>
      </c>
      <c r="K207" s="10">
        <v>43004</v>
      </c>
      <c r="L207" s="25">
        <f t="shared" si="3"/>
        <v>9</v>
      </c>
      <c r="M207" s="8">
        <f>WEEKDAY(Таблица3[[#This Row],[Дата заказа]],2)</f>
        <v>2</v>
      </c>
      <c r="N207" s="29">
        <f>DAY(Таблица3[[#This Row],[Дата заказа]])</f>
        <v>26</v>
      </c>
      <c r="O207" s="29">
        <f>_xlfn.ISOWEEKNUM(Таблица3[[#This Row],[Дата заказа]])</f>
        <v>39</v>
      </c>
      <c r="P207">
        <f>YEAR(Таблица3[[#This Row],[Дата заказа]])</f>
        <v>2017</v>
      </c>
    </row>
    <row r="208" spans="1:16" x14ac:dyDescent="0.2">
      <c r="A208" s="1">
        <v>17</v>
      </c>
      <c r="B208" t="s">
        <v>2823</v>
      </c>
      <c r="C208" t="s">
        <v>2794</v>
      </c>
      <c r="D208" t="s">
        <v>2824</v>
      </c>
      <c r="E208">
        <v>967</v>
      </c>
      <c r="F208" t="s">
        <v>2796</v>
      </c>
      <c r="G208">
        <v>12</v>
      </c>
      <c r="H208">
        <v>11604</v>
      </c>
      <c r="I208">
        <v>0</v>
      </c>
      <c r="J208">
        <v>11604</v>
      </c>
      <c r="K208" s="10">
        <v>43006</v>
      </c>
      <c r="L208" s="25">
        <f t="shared" si="3"/>
        <v>9</v>
      </c>
      <c r="M208" s="8">
        <f>WEEKDAY(Таблица3[[#This Row],[Дата заказа]],2)</f>
        <v>4</v>
      </c>
      <c r="N208" s="29">
        <f>DAY(Таблица3[[#This Row],[Дата заказа]])</f>
        <v>28</v>
      </c>
      <c r="O208" s="29">
        <f>_xlfn.ISOWEEKNUM(Таблица3[[#This Row],[Дата заказа]])</f>
        <v>39</v>
      </c>
      <c r="P208">
        <f>YEAR(Таблица3[[#This Row],[Дата заказа]])</f>
        <v>2017</v>
      </c>
    </row>
    <row r="209" spans="1:16" x14ac:dyDescent="0.2">
      <c r="A209" s="1">
        <v>33</v>
      </c>
      <c r="B209" t="s">
        <v>2849</v>
      </c>
      <c r="C209" t="s">
        <v>2839</v>
      </c>
      <c r="D209" t="s">
        <v>2850</v>
      </c>
      <c r="E209">
        <v>1994</v>
      </c>
      <c r="F209" t="s">
        <v>2796</v>
      </c>
      <c r="G209">
        <v>12</v>
      </c>
      <c r="H209">
        <v>23928</v>
      </c>
      <c r="I209">
        <v>0.03</v>
      </c>
      <c r="J209">
        <v>23210.16</v>
      </c>
      <c r="K209" s="10">
        <v>43799</v>
      </c>
      <c r="L209" s="25">
        <f t="shared" si="3"/>
        <v>11</v>
      </c>
      <c r="M209" s="8">
        <f>WEEKDAY(Таблица3[[#This Row],[Дата заказа]],2)</f>
        <v>6</v>
      </c>
      <c r="N209" s="29">
        <f>DAY(Таблица3[[#This Row],[Дата заказа]])</f>
        <v>30</v>
      </c>
      <c r="O209" s="29">
        <f>_xlfn.ISOWEEKNUM(Таблица3[[#This Row],[Дата заказа]])</f>
        <v>48</v>
      </c>
      <c r="P209">
        <f>YEAR(Таблица3[[#This Row],[Дата заказа]])</f>
        <v>2019</v>
      </c>
    </row>
    <row r="210" spans="1:16" x14ac:dyDescent="0.2">
      <c r="A210" s="1">
        <v>9</v>
      </c>
      <c r="B210" t="s">
        <v>2866</v>
      </c>
      <c r="C210" t="s">
        <v>2807</v>
      </c>
      <c r="D210" t="s">
        <v>2807</v>
      </c>
      <c r="E210">
        <v>699</v>
      </c>
      <c r="F210" t="s">
        <v>2796</v>
      </c>
      <c r="G210">
        <v>10</v>
      </c>
      <c r="H210">
        <v>6990</v>
      </c>
      <c r="I210">
        <v>0</v>
      </c>
      <c r="J210">
        <v>6990</v>
      </c>
      <c r="K210" s="10">
        <v>42376</v>
      </c>
      <c r="L210" s="25">
        <f t="shared" si="3"/>
        <v>1</v>
      </c>
      <c r="M210" s="8">
        <f>WEEKDAY(Таблица3[[#This Row],[Дата заказа]],2)</f>
        <v>4</v>
      </c>
      <c r="N210" s="29">
        <f>DAY(Таблица3[[#This Row],[Дата заказа]])</f>
        <v>7</v>
      </c>
      <c r="O210" s="29">
        <f>_xlfn.ISOWEEKNUM(Таблица3[[#This Row],[Дата заказа]])</f>
        <v>1</v>
      </c>
      <c r="P210">
        <f>YEAR(Таблица3[[#This Row],[Дата заказа]])</f>
        <v>2016</v>
      </c>
    </row>
    <row r="211" spans="1:16" x14ac:dyDescent="0.2">
      <c r="A211" s="1">
        <v>46</v>
      </c>
      <c r="B211" t="s">
        <v>2815</v>
      </c>
      <c r="C211" t="s">
        <v>2816</v>
      </c>
      <c r="D211" t="s">
        <v>2816</v>
      </c>
      <c r="E211">
        <v>770</v>
      </c>
      <c r="F211" t="s">
        <v>2800</v>
      </c>
      <c r="G211">
        <v>20</v>
      </c>
      <c r="H211">
        <v>15400</v>
      </c>
      <c r="I211">
        <v>0.03</v>
      </c>
      <c r="J211">
        <v>14938</v>
      </c>
      <c r="K211" s="10">
        <v>43372</v>
      </c>
      <c r="L211" s="25">
        <f t="shared" si="3"/>
        <v>9</v>
      </c>
      <c r="M211" s="8">
        <f>WEEKDAY(Таблица3[[#This Row],[Дата заказа]],2)</f>
        <v>6</v>
      </c>
      <c r="N211" s="29">
        <f>DAY(Таблица3[[#This Row],[Дата заказа]])</f>
        <v>29</v>
      </c>
      <c r="O211" s="29">
        <f>_xlfn.ISOWEEKNUM(Таблица3[[#This Row],[Дата заказа]])</f>
        <v>39</v>
      </c>
      <c r="P211">
        <f>YEAR(Таблица3[[#This Row],[Дата заказа]])</f>
        <v>2018</v>
      </c>
    </row>
    <row r="212" spans="1:16" x14ac:dyDescent="0.2">
      <c r="A212" s="1">
        <v>47</v>
      </c>
      <c r="B212" t="s">
        <v>2849</v>
      </c>
      <c r="C212" t="s">
        <v>2839</v>
      </c>
      <c r="D212" t="s">
        <v>2850</v>
      </c>
      <c r="E212">
        <v>1994</v>
      </c>
      <c r="F212" t="s">
        <v>2796</v>
      </c>
      <c r="G212">
        <v>12</v>
      </c>
      <c r="H212">
        <v>23928</v>
      </c>
      <c r="I212">
        <v>0.03</v>
      </c>
      <c r="J212">
        <v>23210.16</v>
      </c>
      <c r="K212" s="10">
        <v>43829</v>
      </c>
      <c r="L212" s="25">
        <f t="shared" si="3"/>
        <v>12</v>
      </c>
      <c r="M212" s="8">
        <f>WEEKDAY(Таблица3[[#This Row],[Дата заказа]],2)</f>
        <v>1</v>
      </c>
      <c r="N212" s="29">
        <f>DAY(Таблица3[[#This Row],[Дата заказа]])</f>
        <v>30</v>
      </c>
      <c r="O212" s="29">
        <f>_xlfn.ISOWEEKNUM(Таблица3[[#This Row],[Дата заказа]])</f>
        <v>1</v>
      </c>
      <c r="P212">
        <f>YEAR(Таблица3[[#This Row],[Дата заказа]])</f>
        <v>2019</v>
      </c>
    </row>
    <row r="213" spans="1:16" x14ac:dyDescent="0.2">
      <c r="A213" s="1">
        <v>44</v>
      </c>
      <c r="B213" t="s">
        <v>2861</v>
      </c>
      <c r="C213" t="s">
        <v>2798</v>
      </c>
      <c r="D213" t="s">
        <v>2862</v>
      </c>
      <c r="E213">
        <v>1386</v>
      </c>
      <c r="F213" t="s">
        <v>2800</v>
      </c>
      <c r="G213">
        <v>20</v>
      </c>
      <c r="H213">
        <v>27720</v>
      </c>
      <c r="I213">
        <v>0.03</v>
      </c>
      <c r="J213">
        <v>26888.400000000001</v>
      </c>
      <c r="K213" s="10">
        <v>44075</v>
      </c>
      <c r="L213" s="25">
        <f t="shared" si="3"/>
        <v>9</v>
      </c>
      <c r="M213" s="8">
        <f>WEEKDAY(Таблица3[[#This Row],[Дата заказа]],2)</f>
        <v>2</v>
      </c>
      <c r="N213" s="29">
        <f>DAY(Таблица3[[#This Row],[Дата заказа]])</f>
        <v>1</v>
      </c>
      <c r="O213" s="29">
        <f>_xlfn.ISOWEEKNUM(Таблица3[[#This Row],[Дата заказа]])</f>
        <v>36</v>
      </c>
      <c r="P213">
        <f>YEAR(Таблица3[[#This Row],[Дата заказа]])</f>
        <v>2020</v>
      </c>
    </row>
    <row r="214" spans="1:16" x14ac:dyDescent="0.2">
      <c r="A214" s="1">
        <v>27</v>
      </c>
      <c r="B214" t="s">
        <v>2867</v>
      </c>
      <c r="C214" t="s">
        <v>2839</v>
      </c>
      <c r="D214" t="s">
        <v>2850</v>
      </c>
      <c r="E214">
        <v>1994</v>
      </c>
      <c r="F214" t="s">
        <v>2796</v>
      </c>
      <c r="G214">
        <v>25</v>
      </c>
      <c r="H214">
        <v>49850</v>
      </c>
      <c r="I214">
        <v>0.06</v>
      </c>
      <c r="J214">
        <v>46859</v>
      </c>
      <c r="K214" s="10">
        <v>42500</v>
      </c>
      <c r="L214" s="25">
        <f t="shared" si="3"/>
        <v>5</v>
      </c>
      <c r="M214" s="8">
        <f>WEEKDAY(Таблица3[[#This Row],[Дата заказа]],2)</f>
        <v>2</v>
      </c>
      <c r="N214" s="29">
        <f>DAY(Таблица3[[#This Row],[Дата заказа]])</f>
        <v>10</v>
      </c>
      <c r="O214" s="29">
        <f>_xlfn.ISOWEEKNUM(Таблица3[[#This Row],[Дата заказа]])</f>
        <v>19</v>
      </c>
      <c r="P214">
        <f>YEAR(Таблица3[[#This Row],[Дата заказа]])</f>
        <v>2016</v>
      </c>
    </row>
    <row r="215" spans="1:16" x14ac:dyDescent="0.2">
      <c r="A215" s="1">
        <v>6</v>
      </c>
      <c r="B215" t="s">
        <v>2793</v>
      </c>
      <c r="C215" t="s">
        <v>2794</v>
      </c>
      <c r="D215" t="s">
        <v>2795</v>
      </c>
      <c r="E215">
        <v>3197</v>
      </c>
      <c r="F215" t="s">
        <v>2796</v>
      </c>
      <c r="G215">
        <v>6</v>
      </c>
      <c r="H215">
        <v>19182</v>
      </c>
      <c r="I215">
        <v>0.03</v>
      </c>
      <c r="J215">
        <v>18606.54</v>
      </c>
      <c r="K215" s="10">
        <v>42300</v>
      </c>
      <c r="L215" s="25">
        <f t="shared" si="3"/>
        <v>10</v>
      </c>
      <c r="M215" s="8">
        <f>WEEKDAY(Таблица3[[#This Row],[Дата заказа]],2)</f>
        <v>5</v>
      </c>
      <c r="N215" s="29">
        <f>DAY(Таблица3[[#This Row],[Дата заказа]])</f>
        <v>23</v>
      </c>
      <c r="O215" s="29">
        <f>_xlfn.ISOWEEKNUM(Таблица3[[#This Row],[Дата заказа]])</f>
        <v>43</v>
      </c>
      <c r="P215">
        <f>YEAR(Таблица3[[#This Row],[Дата заказа]])</f>
        <v>2015</v>
      </c>
    </row>
    <row r="216" spans="1:16" x14ac:dyDescent="0.2">
      <c r="A216" s="1">
        <v>11</v>
      </c>
      <c r="B216" t="s">
        <v>2846</v>
      </c>
      <c r="C216" t="s">
        <v>2794</v>
      </c>
      <c r="D216" t="s">
        <v>2900</v>
      </c>
      <c r="E216">
        <v>3197</v>
      </c>
      <c r="F216" t="s">
        <v>2796</v>
      </c>
      <c r="G216">
        <v>10</v>
      </c>
      <c r="H216">
        <v>31970</v>
      </c>
      <c r="I216">
        <v>0</v>
      </c>
      <c r="J216">
        <v>31970</v>
      </c>
      <c r="K216" s="10">
        <v>42582</v>
      </c>
      <c r="L216" s="25">
        <f t="shared" si="3"/>
        <v>7</v>
      </c>
      <c r="M216" s="8">
        <f>WEEKDAY(Таблица3[[#This Row],[Дата заказа]],2)</f>
        <v>7</v>
      </c>
      <c r="N216" s="29">
        <f>DAY(Таблица3[[#This Row],[Дата заказа]])</f>
        <v>31</v>
      </c>
      <c r="O216" s="29">
        <f>_xlfn.ISOWEEKNUM(Таблица3[[#This Row],[Дата заказа]])</f>
        <v>30</v>
      </c>
      <c r="P216">
        <f>YEAR(Таблица3[[#This Row],[Дата заказа]])</f>
        <v>2016</v>
      </c>
    </row>
    <row r="217" spans="1:16" x14ac:dyDescent="0.2">
      <c r="A217" s="1">
        <v>17</v>
      </c>
      <c r="B217" t="s">
        <v>2823</v>
      </c>
      <c r="C217" t="s">
        <v>2794</v>
      </c>
      <c r="D217" t="s">
        <v>2824</v>
      </c>
      <c r="E217">
        <v>967</v>
      </c>
      <c r="F217" t="s">
        <v>2796</v>
      </c>
      <c r="G217">
        <v>12</v>
      </c>
      <c r="H217">
        <v>11604</v>
      </c>
      <c r="I217">
        <v>0</v>
      </c>
      <c r="J217">
        <v>11604</v>
      </c>
      <c r="K217" s="10">
        <v>42304</v>
      </c>
      <c r="L217" s="25">
        <f t="shared" si="3"/>
        <v>10</v>
      </c>
      <c r="M217" s="8">
        <f>WEEKDAY(Таблица3[[#This Row],[Дата заказа]],2)</f>
        <v>2</v>
      </c>
      <c r="N217" s="29">
        <f>DAY(Таблица3[[#This Row],[Дата заказа]])</f>
        <v>27</v>
      </c>
      <c r="O217" s="29">
        <f>_xlfn.ISOWEEKNUM(Таблица3[[#This Row],[Дата заказа]])</f>
        <v>44</v>
      </c>
      <c r="P217">
        <f>YEAR(Таблица3[[#This Row],[Дата заказа]])</f>
        <v>2015</v>
      </c>
    </row>
    <row r="218" spans="1:16" x14ac:dyDescent="0.2">
      <c r="A218" s="1">
        <v>27</v>
      </c>
      <c r="B218" t="s">
        <v>2867</v>
      </c>
      <c r="C218" t="s">
        <v>2839</v>
      </c>
      <c r="D218" t="s">
        <v>2850</v>
      </c>
      <c r="E218">
        <v>1994</v>
      </c>
      <c r="F218" t="s">
        <v>2796</v>
      </c>
      <c r="G218">
        <v>25</v>
      </c>
      <c r="H218">
        <v>49850</v>
      </c>
      <c r="I218">
        <v>0.06</v>
      </c>
      <c r="J218">
        <v>46859</v>
      </c>
      <c r="K218" s="10">
        <v>42341</v>
      </c>
      <c r="L218" s="25">
        <f t="shared" si="3"/>
        <v>12</v>
      </c>
      <c r="M218" s="8">
        <f>WEEKDAY(Таблица3[[#This Row],[Дата заказа]],2)</f>
        <v>4</v>
      </c>
      <c r="N218" s="29">
        <f>DAY(Таблица3[[#This Row],[Дата заказа]])</f>
        <v>3</v>
      </c>
      <c r="O218" s="29">
        <f>_xlfn.ISOWEEKNUM(Таблица3[[#This Row],[Дата заказа]])</f>
        <v>49</v>
      </c>
      <c r="P218">
        <f>YEAR(Таблица3[[#This Row],[Дата заказа]])</f>
        <v>2015</v>
      </c>
    </row>
    <row r="219" spans="1:16" x14ac:dyDescent="0.2">
      <c r="A219" s="1">
        <v>2</v>
      </c>
      <c r="B219" t="s">
        <v>2854</v>
      </c>
      <c r="C219" t="s">
        <v>2794</v>
      </c>
      <c r="D219" t="s">
        <v>2855</v>
      </c>
      <c r="E219">
        <v>1178</v>
      </c>
      <c r="F219" t="s">
        <v>2796</v>
      </c>
      <c r="G219">
        <v>10</v>
      </c>
      <c r="H219">
        <v>11780</v>
      </c>
      <c r="I219">
        <v>0</v>
      </c>
      <c r="J219">
        <v>11780</v>
      </c>
      <c r="K219" s="10">
        <v>43247</v>
      </c>
      <c r="L219" s="25">
        <f t="shared" si="3"/>
        <v>5</v>
      </c>
      <c r="M219" s="8">
        <f>WEEKDAY(Таблица3[[#This Row],[Дата заказа]],2)</f>
        <v>7</v>
      </c>
      <c r="N219" s="29">
        <f>DAY(Таблица3[[#This Row],[Дата заказа]])</f>
        <v>27</v>
      </c>
      <c r="O219" s="29">
        <f>_xlfn.ISOWEEKNUM(Таблица3[[#This Row],[Дата заказа]])</f>
        <v>21</v>
      </c>
      <c r="P219">
        <f>YEAR(Таблица3[[#This Row],[Дата заказа]])</f>
        <v>2018</v>
      </c>
    </row>
    <row r="220" spans="1:16" x14ac:dyDescent="0.2">
      <c r="A220" s="1">
        <v>29</v>
      </c>
      <c r="B220" t="s">
        <v>2833</v>
      </c>
      <c r="C220" t="s">
        <v>2818</v>
      </c>
      <c r="D220" t="s">
        <v>2834</v>
      </c>
      <c r="E220">
        <v>843</v>
      </c>
      <c r="F220" t="s">
        <v>2796</v>
      </c>
      <c r="G220">
        <v>10</v>
      </c>
      <c r="H220">
        <v>8430</v>
      </c>
      <c r="I220">
        <v>0</v>
      </c>
      <c r="J220">
        <v>8430</v>
      </c>
      <c r="K220" s="10">
        <v>43284</v>
      </c>
      <c r="L220" s="25">
        <f t="shared" si="3"/>
        <v>7</v>
      </c>
      <c r="M220" s="8">
        <f>WEEKDAY(Таблица3[[#This Row],[Дата заказа]],2)</f>
        <v>2</v>
      </c>
      <c r="N220" s="29">
        <f>DAY(Таблица3[[#This Row],[Дата заказа]])</f>
        <v>3</v>
      </c>
      <c r="O220" s="29">
        <f>_xlfn.ISOWEEKNUM(Таблица3[[#This Row],[Дата заказа]])</f>
        <v>27</v>
      </c>
      <c r="P220">
        <f>YEAR(Таблица3[[#This Row],[Дата заказа]])</f>
        <v>2018</v>
      </c>
    </row>
    <row r="221" spans="1:16" x14ac:dyDescent="0.2">
      <c r="A221" s="1">
        <v>3</v>
      </c>
      <c r="B221" t="s">
        <v>2841</v>
      </c>
      <c r="C221" t="s">
        <v>2794</v>
      </c>
      <c r="D221" t="s">
        <v>2794</v>
      </c>
      <c r="E221">
        <v>807</v>
      </c>
      <c r="F221" t="s">
        <v>2800</v>
      </c>
      <c r="G221">
        <v>18</v>
      </c>
      <c r="H221">
        <v>14526</v>
      </c>
      <c r="I221">
        <v>0</v>
      </c>
      <c r="J221">
        <v>14526</v>
      </c>
      <c r="K221" s="10">
        <v>43012</v>
      </c>
      <c r="L221" s="25">
        <f t="shared" si="3"/>
        <v>10</v>
      </c>
      <c r="M221" s="8">
        <f>WEEKDAY(Таблица3[[#This Row],[Дата заказа]],2)</f>
        <v>3</v>
      </c>
      <c r="N221" s="29">
        <f>DAY(Таблица3[[#This Row],[Дата заказа]])</f>
        <v>4</v>
      </c>
      <c r="O221" s="29">
        <f>_xlfn.ISOWEEKNUM(Таблица3[[#This Row],[Дата заказа]])</f>
        <v>40</v>
      </c>
      <c r="P221">
        <f>YEAR(Таблица3[[#This Row],[Дата заказа]])</f>
        <v>2017</v>
      </c>
    </row>
    <row r="222" spans="1:16" x14ac:dyDescent="0.2">
      <c r="A222" s="1">
        <v>30</v>
      </c>
      <c r="B222" t="s">
        <v>2844</v>
      </c>
      <c r="C222" t="s">
        <v>2816</v>
      </c>
      <c r="D222" t="s">
        <v>2845</v>
      </c>
      <c r="E222">
        <v>1730</v>
      </c>
      <c r="F222" t="s">
        <v>2800</v>
      </c>
      <c r="G222">
        <v>5</v>
      </c>
      <c r="H222">
        <v>8650</v>
      </c>
      <c r="I222">
        <v>0</v>
      </c>
      <c r="J222">
        <v>8650</v>
      </c>
      <c r="K222" s="10">
        <v>43841</v>
      </c>
      <c r="L222" s="25">
        <f t="shared" si="3"/>
        <v>1</v>
      </c>
      <c r="M222" s="8">
        <f>WEEKDAY(Таблица3[[#This Row],[Дата заказа]],2)</f>
        <v>6</v>
      </c>
      <c r="N222" s="29">
        <f>DAY(Таблица3[[#This Row],[Дата заказа]])</f>
        <v>11</v>
      </c>
      <c r="O222" s="29">
        <f>_xlfn.ISOWEEKNUM(Таблица3[[#This Row],[Дата заказа]])</f>
        <v>2</v>
      </c>
      <c r="P222">
        <f>YEAR(Таблица3[[#This Row],[Дата заказа]])</f>
        <v>2020</v>
      </c>
    </row>
    <row r="223" spans="1:16" x14ac:dyDescent="0.2">
      <c r="A223" s="1">
        <v>2</v>
      </c>
      <c r="B223" t="s">
        <v>2854</v>
      </c>
      <c r="C223" t="s">
        <v>2794</v>
      </c>
      <c r="D223" t="s">
        <v>2855</v>
      </c>
      <c r="E223">
        <v>1178</v>
      </c>
      <c r="F223" t="s">
        <v>2796</v>
      </c>
      <c r="G223">
        <v>10</v>
      </c>
      <c r="H223">
        <v>11780</v>
      </c>
      <c r="I223">
        <v>0</v>
      </c>
      <c r="J223">
        <v>11780</v>
      </c>
      <c r="K223" s="10">
        <v>42756</v>
      </c>
      <c r="L223" s="25">
        <f t="shared" si="3"/>
        <v>1</v>
      </c>
      <c r="M223" s="8">
        <f>WEEKDAY(Таблица3[[#This Row],[Дата заказа]],2)</f>
        <v>6</v>
      </c>
      <c r="N223" s="29">
        <f>DAY(Таблица3[[#This Row],[Дата заказа]])</f>
        <v>21</v>
      </c>
      <c r="O223" s="29">
        <f>_xlfn.ISOWEEKNUM(Таблица3[[#This Row],[Дата заказа]])</f>
        <v>3</v>
      </c>
      <c r="P223">
        <f>YEAR(Таблица3[[#This Row],[Дата заказа]])</f>
        <v>2017</v>
      </c>
    </row>
    <row r="224" spans="1:16" x14ac:dyDescent="0.2">
      <c r="A224" s="1">
        <v>5</v>
      </c>
      <c r="B224" t="s">
        <v>2804</v>
      </c>
      <c r="C224" t="s">
        <v>2794</v>
      </c>
      <c r="D224" t="s">
        <v>2805</v>
      </c>
      <c r="E224">
        <v>1182</v>
      </c>
      <c r="F224" t="s">
        <v>2800</v>
      </c>
      <c r="G224">
        <v>17</v>
      </c>
      <c r="H224">
        <v>20094</v>
      </c>
      <c r="I224">
        <v>0.03</v>
      </c>
      <c r="J224">
        <v>19491.18</v>
      </c>
      <c r="K224" s="10">
        <v>43495</v>
      </c>
      <c r="L224" s="25">
        <f t="shared" si="3"/>
        <v>1</v>
      </c>
      <c r="M224" s="8">
        <f>WEEKDAY(Таблица3[[#This Row],[Дата заказа]],2)</f>
        <v>3</v>
      </c>
      <c r="N224" s="29">
        <f>DAY(Таблица3[[#This Row],[Дата заказа]])</f>
        <v>30</v>
      </c>
      <c r="O224" s="29">
        <f>_xlfn.ISOWEEKNUM(Таблица3[[#This Row],[Дата заказа]])</f>
        <v>5</v>
      </c>
      <c r="P224">
        <f>YEAR(Таблица3[[#This Row],[Дата заказа]])</f>
        <v>2019</v>
      </c>
    </row>
    <row r="225" spans="1:16" x14ac:dyDescent="0.2">
      <c r="A225" s="1">
        <v>55</v>
      </c>
      <c r="B225" t="s">
        <v>2866</v>
      </c>
      <c r="C225" t="s">
        <v>2807</v>
      </c>
      <c r="D225" t="s">
        <v>2807</v>
      </c>
      <c r="E225">
        <v>699</v>
      </c>
      <c r="F225" t="s">
        <v>2796</v>
      </c>
      <c r="G225">
        <v>10</v>
      </c>
      <c r="H225">
        <v>6990</v>
      </c>
      <c r="I225">
        <v>0</v>
      </c>
      <c r="J225">
        <v>6990</v>
      </c>
      <c r="K225" s="10">
        <v>44002</v>
      </c>
      <c r="L225" s="25">
        <f t="shared" si="3"/>
        <v>6</v>
      </c>
      <c r="M225" s="8">
        <f>WEEKDAY(Таблица3[[#This Row],[Дата заказа]],2)</f>
        <v>6</v>
      </c>
      <c r="N225" s="29">
        <f>DAY(Таблица3[[#This Row],[Дата заказа]])</f>
        <v>20</v>
      </c>
      <c r="O225" s="29">
        <f>_xlfn.ISOWEEKNUM(Таблица3[[#This Row],[Дата заказа]])</f>
        <v>25</v>
      </c>
      <c r="P225">
        <f>YEAR(Таблица3[[#This Row],[Дата заказа]])</f>
        <v>2020</v>
      </c>
    </row>
    <row r="226" spans="1:16" x14ac:dyDescent="0.2">
      <c r="A226" s="1">
        <v>8</v>
      </c>
      <c r="B226" t="s">
        <v>2810</v>
      </c>
      <c r="C226" t="s">
        <v>2798</v>
      </c>
      <c r="D226" t="s">
        <v>2811</v>
      </c>
      <c r="E226">
        <v>847</v>
      </c>
      <c r="F226" t="s">
        <v>2800</v>
      </c>
      <c r="G226">
        <v>15</v>
      </c>
      <c r="H226">
        <v>12705</v>
      </c>
      <c r="I226">
        <v>0</v>
      </c>
      <c r="J226">
        <v>12705</v>
      </c>
      <c r="K226" s="10">
        <v>42231</v>
      </c>
      <c r="L226" s="25">
        <f t="shared" si="3"/>
        <v>8</v>
      </c>
      <c r="M226" s="8">
        <f>WEEKDAY(Таблица3[[#This Row],[Дата заказа]],2)</f>
        <v>6</v>
      </c>
      <c r="N226" s="29">
        <f>DAY(Таблица3[[#This Row],[Дата заказа]])</f>
        <v>15</v>
      </c>
      <c r="O226" s="29">
        <f>_xlfn.ISOWEEKNUM(Таблица3[[#This Row],[Дата заказа]])</f>
        <v>33</v>
      </c>
      <c r="P226">
        <f>YEAR(Таблица3[[#This Row],[Дата заказа]])</f>
        <v>2015</v>
      </c>
    </row>
    <row r="227" spans="1:16" x14ac:dyDescent="0.2">
      <c r="A227" s="1">
        <v>55</v>
      </c>
      <c r="B227" t="s">
        <v>2866</v>
      </c>
      <c r="C227" t="s">
        <v>2807</v>
      </c>
      <c r="D227" t="s">
        <v>2807</v>
      </c>
      <c r="E227">
        <v>699</v>
      </c>
      <c r="F227" t="s">
        <v>2796</v>
      </c>
      <c r="G227">
        <v>10</v>
      </c>
      <c r="H227">
        <v>6990</v>
      </c>
      <c r="I227">
        <v>0</v>
      </c>
      <c r="J227">
        <v>6990</v>
      </c>
      <c r="K227" s="10">
        <v>43897</v>
      </c>
      <c r="L227" s="25">
        <f t="shared" si="3"/>
        <v>3</v>
      </c>
      <c r="M227" s="8">
        <f>WEEKDAY(Таблица3[[#This Row],[Дата заказа]],2)</f>
        <v>6</v>
      </c>
      <c r="N227" s="29">
        <f>DAY(Таблица3[[#This Row],[Дата заказа]])</f>
        <v>7</v>
      </c>
      <c r="O227" s="29">
        <f>_xlfn.ISOWEEKNUM(Таблица3[[#This Row],[Дата заказа]])</f>
        <v>10</v>
      </c>
      <c r="P227">
        <f>YEAR(Таблица3[[#This Row],[Дата заказа]])</f>
        <v>2020</v>
      </c>
    </row>
    <row r="228" spans="1:16" x14ac:dyDescent="0.2">
      <c r="A228" s="1">
        <v>37</v>
      </c>
      <c r="B228" t="s">
        <v>2806</v>
      </c>
      <c r="C228" t="s">
        <v>2807</v>
      </c>
      <c r="D228" t="s">
        <v>2821</v>
      </c>
      <c r="E228">
        <v>2211</v>
      </c>
      <c r="F228" t="s">
        <v>2796</v>
      </c>
      <c r="G228">
        <v>25</v>
      </c>
      <c r="H228">
        <v>55275</v>
      </c>
      <c r="I228">
        <v>0.09</v>
      </c>
      <c r="J228">
        <v>50300.25</v>
      </c>
      <c r="K228" s="10">
        <v>42456</v>
      </c>
      <c r="L228" s="25">
        <f t="shared" si="3"/>
        <v>3</v>
      </c>
      <c r="M228" s="8">
        <f>WEEKDAY(Таблица3[[#This Row],[Дата заказа]],2)</f>
        <v>7</v>
      </c>
      <c r="N228" s="29">
        <f>DAY(Таблица3[[#This Row],[Дата заказа]])</f>
        <v>27</v>
      </c>
      <c r="O228" s="29">
        <f>_xlfn.ISOWEEKNUM(Таблица3[[#This Row],[Дата заказа]])</f>
        <v>12</v>
      </c>
      <c r="P228">
        <f>YEAR(Таблица3[[#This Row],[Дата заказа]])</f>
        <v>2016</v>
      </c>
    </row>
    <row r="229" spans="1:16" x14ac:dyDescent="0.2">
      <c r="A229" s="1">
        <v>5</v>
      </c>
      <c r="B229" t="s">
        <v>2804</v>
      </c>
      <c r="C229" t="s">
        <v>2794</v>
      </c>
      <c r="D229" t="s">
        <v>2805</v>
      </c>
      <c r="E229">
        <v>1182</v>
      </c>
      <c r="F229" t="s">
        <v>2800</v>
      </c>
      <c r="G229">
        <v>17</v>
      </c>
      <c r="H229">
        <v>20094</v>
      </c>
      <c r="I229">
        <v>0.03</v>
      </c>
      <c r="J229">
        <v>19491.18</v>
      </c>
      <c r="K229" s="10">
        <v>42665</v>
      </c>
      <c r="L229" s="25">
        <f t="shared" si="3"/>
        <v>10</v>
      </c>
      <c r="M229" s="8">
        <f>WEEKDAY(Таблица3[[#This Row],[Дата заказа]],2)</f>
        <v>6</v>
      </c>
      <c r="N229" s="29">
        <f>DAY(Таблица3[[#This Row],[Дата заказа]])</f>
        <v>22</v>
      </c>
      <c r="O229" s="29">
        <f>_xlfn.ISOWEEKNUM(Таблица3[[#This Row],[Дата заказа]])</f>
        <v>42</v>
      </c>
      <c r="P229">
        <f>YEAR(Таблица3[[#This Row],[Дата заказа]])</f>
        <v>2016</v>
      </c>
    </row>
    <row r="230" spans="1:16" x14ac:dyDescent="0.2">
      <c r="A230" s="1">
        <v>14</v>
      </c>
      <c r="B230" t="s">
        <v>2815</v>
      </c>
      <c r="C230" t="s">
        <v>2816</v>
      </c>
      <c r="D230" t="s">
        <v>2816</v>
      </c>
      <c r="E230">
        <v>770</v>
      </c>
      <c r="F230" t="s">
        <v>2800</v>
      </c>
      <c r="G230">
        <v>20</v>
      </c>
      <c r="H230">
        <v>15400</v>
      </c>
      <c r="I230">
        <v>0.03</v>
      </c>
      <c r="J230">
        <v>14938</v>
      </c>
      <c r="K230" s="10">
        <v>42391</v>
      </c>
      <c r="L230" s="25">
        <f t="shared" si="3"/>
        <v>1</v>
      </c>
      <c r="M230" s="8">
        <f>WEEKDAY(Таблица3[[#This Row],[Дата заказа]],2)</f>
        <v>5</v>
      </c>
      <c r="N230" s="29">
        <f>DAY(Таблица3[[#This Row],[Дата заказа]])</f>
        <v>22</v>
      </c>
      <c r="O230" s="29">
        <f>_xlfn.ISOWEEKNUM(Таблица3[[#This Row],[Дата заказа]])</f>
        <v>3</v>
      </c>
      <c r="P230">
        <f>YEAR(Таблица3[[#This Row],[Дата заказа]])</f>
        <v>2016</v>
      </c>
    </row>
    <row r="231" spans="1:16" x14ac:dyDescent="0.2">
      <c r="A231" s="1">
        <v>29</v>
      </c>
      <c r="B231" t="s">
        <v>2833</v>
      </c>
      <c r="C231" t="s">
        <v>2818</v>
      </c>
      <c r="D231" t="s">
        <v>2834</v>
      </c>
      <c r="E231">
        <v>843</v>
      </c>
      <c r="F231" t="s">
        <v>2796</v>
      </c>
      <c r="G231">
        <v>10</v>
      </c>
      <c r="H231">
        <v>8430</v>
      </c>
      <c r="I231">
        <v>0</v>
      </c>
      <c r="J231">
        <v>8430</v>
      </c>
      <c r="K231" s="10">
        <v>42625</v>
      </c>
      <c r="L231" s="25">
        <f t="shared" si="3"/>
        <v>9</v>
      </c>
      <c r="M231" s="8">
        <f>WEEKDAY(Таблица3[[#This Row],[Дата заказа]],2)</f>
        <v>1</v>
      </c>
      <c r="N231" s="29">
        <f>DAY(Таблица3[[#This Row],[Дата заказа]])</f>
        <v>12</v>
      </c>
      <c r="O231" s="29">
        <f>_xlfn.ISOWEEKNUM(Таблица3[[#This Row],[Дата заказа]])</f>
        <v>37</v>
      </c>
      <c r="P231">
        <f>YEAR(Таблица3[[#This Row],[Дата заказа]])</f>
        <v>2016</v>
      </c>
    </row>
    <row r="232" spans="1:16" x14ac:dyDescent="0.2">
      <c r="A232" s="1">
        <v>33</v>
      </c>
      <c r="B232" t="s">
        <v>2849</v>
      </c>
      <c r="C232" t="s">
        <v>2839</v>
      </c>
      <c r="D232" t="s">
        <v>2850</v>
      </c>
      <c r="E232">
        <v>1994</v>
      </c>
      <c r="F232" t="s">
        <v>2796</v>
      </c>
      <c r="G232">
        <v>12</v>
      </c>
      <c r="H232">
        <v>23928</v>
      </c>
      <c r="I232">
        <v>0.03</v>
      </c>
      <c r="J232">
        <v>23210.16</v>
      </c>
      <c r="K232" s="10">
        <v>42554</v>
      </c>
      <c r="L232" s="25">
        <f t="shared" si="3"/>
        <v>7</v>
      </c>
      <c r="M232" s="8">
        <f>WEEKDAY(Таблица3[[#This Row],[Дата заказа]],2)</f>
        <v>7</v>
      </c>
      <c r="N232" s="29">
        <f>DAY(Таблица3[[#This Row],[Дата заказа]])</f>
        <v>3</v>
      </c>
      <c r="O232" s="29">
        <f>_xlfn.ISOWEEKNUM(Таблица3[[#This Row],[Дата заказа]])</f>
        <v>26</v>
      </c>
      <c r="P232">
        <f>YEAR(Таблица3[[#This Row],[Дата заказа]])</f>
        <v>2016</v>
      </c>
    </row>
    <row r="233" spans="1:16" x14ac:dyDescent="0.2">
      <c r="A233" s="1">
        <v>26</v>
      </c>
      <c r="B233" t="s">
        <v>2873</v>
      </c>
      <c r="C233" t="s">
        <v>2802</v>
      </c>
      <c r="D233" t="s">
        <v>2803</v>
      </c>
      <c r="E233">
        <v>2197</v>
      </c>
      <c r="F233" t="s">
        <v>2800</v>
      </c>
      <c r="G233">
        <v>40</v>
      </c>
      <c r="H233">
        <v>87880</v>
      </c>
      <c r="I233">
        <v>0.12</v>
      </c>
      <c r="J233">
        <v>77334.399999999994</v>
      </c>
      <c r="K233" s="10">
        <v>42928</v>
      </c>
      <c r="L233" s="25">
        <f t="shared" si="3"/>
        <v>7</v>
      </c>
      <c r="M233" s="8">
        <f>WEEKDAY(Таблица3[[#This Row],[Дата заказа]],2)</f>
        <v>3</v>
      </c>
      <c r="N233" s="29">
        <f>DAY(Таблица3[[#This Row],[Дата заказа]])</f>
        <v>12</v>
      </c>
      <c r="O233" s="29">
        <f>_xlfn.ISOWEEKNUM(Таблица3[[#This Row],[Дата заказа]])</f>
        <v>28</v>
      </c>
      <c r="P233">
        <f>YEAR(Таблица3[[#This Row],[Дата заказа]])</f>
        <v>2017</v>
      </c>
    </row>
    <row r="234" spans="1:16" x14ac:dyDescent="0.2">
      <c r="A234" s="1">
        <v>24</v>
      </c>
      <c r="B234" t="s">
        <v>2892</v>
      </c>
      <c r="C234" t="s">
        <v>2878</v>
      </c>
      <c r="D234" t="s">
        <v>2893</v>
      </c>
      <c r="E234">
        <v>957</v>
      </c>
      <c r="F234" t="s">
        <v>2800</v>
      </c>
      <c r="G234">
        <v>25</v>
      </c>
      <c r="H234">
        <v>23925</v>
      </c>
      <c r="I234">
        <v>0.03</v>
      </c>
      <c r="J234">
        <v>23207.25</v>
      </c>
      <c r="K234" s="10">
        <v>43177</v>
      </c>
      <c r="L234" s="25">
        <f t="shared" si="3"/>
        <v>3</v>
      </c>
      <c r="M234" s="8">
        <f>WEEKDAY(Таблица3[[#This Row],[Дата заказа]],2)</f>
        <v>7</v>
      </c>
      <c r="N234" s="29">
        <f>DAY(Таблица3[[#This Row],[Дата заказа]])</f>
        <v>18</v>
      </c>
      <c r="O234" s="29">
        <f>_xlfn.ISOWEEKNUM(Таблица3[[#This Row],[Дата заказа]])</f>
        <v>11</v>
      </c>
      <c r="P234">
        <f>YEAR(Таблица3[[#This Row],[Дата заказа]])</f>
        <v>2018</v>
      </c>
    </row>
    <row r="235" spans="1:16" x14ac:dyDescent="0.2">
      <c r="A235" s="1">
        <v>33</v>
      </c>
      <c r="B235" t="s">
        <v>2849</v>
      </c>
      <c r="C235" t="s">
        <v>2839</v>
      </c>
      <c r="D235" t="s">
        <v>2850</v>
      </c>
      <c r="E235">
        <v>1994</v>
      </c>
      <c r="F235" t="s">
        <v>2796</v>
      </c>
      <c r="G235">
        <v>12</v>
      </c>
      <c r="H235">
        <v>23928</v>
      </c>
      <c r="I235">
        <v>0.03</v>
      </c>
      <c r="J235">
        <v>23210.16</v>
      </c>
      <c r="K235" s="10">
        <v>42387</v>
      </c>
      <c r="L235" s="25">
        <f t="shared" si="3"/>
        <v>1</v>
      </c>
      <c r="M235" s="8">
        <f>WEEKDAY(Таблица3[[#This Row],[Дата заказа]],2)</f>
        <v>1</v>
      </c>
      <c r="N235" s="29">
        <f>DAY(Таблица3[[#This Row],[Дата заказа]])</f>
        <v>18</v>
      </c>
      <c r="O235" s="29">
        <f>_xlfn.ISOWEEKNUM(Таблица3[[#This Row],[Дата заказа]])</f>
        <v>3</v>
      </c>
      <c r="P235">
        <f>YEAR(Таблица3[[#This Row],[Дата заказа]])</f>
        <v>2016</v>
      </c>
    </row>
    <row r="236" spans="1:16" x14ac:dyDescent="0.2">
      <c r="A236" s="1">
        <v>55</v>
      </c>
      <c r="B236" t="s">
        <v>2866</v>
      </c>
      <c r="C236" t="s">
        <v>2807</v>
      </c>
      <c r="D236" t="s">
        <v>2807</v>
      </c>
      <c r="E236">
        <v>699</v>
      </c>
      <c r="F236" t="s">
        <v>2796</v>
      </c>
      <c r="G236">
        <v>10</v>
      </c>
      <c r="H236">
        <v>6990</v>
      </c>
      <c r="I236">
        <v>0</v>
      </c>
      <c r="J236">
        <v>6990</v>
      </c>
      <c r="K236" s="10">
        <v>42545</v>
      </c>
      <c r="L236" s="25">
        <f t="shared" si="3"/>
        <v>6</v>
      </c>
      <c r="M236" s="8">
        <f>WEEKDAY(Таблица3[[#This Row],[Дата заказа]],2)</f>
        <v>5</v>
      </c>
      <c r="N236" s="29">
        <f>DAY(Таблица3[[#This Row],[Дата заказа]])</f>
        <v>24</v>
      </c>
      <c r="O236" s="29">
        <f>_xlfn.ISOWEEKNUM(Таблица3[[#This Row],[Дата заказа]])</f>
        <v>25</v>
      </c>
      <c r="P236">
        <f>YEAR(Таблица3[[#This Row],[Дата заказа]])</f>
        <v>2016</v>
      </c>
    </row>
    <row r="237" spans="1:16" x14ac:dyDescent="0.2">
      <c r="A237" s="1">
        <v>45</v>
      </c>
      <c r="B237" t="s">
        <v>2831</v>
      </c>
      <c r="C237" t="s">
        <v>2794</v>
      </c>
      <c r="D237" t="s">
        <v>2832</v>
      </c>
      <c r="E237">
        <v>759</v>
      </c>
      <c r="F237" t="s">
        <v>2796</v>
      </c>
      <c r="G237">
        <v>14</v>
      </c>
      <c r="H237">
        <v>10626</v>
      </c>
      <c r="I237">
        <v>0</v>
      </c>
      <c r="J237">
        <v>10626</v>
      </c>
      <c r="K237" s="10">
        <v>42300</v>
      </c>
      <c r="L237" s="25">
        <f t="shared" si="3"/>
        <v>10</v>
      </c>
      <c r="M237" s="8">
        <f>WEEKDAY(Таблица3[[#This Row],[Дата заказа]],2)</f>
        <v>5</v>
      </c>
      <c r="N237" s="29">
        <f>DAY(Таблица3[[#This Row],[Дата заказа]])</f>
        <v>23</v>
      </c>
      <c r="O237" s="29">
        <f>_xlfn.ISOWEEKNUM(Таблица3[[#This Row],[Дата заказа]])</f>
        <v>43</v>
      </c>
      <c r="P237">
        <f>YEAR(Таблица3[[#This Row],[Дата заказа]])</f>
        <v>2015</v>
      </c>
    </row>
    <row r="238" spans="1:16" x14ac:dyDescent="0.2">
      <c r="A238" s="1">
        <v>5</v>
      </c>
      <c r="B238" t="s">
        <v>2804</v>
      </c>
      <c r="C238" t="s">
        <v>2794</v>
      </c>
      <c r="D238" t="s">
        <v>2805</v>
      </c>
      <c r="E238">
        <v>1182</v>
      </c>
      <c r="F238" t="s">
        <v>2800</v>
      </c>
      <c r="G238">
        <v>17</v>
      </c>
      <c r="H238">
        <v>20094</v>
      </c>
      <c r="I238">
        <v>0.03</v>
      </c>
      <c r="J238">
        <v>19491.18</v>
      </c>
      <c r="K238" s="10">
        <v>42767</v>
      </c>
      <c r="L238" s="25">
        <f t="shared" si="3"/>
        <v>2</v>
      </c>
      <c r="M238" s="8">
        <f>WEEKDAY(Таблица3[[#This Row],[Дата заказа]],2)</f>
        <v>3</v>
      </c>
      <c r="N238" s="29">
        <f>DAY(Таблица3[[#This Row],[Дата заказа]])</f>
        <v>1</v>
      </c>
      <c r="O238" s="29">
        <f>_xlfn.ISOWEEKNUM(Таблица3[[#This Row],[Дата заказа]])</f>
        <v>5</v>
      </c>
      <c r="P238">
        <f>YEAR(Таблица3[[#This Row],[Дата заказа]])</f>
        <v>2017</v>
      </c>
    </row>
    <row r="239" spans="1:16" x14ac:dyDescent="0.2">
      <c r="A239" s="1">
        <v>14</v>
      </c>
      <c r="B239" t="s">
        <v>2815</v>
      </c>
      <c r="C239" t="s">
        <v>2816</v>
      </c>
      <c r="D239" t="s">
        <v>2816</v>
      </c>
      <c r="E239">
        <v>770</v>
      </c>
      <c r="F239" t="s">
        <v>2800</v>
      </c>
      <c r="G239">
        <v>20</v>
      </c>
      <c r="H239">
        <v>15400</v>
      </c>
      <c r="I239">
        <v>0.03</v>
      </c>
      <c r="J239">
        <v>14938</v>
      </c>
      <c r="K239" s="10">
        <v>42966</v>
      </c>
      <c r="L239" s="25">
        <f t="shared" si="3"/>
        <v>8</v>
      </c>
      <c r="M239" s="8">
        <f>WEEKDAY(Таблица3[[#This Row],[Дата заказа]],2)</f>
        <v>6</v>
      </c>
      <c r="N239" s="29">
        <f>DAY(Таблица3[[#This Row],[Дата заказа]])</f>
        <v>19</v>
      </c>
      <c r="O239" s="29">
        <f>_xlfn.ISOWEEKNUM(Таблица3[[#This Row],[Дата заказа]])</f>
        <v>33</v>
      </c>
      <c r="P239">
        <f>YEAR(Таблица3[[#This Row],[Дата заказа]])</f>
        <v>2017</v>
      </c>
    </row>
    <row r="240" spans="1:16" x14ac:dyDescent="0.2">
      <c r="A240" s="1">
        <v>20</v>
      </c>
      <c r="B240" t="s">
        <v>2877</v>
      </c>
      <c r="C240" t="s">
        <v>2878</v>
      </c>
      <c r="D240" t="s">
        <v>2879</v>
      </c>
      <c r="E240">
        <v>2198</v>
      </c>
      <c r="F240" t="s">
        <v>2796</v>
      </c>
      <c r="G240">
        <v>35</v>
      </c>
      <c r="H240">
        <v>76930</v>
      </c>
      <c r="I240">
        <v>0.12</v>
      </c>
      <c r="J240">
        <v>67698.399999999994</v>
      </c>
      <c r="K240" s="10">
        <v>42290</v>
      </c>
      <c r="L240" s="25">
        <f t="shared" si="3"/>
        <v>10</v>
      </c>
      <c r="M240" s="8">
        <f>WEEKDAY(Таблица3[[#This Row],[Дата заказа]],2)</f>
        <v>2</v>
      </c>
      <c r="N240" s="29">
        <f>DAY(Таблица3[[#This Row],[Дата заказа]])</f>
        <v>13</v>
      </c>
      <c r="O240" s="29">
        <f>_xlfn.ISOWEEKNUM(Таблица3[[#This Row],[Дата заказа]])</f>
        <v>42</v>
      </c>
      <c r="P240">
        <f>YEAR(Таблица3[[#This Row],[Дата заказа]])</f>
        <v>2015</v>
      </c>
    </row>
    <row r="241" spans="1:16" x14ac:dyDescent="0.2">
      <c r="A241" s="1">
        <v>16</v>
      </c>
      <c r="B241" t="s">
        <v>2817</v>
      </c>
      <c r="C241" t="s">
        <v>2818</v>
      </c>
      <c r="D241" t="s">
        <v>2819</v>
      </c>
      <c r="E241">
        <v>843</v>
      </c>
      <c r="F241" t="s">
        <v>2796</v>
      </c>
      <c r="G241">
        <v>5</v>
      </c>
      <c r="H241">
        <v>4215</v>
      </c>
      <c r="I241">
        <v>0</v>
      </c>
      <c r="J241">
        <v>4215</v>
      </c>
      <c r="K241" s="10">
        <v>43192</v>
      </c>
      <c r="L241" s="25">
        <f t="shared" si="3"/>
        <v>4</v>
      </c>
      <c r="M241" s="8">
        <f>WEEKDAY(Таблица3[[#This Row],[Дата заказа]],2)</f>
        <v>1</v>
      </c>
      <c r="N241" s="29">
        <f>DAY(Таблица3[[#This Row],[Дата заказа]])</f>
        <v>2</v>
      </c>
      <c r="O241" s="29">
        <f>_xlfn.ISOWEEKNUM(Таблица3[[#This Row],[Дата заказа]])</f>
        <v>14</v>
      </c>
      <c r="P241">
        <f>YEAR(Таблица3[[#This Row],[Дата заказа]])</f>
        <v>2018</v>
      </c>
    </row>
    <row r="242" spans="1:16" x14ac:dyDescent="0.2">
      <c r="A242" s="1">
        <v>11</v>
      </c>
      <c r="B242" t="s">
        <v>2846</v>
      </c>
      <c r="C242" t="s">
        <v>2794</v>
      </c>
      <c r="D242" t="s">
        <v>2900</v>
      </c>
      <c r="E242">
        <v>3197</v>
      </c>
      <c r="F242" t="s">
        <v>2796</v>
      </c>
      <c r="G242">
        <v>10</v>
      </c>
      <c r="H242">
        <v>31970</v>
      </c>
      <c r="I242">
        <v>0</v>
      </c>
      <c r="J242">
        <v>31970</v>
      </c>
      <c r="K242" s="10">
        <v>43813</v>
      </c>
      <c r="L242" s="25">
        <f t="shared" si="3"/>
        <v>12</v>
      </c>
      <c r="M242" s="8">
        <f>WEEKDAY(Таблица3[[#This Row],[Дата заказа]],2)</f>
        <v>6</v>
      </c>
      <c r="N242" s="29">
        <f>DAY(Таблица3[[#This Row],[Дата заказа]])</f>
        <v>14</v>
      </c>
      <c r="O242" s="29">
        <f>_xlfn.ISOWEEKNUM(Таблица3[[#This Row],[Дата заказа]])</f>
        <v>50</v>
      </c>
      <c r="P242">
        <f>YEAR(Таблица3[[#This Row],[Дата заказа]])</f>
        <v>2019</v>
      </c>
    </row>
    <row r="243" spans="1:16" x14ac:dyDescent="0.2">
      <c r="A243" s="1">
        <v>16</v>
      </c>
      <c r="B243" t="s">
        <v>2817</v>
      </c>
      <c r="C243" t="s">
        <v>2818</v>
      </c>
      <c r="D243" t="s">
        <v>2819</v>
      </c>
      <c r="E243">
        <v>843</v>
      </c>
      <c r="F243" t="s">
        <v>2796</v>
      </c>
      <c r="G243">
        <v>5</v>
      </c>
      <c r="H243">
        <v>4215</v>
      </c>
      <c r="I243">
        <v>0</v>
      </c>
      <c r="J243">
        <v>4215</v>
      </c>
      <c r="K243" s="10">
        <v>42894</v>
      </c>
      <c r="L243" s="25">
        <f t="shared" si="3"/>
        <v>6</v>
      </c>
      <c r="M243" s="8">
        <f>WEEKDAY(Таблица3[[#This Row],[Дата заказа]],2)</f>
        <v>4</v>
      </c>
      <c r="N243" s="29">
        <f>DAY(Таблица3[[#This Row],[Дата заказа]])</f>
        <v>8</v>
      </c>
      <c r="O243" s="29">
        <f>_xlfn.ISOWEEKNUM(Таблица3[[#This Row],[Дата заказа]])</f>
        <v>23</v>
      </c>
      <c r="P243">
        <f>YEAR(Таблица3[[#This Row],[Дата заказа]])</f>
        <v>2017</v>
      </c>
    </row>
    <row r="244" spans="1:16" x14ac:dyDescent="0.2">
      <c r="A244" s="1">
        <v>45</v>
      </c>
      <c r="B244" t="s">
        <v>2831</v>
      </c>
      <c r="C244" t="s">
        <v>2794</v>
      </c>
      <c r="D244" t="s">
        <v>2832</v>
      </c>
      <c r="E244">
        <v>759</v>
      </c>
      <c r="F244" t="s">
        <v>2796</v>
      </c>
      <c r="G244">
        <v>14</v>
      </c>
      <c r="H244">
        <v>10626</v>
      </c>
      <c r="I244">
        <v>0</v>
      </c>
      <c r="J244">
        <v>10626</v>
      </c>
      <c r="K244" s="10">
        <v>42573</v>
      </c>
      <c r="L244" s="25">
        <f t="shared" si="3"/>
        <v>7</v>
      </c>
      <c r="M244" s="8">
        <f>WEEKDAY(Таблица3[[#This Row],[Дата заказа]],2)</f>
        <v>5</v>
      </c>
      <c r="N244" s="29">
        <f>DAY(Таблица3[[#This Row],[Дата заказа]])</f>
        <v>22</v>
      </c>
      <c r="O244" s="29">
        <f>_xlfn.ISOWEEKNUM(Таблица3[[#This Row],[Дата заказа]])</f>
        <v>29</v>
      </c>
      <c r="P244">
        <f>YEAR(Таблица3[[#This Row],[Дата заказа]])</f>
        <v>2016</v>
      </c>
    </row>
    <row r="245" spans="1:16" x14ac:dyDescent="0.2">
      <c r="A245" s="1">
        <v>35</v>
      </c>
      <c r="B245" t="s">
        <v>2801</v>
      </c>
      <c r="C245" t="s">
        <v>2802</v>
      </c>
      <c r="D245" t="s">
        <v>2803</v>
      </c>
      <c r="E245">
        <v>617</v>
      </c>
      <c r="F245" t="s">
        <v>2796</v>
      </c>
      <c r="G245">
        <v>10</v>
      </c>
      <c r="H245">
        <v>6170</v>
      </c>
      <c r="I245">
        <v>0</v>
      </c>
      <c r="J245">
        <v>6170</v>
      </c>
      <c r="K245" s="10">
        <v>44173</v>
      </c>
      <c r="L245" s="25">
        <f t="shared" si="3"/>
        <v>12</v>
      </c>
      <c r="M245" s="8">
        <f>WEEKDAY(Таблица3[[#This Row],[Дата заказа]],2)</f>
        <v>2</v>
      </c>
      <c r="N245" s="29">
        <f>DAY(Таблица3[[#This Row],[Дата заказа]])</f>
        <v>8</v>
      </c>
      <c r="O245" s="29">
        <f>_xlfn.ISOWEEKNUM(Таблица3[[#This Row],[Дата заказа]])</f>
        <v>50</v>
      </c>
      <c r="P245">
        <f>YEAR(Таблица3[[#This Row],[Дата заказа]])</f>
        <v>2020</v>
      </c>
    </row>
    <row r="246" spans="1:16" x14ac:dyDescent="0.2">
      <c r="A246" s="1">
        <v>9</v>
      </c>
      <c r="B246" t="s">
        <v>2866</v>
      </c>
      <c r="C246" t="s">
        <v>2807</v>
      </c>
      <c r="D246" t="s">
        <v>2807</v>
      </c>
      <c r="E246">
        <v>699</v>
      </c>
      <c r="F246" t="s">
        <v>2796</v>
      </c>
      <c r="G246">
        <v>10</v>
      </c>
      <c r="H246">
        <v>6990</v>
      </c>
      <c r="I246">
        <v>0</v>
      </c>
      <c r="J246">
        <v>6990</v>
      </c>
      <c r="K246" s="10">
        <v>42224</v>
      </c>
      <c r="L246" s="25">
        <f t="shared" si="3"/>
        <v>8</v>
      </c>
      <c r="M246" s="8">
        <f>WEEKDAY(Таблица3[[#This Row],[Дата заказа]],2)</f>
        <v>6</v>
      </c>
      <c r="N246" s="29">
        <f>DAY(Таблица3[[#This Row],[Дата заказа]])</f>
        <v>8</v>
      </c>
      <c r="O246" s="29">
        <f>_xlfn.ISOWEEKNUM(Таблица3[[#This Row],[Дата заказа]])</f>
        <v>32</v>
      </c>
      <c r="P246">
        <f>YEAR(Таблица3[[#This Row],[Дата заказа]])</f>
        <v>2015</v>
      </c>
    </row>
    <row r="247" spans="1:16" x14ac:dyDescent="0.2">
      <c r="A247" s="1">
        <v>24</v>
      </c>
      <c r="B247" t="s">
        <v>2892</v>
      </c>
      <c r="C247" t="s">
        <v>2878</v>
      </c>
      <c r="D247" t="s">
        <v>2893</v>
      </c>
      <c r="E247">
        <v>957</v>
      </c>
      <c r="F247" t="s">
        <v>2800</v>
      </c>
      <c r="G247">
        <v>25</v>
      </c>
      <c r="H247">
        <v>23925</v>
      </c>
      <c r="I247">
        <v>0.03</v>
      </c>
      <c r="J247">
        <v>23207.25</v>
      </c>
      <c r="K247" s="10">
        <v>42010</v>
      </c>
      <c r="L247" s="25">
        <f t="shared" si="3"/>
        <v>1</v>
      </c>
      <c r="M247" s="8">
        <f>WEEKDAY(Таблица3[[#This Row],[Дата заказа]],2)</f>
        <v>2</v>
      </c>
      <c r="N247" s="29">
        <f>DAY(Таблица3[[#This Row],[Дата заказа]])</f>
        <v>6</v>
      </c>
      <c r="O247" s="29">
        <f>_xlfn.ISOWEEKNUM(Таблица3[[#This Row],[Дата заказа]])</f>
        <v>2</v>
      </c>
      <c r="P247">
        <f>YEAR(Таблица3[[#This Row],[Дата заказа]])</f>
        <v>2015</v>
      </c>
    </row>
    <row r="248" spans="1:16" x14ac:dyDescent="0.2">
      <c r="A248" s="1">
        <v>38</v>
      </c>
      <c r="B248" t="s">
        <v>2804</v>
      </c>
      <c r="C248" t="s">
        <v>2794</v>
      </c>
      <c r="D248" t="s">
        <v>2805</v>
      </c>
      <c r="E248">
        <v>1182</v>
      </c>
      <c r="F248" t="s">
        <v>2800</v>
      </c>
      <c r="G248">
        <v>17</v>
      </c>
      <c r="H248">
        <v>20094</v>
      </c>
      <c r="I248">
        <v>0.03</v>
      </c>
      <c r="J248">
        <v>19491.18</v>
      </c>
      <c r="K248" s="10">
        <v>42743</v>
      </c>
      <c r="L248" s="25">
        <f t="shared" si="3"/>
        <v>1</v>
      </c>
      <c r="M248" s="8">
        <f>WEEKDAY(Таблица3[[#This Row],[Дата заказа]],2)</f>
        <v>7</v>
      </c>
      <c r="N248" s="29">
        <f>DAY(Таблица3[[#This Row],[Дата заказа]])</f>
        <v>8</v>
      </c>
      <c r="O248" s="29">
        <f>_xlfn.ISOWEEKNUM(Таблица3[[#This Row],[Дата заказа]])</f>
        <v>1</v>
      </c>
      <c r="P248">
        <f>YEAR(Таблица3[[#This Row],[Дата заказа]])</f>
        <v>2017</v>
      </c>
    </row>
    <row r="249" spans="1:16" x14ac:dyDescent="0.2">
      <c r="A249" s="1">
        <v>34</v>
      </c>
      <c r="B249" t="s">
        <v>2812</v>
      </c>
      <c r="C249" t="s">
        <v>2813</v>
      </c>
      <c r="D249" t="s">
        <v>2814</v>
      </c>
      <c r="E249">
        <v>2199</v>
      </c>
      <c r="F249" t="s">
        <v>2800</v>
      </c>
      <c r="G249">
        <v>60</v>
      </c>
      <c r="H249">
        <v>131940</v>
      </c>
      <c r="I249">
        <v>0.15</v>
      </c>
      <c r="J249">
        <v>112149</v>
      </c>
      <c r="K249" s="10">
        <v>43567</v>
      </c>
      <c r="L249" s="25">
        <f t="shared" si="3"/>
        <v>4</v>
      </c>
      <c r="M249" s="8">
        <f>WEEKDAY(Таблица3[[#This Row],[Дата заказа]],2)</f>
        <v>5</v>
      </c>
      <c r="N249" s="29">
        <f>DAY(Таблица3[[#This Row],[Дата заказа]])</f>
        <v>12</v>
      </c>
      <c r="O249" s="29">
        <f>_xlfn.ISOWEEKNUM(Таблица3[[#This Row],[Дата заказа]])</f>
        <v>15</v>
      </c>
      <c r="P249">
        <f>YEAR(Таблица3[[#This Row],[Дата заказа]])</f>
        <v>2019</v>
      </c>
    </row>
    <row r="250" spans="1:16" x14ac:dyDescent="0.2">
      <c r="A250" s="1">
        <v>42</v>
      </c>
      <c r="B250" t="s">
        <v>2826</v>
      </c>
      <c r="C250" t="s">
        <v>2813</v>
      </c>
      <c r="D250" t="s">
        <v>2827</v>
      </c>
      <c r="E250">
        <v>800</v>
      </c>
      <c r="F250" t="s">
        <v>2800</v>
      </c>
      <c r="G250">
        <v>25</v>
      </c>
      <c r="H250">
        <v>20000</v>
      </c>
      <c r="I250">
        <v>0.03</v>
      </c>
      <c r="J250">
        <v>19400</v>
      </c>
      <c r="K250" s="10">
        <v>42683</v>
      </c>
      <c r="L250" s="25">
        <f t="shared" si="3"/>
        <v>11</v>
      </c>
      <c r="M250" s="8">
        <f>WEEKDAY(Таблица3[[#This Row],[Дата заказа]],2)</f>
        <v>3</v>
      </c>
      <c r="N250" s="29">
        <f>DAY(Таблица3[[#This Row],[Дата заказа]])</f>
        <v>9</v>
      </c>
      <c r="O250" s="29">
        <f>_xlfn.ISOWEEKNUM(Таблица3[[#This Row],[Дата заказа]])</f>
        <v>45</v>
      </c>
      <c r="P250">
        <f>YEAR(Таблица3[[#This Row],[Дата заказа]])</f>
        <v>2016</v>
      </c>
    </row>
    <row r="251" spans="1:16" x14ac:dyDescent="0.2">
      <c r="A251" s="1">
        <v>25</v>
      </c>
      <c r="B251" t="s">
        <v>2838</v>
      </c>
      <c r="C251" t="s">
        <v>2839</v>
      </c>
      <c r="D251" t="s">
        <v>2840</v>
      </c>
      <c r="E251">
        <v>1994</v>
      </c>
      <c r="F251" t="s">
        <v>2796</v>
      </c>
      <c r="G251">
        <v>10</v>
      </c>
      <c r="H251">
        <v>19940</v>
      </c>
      <c r="I251">
        <v>0.03</v>
      </c>
      <c r="J251">
        <v>19341.8</v>
      </c>
      <c r="K251" s="10">
        <v>43812</v>
      </c>
      <c r="L251" s="25">
        <f t="shared" si="3"/>
        <v>12</v>
      </c>
      <c r="M251" s="8">
        <f>WEEKDAY(Таблица3[[#This Row],[Дата заказа]],2)</f>
        <v>5</v>
      </c>
      <c r="N251" s="29">
        <f>DAY(Таблица3[[#This Row],[Дата заказа]])</f>
        <v>13</v>
      </c>
      <c r="O251" s="29">
        <f>_xlfn.ISOWEEKNUM(Таблица3[[#This Row],[Дата заказа]])</f>
        <v>50</v>
      </c>
      <c r="P251">
        <f>YEAR(Таблица3[[#This Row],[Дата заказа]])</f>
        <v>2019</v>
      </c>
    </row>
    <row r="252" spans="1:16" x14ac:dyDescent="0.2">
      <c r="A252" s="1">
        <v>8</v>
      </c>
      <c r="B252" t="s">
        <v>2810</v>
      </c>
      <c r="C252" t="s">
        <v>2798</v>
      </c>
      <c r="D252" t="s">
        <v>2811</v>
      </c>
      <c r="E252">
        <v>847</v>
      </c>
      <c r="F252" t="s">
        <v>2800</v>
      </c>
      <c r="G252">
        <v>15</v>
      </c>
      <c r="H252">
        <v>12705</v>
      </c>
      <c r="I252">
        <v>0</v>
      </c>
      <c r="J252">
        <v>12705</v>
      </c>
      <c r="K252" s="10">
        <v>43390</v>
      </c>
      <c r="L252" s="25">
        <f t="shared" si="3"/>
        <v>10</v>
      </c>
      <c r="M252" s="8">
        <f>WEEKDAY(Таблица3[[#This Row],[Дата заказа]],2)</f>
        <v>3</v>
      </c>
      <c r="N252" s="29">
        <f>DAY(Таблица3[[#This Row],[Дата заказа]])</f>
        <v>17</v>
      </c>
      <c r="O252" s="29">
        <f>_xlfn.ISOWEEKNUM(Таблица3[[#This Row],[Дата заказа]])</f>
        <v>42</v>
      </c>
      <c r="P252">
        <f>YEAR(Таблица3[[#This Row],[Дата заказа]])</f>
        <v>2018</v>
      </c>
    </row>
    <row r="253" spans="1:16" x14ac:dyDescent="0.2">
      <c r="A253" s="1">
        <v>55</v>
      </c>
      <c r="B253" t="s">
        <v>2866</v>
      </c>
      <c r="C253" t="s">
        <v>2807</v>
      </c>
      <c r="D253" t="s">
        <v>2807</v>
      </c>
      <c r="E253">
        <v>699</v>
      </c>
      <c r="F253" t="s">
        <v>2796</v>
      </c>
      <c r="G253">
        <v>10</v>
      </c>
      <c r="H253">
        <v>6990</v>
      </c>
      <c r="I253">
        <v>0</v>
      </c>
      <c r="J253">
        <v>6990</v>
      </c>
      <c r="K253" s="10">
        <v>42369</v>
      </c>
      <c r="L253" s="25">
        <f t="shared" si="3"/>
        <v>12</v>
      </c>
      <c r="M253" s="8">
        <f>WEEKDAY(Таблица3[[#This Row],[Дата заказа]],2)</f>
        <v>4</v>
      </c>
      <c r="N253" s="29">
        <f>DAY(Таблица3[[#This Row],[Дата заказа]])</f>
        <v>31</v>
      </c>
      <c r="O253" s="29">
        <f>_xlfn.ISOWEEKNUM(Таблица3[[#This Row],[Дата заказа]])</f>
        <v>53</v>
      </c>
      <c r="P253">
        <f>YEAR(Таблица3[[#This Row],[Дата заказа]])</f>
        <v>2015</v>
      </c>
    </row>
    <row r="254" spans="1:16" x14ac:dyDescent="0.2">
      <c r="A254" s="1">
        <v>33</v>
      </c>
      <c r="B254" t="s">
        <v>2849</v>
      </c>
      <c r="C254" t="s">
        <v>2839</v>
      </c>
      <c r="D254" t="s">
        <v>2850</v>
      </c>
      <c r="E254">
        <v>1994</v>
      </c>
      <c r="F254" t="s">
        <v>2796</v>
      </c>
      <c r="G254">
        <v>12</v>
      </c>
      <c r="H254">
        <v>23928</v>
      </c>
      <c r="I254">
        <v>0.03</v>
      </c>
      <c r="J254">
        <v>23210.16</v>
      </c>
      <c r="K254" s="10">
        <v>42738</v>
      </c>
      <c r="L254" s="25">
        <f t="shared" si="3"/>
        <v>1</v>
      </c>
      <c r="M254" s="8">
        <f>WEEKDAY(Таблица3[[#This Row],[Дата заказа]],2)</f>
        <v>2</v>
      </c>
      <c r="N254" s="29">
        <f>DAY(Таблица3[[#This Row],[Дата заказа]])</f>
        <v>3</v>
      </c>
      <c r="O254" s="29">
        <f>_xlfn.ISOWEEKNUM(Таблица3[[#This Row],[Дата заказа]])</f>
        <v>1</v>
      </c>
      <c r="P254">
        <f>YEAR(Таблица3[[#This Row],[Дата заказа]])</f>
        <v>2017</v>
      </c>
    </row>
    <row r="255" spans="1:16" x14ac:dyDescent="0.2">
      <c r="A255" s="1">
        <v>29</v>
      </c>
      <c r="B255" t="s">
        <v>2833</v>
      </c>
      <c r="C255" t="s">
        <v>2818</v>
      </c>
      <c r="D255" t="s">
        <v>2834</v>
      </c>
      <c r="E255">
        <v>843</v>
      </c>
      <c r="F255" t="s">
        <v>2796</v>
      </c>
      <c r="G255">
        <v>10</v>
      </c>
      <c r="H255">
        <v>8430</v>
      </c>
      <c r="I255">
        <v>0</v>
      </c>
      <c r="J255">
        <v>8430</v>
      </c>
      <c r="K255" s="10">
        <v>43433</v>
      </c>
      <c r="L255" s="25">
        <f t="shared" si="3"/>
        <v>11</v>
      </c>
      <c r="M255" s="8">
        <f>WEEKDAY(Таблица3[[#This Row],[Дата заказа]],2)</f>
        <v>4</v>
      </c>
      <c r="N255" s="29">
        <f>DAY(Таблица3[[#This Row],[Дата заказа]])</f>
        <v>29</v>
      </c>
      <c r="O255" s="29">
        <f>_xlfn.ISOWEEKNUM(Таблица3[[#This Row],[Дата заказа]])</f>
        <v>48</v>
      </c>
      <c r="P255">
        <f>YEAR(Таблица3[[#This Row],[Дата заказа]])</f>
        <v>2018</v>
      </c>
    </row>
    <row r="256" spans="1:16" x14ac:dyDescent="0.2">
      <c r="A256" s="1">
        <v>9</v>
      </c>
      <c r="B256" t="s">
        <v>2866</v>
      </c>
      <c r="C256" t="s">
        <v>2807</v>
      </c>
      <c r="D256" t="s">
        <v>2807</v>
      </c>
      <c r="E256">
        <v>699</v>
      </c>
      <c r="F256" t="s">
        <v>2796</v>
      </c>
      <c r="G256">
        <v>10</v>
      </c>
      <c r="H256">
        <v>6990</v>
      </c>
      <c r="I256">
        <v>0</v>
      </c>
      <c r="J256">
        <v>6990</v>
      </c>
      <c r="K256" s="10">
        <v>43683</v>
      </c>
      <c r="L256" s="25">
        <f t="shared" si="3"/>
        <v>8</v>
      </c>
      <c r="M256" s="8">
        <f>WEEKDAY(Таблица3[[#This Row],[Дата заказа]],2)</f>
        <v>2</v>
      </c>
      <c r="N256" s="29">
        <f>DAY(Таблица3[[#This Row],[Дата заказа]])</f>
        <v>6</v>
      </c>
      <c r="O256" s="29">
        <f>_xlfn.ISOWEEKNUM(Таблица3[[#This Row],[Дата заказа]])</f>
        <v>32</v>
      </c>
      <c r="P256">
        <f>YEAR(Таблица3[[#This Row],[Дата заказа]])</f>
        <v>2019</v>
      </c>
    </row>
    <row r="257" spans="1:16" x14ac:dyDescent="0.2">
      <c r="A257" s="1">
        <v>38</v>
      </c>
      <c r="B257" t="s">
        <v>2804</v>
      </c>
      <c r="C257" t="s">
        <v>2794</v>
      </c>
      <c r="D257" t="s">
        <v>2805</v>
      </c>
      <c r="E257">
        <v>1182</v>
      </c>
      <c r="F257" t="s">
        <v>2800</v>
      </c>
      <c r="G257">
        <v>17</v>
      </c>
      <c r="H257">
        <v>20094</v>
      </c>
      <c r="I257">
        <v>0.03</v>
      </c>
      <c r="J257">
        <v>19491.18</v>
      </c>
      <c r="K257" s="10">
        <v>43639</v>
      </c>
      <c r="L257" s="25">
        <f t="shared" si="3"/>
        <v>6</v>
      </c>
      <c r="M257" s="8">
        <f>WEEKDAY(Таблица3[[#This Row],[Дата заказа]],2)</f>
        <v>7</v>
      </c>
      <c r="N257" s="29">
        <f>DAY(Таблица3[[#This Row],[Дата заказа]])</f>
        <v>23</v>
      </c>
      <c r="O257" s="29">
        <f>_xlfn.ISOWEEKNUM(Таблица3[[#This Row],[Дата заказа]])</f>
        <v>25</v>
      </c>
      <c r="P257">
        <f>YEAR(Таблица3[[#This Row],[Дата заказа]])</f>
        <v>2019</v>
      </c>
    </row>
    <row r="258" spans="1:16" x14ac:dyDescent="0.2">
      <c r="A258" s="1">
        <v>16</v>
      </c>
      <c r="B258" t="s">
        <v>2817</v>
      </c>
      <c r="C258" t="s">
        <v>2818</v>
      </c>
      <c r="D258" t="s">
        <v>2819</v>
      </c>
      <c r="E258">
        <v>843</v>
      </c>
      <c r="F258" t="s">
        <v>2796</v>
      </c>
      <c r="G258">
        <v>5</v>
      </c>
      <c r="H258">
        <v>4215</v>
      </c>
      <c r="I258">
        <v>0</v>
      </c>
      <c r="J258">
        <v>4215</v>
      </c>
      <c r="K258" s="10">
        <v>43230</v>
      </c>
      <c r="L258" s="25">
        <f t="shared" si="3"/>
        <v>5</v>
      </c>
      <c r="M258" s="8">
        <f>WEEKDAY(Таблица3[[#This Row],[Дата заказа]],2)</f>
        <v>4</v>
      </c>
      <c r="N258" s="29">
        <f>DAY(Таблица3[[#This Row],[Дата заказа]])</f>
        <v>10</v>
      </c>
      <c r="O258" s="29">
        <f>_xlfn.ISOWEEKNUM(Таблица3[[#This Row],[Дата заказа]])</f>
        <v>19</v>
      </c>
      <c r="P258">
        <f>YEAR(Таблица3[[#This Row],[Дата заказа]])</f>
        <v>2018</v>
      </c>
    </row>
    <row r="259" spans="1:16" x14ac:dyDescent="0.2">
      <c r="A259" s="1">
        <v>41</v>
      </c>
      <c r="B259" t="s">
        <v>2866</v>
      </c>
      <c r="C259" t="s">
        <v>2807</v>
      </c>
      <c r="D259" t="s">
        <v>2807</v>
      </c>
      <c r="E259">
        <v>699</v>
      </c>
      <c r="F259" t="s">
        <v>2796</v>
      </c>
      <c r="G259">
        <v>10</v>
      </c>
      <c r="H259">
        <v>6990</v>
      </c>
      <c r="I259">
        <v>0</v>
      </c>
      <c r="J259">
        <v>6990</v>
      </c>
      <c r="K259" s="10">
        <v>42885</v>
      </c>
      <c r="L259" s="25">
        <f t="shared" si="3"/>
        <v>5</v>
      </c>
      <c r="M259" s="8">
        <f>WEEKDAY(Таблица3[[#This Row],[Дата заказа]],2)</f>
        <v>2</v>
      </c>
      <c r="N259" s="29">
        <f>DAY(Таблица3[[#This Row],[Дата заказа]])</f>
        <v>30</v>
      </c>
      <c r="O259" s="29">
        <f>_xlfn.ISOWEEKNUM(Таблица3[[#This Row],[Дата заказа]])</f>
        <v>22</v>
      </c>
      <c r="P259">
        <f>YEAR(Таблица3[[#This Row],[Дата заказа]])</f>
        <v>2017</v>
      </c>
    </row>
    <row r="260" spans="1:16" x14ac:dyDescent="0.2">
      <c r="A260" s="1">
        <v>23</v>
      </c>
      <c r="B260" t="s">
        <v>2858</v>
      </c>
      <c r="C260" t="s">
        <v>2807</v>
      </c>
      <c r="D260" t="s">
        <v>2859</v>
      </c>
      <c r="E260">
        <v>2645</v>
      </c>
      <c r="F260" t="s">
        <v>2796</v>
      </c>
      <c r="G260">
        <v>50</v>
      </c>
      <c r="H260">
        <v>132250</v>
      </c>
      <c r="I260">
        <v>0.15</v>
      </c>
      <c r="J260">
        <v>112412.5</v>
      </c>
      <c r="K260" s="10">
        <v>43652</v>
      </c>
      <c r="L260" s="25">
        <f t="shared" si="3"/>
        <v>7</v>
      </c>
      <c r="M260" s="8">
        <f>WEEKDAY(Таблица3[[#This Row],[Дата заказа]],2)</f>
        <v>6</v>
      </c>
      <c r="N260" s="29">
        <f>DAY(Таблица3[[#This Row],[Дата заказа]])</f>
        <v>6</v>
      </c>
      <c r="O260" s="29">
        <f>_xlfn.ISOWEEKNUM(Таблица3[[#This Row],[Дата заказа]])</f>
        <v>27</v>
      </c>
      <c r="P260">
        <f>YEAR(Таблица3[[#This Row],[Дата заказа]])</f>
        <v>2019</v>
      </c>
    </row>
    <row r="261" spans="1:16" x14ac:dyDescent="0.2">
      <c r="A261" s="1">
        <v>21</v>
      </c>
      <c r="B261" t="s">
        <v>2895</v>
      </c>
      <c r="C261" t="s">
        <v>2802</v>
      </c>
      <c r="D261" t="s">
        <v>2896</v>
      </c>
      <c r="E261">
        <v>887</v>
      </c>
      <c r="F261" t="s">
        <v>2796</v>
      </c>
      <c r="G261">
        <v>15</v>
      </c>
      <c r="H261">
        <v>13305</v>
      </c>
      <c r="I261">
        <v>0</v>
      </c>
      <c r="J261">
        <v>13305</v>
      </c>
      <c r="K261" s="10">
        <v>43525</v>
      </c>
      <c r="L261" s="25">
        <f t="shared" ref="L261:L324" si="4">MONTH(K261)</f>
        <v>3</v>
      </c>
      <c r="M261" s="8">
        <f>WEEKDAY(Таблица3[[#This Row],[Дата заказа]],2)</f>
        <v>5</v>
      </c>
      <c r="N261" s="29">
        <f>DAY(Таблица3[[#This Row],[Дата заказа]])</f>
        <v>1</v>
      </c>
      <c r="O261" s="29">
        <f>_xlfn.ISOWEEKNUM(Таблица3[[#This Row],[Дата заказа]])</f>
        <v>9</v>
      </c>
      <c r="P261">
        <f>YEAR(Таблица3[[#This Row],[Дата заказа]])</f>
        <v>2019</v>
      </c>
    </row>
    <row r="262" spans="1:16" x14ac:dyDescent="0.2">
      <c r="A262" s="1">
        <v>31</v>
      </c>
      <c r="B262" t="s">
        <v>2847</v>
      </c>
      <c r="C262" t="s">
        <v>2802</v>
      </c>
      <c r="D262" t="s">
        <v>2848</v>
      </c>
      <c r="E262">
        <v>1228</v>
      </c>
      <c r="F262" t="s">
        <v>2800</v>
      </c>
      <c r="G262">
        <v>45</v>
      </c>
      <c r="H262">
        <v>55260</v>
      </c>
      <c r="I262">
        <v>0.09</v>
      </c>
      <c r="J262">
        <v>50286.6</v>
      </c>
      <c r="K262" s="10">
        <v>43893</v>
      </c>
      <c r="L262" s="25">
        <f t="shared" si="4"/>
        <v>3</v>
      </c>
      <c r="M262" s="8">
        <f>WEEKDAY(Таблица3[[#This Row],[Дата заказа]],2)</f>
        <v>2</v>
      </c>
      <c r="N262" s="29">
        <f>DAY(Таблица3[[#This Row],[Дата заказа]])</f>
        <v>3</v>
      </c>
      <c r="O262" s="29">
        <f>_xlfn.ISOWEEKNUM(Таблица3[[#This Row],[Дата заказа]])</f>
        <v>10</v>
      </c>
      <c r="P262">
        <f>YEAR(Таблица3[[#This Row],[Дата заказа]])</f>
        <v>2020</v>
      </c>
    </row>
    <row r="263" spans="1:16" x14ac:dyDescent="0.2">
      <c r="A263" s="1">
        <v>21</v>
      </c>
      <c r="B263" t="s">
        <v>2895</v>
      </c>
      <c r="C263" t="s">
        <v>2802</v>
      </c>
      <c r="D263" t="s">
        <v>2896</v>
      </c>
      <c r="E263">
        <v>887</v>
      </c>
      <c r="F263" t="s">
        <v>2796</v>
      </c>
      <c r="G263">
        <v>15</v>
      </c>
      <c r="H263">
        <v>13305</v>
      </c>
      <c r="I263">
        <v>0</v>
      </c>
      <c r="J263">
        <v>13305</v>
      </c>
      <c r="K263" s="10">
        <v>42822</v>
      </c>
      <c r="L263" s="25">
        <f t="shared" si="4"/>
        <v>3</v>
      </c>
      <c r="M263" s="8">
        <f>WEEKDAY(Таблица3[[#This Row],[Дата заказа]],2)</f>
        <v>2</v>
      </c>
      <c r="N263" s="29">
        <f>DAY(Таблица3[[#This Row],[Дата заказа]])</f>
        <v>28</v>
      </c>
      <c r="O263" s="29">
        <f>_xlfn.ISOWEEKNUM(Таблица3[[#This Row],[Дата заказа]])</f>
        <v>13</v>
      </c>
      <c r="P263">
        <f>YEAR(Таблица3[[#This Row],[Дата заказа]])</f>
        <v>2017</v>
      </c>
    </row>
    <row r="264" spans="1:16" x14ac:dyDescent="0.2">
      <c r="A264" s="1">
        <v>45</v>
      </c>
      <c r="B264" t="s">
        <v>2831</v>
      </c>
      <c r="C264" t="s">
        <v>2794</v>
      </c>
      <c r="D264" t="s">
        <v>2832</v>
      </c>
      <c r="E264">
        <v>759</v>
      </c>
      <c r="F264" t="s">
        <v>2796</v>
      </c>
      <c r="G264">
        <v>14</v>
      </c>
      <c r="H264">
        <v>10626</v>
      </c>
      <c r="I264">
        <v>0</v>
      </c>
      <c r="J264">
        <v>10626</v>
      </c>
      <c r="K264" s="10">
        <v>43641</v>
      </c>
      <c r="L264" s="25">
        <f t="shared" si="4"/>
        <v>6</v>
      </c>
      <c r="M264" s="8">
        <f>WEEKDAY(Таблица3[[#This Row],[Дата заказа]],2)</f>
        <v>2</v>
      </c>
      <c r="N264" s="29">
        <f>DAY(Таблица3[[#This Row],[Дата заказа]])</f>
        <v>25</v>
      </c>
      <c r="O264" s="29">
        <f>_xlfn.ISOWEEKNUM(Таблица3[[#This Row],[Дата заказа]])</f>
        <v>26</v>
      </c>
      <c r="P264">
        <f>YEAR(Таблица3[[#This Row],[Дата заказа]])</f>
        <v>2019</v>
      </c>
    </row>
    <row r="265" spans="1:16" x14ac:dyDescent="0.2">
      <c r="A265" s="1">
        <v>46</v>
      </c>
      <c r="B265" t="s">
        <v>2815</v>
      </c>
      <c r="C265" t="s">
        <v>2816</v>
      </c>
      <c r="D265" t="s">
        <v>2816</v>
      </c>
      <c r="E265">
        <v>770</v>
      </c>
      <c r="F265" t="s">
        <v>2800</v>
      </c>
      <c r="G265">
        <v>20</v>
      </c>
      <c r="H265">
        <v>15400</v>
      </c>
      <c r="I265">
        <v>0.03</v>
      </c>
      <c r="J265">
        <v>14938</v>
      </c>
      <c r="K265" s="10">
        <v>42216</v>
      </c>
      <c r="L265" s="25">
        <f t="shared" si="4"/>
        <v>7</v>
      </c>
      <c r="M265" s="8">
        <f>WEEKDAY(Таблица3[[#This Row],[Дата заказа]],2)</f>
        <v>5</v>
      </c>
      <c r="N265" s="29">
        <f>DAY(Таблица3[[#This Row],[Дата заказа]])</f>
        <v>31</v>
      </c>
      <c r="O265" s="29">
        <f>_xlfn.ISOWEEKNUM(Таблица3[[#This Row],[Дата заказа]])</f>
        <v>31</v>
      </c>
      <c r="P265">
        <f>YEAR(Таблица3[[#This Row],[Дата заказа]])</f>
        <v>2015</v>
      </c>
    </row>
    <row r="266" spans="1:16" x14ac:dyDescent="0.2">
      <c r="A266" s="1">
        <v>34</v>
      </c>
      <c r="B266" t="s">
        <v>2812</v>
      </c>
      <c r="C266" t="s">
        <v>2813</v>
      </c>
      <c r="D266" t="s">
        <v>2814</v>
      </c>
      <c r="E266">
        <v>2199</v>
      </c>
      <c r="F266" t="s">
        <v>2800</v>
      </c>
      <c r="G266">
        <v>60</v>
      </c>
      <c r="H266">
        <v>131940</v>
      </c>
      <c r="I266">
        <v>0.15</v>
      </c>
      <c r="J266">
        <v>112149</v>
      </c>
      <c r="K266" s="10">
        <v>42442</v>
      </c>
      <c r="L266" s="25">
        <f t="shared" si="4"/>
        <v>3</v>
      </c>
      <c r="M266" s="8">
        <f>WEEKDAY(Таблица3[[#This Row],[Дата заказа]],2)</f>
        <v>7</v>
      </c>
      <c r="N266" s="29">
        <f>DAY(Таблица3[[#This Row],[Дата заказа]])</f>
        <v>13</v>
      </c>
      <c r="O266" s="29">
        <f>_xlfn.ISOWEEKNUM(Таблица3[[#This Row],[Дата заказа]])</f>
        <v>10</v>
      </c>
      <c r="P266">
        <f>YEAR(Таблица3[[#This Row],[Дата заказа]])</f>
        <v>2016</v>
      </c>
    </row>
    <row r="267" spans="1:16" x14ac:dyDescent="0.2">
      <c r="A267" s="1">
        <v>33</v>
      </c>
      <c r="B267" t="s">
        <v>2849</v>
      </c>
      <c r="C267" t="s">
        <v>2839</v>
      </c>
      <c r="D267" t="s">
        <v>2850</v>
      </c>
      <c r="E267">
        <v>1994</v>
      </c>
      <c r="F267" t="s">
        <v>2796</v>
      </c>
      <c r="G267">
        <v>12</v>
      </c>
      <c r="H267">
        <v>23928</v>
      </c>
      <c r="I267">
        <v>0.03</v>
      </c>
      <c r="J267">
        <v>23210.16</v>
      </c>
      <c r="K267" s="10">
        <v>42067</v>
      </c>
      <c r="L267" s="25">
        <f t="shared" si="4"/>
        <v>3</v>
      </c>
      <c r="M267" s="8">
        <f>WEEKDAY(Таблица3[[#This Row],[Дата заказа]],2)</f>
        <v>3</v>
      </c>
      <c r="N267" s="29">
        <f>DAY(Таблица3[[#This Row],[Дата заказа]])</f>
        <v>4</v>
      </c>
      <c r="O267" s="29">
        <f>_xlfn.ISOWEEKNUM(Таблица3[[#This Row],[Дата заказа]])</f>
        <v>10</v>
      </c>
      <c r="P267">
        <f>YEAR(Таблица3[[#This Row],[Дата заказа]])</f>
        <v>2015</v>
      </c>
    </row>
    <row r="268" spans="1:16" x14ac:dyDescent="0.2">
      <c r="A268" s="1">
        <v>45</v>
      </c>
      <c r="B268" t="s">
        <v>2831</v>
      </c>
      <c r="C268" t="s">
        <v>2794</v>
      </c>
      <c r="D268" t="s">
        <v>2832</v>
      </c>
      <c r="E268">
        <v>759</v>
      </c>
      <c r="F268" t="s">
        <v>2796</v>
      </c>
      <c r="G268">
        <v>14</v>
      </c>
      <c r="H268">
        <v>10626</v>
      </c>
      <c r="I268">
        <v>0</v>
      </c>
      <c r="J268">
        <v>10626</v>
      </c>
      <c r="K268" s="10">
        <v>42105</v>
      </c>
      <c r="L268" s="25">
        <f t="shared" si="4"/>
        <v>4</v>
      </c>
      <c r="M268" s="8">
        <f>WEEKDAY(Таблица3[[#This Row],[Дата заказа]],2)</f>
        <v>6</v>
      </c>
      <c r="N268" s="29">
        <f>DAY(Таблица3[[#This Row],[Дата заказа]])</f>
        <v>11</v>
      </c>
      <c r="O268" s="29">
        <f>_xlfn.ISOWEEKNUM(Таблица3[[#This Row],[Дата заказа]])</f>
        <v>15</v>
      </c>
      <c r="P268">
        <f>YEAR(Таблица3[[#This Row],[Дата заказа]])</f>
        <v>2015</v>
      </c>
    </row>
    <row r="269" spans="1:16" x14ac:dyDescent="0.2">
      <c r="A269" s="1">
        <v>1</v>
      </c>
      <c r="B269" t="s">
        <v>2851</v>
      </c>
      <c r="C269" t="s">
        <v>2813</v>
      </c>
      <c r="D269" t="s">
        <v>2852</v>
      </c>
      <c r="E269">
        <v>876</v>
      </c>
      <c r="F269" t="s">
        <v>2796</v>
      </c>
      <c r="G269">
        <v>20</v>
      </c>
      <c r="H269">
        <v>17520</v>
      </c>
      <c r="I269">
        <v>0.03</v>
      </c>
      <c r="J269">
        <v>16994.400000000001</v>
      </c>
      <c r="K269" s="10">
        <v>43110</v>
      </c>
      <c r="L269" s="25">
        <f t="shared" si="4"/>
        <v>1</v>
      </c>
      <c r="M269" s="8">
        <f>WEEKDAY(Таблица3[[#This Row],[Дата заказа]],2)</f>
        <v>3</v>
      </c>
      <c r="N269" s="29">
        <f>DAY(Таблица3[[#This Row],[Дата заказа]])</f>
        <v>10</v>
      </c>
      <c r="O269" s="29">
        <f>_xlfn.ISOWEEKNUM(Таблица3[[#This Row],[Дата заказа]])</f>
        <v>2</v>
      </c>
      <c r="P269">
        <f>YEAR(Таблица3[[#This Row],[Дата заказа]])</f>
        <v>2018</v>
      </c>
    </row>
    <row r="270" spans="1:16" x14ac:dyDescent="0.2">
      <c r="A270" s="1">
        <v>53</v>
      </c>
      <c r="B270" t="s">
        <v>2836</v>
      </c>
      <c r="C270" t="s">
        <v>2813</v>
      </c>
      <c r="D270" t="s">
        <v>2837</v>
      </c>
      <c r="E270">
        <v>1923</v>
      </c>
      <c r="F270" t="s">
        <v>2800</v>
      </c>
      <c r="G270">
        <v>35</v>
      </c>
      <c r="H270">
        <v>67305</v>
      </c>
      <c r="I270">
        <v>0.06</v>
      </c>
      <c r="J270">
        <v>63266.7</v>
      </c>
      <c r="K270" s="10">
        <v>42857</v>
      </c>
      <c r="L270" s="25">
        <f t="shared" si="4"/>
        <v>5</v>
      </c>
      <c r="M270" s="8">
        <f>WEEKDAY(Таблица3[[#This Row],[Дата заказа]],2)</f>
        <v>2</v>
      </c>
      <c r="N270" s="29">
        <f>DAY(Таблица3[[#This Row],[Дата заказа]])</f>
        <v>2</v>
      </c>
      <c r="O270" s="29">
        <f>_xlfn.ISOWEEKNUM(Таблица3[[#This Row],[Дата заказа]])</f>
        <v>18</v>
      </c>
      <c r="P270">
        <f>YEAR(Таблица3[[#This Row],[Дата заказа]])</f>
        <v>2017</v>
      </c>
    </row>
    <row r="271" spans="1:16" x14ac:dyDescent="0.2">
      <c r="A271" s="1">
        <v>13</v>
      </c>
      <c r="B271" t="s">
        <v>2831</v>
      </c>
      <c r="C271" t="s">
        <v>2794</v>
      </c>
      <c r="D271" t="s">
        <v>2832</v>
      </c>
      <c r="E271">
        <v>759</v>
      </c>
      <c r="F271" t="s">
        <v>2796</v>
      </c>
      <c r="G271">
        <v>14</v>
      </c>
      <c r="H271">
        <v>10626</v>
      </c>
      <c r="I271">
        <v>0</v>
      </c>
      <c r="J271">
        <v>10626</v>
      </c>
      <c r="K271" s="10">
        <v>42557</v>
      </c>
      <c r="L271" s="25">
        <f t="shared" si="4"/>
        <v>7</v>
      </c>
      <c r="M271" s="8">
        <f>WEEKDAY(Таблица3[[#This Row],[Дата заказа]],2)</f>
        <v>3</v>
      </c>
      <c r="N271" s="29">
        <f>DAY(Таблица3[[#This Row],[Дата заказа]])</f>
        <v>6</v>
      </c>
      <c r="O271" s="29">
        <f>_xlfn.ISOWEEKNUM(Таблица3[[#This Row],[Дата заказа]])</f>
        <v>27</v>
      </c>
      <c r="P271">
        <f>YEAR(Таблица3[[#This Row],[Дата заказа]])</f>
        <v>2016</v>
      </c>
    </row>
    <row r="272" spans="1:16" x14ac:dyDescent="0.2">
      <c r="A272" s="1">
        <v>28</v>
      </c>
      <c r="B272" t="s">
        <v>2897</v>
      </c>
      <c r="C272" t="s">
        <v>2839</v>
      </c>
      <c r="D272" t="s">
        <v>2840</v>
      </c>
      <c r="E272">
        <v>1994</v>
      </c>
      <c r="F272" t="s">
        <v>2796</v>
      </c>
      <c r="G272">
        <v>40</v>
      </c>
      <c r="H272">
        <v>79760</v>
      </c>
      <c r="I272">
        <v>0.12</v>
      </c>
      <c r="J272">
        <v>70188.800000000003</v>
      </c>
      <c r="K272" s="10">
        <v>43273</v>
      </c>
      <c r="L272" s="25">
        <f t="shared" si="4"/>
        <v>6</v>
      </c>
      <c r="M272" s="8">
        <f>WEEKDAY(Таблица3[[#This Row],[Дата заказа]],2)</f>
        <v>5</v>
      </c>
      <c r="N272" s="29">
        <f>DAY(Таблица3[[#This Row],[Дата заказа]])</f>
        <v>22</v>
      </c>
      <c r="O272" s="29">
        <f>_xlfn.ISOWEEKNUM(Таблица3[[#This Row],[Дата заказа]])</f>
        <v>25</v>
      </c>
      <c r="P272">
        <f>YEAR(Таблица3[[#This Row],[Дата заказа]])</f>
        <v>2018</v>
      </c>
    </row>
    <row r="273" spans="1:16" x14ac:dyDescent="0.2">
      <c r="A273" s="1">
        <v>54</v>
      </c>
      <c r="B273" t="s">
        <v>2810</v>
      </c>
      <c r="C273" t="s">
        <v>2798</v>
      </c>
      <c r="D273" t="s">
        <v>2811</v>
      </c>
      <c r="E273">
        <v>847</v>
      </c>
      <c r="F273" t="s">
        <v>2800</v>
      </c>
      <c r="G273">
        <v>15</v>
      </c>
      <c r="H273">
        <v>12705</v>
      </c>
      <c r="I273">
        <v>0</v>
      </c>
      <c r="J273">
        <v>12705</v>
      </c>
      <c r="K273" s="10">
        <v>42769</v>
      </c>
      <c r="L273" s="25">
        <f t="shared" si="4"/>
        <v>2</v>
      </c>
      <c r="M273" s="8">
        <f>WEEKDAY(Таблица3[[#This Row],[Дата заказа]],2)</f>
        <v>5</v>
      </c>
      <c r="N273" s="29">
        <f>DAY(Таблица3[[#This Row],[Дата заказа]])</f>
        <v>3</v>
      </c>
      <c r="O273" s="29">
        <f>_xlfn.ISOWEEKNUM(Таблица3[[#This Row],[Дата заказа]])</f>
        <v>5</v>
      </c>
      <c r="P273">
        <f>YEAR(Таблица3[[#This Row],[Дата заказа]])</f>
        <v>2017</v>
      </c>
    </row>
    <row r="274" spans="1:16" x14ac:dyDescent="0.2">
      <c r="A274" s="1">
        <v>36</v>
      </c>
      <c r="B274" t="s">
        <v>2797</v>
      </c>
      <c r="C274" t="s">
        <v>2798</v>
      </c>
      <c r="D274" t="s">
        <v>2799</v>
      </c>
      <c r="E274">
        <v>912</v>
      </c>
      <c r="F274" t="s">
        <v>2800</v>
      </c>
      <c r="G274">
        <v>15</v>
      </c>
      <c r="H274">
        <v>13680</v>
      </c>
      <c r="I274">
        <v>0</v>
      </c>
      <c r="J274">
        <v>13680</v>
      </c>
      <c r="K274" s="10">
        <v>42783</v>
      </c>
      <c r="L274" s="25">
        <f t="shared" si="4"/>
        <v>2</v>
      </c>
      <c r="M274" s="8">
        <f>WEEKDAY(Таблица3[[#This Row],[Дата заказа]],2)</f>
        <v>5</v>
      </c>
      <c r="N274" s="29">
        <f>DAY(Таблица3[[#This Row],[Дата заказа]])</f>
        <v>17</v>
      </c>
      <c r="O274" s="29">
        <f>_xlfn.ISOWEEKNUM(Таблица3[[#This Row],[Дата заказа]])</f>
        <v>7</v>
      </c>
      <c r="P274">
        <f>YEAR(Таблица3[[#This Row],[Дата заказа]])</f>
        <v>2017</v>
      </c>
    </row>
    <row r="275" spans="1:16" x14ac:dyDescent="0.2">
      <c r="A275" s="1">
        <v>20</v>
      </c>
      <c r="B275" t="s">
        <v>2877</v>
      </c>
      <c r="C275" t="s">
        <v>2878</v>
      </c>
      <c r="D275" t="s">
        <v>2879</v>
      </c>
      <c r="E275">
        <v>2198</v>
      </c>
      <c r="F275" t="s">
        <v>2796</v>
      </c>
      <c r="G275">
        <v>35</v>
      </c>
      <c r="H275">
        <v>76930</v>
      </c>
      <c r="I275">
        <v>0.12</v>
      </c>
      <c r="J275">
        <v>67698.399999999994</v>
      </c>
      <c r="K275" s="10">
        <v>43116</v>
      </c>
      <c r="L275" s="25">
        <f t="shared" si="4"/>
        <v>1</v>
      </c>
      <c r="M275" s="8">
        <f>WEEKDAY(Таблица3[[#This Row],[Дата заказа]],2)</f>
        <v>2</v>
      </c>
      <c r="N275" s="29">
        <f>DAY(Таблица3[[#This Row],[Дата заказа]])</f>
        <v>16</v>
      </c>
      <c r="O275" s="29">
        <f>_xlfn.ISOWEEKNUM(Таблица3[[#This Row],[Дата заказа]])</f>
        <v>3</v>
      </c>
      <c r="P275">
        <f>YEAR(Таблица3[[#This Row],[Дата заказа]])</f>
        <v>2018</v>
      </c>
    </row>
    <row r="276" spans="1:16" x14ac:dyDescent="0.2">
      <c r="A276" s="1">
        <v>2</v>
      </c>
      <c r="B276" t="s">
        <v>2854</v>
      </c>
      <c r="C276" t="s">
        <v>2794</v>
      </c>
      <c r="D276" t="s">
        <v>2855</v>
      </c>
      <c r="E276">
        <v>1178</v>
      </c>
      <c r="F276" t="s">
        <v>2796</v>
      </c>
      <c r="G276">
        <v>10</v>
      </c>
      <c r="H276">
        <v>11780</v>
      </c>
      <c r="I276">
        <v>0</v>
      </c>
      <c r="J276">
        <v>11780</v>
      </c>
      <c r="K276" s="10">
        <v>43981</v>
      </c>
      <c r="L276" s="25">
        <f t="shared" si="4"/>
        <v>5</v>
      </c>
      <c r="M276" s="8">
        <f>WEEKDAY(Таблица3[[#This Row],[Дата заказа]],2)</f>
        <v>6</v>
      </c>
      <c r="N276" s="29">
        <f>DAY(Таблица3[[#This Row],[Дата заказа]])</f>
        <v>30</v>
      </c>
      <c r="O276" s="29">
        <f>_xlfn.ISOWEEKNUM(Таблица3[[#This Row],[Дата заказа]])</f>
        <v>22</v>
      </c>
      <c r="P276">
        <f>YEAR(Таблица3[[#This Row],[Дата заказа]])</f>
        <v>2020</v>
      </c>
    </row>
    <row r="277" spans="1:16" x14ac:dyDescent="0.2">
      <c r="A277" s="1">
        <v>26</v>
      </c>
      <c r="B277" t="s">
        <v>2873</v>
      </c>
      <c r="C277" t="s">
        <v>2802</v>
      </c>
      <c r="D277" t="s">
        <v>2803</v>
      </c>
      <c r="E277">
        <v>2197</v>
      </c>
      <c r="F277" t="s">
        <v>2800</v>
      </c>
      <c r="G277">
        <v>40</v>
      </c>
      <c r="H277">
        <v>87880</v>
      </c>
      <c r="I277">
        <v>0.12</v>
      </c>
      <c r="J277">
        <v>77334.399999999994</v>
      </c>
      <c r="K277" s="10">
        <v>42846</v>
      </c>
      <c r="L277" s="25">
        <f t="shared" si="4"/>
        <v>4</v>
      </c>
      <c r="M277" s="8">
        <f>WEEKDAY(Таблица3[[#This Row],[Дата заказа]],2)</f>
        <v>5</v>
      </c>
      <c r="N277" s="29">
        <f>DAY(Таблица3[[#This Row],[Дата заказа]])</f>
        <v>21</v>
      </c>
      <c r="O277" s="29">
        <f>_xlfn.ISOWEEKNUM(Таблица3[[#This Row],[Дата заказа]])</f>
        <v>16</v>
      </c>
      <c r="P277">
        <f>YEAR(Таблица3[[#This Row],[Дата заказа]])</f>
        <v>2017</v>
      </c>
    </row>
    <row r="278" spans="1:16" x14ac:dyDescent="0.2">
      <c r="A278" s="1">
        <v>42</v>
      </c>
      <c r="B278" t="s">
        <v>2826</v>
      </c>
      <c r="C278" t="s">
        <v>2813</v>
      </c>
      <c r="D278" t="s">
        <v>2827</v>
      </c>
      <c r="E278">
        <v>800</v>
      </c>
      <c r="F278" t="s">
        <v>2800</v>
      </c>
      <c r="G278">
        <v>25</v>
      </c>
      <c r="H278">
        <v>20000</v>
      </c>
      <c r="I278">
        <v>0.03</v>
      </c>
      <c r="J278">
        <v>19400</v>
      </c>
      <c r="K278" s="10">
        <v>43347</v>
      </c>
      <c r="L278" s="25">
        <f t="shared" si="4"/>
        <v>9</v>
      </c>
      <c r="M278" s="8">
        <f>WEEKDAY(Таблица3[[#This Row],[Дата заказа]],2)</f>
        <v>2</v>
      </c>
      <c r="N278" s="29">
        <f>DAY(Таблица3[[#This Row],[Дата заказа]])</f>
        <v>4</v>
      </c>
      <c r="O278" s="29">
        <f>_xlfn.ISOWEEKNUM(Таблица3[[#This Row],[Дата заказа]])</f>
        <v>36</v>
      </c>
      <c r="P278">
        <f>YEAR(Таблица3[[#This Row],[Дата заказа]])</f>
        <v>2018</v>
      </c>
    </row>
    <row r="279" spans="1:16" x14ac:dyDescent="0.2">
      <c r="A279" s="1">
        <v>53</v>
      </c>
      <c r="B279" t="s">
        <v>2836</v>
      </c>
      <c r="C279" t="s">
        <v>2813</v>
      </c>
      <c r="D279" t="s">
        <v>2837</v>
      </c>
      <c r="E279">
        <v>1923</v>
      </c>
      <c r="F279" t="s">
        <v>2800</v>
      </c>
      <c r="G279">
        <v>35</v>
      </c>
      <c r="H279">
        <v>67305</v>
      </c>
      <c r="I279">
        <v>0.06</v>
      </c>
      <c r="J279">
        <v>63266.7</v>
      </c>
      <c r="K279" s="10">
        <v>43303</v>
      </c>
      <c r="L279" s="25">
        <f t="shared" si="4"/>
        <v>7</v>
      </c>
      <c r="M279" s="8">
        <f>WEEKDAY(Таблица3[[#This Row],[Дата заказа]],2)</f>
        <v>7</v>
      </c>
      <c r="N279" s="29">
        <f>DAY(Таблица3[[#This Row],[Дата заказа]])</f>
        <v>22</v>
      </c>
      <c r="O279" s="29">
        <f>_xlfn.ISOWEEKNUM(Таблица3[[#This Row],[Дата заказа]])</f>
        <v>29</v>
      </c>
      <c r="P279">
        <f>YEAR(Таблица3[[#This Row],[Дата заказа]])</f>
        <v>2018</v>
      </c>
    </row>
    <row r="280" spans="1:16" x14ac:dyDescent="0.2">
      <c r="A280" s="1">
        <v>11</v>
      </c>
      <c r="B280" t="s">
        <v>2846</v>
      </c>
      <c r="C280" t="s">
        <v>2794</v>
      </c>
      <c r="D280" t="s">
        <v>2900</v>
      </c>
      <c r="E280">
        <v>3197</v>
      </c>
      <c r="F280" t="s">
        <v>2796</v>
      </c>
      <c r="G280">
        <v>10</v>
      </c>
      <c r="H280">
        <v>31970</v>
      </c>
      <c r="I280">
        <v>0</v>
      </c>
      <c r="J280">
        <v>31970</v>
      </c>
      <c r="K280" s="10">
        <v>42488</v>
      </c>
      <c r="L280" s="25">
        <f t="shared" si="4"/>
        <v>4</v>
      </c>
      <c r="M280" s="8">
        <f>WEEKDAY(Таблица3[[#This Row],[Дата заказа]],2)</f>
        <v>4</v>
      </c>
      <c r="N280" s="29">
        <f>DAY(Таблица3[[#This Row],[Дата заказа]])</f>
        <v>28</v>
      </c>
      <c r="O280" s="29">
        <f>_xlfn.ISOWEEKNUM(Таблица3[[#This Row],[Дата заказа]])</f>
        <v>17</v>
      </c>
      <c r="P280">
        <f>YEAR(Таблица3[[#This Row],[Дата заказа]])</f>
        <v>2016</v>
      </c>
    </row>
    <row r="281" spans="1:16" x14ac:dyDescent="0.2">
      <c r="A281" s="1">
        <v>0</v>
      </c>
      <c r="B281" t="s">
        <v>2869</v>
      </c>
      <c r="C281" t="s">
        <v>2802</v>
      </c>
      <c r="D281" t="s">
        <v>2870</v>
      </c>
      <c r="E281">
        <v>620</v>
      </c>
      <c r="F281" t="s">
        <v>2796</v>
      </c>
      <c r="G281">
        <v>30</v>
      </c>
      <c r="H281">
        <v>18600</v>
      </c>
      <c r="I281">
        <v>0.03</v>
      </c>
      <c r="J281">
        <v>18042</v>
      </c>
      <c r="K281" s="10">
        <v>42852</v>
      </c>
      <c r="L281" s="25">
        <f t="shared" si="4"/>
        <v>4</v>
      </c>
      <c r="M281" s="8">
        <f>WEEKDAY(Таблица3[[#This Row],[Дата заказа]],2)</f>
        <v>4</v>
      </c>
      <c r="N281" s="29">
        <f>DAY(Таблица3[[#This Row],[Дата заказа]])</f>
        <v>27</v>
      </c>
      <c r="O281" s="29">
        <f>_xlfn.ISOWEEKNUM(Таблица3[[#This Row],[Дата заказа]])</f>
        <v>17</v>
      </c>
      <c r="P281">
        <f>YEAR(Таблица3[[#This Row],[Дата заказа]])</f>
        <v>2017</v>
      </c>
    </row>
    <row r="282" spans="1:16" x14ac:dyDescent="0.2">
      <c r="A282" s="1">
        <v>52</v>
      </c>
      <c r="B282" t="s">
        <v>2804</v>
      </c>
      <c r="C282" t="s">
        <v>2794</v>
      </c>
      <c r="D282" t="s">
        <v>2805</v>
      </c>
      <c r="E282">
        <v>1182</v>
      </c>
      <c r="F282" t="s">
        <v>2800</v>
      </c>
      <c r="G282">
        <v>17</v>
      </c>
      <c r="H282">
        <v>20094</v>
      </c>
      <c r="I282">
        <v>0.03</v>
      </c>
      <c r="J282">
        <v>19491.18</v>
      </c>
      <c r="K282" s="10">
        <v>43563</v>
      </c>
      <c r="L282" s="25">
        <f t="shared" si="4"/>
        <v>4</v>
      </c>
      <c r="M282" s="8">
        <f>WEEKDAY(Таблица3[[#This Row],[Дата заказа]],2)</f>
        <v>1</v>
      </c>
      <c r="N282" s="29">
        <f>DAY(Таблица3[[#This Row],[Дата заказа]])</f>
        <v>8</v>
      </c>
      <c r="O282" s="29">
        <f>_xlfn.ISOWEEKNUM(Таблица3[[#This Row],[Дата заказа]])</f>
        <v>15</v>
      </c>
      <c r="P282">
        <f>YEAR(Таблица3[[#This Row],[Дата заказа]])</f>
        <v>2019</v>
      </c>
    </row>
    <row r="283" spans="1:16" x14ac:dyDescent="0.2">
      <c r="A283" s="1">
        <v>15</v>
      </c>
      <c r="B283" t="s">
        <v>2856</v>
      </c>
      <c r="C283" t="s">
        <v>2839</v>
      </c>
      <c r="D283" t="s">
        <v>2857</v>
      </c>
      <c r="E283">
        <v>1994</v>
      </c>
      <c r="F283" t="s">
        <v>2796</v>
      </c>
      <c r="G283">
        <v>17</v>
      </c>
      <c r="H283">
        <v>33898</v>
      </c>
      <c r="I283">
        <v>0.06</v>
      </c>
      <c r="J283">
        <v>31864.12</v>
      </c>
      <c r="K283" s="10">
        <v>42026</v>
      </c>
      <c r="L283" s="25">
        <f t="shared" si="4"/>
        <v>1</v>
      </c>
      <c r="M283" s="8">
        <f>WEEKDAY(Таблица3[[#This Row],[Дата заказа]],2)</f>
        <v>4</v>
      </c>
      <c r="N283" s="29">
        <f>DAY(Таблица3[[#This Row],[Дата заказа]])</f>
        <v>22</v>
      </c>
      <c r="O283" s="29">
        <f>_xlfn.ISOWEEKNUM(Таблица3[[#This Row],[Дата заказа]])</f>
        <v>4</v>
      </c>
      <c r="P283">
        <f>YEAR(Таблица3[[#This Row],[Дата заказа]])</f>
        <v>2015</v>
      </c>
    </row>
    <row r="284" spans="1:16" x14ac:dyDescent="0.2">
      <c r="A284" s="1">
        <v>11</v>
      </c>
      <c r="B284" t="s">
        <v>2846</v>
      </c>
      <c r="C284" t="s">
        <v>2794</v>
      </c>
      <c r="D284" t="s">
        <v>2900</v>
      </c>
      <c r="E284">
        <v>3197</v>
      </c>
      <c r="F284" t="s">
        <v>2796</v>
      </c>
      <c r="G284">
        <v>10</v>
      </c>
      <c r="H284">
        <v>31970</v>
      </c>
      <c r="I284">
        <v>0</v>
      </c>
      <c r="J284">
        <v>31970</v>
      </c>
      <c r="K284" s="10">
        <v>43226</v>
      </c>
      <c r="L284" s="25">
        <f t="shared" si="4"/>
        <v>5</v>
      </c>
      <c r="M284" s="8">
        <f>WEEKDAY(Таблица3[[#This Row],[Дата заказа]],2)</f>
        <v>7</v>
      </c>
      <c r="N284" s="29">
        <f>DAY(Таблица3[[#This Row],[Дата заказа]])</f>
        <v>6</v>
      </c>
      <c r="O284" s="29">
        <f>_xlfn.ISOWEEKNUM(Таблица3[[#This Row],[Дата заказа]])</f>
        <v>18</v>
      </c>
      <c r="P284">
        <f>YEAR(Таблица3[[#This Row],[Дата заказа]])</f>
        <v>2018</v>
      </c>
    </row>
    <row r="285" spans="1:16" x14ac:dyDescent="0.2">
      <c r="A285" s="1">
        <v>4</v>
      </c>
      <c r="B285" t="s">
        <v>2806</v>
      </c>
      <c r="C285" t="s">
        <v>2807</v>
      </c>
      <c r="D285" t="s">
        <v>2808</v>
      </c>
      <c r="E285">
        <v>2211</v>
      </c>
      <c r="F285" t="s">
        <v>2796</v>
      </c>
      <c r="G285">
        <v>25</v>
      </c>
      <c r="H285">
        <v>55275</v>
      </c>
      <c r="I285">
        <v>0.09</v>
      </c>
      <c r="J285">
        <v>50300.25</v>
      </c>
      <c r="K285" s="10">
        <v>42010</v>
      </c>
      <c r="L285" s="25">
        <f t="shared" si="4"/>
        <v>1</v>
      </c>
      <c r="M285" s="8">
        <f>WEEKDAY(Таблица3[[#This Row],[Дата заказа]],2)</f>
        <v>2</v>
      </c>
      <c r="N285" s="29">
        <f>DAY(Таблица3[[#This Row],[Дата заказа]])</f>
        <v>6</v>
      </c>
      <c r="O285" s="29">
        <f>_xlfn.ISOWEEKNUM(Таблица3[[#This Row],[Дата заказа]])</f>
        <v>2</v>
      </c>
      <c r="P285">
        <f>YEAR(Таблица3[[#This Row],[Дата заказа]])</f>
        <v>2015</v>
      </c>
    </row>
    <row r="286" spans="1:16" x14ac:dyDescent="0.2">
      <c r="A286" s="1">
        <v>30</v>
      </c>
      <c r="B286" t="s">
        <v>2844</v>
      </c>
      <c r="C286" t="s">
        <v>2816</v>
      </c>
      <c r="D286" t="s">
        <v>2845</v>
      </c>
      <c r="E286">
        <v>1730</v>
      </c>
      <c r="F286" t="s">
        <v>2800</v>
      </c>
      <c r="G286">
        <v>5</v>
      </c>
      <c r="H286">
        <v>8650</v>
      </c>
      <c r="I286">
        <v>0</v>
      </c>
      <c r="J286">
        <v>8650</v>
      </c>
      <c r="K286" s="10">
        <v>43511</v>
      </c>
      <c r="L286" s="25">
        <f t="shared" si="4"/>
        <v>2</v>
      </c>
      <c r="M286" s="8">
        <f>WEEKDAY(Таблица3[[#This Row],[Дата заказа]],2)</f>
        <v>5</v>
      </c>
      <c r="N286" s="29">
        <f>DAY(Таблица3[[#This Row],[Дата заказа]])</f>
        <v>15</v>
      </c>
      <c r="O286" s="29">
        <f>_xlfn.ISOWEEKNUM(Таблица3[[#This Row],[Дата заказа]])</f>
        <v>7</v>
      </c>
      <c r="P286">
        <f>YEAR(Таблица3[[#This Row],[Дата заказа]])</f>
        <v>2019</v>
      </c>
    </row>
    <row r="287" spans="1:16" x14ac:dyDescent="0.2">
      <c r="A287" s="1">
        <v>12</v>
      </c>
      <c r="B287" t="s">
        <v>2861</v>
      </c>
      <c r="C287" t="s">
        <v>2798</v>
      </c>
      <c r="D287" t="s">
        <v>2862</v>
      </c>
      <c r="E287">
        <v>1386</v>
      </c>
      <c r="F287" t="s">
        <v>2800</v>
      </c>
      <c r="G287">
        <v>20</v>
      </c>
      <c r="H287">
        <v>27720</v>
      </c>
      <c r="I287">
        <v>0.03</v>
      </c>
      <c r="J287">
        <v>26888.400000000001</v>
      </c>
      <c r="K287" s="10">
        <v>43749</v>
      </c>
      <c r="L287" s="25">
        <f t="shared" si="4"/>
        <v>10</v>
      </c>
      <c r="M287" s="8">
        <f>WEEKDAY(Таблица3[[#This Row],[Дата заказа]],2)</f>
        <v>5</v>
      </c>
      <c r="N287" s="29">
        <f>DAY(Таблица3[[#This Row],[Дата заказа]])</f>
        <v>11</v>
      </c>
      <c r="O287" s="29">
        <f>_xlfn.ISOWEEKNUM(Таблица3[[#This Row],[Дата заказа]])</f>
        <v>41</v>
      </c>
      <c r="P287">
        <f>YEAR(Таблица3[[#This Row],[Дата заказа]])</f>
        <v>2019</v>
      </c>
    </row>
    <row r="288" spans="1:16" x14ac:dyDescent="0.2">
      <c r="A288" s="1">
        <v>24</v>
      </c>
      <c r="B288" t="s">
        <v>2892</v>
      </c>
      <c r="C288" t="s">
        <v>2878</v>
      </c>
      <c r="D288" t="s">
        <v>2893</v>
      </c>
      <c r="E288">
        <v>957</v>
      </c>
      <c r="F288" t="s">
        <v>2800</v>
      </c>
      <c r="G288">
        <v>25</v>
      </c>
      <c r="H288">
        <v>23925</v>
      </c>
      <c r="I288">
        <v>0.03</v>
      </c>
      <c r="J288">
        <v>23207.25</v>
      </c>
      <c r="K288" s="10">
        <v>42545</v>
      </c>
      <c r="L288" s="25">
        <f t="shared" si="4"/>
        <v>6</v>
      </c>
      <c r="M288" s="8">
        <f>WEEKDAY(Таблица3[[#This Row],[Дата заказа]],2)</f>
        <v>5</v>
      </c>
      <c r="N288" s="29">
        <f>DAY(Таблица3[[#This Row],[Дата заказа]])</f>
        <v>24</v>
      </c>
      <c r="O288" s="29">
        <f>_xlfn.ISOWEEKNUM(Таблица3[[#This Row],[Дата заказа]])</f>
        <v>25</v>
      </c>
      <c r="P288">
        <f>YEAR(Таблица3[[#This Row],[Дата заказа]])</f>
        <v>2016</v>
      </c>
    </row>
    <row r="289" spans="1:16" x14ac:dyDescent="0.2">
      <c r="A289" s="1">
        <v>24</v>
      </c>
      <c r="B289" t="s">
        <v>2892</v>
      </c>
      <c r="C289" t="s">
        <v>2878</v>
      </c>
      <c r="D289" t="s">
        <v>2893</v>
      </c>
      <c r="E289">
        <v>957</v>
      </c>
      <c r="F289" t="s">
        <v>2800</v>
      </c>
      <c r="G289">
        <v>25</v>
      </c>
      <c r="H289">
        <v>23925</v>
      </c>
      <c r="I289">
        <v>0.03</v>
      </c>
      <c r="J289">
        <v>23207.25</v>
      </c>
      <c r="K289" s="10">
        <v>42718</v>
      </c>
      <c r="L289" s="25">
        <f t="shared" si="4"/>
        <v>12</v>
      </c>
      <c r="M289" s="8">
        <f>WEEKDAY(Таблица3[[#This Row],[Дата заказа]],2)</f>
        <v>3</v>
      </c>
      <c r="N289" s="29">
        <f>DAY(Таблица3[[#This Row],[Дата заказа]])</f>
        <v>14</v>
      </c>
      <c r="O289" s="29">
        <f>_xlfn.ISOWEEKNUM(Таблица3[[#This Row],[Дата заказа]])</f>
        <v>50</v>
      </c>
      <c r="P289">
        <f>YEAR(Таблица3[[#This Row],[Дата заказа]])</f>
        <v>2016</v>
      </c>
    </row>
    <row r="290" spans="1:16" x14ac:dyDescent="0.2">
      <c r="A290" s="1">
        <v>0</v>
      </c>
      <c r="B290" t="s">
        <v>2869</v>
      </c>
      <c r="C290" t="s">
        <v>2802</v>
      </c>
      <c r="D290" t="s">
        <v>2870</v>
      </c>
      <c r="E290">
        <v>620</v>
      </c>
      <c r="F290" t="s">
        <v>2796</v>
      </c>
      <c r="G290">
        <v>30</v>
      </c>
      <c r="H290">
        <v>18600</v>
      </c>
      <c r="I290">
        <v>0.03</v>
      </c>
      <c r="J290">
        <v>18042</v>
      </c>
      <c r="K290" s="10">
        <v>42054</v>
      </c>
      <c r="L290" s="25">
        <f t="shared" si="4"/>
        <v>2</v>
      </c>
      <c r="M290" s="8">
        <f>WEEKDAY(Таблица3[[#This Row],[Дата заказа]],2)</f>
        <v>4</v>
      </c>
      <c r="N290" s="29">
        <f>DAY(Таблица3[[#This Row],[Дата заказа]])</f>
        <v>19</v>
      </c>
      <c r="O290" s="29">
        <f>_xlfn.ISOWEEKNUM(Таблица3[[#This Row],[Дата заказа]])</f>
        <v>8</v>
      </c>
      <c r="P290">
        <f>YEAR(Таблица3[[#This Row],[Дата заказа]])</f>
        <v>2015</v>
      </c>
    </row>
    <row r="291" spans="1:16" x14ac:dyDescent="0.2">
      <c r="A291" s="1">
        <v>9</v>
      </c>
      <c r="B291" t="s">
        <v>2866</v>
      </c>
      <c r="C291" t="s">
        <v>2807</v>
      </c>
      <c r="D291" t="s">
        <v>2807</v>
      </c>
      <c r="E291">
        <v>699</v>
      </c>
      <c r="F291" t="s">
        <v>2796</v>
      </c>
      <c r="G291">
        <v>10</v>
      </c>
      <c r="H291">
        <v>6990</v>
      </c>
      <c r="I291">
        <v>0</v>
      </c>
      <c r="J291">
        <v>6990</v>
      </c>
      <c r="K291" s="10">
        <v>43951</v>
      </c>
      <c r="L291" s="25">
        <f t="shared" si="4"/>
        <v>4</v>
      </c>
      <c r="M291" s="8">
        <f>WEEKDAY(Таблица3[[#This Row],[Дата заказа]],2)</f>
        <v>4</v>
      </c>
      <c r="N291" s="29">
        <f>DAY(Таблица3[[#This Row],[Дата заказа]])</f>
        <v>30</v>
      </c>
      <c r="O291" s="29">
        <f>_xlfn.ISOWEEKNUM(Таблица3[[#This Row],[Дата заказа]])</f>
        <v>18</v>
      </c>
      <c r="P291">
        <f>YEAR(Таблица3[[#This Row],[Дата заказа]])</f>
        <v>2020</v>
      </c>
    </row>
    <row r="292" spans="1:16" x14ac:dyDescent="0.2">
      <c r="A292" s="1">
        <v>23</v>
      </c>
      <c r="B292" t="s">
        <v>2858</v>
      </c>
      <c r="C292" t="s">
        <v>2807</v>
      </c>
      <c r="D292" t="s">
        <v>2859</v>
      </c>
      <c r="E292">
        <v>2645</v>
      </c>
      <c r="F292" t="s">
        <v>2796</v>
      </c>
      <c r="G292">
        <v>50</v>
      </c>
      <c r="H292">
        <v>132250</v>
      </c>
      <c r="I292">
        <v>0.15</v>
      </c>
      <c r="J292">
        <v>112412.5</v>
      </c>
      <c r="K292" s="10">
        <v>42475</v>
      </c>
      <c r="L292" s="25">
        <f t="shared" si="4"/>
        <v>4</v>
      </c>
      <c r="M292" s="8">
        <f>WEEKDAY(Таблица3[[#This Row],[Дата заказа]],2)</f>
        <v>5</v>
      </c>
      <c r="N292" s="29">
        <f>DAY(Таблица3[[#This Row],[Дата заказа]])</f>
        <v>15</v>
      </c>
      <c r="O292" s="29">
        <f>_xlfn.ISOWEEKNUM(Таблица3[[#This Row],[Дата заказа]])</f>
        <v>15</v>
      </c>
      <c r="P292">
        <f>YEAR(Таблица3[[#This Row],[Дата заказа]])</f>
        <v>2016</v>
      </c>
    </row>
    <row r="293" spans="1:16" x14ac:dyDescent="0.2">
      <c r="A293" s="1">
        <v>51</v>
      </c>
      <c r="B293" t="s">
        <v>2806</v>
      </c>
      <c r="C293" t="s">
        <v>2807</v>
      </c>
      <c r="D293" t="s">
        <v>2821</v>
      </c>
      <c r="E293">
        <v>2211</v>
      </c>
      <c r="F293" t="s">
        <v>2796</v>
      </c>
      <c r="G293">
        <v>25</v>
      </c>
      <c r="H293">
        <v>55275</v>
      </c>
      <c r="I293">
        <v>0.09</v>
      </c>
      <c r="J293">
        <v>50300.25</v>
      </c>
      <c r="K293" s="10">
        <v>42638</v>
      </c>
      <c r="L293" s="25">
        <f t="shared" si="4"/>
        <v>9</v>
      </c>
      <c r="M293" s="8">
        <f>WEEKDAY(Таблица3[[#This Row],[Дата заказа]],2)</f>
        <v>7</v>
      </c>
      <c r="N293" s="29">
        <f>DAY(Таблица3[[#This Row],[Дата заказа]])</f>
        <v>25</v>
      </c>
      <c r="O293" s="29">
        <f>_xlfn.ISOWEEKNUM(Таблица3[[#This Row],[Дата заказа]])</f>
        <v>38</v>
      </c>
      <c r="P293">
        <f>YEAR(Таблица3[[#This Row],[Дата заказа]])</f>
        <v>2016</v>
      </c>
    </row>
    <row r="294" spans="1:16" x14ac:dyDescent="0.2">
      <c r="A294" s="1">
        <v>50</v>
      </c>
      <c r="B294" t="s">
        <v>2797</v>
      </c>
      <c r="C294" t="s">
        <v>2798</v>
      </c>
      <c r="D294" t="s">
        <v>2799</v>
      </c>
      <c r="E294">
        <v>912</v>
      </c>
      <c r="F294" t="s">
        <v>2800</v>
      </c>
      <c r="G294">
        <v>20</v>
      </c>
      <c r="H294">
        <v>18240</v>
      </c>
      <c r="I294">
        <v>0</v>
      </c>
      <c r="J294">
        <v>18240</v>
      </c>
      <c r="K294" s="10">
        <v>43855</v>
      </c>
      <c r="L294" s="25">
        <f t="shared" si="4"/>
        <v>1</v>
      </c>
      <c r="M294" s="8">
        <f>WEEKDAY(Таблица3[[#This Row],[Дата заказа]],2)</f>
        <v>6</v>
      </c>
      <c r="N294" s="29">
        <f>DAY(Таблица3[[#This Row],[Дата заказа]])</f>
        <v>25</v>
      </c>
      <c r="O294" s="29">
        <f>_xlfn.ISOWEEKNUM(Таблица3[[#This Row],[Дата заказа]])</f>
        <v>4</v>
      </c>
      <c r="P294">
        <f>YEAR(Таблица3[[#This Row],[Дата заказа]])</f>
        <v>2020</v>
      </c>
    </row>
    <row r="295" spans="1:16" x14ac:dyDescent="0.2">
      <c r="A295" s="1">
        <v>55</v>
      </c>
      <c r="B295" t="s">
        <v>2866</v>
      </c>
      <c r="C295" t="s">
        <v>2807</v>
      </c>
      <c r="D295" t="s">
        <v>2807</v>
      </c>
      <c r="E295">
        <v>699</v>
      </c>
      <c r="F295" t="s">
        <v>2796</v>
      </c>
      <c r="G295">
        <v>10</v>
      </c>
      <c r="H295">
        <v>6990</v>
      </c>
      <c r="I295">
        <v>0</v>
      </c>
      <c r="J295">
        <v>6990</v>
      </c>
      <c r="K295" s="10">
        <v>42389</v>
      </c>
      <c r="L295" s="25">
        <f t="shared" si="4"/>
        <v>1</v>
      </c>
      <c r="M295" s="8">
        <f>WEEKDAY(Таблица3[[#This Row],[Дата заказа]],2)</f>
        <v>3</v>
      </c>
      <c r="N295" s="29">
        <f>DAY(Таблица3[[#This Row],[Дата заказа]])</f>
        <v>20</v>
      </c>
      <c r="O295" s="29">
        <f>_xlfn.ISOWEEKNUM(Таблица3[[#This Row],[Дата заказа]])</f>
        <v>3</v>
      </c>
      <c r="P295">
        <f>YEAR(Таблица3[[#This Row],[Дата заказа]])</f>
        <v>2016</v>
      </c>
    </row>
    <row r="296" spans="1:16" x14ac:dyDescent="0.2">
      <c r="A296" s="1">
        <v>18</v>
      </c>
      <c r="B296" t="s">
        <v>2828</v>
      </c>
      <c r="C296" t="s">
        <v>2816</v>
      </c>
      <c r="D296" t="s">
        <v>2829</v>
      </c>
      <c r="E296">
        <v>1531</v>
      </c>
      <c r="F296" t="s">
        <v>2800</v>
      </c>
      <c r="G296">
        <v>15</v>
      </c>
      <c r="H296">
        <v>22965</v>
      </c>
      <c r="I296">
        <v>0.03</v>
      </c>
      <c r="J296">
        <v>22276.05</v>
      </c>
      <c r="K296" s="10">
        <v>43053</v>
      </c>
      <c r="L296" s="25">
        <f t="shared" si="4"/>
        <v>11</v>
      </c>
      <c r="M296" s="8">
        <f>WEEKDAY(Таблица3[[#This Row],[Дата заказа]],2)</f>
        <v>2</v>
      </c>
      <c r="N296" s="29">
        <f>DAY(Таблица3[[#This Row],[Дата заказа]])</f>
        <v>14</v>
      </c>
      <c r="O296" s="29">
        <f>_xlfn.ISOWEEKNUM(Таблица3[[#This Row],[Дата заказа]])</f>
        <v>46</v>
      </c>
      <c r="P296">
        <f>YEAR(Таблица3[[#This Row],[Дата заказа]])</f>
        <v>2017</v>
      </c>
    </row>
    <row r="297" spans="1:16" x14ac:dyDescent="0.2">
      <c r="A297" s="1">
        <v>44</v>
      </c>
      <c r="B297" t="s">
        <v>2861</v>
      </c>
      <c r="C297" t="s">
        <v>2798</v>
      </c>
      <c r="D297" t="s">
        <v>2862</v>
      </c>
      <c r="E297">
        <v>1386</v>
      </c>
      <c r="F297" t="s">
        <v>2800</v>
      </c>
      <c r="G297">
        <v>20</v>
      </c>
      <c r="H297">
        <v>27720</v>
      </c>
      <c r="I297">
        <v>0.03</v>
      </c>
      <c r="J297">
        <v>26888.400000000001</v>
      </c>
      <c r="K297" s="10">
        <v>42199</v>
      </c>
      <c r="L297" s="25">
        <f t="shared" si="4"/>
        <v>7</v>
      </c>
      <c r="M297" s="8">
        <f>WEEKDAY(Таблица3[[#This Row],[Дата заказа]],2)</f>
        <v>2</v>
      </c>
      <c r="N297" s="29">
        <f>DAY(Таблица3[[#This Row],[Дата заказа]])</f>
        <v>14</v>
      </c>
      <c r="O297" s="29">
        <f>_xlfn.ISOWEEKNUM(Таблица3[[#This Row],[Дата заказа]])</f>
        <v>29</v>
      </c>
      <c r="P297">
        <f>YEAR(Таблица3[[#This Row],[Дата заказа]])</f>
        <v>2015</v>
      </c>
    </row>
    <row r="298" spans="1:16" x14ac:dyDescent="0.2">
      <c r="A298" s="1">
        <v>1</v>
      </c>
      <c r="B298" t="s">
        <v>2851</v>
      </c>
      <c r="C298" t="s">
        <v>2813</v>
      </c>
      <c r="D298" t="s">
        <v>2852</v>
      </c>
      <c r="E298">
        <v>876</v>
      </c>
      <c r="F298" t="s">
        <v>2796</v>
      </c>
      <c r="G298">
        <v>20</v>
      </c>
      <c r="H298">
        <v>17520</v>
      </c>
      <c r="I298">
        <v>0.03</v>
      </c>
      <c r="J298">
        <v>16994.400000000001</v>
      </c>
      <c r="K298" s="10">
        <v>43873</v>
      </c>
      <c r="L298" s="25">
        <f t="shared" si="4"/>
        <v>2</v>
      </c>
      <c r="M298" s="8">
        <f>WEEKDAY(Таблица3[[#This Row],[Дата заказа]],2)</f>
        <v>3</v>
      </c>
      <c r="N298" s="29">
        <f>DAY(Таблица3[[#This Row],[Дата заказа]])</f>
        <v>12</v>
      </c>
      <c r="O298" s="29">
        <f>_xlfn.ISOWEEKNUM(Таблица3[[#This Row],[Дата заказа]])</f>
        <v>7</v>
      </c>
      <c r="P298">
        <f>YEAR(Таблица3[[#This Row],[Дата заказа]])</f>
        <v>2020</v>
      </c>
    </row>
    <row r="299" spans="1:16" x14ac:dyDescent="0.2">
      <c r="A299" s="1">
        <v>24</v>
      </c>
      <c r="B299" t="s">
        <v>2892</v>
      </c>
      <c r="C299" t="s">
        <v>2878</v>
      </c>
      <c r="D299" t="s">
        <v>2893</v>
      </c>
      <c r="E299">
        <v>957</v>
      </c>
      <c r="F299" t="s">
        <v>2800</v>
      </c>
      <c r="G299">
        <v>25</v>
      </c>
      <c r="H299">
        <v>23925</v>
      </c>
      <c r="I299">
        <v>0.03</v>
      </c>
      <c r="J299">
        <v>23207.25</v>
      </c>
      <c r="K299" s="10">
        <v>43921</v>
      </c>
      <c r="L299" s="25">
        <f t="shared" si="4"/>
        <v>3</v>
      </c>
      <c r="M299" s="8">
        <f>WEEKDAY(Таблица3[[#This Row],[Дата заказа]],2)</f>
        <v>2</v>
      </c>
      <c r="N299" s="29">
        <f>DAY(Таблица3[[#This Row],[Дата заказа]])</f>
        <v>31</v>
      </c>
      <c r="O299" s="29">
        <f>_xlfn.ISOWEEKNUM(Таблица3[[#This Row],[Дата заказа]])</f>
        <v>14</v>
      </c>
      <c r="P299">
        <f>YEAR(Таблица3[[#This Row],[Дата заказа]])</f>
        <v>2020</v>
      </c>
    </row>
    <row r="300" spans="1:16" x14ac:dyDescent="0.2">
      <c r="A300" s="1">
        <v>41</v>
      </c>
      <c r="B300" t="s">
        <v>2866</v>
      </c>
      <c r="C300" t="s">
        <v>2807</v>
      </c>
      <c r="D300" t="s">
        <v>2807</v>
      </c>
      <c r="E300">
        <v>699</v>
      </c>
      <c r="F300" t="s">
        <v>2796</v>
      </c>
      <c r="G300">
        <v>10</v>
      </c>
      <c r="H300">
        <v>6990</v>
      </c>
      <c r="I300">
        <v>0</v>
      </c>
      <c r="J300">
        <v>6990</v>
      </c>
      <c r="K300" s="10">
        <v>42909</v>
      </c>
      <c r="L300" s="25">
        <f t="shared" si="4"/>
        <v>6</v>
      </c>
      <c r="M300" s="8">
        <f>WEEKDAY(Таблица3[[#This Row],[Дата заказа]],2)</f>
        <v>5</v>
      </c>
      <c r="N300" s="29">
        <f>DAY(Таблица3[[#This Row],[Дата заказа]])</f>
        <v>23</v>
      </c>
      <c r="O300" s="29">
        <f>_xlfn.ISOWEEKNUM(Таблица3[[#This Row],[Дата заказа]])</f>
        <v>25</v>
      </c>
      <c r="P300">
        <f>YEAR(Таблица3[[#This Row],[Дата заказа]])</f>
        <v>2017</v>
      </c>
    </row>
    <row r="301" spans="1:16" x14ac:dyDescent="0.2">
      <c r="A301" s="1">
        <v>43</v>
      </c>
      <c r="B301" t="s">
        <v>2846</v>
      </c>
      <c r="C301" t="s">
        <v>2794</v>
      </c>
      <c r="D301" t="s">
        <v>2832</v>
      </c>
      <c r="E301">
        <v>759</v>
      </c>
      <c r="F301" t="s">
        <v>2796</v>
      </c>
      <c r="G301">
        <v>10</v>
      </c>
      <c r="H301">
        <v>7590</v>
      </c>
      <c r="I301">
        <v>0</v>
      </c>
      <c r="J301">
        <v>7590</v>
      </c>
      <c r="K301" s="10">
        <v>43734</v>
      </c>
      <c r="L301" s="25">
        <f t="shared" si="4"/>
        <v>9</v>
      </c>
      <c r="M301" s="8">
        <f>WEEKDAY(Таблица3[[#This Row],[Дата заказа]],2)</f>
        <v>4</v>
      </c>
      <c r="N301" s="29">
        <f>DAY(Таблица3[[#This Row],[Дата заказа]])</f>
        <v>26</v>
      </c>
      <c r="O301" s="29">
        <f>_xlfn.ISOWEEKNUM(Таблица3[[#This Row],[Дата заказа]])</f>
        <v>39</v>
      </c>
      <c r="P301">
        <f>YEAR(Таблица3[[#This Row],[Дата заказа]])</f>
        <v>2019</v>
      </c>
    </row>
    <row r="302" spans="1:16" x14ac:dyDescent="0.2">
      <c r="A302" s="1">
        <v>32</v>
      </c>
      <c r="B302" t="s">
        <v>2843</v>
      </c>
      <c r="C302" t="s">
        <v>2794</v>
      </c>
      <c r="D302" t="s">
        <v>2824</v>
      </c>
      <c r="E302">
        <v>967</v>
      </c>
      <c r="F302" t="s">
        <v>2796</v>
      </c>
      <c r="G302">
        <v>8</v>
      </c>
      <c r="H302">
        <v>7736</v>
      </c>
      <c r="I302">
        <v>0</v>
      </c>
      <c r="J302">
        <v>7736</v>
      </c>
      <c r="K302" s="10">
        <v>42164</v>
      </c>
      <c r="L302" s="25">
        <f t="shared" si="4"/>
        <v>6</v>
      </c>
      <c r="M302" s="8">
        <f>WEEKDAY(Таблица3[[#This Row],[Дата заказа]],2)</f>
        <v>2</v>
      </c>
      <c r="N302" s="29">
        <f>DAY(Таблица3[[#This Row],[Дата заказа]])</f>
        <v>9</v>
      </c>
      <c r="O302" s="29">
        <f>_xlfn.ISOWEEKNUM(Таблица3[[#This Row],[Дата заказа]])</f>
        <v>24</v>
      </c>
      <c r="P302">
        <f>YEAR(Таблица3[[#This Row],[Дата заказа]])</f>
        <v>2015</v>
      </c>
    </row>
    <row r="303" spans="1:16" x14ac:dyDescent="0.2">
      <c r="A303" s="1">
        <v>39</v>
      </c>
      <c r="B303" t="s">
        <v>2836</v>
      </c>
      <c r="C303" t="s">
        <v>2813</v>
      </c>
      <c r="D303" t="s">
        <v>2837</v>
      </c>
      <c r="E303">
        <v>1923</v>
      </c>
      <c r="F303" t="s">
        <v>2800</v>
      </c>
      <c r="G303">
        <v>25</v>
      </c>
      <c r="H303">
        <v>48075</v>
      </c>
      <c r="I303">
        <v>0.06</v>
      </c>
      <c r="J303">
        <v>45190.5</v>
      </c>
      <c r="K303" s="10">
        <v>43983</v>
      </c>
      <c r="L303" s="25">
        <f t="shared" si="4"/>
        <v>6</v>
      </c>
      <c r="M303" s="8">
        <f>WEEKDAY(Таблица3[[#This Row],[Дата заказа]],2)</f>
        <v>1</v>
      </c>
      <c r="N303" s="29">
        <f>DAY(Таблица3[[#This Row],[Дата заказа]])</f>
        <v>1</v>
      </c>
      <c r="O303" s="29">
        <f>_xlfn.ISOWEEKNUM(Таблица3[[#This Row],[Дата заказа]])</f>
        <v>23</v>
      </c>
      <c r="P303">
        <f>YEAR(Таблица3[[#This Row],[Дата заказа]])</f>
        <v>2020</v>
      </c>
    </row>
    <row r="304" spans="1:16" x14ac:dyDescent="0.2">
      <c r="A304" s="1">
        <v>0</v>
      </c>
      <c r="B304" t="s">
        <v>2869</v>
      </c>
      <c r="C304" t="s">
        <v>2802</v>
      </c>
      <c r="D304" t="s">
        <v>2870</v>
      </c>
      <c r="E304">
        <v>620</v>
      </c>
      <c r="F304" t="s">
        <v>2796</v>
      </c>
      <c r="G304">
        <v>30</v>
      </c>
      <c r="H304">
        <v>18600</v>
      </c>
      <c r="I304">
        <v>0.03</v>
      </c>
      <c r="J304">
        <v>18042</v>
      </c>
      <c r="K304" s="10">
        <v>42150</v>
      </c>
      <c r="L304" s="25">
        <f t="shared" si="4"/>
        <v>5</v>
      </c>
      <c r="M304" s="8">
        <f>WEEKDAY(Таблица3[[#This Row],[Дата заказа]],2)</f>
        <v>2</v>
      </c>
      <c r="N304" s="29">
        <f>DAY(Таблица3[[#This Row],[Дата заказа]])</f>
        <v>26</v>
      </c>
      <c r="O304" s="29">
        <f>_xlfn.ISOWEEKNUM(Таблица3[[#This Row],[Дата заказа]])</f>
        <v>22</v>
      </c>
      <c r="P304">
        <f>YEAR(Таблица3[[#This Row],[Дата заказа]])</f>
        <v>2015</v>
      </c>
    </row>
    <row r="305" spans="1:16" x14ac:dyDescent="0.2">
      <c r="A305" s="1">
        <v>49</v>
      </c>
      <c r="B305" t="s">
        <v>2801</v>
      </c>
      <c r="C305" t="s">
        <v>2802</v>
      </c>
      <c r="D305" t="s">
        <v>2803</v>
      </c>
      <c r="E305">
        <v>617</v>
      </c>
      <c r="F305" t="s">
        <v>2796</v>
      </c>
      <c r="G305">
        <v>25</v>
      </c>
      <c r="H305">
        <v>15425</v>
      </c>
      <c r="I305">
        <v>0</v>
      </c>
      <c r="J305">
        <v>15425</v>
      </c>
      <c r="K305" s="10">
        <v>42439</v>
      </c>
      <c r="L305" s="25">
        <f t="shared" si="4"/>
        <v>3</v>
      </c>
      <c r="M305" s="8">
        <f>WEEKDAY(Таблица3[[#This Row],[Дата заказа]],2)</f>
        <v>4</v>
      </c>
      <c r="N305" s="29">
        <f>DAY(Таблица3[[#This Row],[Дата заказа]])</f>
        <v>10</v>
      </c>
      <c r="O305" s="29">
        <f>_xlfn.ISOWEEKNUM(Таблица3[[#This Row],[Дата заказа]])</f>
        <v>10</v>
      </c>
      <c r="P305">
        <f>YEAR(Таблица3[[#This Row],[Дата заказа]])</f>
        <v>2016</v>
      </c>
    </row>
    <row r="306" spans="1:16" x14ac:dyDescent="0.2">
      <c r="A306" s="1">
        <v>12</v>
      </c>
      <c r="B306" t="s">
        <v>2861</v>
      </c>
      <c r="C306" t="s">
        <v>2798</v>
      </c>
      <c r="D306" t="s">
        <v>2862</v>
      </c>
      <c r="E306">
        <v>1386</v>
      </c>
      <c r="F306" t="s">
        <v>2800</v>
      </c>
      <c r="G306">
        <v>20</v>
      </c>
      <c r="H306">
        <v>27720</v>
      </c>
      <c r="I306">
        <v>0.03</v>
      </c>
      <c r="J306">
        <v>26888.400000000001</v>
      </c>
      <c r="K306" s="10">
        <v>42898</v>
      </c>
      <c r="L306" s="25">
        <f t="shared" si="4"/>
        <v>6</v>
      </c>
      <c r="M306" s="8">
        <f>WEEKDAY(Таблица3[[#This Row],[Дата заказа]],2)</f>
        <v>1</v>
      </c>
      <c r="N306" s="29">
        <f>DAY(Таблица3[[#This Row],[Дата заказа]])</f>
        <v>12</v>
      </c>
      <c r="O306" s="29">
        <f>_xlfn.ISOWEEKNUM(Таблица3[[#This Row],[Дата заказа]])</f>
        <v>24</v>
      </c>
      <c r="P306">
        <f>YEAR(Таблица3[[#This Row],[Дата заказа]])</f>
        <v>2017</v>
      </c>
    </row>
    <row r="307" spans="1:16" x14ac:dyDescent="0.2">
      <c r="A307" s="1">
        <v>44</v>
      </c>
      <c r="B307" t="s">
        <v>2861</v>
      </c>
      <c r="C307" t="s">
        <v>2798</v>
      </c>
      <c r="D307" t="s">
        <v>2862</v>
      </c>
      <c r="E307">
        <v>1386</v>
      </c>
      <c r="F307" t="s">
        <v>2800</v>
      </c>
      <c r="G307">
        <v>20</v>
      </c>
      <c r="H307">
        <v>27720</v>
      </c>
      <c r="I307">
        <v>0.03</v>
      </c>
      <c r="J307">
        <v>26888.400000000001</v>
      </c>
      <c r="K307" s="10">
        <v>42743</v>
      </c>
      <c r="L307" s="25">
        <f t="shared" si="4"/>
        <v>1</v>
      </c>
      <c r="M307" s="8">
        <f>WEEKDAY(Таблица3[[#This Row],[Дата заказа]],2)</f>
        <v>7</v>
      </c>
      <c r="N307" s="29">
        <f>DAY(Таблица3[[#This Row],[Дата заказа]])</f>
        <v>8</v>
      </c>
      <c r="O307" s="29">
        <f>_xlfn.ISOWEEKNUM(Таблица3[[#This Row],[Дата заказа]])</f>
        <v>1</v>
      </c>
      <c r="P307">
        <f>YEAR(Таблица3[[#This Row],[Дата заказа]])</f>
        <v>2017</v>
      </c>
    </row>
    <row r="308" spans="1:16" x14ac:dyDescent="0.2">
      <c r="A308" s="1">
        <v>25</v>
      </c>
      <c r="B308" t="s">
        <v>2838</v>
      </c>
      <c r="C308" t="s">
        <v>2839</v>
      </c>
      <c r="D308" t="s">
        <v>2840</v>
      </c>
      <c r="E308">
        <v>1994</v>
      </c>
      <c r="F308" t="s">
        <v>2796</v>
      </c>
      <c r="G308">
        <v>10</v>
      </c>
      <c r="H308">
        <v>19940</v>
      </c>
      <c r="I308">
        <v>0.03</v>
      </c>
      <c r="J308">
        <v>19341.8</v>
      </c>
      <c r="K308" s="10">
        <v>42254</v>
      </c>
      <c r="L308" s="25">
        <f t="shared" si="4"/>
        <v>9</v>
      </c>
      <c r="M308" s="8">
        <f>WEEKDAY(Таблица3[[#This Row],[Дата заказа]],2)</f>
        <v>1</v>
      </c>
      <c r="N308" s="29">
        <f>DAY(Таблица3[[#This Row],[Дата заказа]])</f>
        <v>7</v>
      </c>
      <c r="O308" s="29">
        <f>_xlfn.ISOWEEKNUM(Таблица3[[#This Row],[Дата заказа]])</f>
        <v>37</v>
      </c>
      <c r="P308">
        <f>YEAR(Таблица3[[#This Row],[Дата заказа]])</f>
        <v>2015</v>
      </c>
    </row>
    <row r="309" spans="1:16" x14ac:dyDescent="0.2">
      <c r="A309" s="1">
        <v>31</v>
      </c>
      <c r="B309" t="s">
        <v>2847</v>
      </c>
      <c r="C309" t="s">
        <v>2802</v>
      </c>
      <c r="D309" t="s">
        <v>2848</v>
      </c>
      <c r="E309">
        <v>1228</v>
      </c>
      <c r="F309" t="s">
        <v>2800</v>
      </c>
      <c r="G309">
        <v>45</v>
      </c>
      <c r="H309">
        <v>55260</v>
      </c>
      <c r="I309">
        <v>0.09</v>
      </c>
      <c r="J309">
        <v>50286.6</v>
      </c>
      <c r="K309" s="10">
        <v>42794</v>
      </c>
      <c r="L309" s="25">
        <f t="shared" si="4"/>
        <v>2</v>
      </c>
      <c r="M309" s="8">
        <f>WEEKDAY(Таблица3[[#This Row],[Дата заказа]],2)</f>
        <v>2</v>
      </c>
      <c r="N309" s="29">
        <f>DAY(Таблица3[[#This Row],[Дата заказа]])</f>
        <v>28</v>
      </c>
      <c r="O309" s="29">
        <f>_xlfn.ISOWEEKNUM(Таблица3[[#This Row],[Дата заказа]])</f>
        <v>9</v>
      </c>
      <c r="P309">
        <f>YEAR(Таблица3[[#This Row],[Дата заказа]])</f>
        <v>2017</v>
      </c>
    </row>
    <row r="310" spans="1:16" x14ac:dyDescent="0.2">
      <c r="A310" s="1">
        <v>37</v>
      </c>
      <c r="B310" t="s">
        <v>2806</v>
      </c>
      <c r="C310" t="s">
        <v>2807</v>
      </c>
      <c r="D310" t="s">
        <v>2821</v>
      </c>
      <c r="E310">
        <v>2211</v>
      </c>
      <c r="F310" t="s">
        <v>2796</v>
      </c>
      <c r="G310">
        <v>25</v>
      </c>
      <c r="H310">
        <v>55275</v>
      </c>
      <c r="I310">
        <v>0.09</v>
      </c>
      <c r="J310">
        <v>50300.25</v>
      </c>
      <c r="K310" s="10">
        <v>42279</v>
      </c>
      <c r="L310" s="25">
        <f t="shared" si="4"/>
        <v>10</v>
      </c>
      <c r="M310" s="8">
        <f>WEEKDAY(Таблица3[[#This Row],[Дата заказа]],2)</f>
        <v>5</v>
      </c>
      <c r="N310" s="29">
        <f>DAY(Таблица3[[#This Row],[Дата заказа]])</f>
        <v>2</v>
      </c>
      <c r="O310" s="29">
        <f>_xlfn.ISOWEEKNUM(Таблица3[[#This Row],[Дата заказа]])</f>
        <v>40</v>
      </c>
      <c r="P310">
        <f>YEAR(Таблица3[[#This Row],[Дата заказа]])</f>
        <v>2015</v>
      </c>
    </row>
    <row r="311" spans="1:16" x14ac:dyDescent="0.2">
      <c r="A311" s="1">
        <v>11</v>
      </c>
      <c r="B311" t="s">
        <v>2846</v>
      </c>
      <c r="C311" t="s">
        <v>2794</v>
      </c>
      <c r="D311" t="s">
        <v>2900</v>
      </c>
      <c r="E311">
        <v>3197</v>
      </c>
      <c r="F311" t="s">
        <v>2796</v>
      </c>
      <c r="G311">
        <v>10</v>
      </c>
      <c r="H311">
        <v>31970</v>
      </c>
      <c r="I311">
        <v>0</v>
      </c>
      <c r="J311">
        <v>31970</v>
      </c>
      <c r="K311" s="10">
        <v>42341</v>
      </c>
      <c r="L311" s="25">
        <f t="shared" si="4"/>
        <v>12</v>
      </c>
      <c r="M311" s="8">
        <f>WEEKDAY(Таблица3[[#This Row],[Дата заказа]],2)</f>
        <v>4</v>
      </c>
      <c r="N311" s="29">
        <f>DAY(Таблица3[[#This Row],[Дата заказа]])</f>
        <v>3</v>
      </c>
      <c r="O311" s="29">
        <f>_xlfn.ISOWEEKNUM(Таблица3[[#This Row],[Дата заказа]])</f>
        <v>49</v>
      </c>
      <c r="P311">
        <f>YEAR(Таблица3[[#This Row],[Дата заказа]])</f>
        <v>2015</v>
      </c>
    </row>
    <row r="312" spans="1:16" x14ac:dyDescent="0.2">
      <c r="A312" s="1">
        <v>56</v>
      </c>
      <c r="B312" t="s">
        <v>2826</v>
      </c>
      <c r="C312" t="s">
        <v>2813</v>
      </c>
      <c r="D312" t="s">
        <v>2827</v>
      </c>
      <c r="E312">
        <v>800</v>
      </c>
      <c r="F312" t="s">
        <v>2800</v>
      </c>
      <c r="G312">
        <v>40</v>
      </c>
      <c r="H312">
        <v>32000</v>
      </c>
      <c r="I312">
        <v>0.03</v>
      </c>
      <c r="J312">
        <v>31040</v>
      </c>
      <c r="K312" s="10">
        <v>42519</v>
      </c>
      <c r="L312" s="25">
        <f t="shared" si="4"/>
        <v>5</v>
      </c>
      <c r="M312" s="8">
        <f>WEEKDAY(Таблица3[[#This Row],[Дата заказа]],2)</f>
        <v>7</v>
      </c>
      <c r="N312" s="29">
        <f>DAY(Таблица3[[#This Row],[Дата заказа]])</f>
        <v>29</v>
      </c>
      <c r="O312" s="29">
        <f>_xlfn.ISOWEEKNUM(Таблица3[[#This Row],[Дата заказа]])</f>
        <v>21</v>
      </c>
      <c r="P312">
        <f>YEAR(Таблица3[[#This Row],[Дата заказа]])</f>
        <v>2016</v>
      </c>
    </row>
    <row r="313" spans="1:16" x14ac:dyDescent="0.2">
      <c r="A313" s="1">
        <v>36</v>
      </c>
      <c r="B313" t="s">
        <v>2797</v>
      </c>
      <c r="C313" t="s">
        <v>2798</v>
      </c>
      <c r="D313" t="s">
        <v>2799</v>
      </c>
      <c r="E313">
        <v>912</v>
      </c>
      <c r="F313" t="s">
        <v>2800</v>
      </c>
      <c r="G313">
        <v>15</v>
      </c>
      <c r="H313">
        <v>13680</v>
      </c>
      <c r="I313">
        <v>0</v>
      </c>
      <c r="J313">
        <v>13680</v>
      </c>
      <c r="K313" s="10">
        <v>42312</v>
      </c>
      <c r="L313" s="25">
        <f t="shared" si="4"/>
        <v>11</v>
      </c>
      <c r="M313" s="8">
        <f>WEEKDAY(Таблица3[[#This Row],[Дата заказа]],2)</f>
        <v>3</v>
      </c>
      <c r="N313" s="29">
        <f>DAY(Таблица3[[#This Row],[Дата заказа]])</f>
        <v>4</v>
      </c>
      <c r="O313" s="29">
        <f>_xlfn.ISOWEEKNUM(Таблица3[[#This Row],[Дата заказа]])</f>
        <v>45</v>
      </c>
      <c r="P313">
        <f>YEAR(Таблица3[[#This Row],[Дата заказа]])</f>
        <v>2015</v>
      </c>
    </row>
    <row r="314" spans="1:16" x14ac:dyDescent="0.2">
      <c r="A314" s="1">
        <v>6</v>
      </c>
      <c r="B314" t="s">
        <v>2793</v>
      </c>
      <c r="C314" t="s">
        <v>2794</v>
      </c>
      <c r="D314" t="s">
        <v>2795</v>
      </c>
      <c r="E314">
        <v>3197</v>
      </c>
      <c r="F314" t="s">
        <v>2796</v>
      </c>
      <c r="G314">
        <v>6</v>
      </c>
      <c r="H314">
        <v>19182</v>
      </c>
      <c r="I314">
        <v>0.03</v>
      </c>
      <c r="J314">
        <v>18606.54</v>
      </c>
      <c r="K314" s="10">
        <v>42888</v>
      </c>
      <c r="L314" s="25">
        <f t="shared" si="4"/>
        <v>6</v>
      </c>
      <c r="M314" s="8">
        <f>WEEKDAY(Таблица3[[#This Row],[Дата заказа]],2)</f>
        <v>5</v>
      </c>
      <c r="N314" s="29">
        <f>DAY(Таблица3[[#This Row],[Дата заказа]])</f>
        <v>2</v>
      </c>
      <c r="O314" s="29">
        <f>_xlfn.ISOWEEKNUM(Таблица3[[#This Row],[Дата заказа]])</f>
        <v>22</v>
      </c>
      <c r="P314">
        <f>YEAR(Таблица3[[#This Row],[Дата заказа]])</f>
        <v>2017</v>
      </c>
    </row>
    <row r="315" spans="1:16" x14ac:dyDescent="0.2">
      <c r="A315" s="1">
        <v>44</v>
      </c>
      <c r="B315" t="s">
        <v>2861</v>
      </c>
      <c r="C315" t="s">
        <v>2798</v>
      </c>
      <c r="D315" t="s">
        <v>2862</v>
      </c>
      <c r="E315">
        <v>1386</v>
      </c>
      <c r="F315" t="s">
        <v>2800</v>
      </c>
      <c r="G315">
        <v>20</v>
      </c>
      <c r="H315">
        <v>27720</v>
      </c>
      <c r="I315">
        <v>0.03</v>
      </c>
      <c r="J315">
        <v>26888.400000000001</v>
      </c>
      <c r="K315" s="10">
        <v>42024</v>
      </c>
      <c r="L315" s="25">
        <f t="shared" si="4"/>
        <v>1</v>
      </c>
      <c r="M315" s="8">
        <f>WEEKDAY(Таблица3[[#This Row],[Дата заказа]],2)</f>
        <v>2</v>
      </c>
      <c r="N315" s="29">
        <f>DAY(Таблица3[[#This Row],[Дата заказа]])</f>
        <v>20</v>
      </c>
      <c r="O315" s="29">
        <f>_xlfn.ISOWEEKNUM(Таблица3[[#This Row],[Дата заказа]])</f>
        <v>4</v>
      </c>
      <c r="P315">
        <f>YEAR(Таблица3[[#This Row],[Дата заказа]])</f>
        <v>2015</v>
      </c>
    </row>
    <row r="316" spans="1:16" x14ac:dyDescent="0.2">
      <c r="A316" s="1">
        <v>56</v>
      </c>
      <c r="B316" t="s">
        <v>2826</v>
      </c>
      <c r="C316" t="s">
        <v>2813</v>
      </c>
      <c r="D316" t="s">
        <v>2827</v>
      </c>
      <c r="E316">
        <v>800</v>
      </c>
      <c r="F316" t="s">
        <v>2800</v>
      </c>
      <c r="G316">
        <v>40</v>
      </c>
      <c r="H316">
        <v>32000</v>
      </c>
      <c r="I316">
        <v>0.03</v>
      </c>
      <c r="J316">
        <v>31040</v>
      </c>
      <c r="K316" s="10">
        <v>43374</v>
      </c>
      <c r="L316" s="25">
        <f t="shared" si="4"/>
        <v>10</v>
      </c>
      <c r="M316" s="8">
        <f>WEEKDAY(Таблица3[[#This Row],[Дата заказа]],2)</f>
        <v>1</v>
      </c>
      <c r="N316" s="29">
        <f>DAY(Таблица3[[#This Row],[Дата заказа]])</f>
        <v>1</v>
      </c>
      <c r="O316" s="29">
        <f>_xlfn.ISOWEEKNUM(Таблица3[[#This Row],[Дата заказа]])</f>
        <v>40</v>
      </c>
      <c r="P316">
        <f>YEAR(Таблица3[[#This Row],[Дата заказа]])</f>
        <v>2018</v>
      </c>
    </row>
    <row r="317" spans="1:16" x14ac:dyDescent="0.2">
      <c r="A317" s="1">
        <v>17</v>
      </c>
      <c r="B317" t="s">
        <v>2823</v>
      </c>
      <c r="C317" t="s">
        <v>2794</v>
      </c>
      <c r="D317" t="s">
        <v>2824</v>
      </c>
      <c r="E317">
        <v>967</v>
      </c>
      <c r="F317" t="s">
        <v>2796</v>
      </c>
      <c r="G317">
        <v>12</v>
      </c>
      <c r="H317">
        <v>11604</v>
      </c>
      <c r="I317">
        <v>0</v>
      </c>
      <c r="J317">
        <v>11604</v>
      </c>
      <c r="K317" s="10">
        <v>43573</v>
      </c>
      <c r="L317" s="25">
        <f t="shared" si="4"/>
        <v>4</v>
      </c>
      <c r="M317" s="8">
        <f>WEEKDAY(Таблица3[[#This Row],[Дата заказа]],2)</f>
        <v>4</v>
      </c>
      <c r="N317" s="29">
        <f>DAY(Таблица3[[#This Row],[Дата заказа]])</f>
        <v>18</v>
      </c>
      <c r="O317" s="29">
        <f>_xlfn.ISOWEEKNUM(Таблица3[[#This Row],[Дата заказа]])</f>
        <v>16</v>
      </c>
      <c r="P317">
        <f>YEAR(Таблица3[[#This Row],[Дата заказа]])</f>
        <v>2019</v>
      </c>
    </row>
    <row r="318" spans="1:16" x14ac:dyDescent="0.2">
      <c r="A318" s="1">
        <v>34</v>
      </c>
      <c r="B318" t="s">
        <v>2812</v>
      </c>
      <c r="C318" t="s">
        <v>2813</v>
      </c>
      <c r="D318" t="s">
        <v>2814</v>
      </c>
      <c r="E318">
        <v>2199</v>
      </c>
      <c r="F318" t="s">
        <v>2800</v>
      </c>
      <c r="G318">
        <v>60</v>
      </c>
      <c r="H318">
        <v>131940</v>
      </c>
      <c r="I318">
        <v>0.15</v>
      </c>
      <c r="J318">
        <v>112149</v>
      </c>
      <c r="K318" s="10">
        <v>42752</v>
      </c>
      <c r="L318" s="25">
        <f t="shared" si="4"/>
        <v>1</v>
      </c>
      <c r="M318" s="8">
        <f>WEEKDAY(Таблица3[[#This Row],[Дата заказа]],2)</f>
        <v>2</v>
      </c>
      <c r="N318" s="29">
        <f>DAY(Таблица3[[#This Row],[Дата заказа]])</f>
        <v>17</v>
      </c>
      <c r="O318" s="29">
        <f>_xlfn.ISOWEEKNUM(Таблица3[[#This Row],[Дата заказа]])</f>
        <v>3</v>
      </c>
      <c r="P318">
        <f>YEAR(Таблица3[[#This Row],[Дата заказа]])</f>
        <v>2017</v>
      </c>
    </row>
    <row r="319" spans="1:16" x14ac:dyDescent="0.2">
      <c r="A319" s="1">
        <v>4</v>
      </c>
      <c r="B319" t="s">
        <v>2806</v>
      </c>
      <c r="C319" t="s">
        <v>2807</v>
      </c>
      <c r="D319" t="s">
        <v>2808</v>
      </c>
      <c r="E319">
        <v>2211</v>
      </c>
      <c r="F319" t="s">
        <v>2796</v>
      </c>
      <c r="G319">
        <v>25</v>
      </c>
      <c r="H319">
        <v>55275</v>
      </c>
      <c r="I319">
        <v>0.09</v>
      </c>
      <c r="J319">
        <v>50300.25</v>
      </c>
      <c r="K319" s="10">
        <v>43887</v>
      </c>
      <c r="L319" s="25">
        <f t="shared" si="4"/>
        <v>2</v>
      </c>
      <c r="M319" s="8">
        <f>WEEKDAY(Таблица3[[#This Row],[Дата заказа]],2)</f>
        <v>3</v>
      </c>
      <c r="N319" s="29">
        <f>DAY(Таблица3[[#This Row],[Дата заказа]])</f>
        <v>26</v>
      </c>
      <c r="O319" s="29">
        <f>_xlfn.ISOWEEKNUM(Таблица3[[#This Row],[Дата заказа]])</f>
        <v>9</v>
      </c>
      <c r="P319">
        <f>YEAR(Таблица3[[#This Row],[Дата заказа]])</f>
        <v>2020</v>
      </c>
    </row>
    <row r="320" spans="1:16" x14ac:dyDescent="0.2">
      <c r="A320" s="1">
        <v>23</v>
      </c>
      <c r="B320" t="s">
        <v>2858</v>
      </c>
      <c r="C320" t="s">
        <v>2807</v>
      </c>
      <c r="D320" t="s">
        <v>2859</v>
      </c>
      <c r="E320">
        <v>2645</v>
      </c>
      <c r="F320" t="s">
        <v>2796</v>
      </c>
      <c r="G320">
        <v>50</v>
      </c>
      <c r="H320">
        <v>132250</v>
      </c>
      <c r="I320">
        <v>0.15</v>
      </c>
      <c r="J320">
        <v>112412.5</v>
      </c>
      <c r="K320" s="10">
        <v>43620</v>
      </c>
      <c r="L320" s="25">
        <f t="shared" si="4"/>
        <v>6</v>
      </c>
      <c r="M320" s="8">
        <f>WEEKDAY(Таблица3[[#This Row],[Дата заказа]],2)</f>
        <v>2</v>
      </c>
      <c r="N320" s="29">
        <f>DAY(Таблица3[[#This Row],[Дата заказа]])</f>
        <v>4</v>
      </c>
      <c r="O320" s="29">
        <f>_xlfn.ISOWEEKNUM(Таблица3[[#This Row],[Дата заказа]])</f>
        <v>23</v>
      </c>
      <c r="P320">
        <f>YEAR(Таблица3[[#This Row],[Дата заказа]])</f>
        <v>2019</v>
      </c>
    </row>
    <row r="321" spans="1:16" x14ac:dyDescent="0.2">
      <c r="A321" s="1">
        <v>42</v>
      </c>
      <c r="B321" t="s">
        <v>2826</v>
      </c>
      <c r="C321" t="s">
        <v>2813</v>
      </c>
      <c r="D321" t="s">
        <v>2827</v>
      </c>
      <c r="E321">
        <v>800</v>
      </c>
      <c r="F321" t="s">
        <v>2800</v>
      </c>
      <c r="G321">
        <v>25</v>
      </c>
      <c r="H321">
        <v>20000</v>
      </c>
      <c r="I321">
        <v>0.03</v>
      </c>
      <c r="J321">
        <v>19400</v>
      </c>
      <c r="K321" s="10">
        <v>43812</v>
      </c>
      <c r="L321" s="25">
        <f t="shared" si="4"/>
        <v>12</v>
      </c>
      <c r="M321" s="8">
        <f>WEEKDAY(Таблица3[[#This Row],[Дата заказа]],2)</f>
        <v>5</v>
      </c>
      <c r="N321" s="29">
        <f>DAY(Таблица3[[#This Row],[Дата заказа]])</f>
        <v>13</v>
      </c>
      <c r="O321" s="29">
        <f>_xlfn.ISOWEEKNUM(Таблица3[[#This Row],[Дата заказа]])</f>
        <v>50</v>
      </c>
      <c r="P321">
        <f>YEAR(Таблица3[[#This Row],[Дата заказа]])</f>
        <v>2019</v>
      </c>
    </row>
    <row r="322" spans="1:16" x14ac:dyDescent="0.2">
      <c r="A322" s="1">
        <v>26</v>
      </c>
      <c r="B322" t="s">
        <v>2873</v>
      </c>
      <c r="C322" t="s">
        <v>2802</v>
      </c>
      <c r="D322" t="s">
        <v>2803</v>
      </c>
      <c r="E322">
        <v>2197</v>
      </c>
      <c r="F322" t="s">
        <v>2800</v>
      </c>
      <c r="G322">
        <v>40</v>
      </c>
      <c r="H322">
        <v>87880</v>
      </c>
      <c r="I322">
        <v>0.12</v>
      </c>
      <c r="J322">
        <v>77334.399999999994</v>
      </c>
      <c r="K322" s="10">
        <v>43538</v>
      </c>
      <c r="L322" s="25">
        <f t="shared" si="4"/>
        <v>3</v>
      </c>
      <c r="M322" s="8">
        <f>WEEKDAY(Таблица3[[#This Row],[Дата заказа]],2)</f>
        <v>4</v>
      </c>
      <c r="N322" s="29">
        <f>DAY(Таблица3[[#This Row],[Дата заказа]])</f>
        <v>14</v>
      </c>
      <c r="O322" s="29">
        <f>_xlfn.ISOWEEKNUM(Таблица3[[#This Row],[Дата заказа]])</f>
        <v>11</v>
      </c>
      <c r="P322">
        <f>YEAR(Таблица3[[#This Row],[Дата заказа]])</f>
        <v>2019</v>
      </c>
    </row>
    <row r="323" spans="1:16" x14ac:dyDescent="0.2">
      <c r="A323" s="1">
        <v>12</v>
      </c>
      <c r="B323" t="s">
        <v>2861</v>
      </c>
      <c r="C323" t="s">
        <v>2798</v>
      </c>
      <c r="D323" t="s">
        <v>2862</v>
      </c>
      <c r="E323">
        <v>1386</v>
      </c>
      <c r="F323" t="s">
        <v>2800</v>
      </c>
      <c r="G323">
        <v>20</v>
      </c>
      <c r="H323">
        <v>27720</v>
      </c>
      <c r="I323">
        <v>0.03</v>
      </c>
      <c r="J323">
        <v>26888.400000000001</v>
      </c>
      <c r="K323" s="10">
        <v>43919</v>
      </c>
      <c r="L323" s="25">
        <f t="shared" si="4"/>
        <v>3</v>
      </c>
      <c r="M323" s="8">
        <f>WEEKDAY(Таблица3[[#This Row],[Дата заказа]],2)</f>
        <v>7</v>
      </c>
      <c r="N323" s="29">
        <f>DAY(Таблица3[[#This Row],[Дата заказа]])</f>
        <v>29</v>
      </c>
      <c r="O323" s="29">
        <f>_xlfn.ISOWEEKNUM(Таблица3[[#This Row],[Дата заказа]])</f>
        <v>13</v>
      </c>
      <c r="P323">
        <f>YEAR(Таблица3[[#This Row],[Дата заказа]])</f>
        <v>2020</v>
      </c>
    </row>
    <row r="324" spans="1:16" x14ac:dyDescent="0.2">
      <c r="A324" s="1">
        <v>12</v>
      </c>
      <c r="B324" t="s">
        <v>2861</v>
      </c>
      <c r="C324" t="s">
        <v>2798</v>
      </c>
      <c r="D324" t="s">
        <v>2862</v>
      </c>
      <c r="E324">
        <v>1386</v>
      </c>
      <c r="F324" t="s">
        <v>2800</v>
      </c>
      <c r="G324">
        <v>20</v>
      </c>
      <c r="H324">
        <v>27720</v>
      </c>
      <c r="I324">
        <v>0.03</v>
      </c>
      <c r="J324">
        <v>26888.400000000001</v>
      </c>
      <c r="K324" s="10">
        <v>44014</v>
      </c>
      <c r="L324" s="25">
        <f t="shared" si="4"/>
        <v>7</v>
      </c>
      <c r="M324" s="8">
        <f>WEEKDAY(Таблица3[[#This Row],[Дата заказа]],2)</f>
        <v>4</v>
      </c>
      <c r="N324" s="29">
        <f>DAY(Таблица3[[#This Row],[Дата заказа]])</f>
        <v>2</v>
      </c>
      <c r="O324" s="29">
        <f>_xlfn.ISOWEEKNUM(Таблица3[[#This Row],[Дата заказа]])</f>
        <v>27</v>
      </c>
      <c r="P324">
        <f>YEAR(Таблица3[[#This Row],[Дата заказа]])</f>
        <v>2020</v>
      </c>
    </row>
    <row r="325" spans="1:16" x14ac:dyDescent="0.2">
      <c r="A325" s="1">
        <v>1</v>
      </c>
      <c r="B325" t="s">
        <v>2851</v>
      </c>
      <c r="C325" t="s">
        <v>2813</v>
      </c>
      <c r="D325" t="s">
        <v>2852</v>
      </c>
      <c r="E325">
        <v>876</v>
      </c>
      <c r="F325" t="s">
        <v>2796</v>
      </c>
      <c r="G325">
        <v>20</v>
      </c>
      <c r="H325">
        <v>17520</v>
      </c>
      <c r="I325">
        <v>0.03</v>
      </c>
      <c r="J325">
        <v>16994.400000000001</v>
      </c>
      <c r="K325" s="10">
        <v>42571</v>
      </c>
      <c r="L325" s="25">
        <f t="shared" ref="L325:L388" si="5">MONTH(K325)</f>
        <v>7</v>
      </c>
      <c r="M325" s="8">
        <f>WEEKDAY(Таблица3[[#This Row],[Дата заказа]],2)</f>
        <v>3</v>
      </c>
      <c r="N325" s="29">
        <f>DAY(Таблица3[[#This Row],[Дата заказа]])</f>
        <v>20</v>
      </c>
      <c r="O325" s="29">
        <f>_xlfn.ISOWEEKNUM(Таблица3[[#This Row],[Дата заказа]])</f>
        <v>29</v>
      </c>
      <c r="P325">
        <f>YEAR(Таблица3[[#This Row],[Дата заказа]])</f>
        <v>2016</v>
      </c>
    </row>
    <row r="326" spans="1:16" x14ac:dyDescent="0.2">
      <c r="A326" s="1">
        <v>50</v>
      </c>
      <c r="B326" t="s">
        <v>2797</v>
      </c>
      <c r="C326" t="s">
        <v>2798</v>
      </c>
      <c r="D326" t="s">
        <v>2799</v>
      </c>
      <c r="E326">
        <v>912</v>
      </c>
      <c r="F326" t="s">
        <v>2800</v>
      </c>
      <c r="G326">
        <v>20</v>
      </c>
      <c r="H326">
        <v>18240</v>
      </c>
      <c r="I326">
        <v>0</v>
      </c>
      <c r="J326">
        <v>18240</v>
      </c>
      <c r="K326" s="10">
        <v>42984</v>
      </c>
      <c r="L326" s="25">
        <f t="shared" si="5"/>
        <v>9</v>
      </c>
      <c r="M326" s="8">
        <f>WEEKDAY(Таблица3[[#This Row],[Дата заказа]],2)</f>
        <v>3</v>
      </c>
      <c r="N326" s="29">
        <f>DAY(Таблица3[[#This Row],[Дата заказа]])</f>
        <v>6</v>
      </c>
      <c r="O326" s="29">
        <f>_xlfn.ISOWEEKNUM(Таблица3[[#This Row],[Дата заказа]])</f>
        <v>36</v>
      </c>
      <c r="P326">
        <f>YEAR(Таблица3[[#This Row],[Дата заказа]])</f>
        <v>2017</v>
      </c>
    </row>
    <row r="327" spans="1:16" x14ac:dyDescent="0.2">
      <c r="A327" s="1">
        <v>5</v>
      </c>
      <c r="B327" t="s">
        <v>2804</v>
      </c>
      <c r="C327" t="s">
        <v>2794</v>
      </c>
      <c r="D327" t="s">
        <v>2805</v>
      </c>
      <c r="E327">
        <v>1182</v>
      </c>
      <c r="F327" t="s">
        <v>2800</v>
      </c>
      <c r="G327">
        <v>17</v>
      </c>
      <c r="H327">
        <v>20094</v>
      </c>
      <c r="I327">
        <v>0.03</v>
      </c>
      <c r="J327">
        <v>19491.18</v>
      </c>
      <c r="K327" s="10">
        <v>43625</v>
      </c>
      <c r="L327" s="25">
        <f t="shared" si="5"/>
        <v>6</v>
      </c>
      <c r="M327" s="8">
        <f>WEEKDAY(Таблица3[[#This Row],[Дата заказа]],2)</f>
        <v>7</v>
      </c>
      <c r="N327" s="29">
        <f>DAY(Таблица3[[#This Row],[Дата заказа]])</f>
        <v>9</v>
      </c>
      <c r="O327" s="29">
        <f>_xlfn.ISOWEEKNUM(Таблица3[[#This Row],[Дата заказа]])</f>
        <v>23</v>
      </c>
      <c r="P327">
        <f>YEAR(Таблица3[[#This Row],[Дата заказа]])</f>
        <v>2019</v>
      </c>
    </row>
    <row r="328" spans="1:16" x14ac:dyDescent="0.2">
      <c r="A328" s="1">
        <v>52</v>
      </c>
      <c r="B328" t="s">
        <v>2804</v>
      </c>
      <c r="C328" t="s">
        <v>2794</v>
      </c>
      <c r="D328" t="s">
        <v>2805</v>
      </c>
      <c r="E328">
        <v>1182</v>
      </c>
      <c r="F328" t="s">
        <v>2800</v>
      </c>
      <c r="G328">
        <v>17</v>
      </c>
      <c r="H328">
        <v>20094</v>
      </c>
      <c r="I328">
        <v>0.03</v>
      </c>
      <c r="J328">
        <v>19491.18</v>
      </c>
      <c r="K328" s="10">
        <v>42787</v>
      </c>
      <c r="L328" s="25">
        <f t="shared" si="5"/>
        <v>2</v>
      </c>
      <c r="M328" s="8">
        <f>WEEKDAY(Таблица3[[#This Row],[Дата заказа]],2)</f>
        <v>2</v>
      </c>
      <c r="N328" s="29">
        <f>DAY(Таблица3[[#This Row],[Дата заказа]])</f>
        <v>21</v>
      </c>
      <c r="O328" s="29">
        <f>_xlfn.ISOWEEKNUM(Таблица3[[#This Row],[Дата заказа]])</f>
        <v>8</v>
      </c>
      <c r="P328">
        <f>YEAR(Таблица3[[#This Row],[Дата заказа]])</f>
        <v>2017</v>
      </c>
    </row>
    <row r="329" spans="1:16" x14ac:dyDescent="0.2">
      <c r="A329" s="1">
        <v>10</v>
      </c>
      <c r="B329" t="s">
        <v>2826</v>
      </c>
      <c r="C329" t="s">
        <v>2813</v>
      </c>
      <c r="D329" t="s">
        <v>2827</v>
      </c>
      <c r="E329">
        <v>800</v>
      </c>
      <c r="F329" t="s">
        <v>2800</v>
      </c>
      <c r="G329">
        <v>25</v>
      </c>
      <c r="H329">
        <v>20000</v>
      </c>
      <c r="I329">
        <v>0.03</v>
      </c>
      <c r="J329">
        <v>19400</v>
      </c>
      <c r="K329" s="10">
        <v>42806</v>
      </c>
      <c r="L329" s="25">
        <f t="shared" si="5"/>
        <v>3</v>
      </c>
      <c r="M329" s="8">
        <f>WEEKDAY(Таблица3[[#This Row],[Дата заказа]],2)</f>
        <v>7</v>
      </c>
      <c r="N329" s="29">
        <f>DAY(Таблица3[[#This Row],[Дата заказа]])</f>
        <v>12</v>
      </c>
      <c r="O329" s="29">
        <f>_xlfn.ISOWEEKNUM(Таблица3[[#This Row],[Дата заказа]])</f>
        <v>10</v>
      </c>
      <c r="P329">
        <f>YEAR(Таблица3[[#This Row],[Дата заказа]])</f>
        <v>2017</v>
      </c>
    </row>
    <row r="330" spans="1:16" x14ac:dyDescent="0.2">
      <c r="A330" s="1">
        <v>36</v>
      </c>
      <c r="B330" t="s">
        <v>2797</v>
      </c>
      <c r="C330" t="s">
        <v>2798</v>
      </c>
      <c r="D330" t="s">
        <v>2799</v>
      </c>
      <c r="E330">
        <v>912</v>
      </c>
      <c r="F330" t="s">
        <v>2800</v>
      </c>
      <c r="G330">
        <v>15</v>
      </c>
      <c r="H330">
        <v>13680</v>
      </c>
      <c r="I330">
        <v>0</v>
      </c>
      <c r="J330">
        <v>13680</v>
      </c>
      <c r="K330" s="10">
        <v>43118</v>
      </c>
      <c r="L330" s="25">
        <f t="shared" si="5"/>
        <v>1</v>
      </c>
      <c r="M330" s="8">
        <f>WEEKDAY(Таблица3[[#This Row],[Дата заказа]],2)</f>
        <v>4</v>
      </c>
      <c r="N330" s="29">
        <f>DAY(Таблица3[[#This Row],[Дата заказа]])</f>
        <v>18</v>
      </c>
      <c r="O330" s="29">
        <f>_xlfn.ISOWEEKNUM(Таблица3[[#This Row],[Дата заказа]])</f>
        <v>3</v>
      </c>
      <c r="P330">
        <f>YEAR(Таблица3[[#This Row],[Дата заказа]])</f>
        <v>2018</v>
      </c>
    </row>
    <row r="331" spans="1:16" x14ac:dyDescent="0.2">
      <c r="A331" s="1">
        <v>22</v>
      </c>
      <c r="B331" t="s">
        <v>2880</v>
      </c>
      <c r="C331" t="s">
        <v>2881</v>
      </c>
      <c r="D331" t="s">
        <v>2881</v>
      </c>
      <c r="E331">
        <v>4889</v>
      </c>
      <c r="F331" t="s">
        <v>2796</v>
      </c>
      <c r="G331">
        <v>18</v>
      </c>
      <c r="H331">
        <v>88002</v>
      </c>
      <c r="I331">
        <v>0.12</v>
      </c>
      <c r="J331">
        <v>77441.759999999995</v>
      </c>
      <c r="K331" s="10">
        <v>43005</v>
      </c>
      <c r="L331" s="25">
        <f t="shared" si="5"/>
        <v>9</v>
      </c>
      <c r="M331" s="8">
        <f>WEEKDAY(Таблица3[[#This Row],[Дата заказа]],2)</f>
        <v>3</v>
      </c>
      <c r="N331" s="29">
        <f>DAY(Таблица3[[#This Row],[Дата заказа]])</f>
        <v>27</v>
      </c>
      <c r="O331" s="29">
        <f>_xlfn.ISOWEEKNUM(Таблица3[[#This Row],[Дата заказа]])</f>
        <v>39</v>
      </c>
      <c r="P331">
        <f>YEAR(Таблица3[[#This Row],[Дата заказа]])</f>
        <v>2017</v>
      </c>
    </row>
    <row r="332" spans="1:16" x14ac:dyDescent="0.2">
      <c r="A332" s="1">
        <v>17</v>
      </c>
      <c r="B332" t="s">
        <v>2823</v>
      </c>
      <c r="C332" t="s">
        <v>2794</v>
      </c>
      <c r="D332" t="s">
        <v>2824</v>
      </c>
      <c r="E332">
        <v>967</v>
      </c>
      <c r="F332" t="s">
        <v>2796</v>
      </c>
      <c r="G332">
        <v>12</v>
      </c>
      <c r="H332">
        <v>11604</v>
      </c>
      <c r="I332">
        <v>0</v>
      </c>
      <c r="J332">
        <v>11604</v>
      </c>
      <c r="K332" s="10">
        <v>42632</v>
      </c>
      <c r="L332" s="25">
        <f t="shared" si="5"/>
        <v>9</v>
      </c>
      <c r="M332" s="8">
        <f>WEEKDAY(Таблица3[[#This Row],[Дата заказа]],2)</f>
        <v>1</v>
      </c>
      <c r="N332" s="29">
        <f>DAY(Таблица3[[#This Row],[Дата заказа]])</f>
        <v>19</v>
      </c>
      <c r="O332" s="29">
        <f>_xlfn.ISOWEEKNUM(Таблица3[[#This Row],[Дата заказа]])</f>
        <v>38</v>
      </c>
      <c r="P332">
        <f>YEAR(Таблица3[[#This Row],[Дата заказа]])</f>
        <v>2016</v>
      </c>
    </row>
    <row r="333" spans="1:16" x14ac:dyDescent="0.2">
      <c r="A333" s="1">
        <v>23</v>
      </c>
      <c r="B333" t="s">
        <v>2858</v>
      </c>
      <c r="C333" t="s">
        <v>2807</v>
      </c>
      <c r="D333" t="s">
        <v>2859</v>
      </c>
      <c r="E333">
        <v>2645</v>
      </c>
      <c r="F333" t="s">
        <v>2796</v>
      </c>
      <c r="G333">
        <v>50</v>
      </c>
      <c r="H333">
        <v>132250</v>
      </c>
      <c r="I333">
        <v>0.15</v>
      </c>
      <c r="J333">
        <v>112412.5</v>
      </c>
      <c r="K333" s="10">
        <v>43023</v>
      </c>
      <c r="L333" s="25">
        <f t="shared" si="5"/>
        <v>10</v>
      </c>
      <c r="M333" s="8">
        <f>WEEKDAY(Таблица3[[#This Row],[Дата заказа]],2)</f>
        <v>7</v>
      </c>
      <c r="N333" s="29">
        <f>DAY(Таблица3[[#This Row],[Дата заказа]])</f>
        <v>15</v>
      </c>
      <c r="O333" s="29">
        <f>_xlfn.ISOWEEKNUM(Таблица3[[#This Row],[Дата заказа]])</f>
        <v>41</v>
      </c>
      <c r="P333">
        <f>YEAR(Таблица3[[#This Row],[Дата заказа]])</f>
        <v>2017</v>
      </c>
    </row>
    <row r="334" spans="1:16" x14ac:dyDescent="0.2">
      <c r="A334" s="1">
        <v>28</v>
      </c>
      <c r="B334" t="s">
        <v>2897</v>
      </c>
      <c r="C334" t="s">
        <v>2839</v>
      </c>
      <c r="D334" t="s">
        <v>2840</v>
      </c>
      <c r="E334">
        <v>1994</v>
      </c>
      <c r="F334" t="s">
        <v>2796</v>
      </c>
      <c r="G334">
        <v>40</v>
      </c>
      <c r="H334">
        <v>79760</v>
      </c>
      <c r="I334">
        <v>0.12</v>
      </c>
      <c r="J334">
        <v>70188.800000000003</v>
      </c>
      <c r="K334" s="10">
        <v>42111</v>
      </c>
      <c r="L334" s="25">
        <f t="shared" si="5"/>
        <v>4</v>
      </c>
      <c r="M334" s="8">
        <f>WEEKDAY(Таблица3[[#This Row],[Дата заказа]],2)</f>
        <v>5</v>
      </c>
      <c r="N334" s="29">
        <f>DAY(Таблица3[[#This Row],[Дата заказа]])</f>
        <v>17</v>
      </c>
      <c r="O334" s="29">
        <f>_xlfn.ISOWEEKNUM(Таблица3[[#This Row],[Дата заказа]])</f>
        <v>16</v>
      </c>
      <c r="P334">
        <f>YEAR(Таблица3[[#This Row],[Дата заказа]])</f>
        <v>2015</v>
      </c>
    </row>
    <row r="335" spans="1:16" x14ac:dyDescent="0.2">
      <c r="A335" s="1">
        <v>49</v>
      </c>
      <c r="B335" t="s">
        <v>2801</v>
      </c>
      <c r="C335" t="s">
        <v>2802</v>
      </c>
      <c r="D335" t="s">
        <v>2803</v>
      </c>
      <c r="E335">
        <v>617</v>
      </c>
      <c r="F335" t="s">
        <v>2796</v>
      </c>
      <c r="G335">
        <v>25</v>
      </c>
      <c r="H335">
        <v>15425</v>
      </c>
      <c r="I335">
        <v>0</v>
      </c>
      <c r="J335">
        <v>15425</v>
      </c>
      <c r="K335" s="10">
        <v>42281</v>
      </c>
      <c r="L335" s="25">
        <f t="shared" si="5"/>
        <v>10</v>
      </c>
      <c r="M335" s="8">
        <f>WEEKDAY(Таблица3[[#This Row],[Дата заказа]],2)</f>
        <v>7</v>
      </c>
      <c r="N335" s="29">
        <f>DAY(Таблица3[[#This Row],[Дата заказа]])</f>
        <v>4</v>
      </c>
      <c r="O335" s="29">
        <f>_xlfn.ISOWEEKNUM(Таблица3[[#This Row],[Дата заказа]])</f>
        <v>40</v>
      </c>
      <c r="P335">
        <f>YEAR(Таблица3[[#This Row],[Дата заказа]])</f>
        <v>2015</v>
      </c>
    </row>
    <row r="336" spans="1:16" x14ac:dyDescent="0.2">
      <c r="A336" s="1">
        <v>1</v>
      </c>
      <c r="B336" t="s">
        <v>2851</v>
      </c>
      <c r="C336" t="s">
        <v>2813</v>
      </c>
      <c r="D336" t="s">
        <v>2852</v>
      </c>
      <c r="E336">
        <v>876</v>
      </c>
      <c r="F336" t="s">
        <v>2796</v>
      </c>
      <c r="G336">
        <v>20</v>
      </c>
      <c r="H336">
        <v>17520</v>
      </c>
      <c r="I336">
        <v>0.03</v>
      </c>
      <c r="J336">
        <v>16994.400000000001</v>
      </c>
      <c r="K336" s="10">
        <v>43304</v>
      </c>
      <c r="L336" s="25">
        <f t="shared" si="5"/>
        <v>7</v>
      </c>
      <c r="M336" s="8">
        <f>WEEKDAY(Таблица3[[#This Row],[Дата заказа]],2)</f>
        <v>1</v>
      </c>
      <c r="N336" s="29">
        <f>DAY(Таблица3[[#This Row],[Дата заказа]])</f>
        <v>23</v>
      </c>
      <c r="O336" s="29">
        <f>_xlfn.ISOWEEKNUM(Таблица3[[#This Row],[Дата заказа]])</f>
        <v>30</v>
      </c>
      <c r="P336">
        <f>YEAR(Таблица3[[#This Row],[Дата заказа]])</f>
        <v>2018</v>
      </c>
    </row>
    <row r="337" spans="1:16" x14ac:dyDescent="0.2">
      <c r="A337" s="1">
        <v>55</v>
      </c>
      <c r="B337" t="s">
        <v>2866</v>
      </c>
      <c r="C337" t="s">
        <v>2807</v>
      </c>
      <c r="D337" t="s">
        <v>2807</v>
      </c>
      <c r="E337">
        <v>699</v>
      </c>
      <c r="F337" t="s">
        <v>2796</v>
      </c>
      <c r="G337">
        <v>10</v>
      </c>
      <c r="H337">
        <v>6990</v>
      </c>
      <c r="I337">
        <v>0</v>
      </c>
      <c r="J337">
        <v>6990</v>
      </c>
      <c r="K337" s="10">
        <v>42900</v>
      </c>
      <c r="L337" s="25">
        <f t="shared" si="5"/>
        <v>6</v>
      </c>
      <c r="M337" s="8">
        <f>WEEKDAY(Таблица3[[#This Row],[Дата заказа]],2)</f>
        <v>3</v>
      </c>
      <c r="N337" s="29">
        <f>DAY(Таблица3[[#This Row],[Дата заказа]])</f>
        <v>14</v>
      </c>
      <c r="O337" s="29">
        <f>_xlfn.ISOWEEKNUM(Таблица3[[#This Row],[Дата заказа]])</f>
        <v>24</v>
      </c>
      <c r="P337">
        <f>YEAR(Таблица3[[#This Row],[Дата заказа]])</f>
        <v>2017</v>
      </c>
    </row>
    <row r="338" spans="1:16" x14ac:dyDescent="0.2">
      <c r="A338" s="1">
        <v>10</v>
      </c>
      <c r="B338" t="s">
        <v>2826</v>
      </c>
      <c r="C338" t="s">
        <v>2813</v>
      </c>
      <c r="D338" t="s">
        <v>2827</v>
      </c>
      <c r="E338">
        <v>800</v>
      </c>
      <c r="F338" t="s">
        <v>2800</v>
      </c>
      <c r="G338">
        <v>25</v>
      </c>
      <c r="H338">
        <v>20000</v>
      </c>
      <c r="I338">
        <v>0.03</v>
      </c>
      <c r="J338">
        <v>19400</v>
      </c>
      <c r="K338" s="10">
        <v>42819</v>
      </c>
      <c r="L338" s="25">
        <f t="shared" si="5"/>
        <v>3</v>
      </c>
      <c r="M338" s="8">
        <f>WEEKDAY(Таблица3[[#This Row],[Дата заказа]],2)</f>
        <v>6</v>
      </c>
      <c r="N338" s="29">
        <f>DAY(Таблица3[[#This Row],[Дата заказа]])</f>
        <v>25</v>
      </c>
      <c r="O338" s="29">
        <f>_xlfn.ISOWEEKNUM(Таблица3[[#This Row],[Дата заказа]])</f>
        <v>12</v>
      </c>
      <c r="P338">
        <f>YEAR(Таблица3[[#This Row],[Дата заказа]])</f>
        <v>2017</v>
      </c>
    </row>
    <row r="339" spans="1:16" x14ac:dyDescent="0.2">
      <c r="A339" s="1">
        <v>50</v>
      </c>
      <c r="B339" t="s">
        <v>2797</v>
      </c>
      <c r="C339" t="s">
        <v>2798</v>
      </c>
      <c r="D339" t="s">
        <v>2799</v>
      </c>
      <c r="E339">
        <v>912</v>
      </c>
      <c r="F339" t="s">
        <v>2800</v>
      </c>
      <c r="G339">
        <v>20</v>
      </c>
      <c r="H339">
        <v>18240</v>
      </c>
      <c r="I339">
        <v>0</v>
      </c>
      <c r="J339">
        <v>18240</v>
      </c>
      <c r="K339" s="10">
        <v>43630</v>
      </c>
      <c r="L339" s="25">
        <f t="shared" si="5"/>
        <v>6</v>
      </c>
      <c r="M339" s="8">
        <f>WEEKDAY(Таблица3[[#This Row],[Дата заказа]],2)</f>
        <v>5</v>
      </c>
      <c r="N339" s="29">
        <f>DAY(Таблица3[[#This Row],[Дата заказа]])</f>
        <v>14</v>
      </c>
      <c r="O339" s="29">
        <f>_xlfn.ISOWEEKNUM(Таблица3[[#This Row],[Дата заказа]])</f>
        <v>24</v>
      </c>
      <c r="P339">
        <f>YEAR(Таблица3[[#This Row],[Дата заказа]])</f>
        <v>2019</v>
      </c>
    </row>
    <row r="340" spans="1:16" x14ac:dyDescent="0.2">
      <c r="A340" s="1">
        <v>46</v>
      </c>
      <c r="B340" t="s">
        <v>2815</v>
      </c>
      <c r="C340" t="s">
        <v>2816</v>
      </c>
      <c r="D340" t="s">
        <v>2816</v>
      </c>
      <c r="E340">
        <v>770</v>
      </c>
      <c r="F340" t="s">
        <v>2800</v>
      </c>
      <c r="G340">
        <v>20</v>
      </c>
      <c r="H340">
        <v>15400</v>
      </c>
      <c r="I340">
        <v>0.03</v>
      </c>
      <c r="J340">
        <v>14938</v>
      </c>
      <c r="K340" s="10">
        <v>42887</v>
      </c>
      <c r="L340" s="25">
        <f t="shared" si="5"/>
        <v>6</v>
      </c>
      <c r="M340" s="8">
        <f>WEEKDAY(Таблица3[[#This Row],[Дата заказа]],2)</f>
        <v>4</v>
      </c>
      <c r="N340" s="29">
        <f>DAY(Таблица3[[#This Row],[Дата заказа]])</f>
        <v>1</v>
      </c>
      <c r="O340" s="29">
        <f>_xlfn.ISOWEEKNUM(Таблица3[[#This Row],[Дата заказа]])</f>
        <v>22</v>
      </c>
      <c r="P340">
        <f>YEAR(Таблица3[[#This Row],[Дата заказа]])</f>
        <v>2017</v>
      </c>
    </row>
    <row r="341" spans="1:16" x14ac:dyDescent="0.2">
      <c r="A341" s="1">
        <v>50</v>
      </c>
      <c r="B341" t="s">
        <v>2797</v>
      </c>
      <c r="C341" t="s">
        <v>2798</v>
      </c>
      <c r="D341" t="s">
        <v>2799</v>
      </c>
      <c r="E341">
        <v>912</v>
      </c>
      <c r="F341" t="s">
        <v>2800</v>
      </c>
      <c r="G341">
        <v>20</v>
      </c>
      <c r="H341">
        <v>18240</v>
      </c>
      <c r="I341">
        <v>0</v>
      </c>
      <c r="J341">
        <v>18240</v>
      </c>
      <c r="K341" s="10">
        <v>42561</v>
      </c>
      <c r="L341" s="25">
        <f t="shared" si="5"/>
        <v>7</v>
      </c>
      <c r="M341" s="8">
        <f>WEEKDAY(Таблица3[[#This Row],[Дата заказа]],2)</f>
        <v>7</v>
      </c>
      <c r="N341" s="29">
        <f>DAY(Таблица3[[#This Row],[Дата заказа]])</f>
        <v>10</v>
      </c>
      <c r="O341" s="29">
        <f>_xlfn.ISOWEEKNUM(Таблица3[[#This Row],[Дата заказа]])</f>
        <v>27</v>
      </c>
      <c r="P341">
        <f>YEAR(Таблица3[[#This Row],[Дата заказа]])</f>
        <v>2016</v>
      </c>
    </row>
    <row r="342" spans="1:16" x14ac:dyDescent="0.2">
      <c r="A342" s="1">
        <v>10</v>
      </c>
      <c r="B342" t="s">
        <v>2826</v>
      </c>
      <c r="C342" t="s">
        <v>2813</v>
      </c>
      <c r="D342" t="s">
        <v>2827</v>
      </c>
      <c r="E342">
        <v>800</v>
      </c>
      <c r="F342" t="s">
        <v>2800</v>
      </c>
      <c r="G342">
        <v>25</v>
      </c>
      <c r="H342">
        <v>20000</v>
      </c>
      <c r="I342">
        <v>0.03</v>
      </c>
      <c r="J342">
        <v>19400</v>
      </c>
      <c r="K342" s="10">
        <v>42952</v>
      </c>
      <c r="L342" s="25">
        <f t="shared" si="5"/>
        <v>8</v>
      </c>
      <c r="M342" s="8">
        <f>WEEKDAY(Таблица3[[#This Row],[Дата заказа]],2)</f>
        <v>6</v>
      </c>
      <c r="N342" s="29">
        <f>DAY(Таблица3[[#This Row],[Дата заказа]])</f>
        <v>5</v>
      </c>
      <c r="O342" s="29">
        <f>_xlfn.ISOWEEKNUM(Таблица3[[#This Row],[Дата заказа]])</f>
        <v>31</v>
      </c>
      <c r="P342">
        <f>YEAR(Таблица3[[#This Row],[Дата заказа]])</f>
        <v>2017</v>
      </c>
    </row>
    <row r="343" spans="1:16" x14ac:dyDescent="0.2">
      <c r="A343" s="1">
        <v>29</v>
      </c>
      <c r="B343" t="s">
        <v>2833</v>
      </c>
      <c r="C343" t="s">
        <v>2818</v>
      </c>
      <c r="D343" t="s">
        <v>2834</v>
      </c>
      <c r="E343">
        <v>843</v>
      </c>
      <c r="F343" t="s">
        <v>2796</v>
      </c>
      <c r="G343">
        <v>10</v>
      </c>
      <c r="H343">
        <v>8430</v>
      </c>
      <c r="I343">
        <v>0</v>
      </c>
      <c r="J343">
        <v>8430</v>
      </c>
      <c r="K343" s="10">
        <v>43788</v>
      </c>
      <c r="L343" s="25">
        <f t="shared" si="5"/>
        <v>11</v>
      </c>
      <c r="M343" s="8">
        <f>WEEKDAY(Таблица3[[#This Row],[Дата заказа]],2)</f>
        <v>2</v>
      </c>
      <c r="N343" s="29">
        <f>DAY(Таблица3[[#This Row],[Дата заказа]])</f>
        <v>19</v>
      </c>
      <c r="O343" s="29">
        <f>_xlfn.ISOWEEKNUM(Таблица3[[#This Row],[Дата заказа]])</f>
        <v>47</v>
      </c>
      <c r="P343">
        <f>YEAR(Таблица3[[#This Row],[Дата заказа]])</f>
        <v>2019</v>
      </c>
    </row>
    <row r="344" spans="1:16" x14ac:dyDescent="0.2">
      <c r="A344" s="1">
        <v>46</v>
      </c>
      <c r="B344" t="s">
        <v>2815</v>
      </c>
      <c r="C344" t="s">
        <v>2816</v>
      </c>
      <c r="D344" t="s">
        <v>2816</v>
      </c>
      <c r="E344">
        <v>770</v>
      </c>
      <c r="F344" t="s">
        <v>2800</v>
      </c>
      <c r="G344">
        <v>20</v>
      </c>
      <c r="H344">
        <v>15400</v>
      </c>
      <c r="I344">
        <v>0.03</v>
      </c>
      <c r="J344">
        <v>14938</v>
      </c>
      <c r="K344" s="10">
        <v>44021</v>
      </c>
      <c r="L344" s="25">
        <f t="shared" si="5"/>
        <v>7</v>
      </c>
      <c r="M344" s="8">
        <f>WEEKDAY(Таблица3[[#This Row],[Дата заказа]],2)</f>
        <v>4</v>
      </c>
      <c r="N344" s="29">
        <f>DAY(Таблица3[[#This Row],[Дата заказа]])</f>
        <v>9</v>
      </c>
      <c r="O344" s="29">
        <f>_xlfn.ISOWEEKNUM(Таблица3[[#This Row],[Дата заказа]])</f>
        <v>28</v>
      </c>
      <c r="P344">
        <f>YEAR(Таблица3[[#This Row],[Дата заказа]])</f>
        <v>2020</v>
      </c>
    </row>
    <row r="345" spans="1:16" x14ac:dyDescent="0.2">
      <c r="A345" s="1">
        <v>7</v>
      </c>
      <c r="B345" t="s">
        <v>2836</v>
      </c>
      <c r="C345" t="s">
        <v>2813</v>
      </c>
      <c r="D345" t="s">
        <v>2837</v>
      </c>
      <c r="E345">
        <v>1923</v>
      </c>
      <c r="F345" t="s">
        <v>2800</v>
      </c>
      <c r="G345">
        <v>25</v>
      </c>
      <c r="H345">
        <v>48075</v>
      </c>
      <c r="I345">
        <v>0.06</v>
      </c>
      <c r="J345">
        <v>45190.5</v>
      </c>
      <c r="K345" s="10">
        <v>42317</v>
      </c>
      <c r="L345" s="25">
        <f t="shared" si="5"/>
        <v>11</v>
      </c>
      <c r="M345" s="8">
        <f>WEEKDAY(Таблица3[[#This Row],[Дата заказа]],2)</f>
        <v>1</v>
      </c>
      <c r="N345" s="29">
        <f>DAY(Таблица3[[#This Row],[Дата заказа]])</f>
        <v>9</v>
      </c>
      <c r="O345" s="29">
        <f>_xlfn.ISOWEEKNUM(Таблица3[[#This Row],[Дата заказа]])</f>
        <v>46</v>
      </c>
      <c r="P345">
        <f>YEAR(Таблица3[[#This Row],[Дата заказа]])</f>
        <v>2015</v>
      </c>
    </row>
    <row r="346" spans="1:16" x14ac:dyDescent="0.2">
      <c r="A346" s="1">
        <v>10</v>
      </c>
      <c r="B346" t="s">
        <v>2826</v>
      </c>
      <c r="C346" t="s">
        <v>2813</v>
      </c>
      <c r="D346" t="s">
        <v>2827</v>
      </c>
      <c r="E346">
        <v>800</v>
      </c>
      <c r="F346" t="s">
        <v>2800</v>
      </c>
      <c r="G346">
        <v>25</v>
      </c>
      <c r="H346">
        <v>20000</v>
      </c>
      <c r="I346">
        <v>0.03</v>
      </c>
      <c r="J346">
        <v>19400</v>
      </c>
      <c r="K346" s="10">
        <v>43781</v>
      </c>
      <c r="L346" s="25">
        <f t="shared" si="5"/>
        <v>11</v>
      </c>
      <c r="M346" s="8">
        <f>WEEKDAY(Таблица3[[#This Row],[Дата заказа]],2)</f>
        <v>2</v>
      </c>
      <c r="N346" s="29">
        <f>DAY(Таблица3[[#This Row],[Дата заказа]])</f>
        <v>12</v>
      </c>
      <c r="O346" s="29">
        <f>_xlfn.ISOWEEKNUM(Таблица3[[#This Row],[Дата заказа]])</f>
        <v>46</v>
      </c>
      <c r="P346">
        <f>YEAR(Таблица3[[#This Row],[Дата заказа]])</f>
        <v>2019</v>
      </c>
    </row>
    <row r="347" spans="1:16" x14ac:dyDescent="0.2">
      <c r="A347" s="1">
        <v>36</v>
      </c>
      <c r="B347" t="s">
        <v>2797</v>
      </c>
      <c r="C347" t="s">
        <v>2798</v>
      </c>
      <c r="D347" t="s">
        <v>2799</v>
      </c>
      <c r="E347">
        <v>912</v>
      </c>
      <c r="F347" t="s">
        <v>2800</v>
      </c>
      <c r="G347">
        <v>15</v>
      </c>
      <c r="H347">
        <v>13680</v>
      </c>
      <c r="I347">
        <v>0</v>
      </c>
      <c r="J347">
        <v>13680</v>
      </c>
      <c r="K347" s="10">
        <v>43080</v>
      </c>
      <c r="L347" s="25">
        <f t="shared" si="5"/>
        <v>12</v>
      </c>
      <c r="M347" s="8">
        <f>WEEKDAY(Таблица3[[#This Row],[Дата заказа]],2)</f>
        <v>1</v>
      </c>
      <c r="N347" s="29">
        <f>DAY(Таблица3[[#This Row],[Дата заказа]])</f>
        <v>11</v>
      </c>
      <c r="O347" s="29">
        <f>_xlfn.ISOWEEKNUM(Таблица3[[#This Row],[Дата заказа]])</f>
        <v>50</v>
      </c>
      <c r="P347">
        <f>YEAR(Таблица3[[#This Row],[Дата заказа]])</f>
        <v>2017</v>
      </c>
    </row>
    <row r="348" spans="1:16" x14ac:dyDescent="0.2">
      <c r="A348" s="1">
        <v>37</v>
      </c>
      <c r="B348" t="s">
        <v>2806</v>
      </c>
      <c r="C348" t="s">
        <v>2807</v>
      </c>
      <c r="D348" t="s">
        <v>2821</v>
      </c>
      <c r="E348">
        <v>2211</v>
      </c>
      <c r="F348" t="s">
        <v>2796</v>
      </c>
      <c r="G348">
        <v>25</v>
      </c>
      <c r="H348">
        <v>55275</v>
      </c>
      <c r="I348">
        <v>0.09</v>
      </c>
      <c r="J348">
        <v>50300.25</v>
      </c>
      <c r="K348" s="10">
        <v>42463</v>
      </c>
      <c r="L348" s="25">
        <f t="shared" si="5"/>
        <v>4</v>
      </c>
      <c r="M348" s="8">
        <f>WEEKDAY(Таблица3[[#This Row],[Дата заказа]],2)</f>
        <v>7</v>
      </c>
      <c r="N348" s="29">
        <f>DAY(Таблица3[[#This Row],[Дата заказа]])</f>
        <v>3</v>
      </c>
      <c r="O348" s="29">
        <f>_xlfn.ISOWEEKNUM(Таблица3[[#This Row],[Дата заказа]])</f>
        <v>13</v>
      </c>
      <c r="P348">
        <f>YEAR(Таблица3[[#This Row],[Дата заказа]])</f>
        <v>2016</v>
      </c>
    </row>
    <row r="349" spans="1:16" x14ac:dyDescent="0.2">
      <c r="A349" s="1">
        <v>51</v>
      </c>
      <c r="B349" t="s">
        <v>2806</v>
      </c>
      <c r="C349" t="s">
        <v>2807</v>
      </c>
      <c r="D349" t="s">
        <v>2821</v>
      </c>
      <c r="E349">
        <v>2211</v>
      </c>
      <c r="F349" t="s">
        <v>2796</v>
      </c>
      <c r="G349">
        <v>25</v>
      </c>
      <c r="H349">
        <v>55275</v>
      </c>
      <c r="I349">
        <v>0.09</v>
      </c>
      <c r="J349">
        <v>50300.25</v>
      </c>
      <c r="K349" s="10">
        <v>44111</v>
      </c>
      <c r="L349" s="25">
        <f t="shared" si="5"/>
        <v>10</v>
      </c>
      <c r="M349" s="8">
        <f>WEEKDAY(Таблица3[[#This Row],[Дата заказа]],2)</f>
        <v>3</v>
      </c>
      <c r="N349" s="29">
        <f>DAY(Таблица3[[#This Row],[Дата заказа]])</f>
        <v>7</v>
      </c>
      <c r="O349" s="29">
        <f>_xlfn.ISOWEEKNUM(Таблица3[[#This Row],[Дата заказа]])</f>
        <v>41</v>
      </c>
      <c r="P349">
        <f>YEAR(Таблица3[[#This Row],[Дата заказа]])</f>
        <v>2020</v>
      </c>
    </row>
    <row r="350" spans="1:16" x14ac:dyDescent="0.2">
      <c r="A350" s="1">
        <v>42</v>
      </c>
      <c r="B350" t="s">
        <v>2826</v>
      </c>
      <c r="C350" t="s">
        <v>2813</v>
      </c>
      <c r="D350" t="s">
        <v>2827</v>
      </c>
      <c r="E350">
        <v>800</v>
      </c>
      <c r="F350" t="s">
        <v>2800</v>
      </c>
      <c r="G350">
        <v>25</v>
      </c>
      <c r="H350">
        <v>20000</v>
      </c>
      <c r="I350">
        <v>0.03</v>
      </c>
      <c r="J350">
        <v>19400</v>
      </c>
      <c r="K350" s="10">
        <v>43639</v>
      </c>
      <c r="L350" s="25">
        <f t="shared" si="5"/>
        <v>6</v>
      </c>
      <c r="M350" s="8">
        <f>WEEKDAY(Таблица3[[#This Row],[Дата заказа]],2)</f>
        <v>7</v>
      </c>
      <c r="N350" s="29">
        <f>DAY(Таблица3[[#This Row],[Дата заказа]])</f>
        <v>23</v>
      </c>
      <c r="O350" s="29">
        <f>_xlfn.ISOWEEKNUM(Таблица3[[#This Row],[Дата заказа]])</f>
        <v>25</v>
      </c>
      <c r="P350">
        <f>YEAR(Таблица3[[#This Row],[Дата заказа]])</f>
        <v>2019</v>
      </c>
    </row>
    <row r="351" spans="1:16" x14ac:dyDescent="0.2">
      <c r="A351" s="1">
        <v>43</v>
      </c>
      <c r="B351" t="s">
        <v>2846</v>
      </c>
      <c r="C351" t="s">
        <v>2794</v>
      </c>
      <c r="D351" t="s">
        <v>2832</v>
      </c>
      <c r="E351">
        <v>759</v>
      </c>
      <c r="F351" t="s">
        <v>2796</v>
      </c>
      <c r="G351">
        <v>10</v>
      </c>
      <c r="H351">
        <v>7590</v>
      </c>
      <c r="I351">
        <v>0</v>
      </c>
      <c r="J351">
        <v>7590</v>
      </c>
      <c r="K351" s="10">
        <v>43567</v>
      </c>
      <c r="L351" s="25">
        <f t="shared" si="5"/>
        <v>4</v>
      </c>
      <c r="M351" s="8">
        <f>WEEKDAY(Таблица3[[#This Row],[Дата заказа]],2)</f>
        <v>5</v>
      </c>
      <c r="N351" s="29">
        <f>DAY(Таблица3[[#This Row],[Дата заказа]])</f>
        <v>12</v>
      </c>
      <c r="O351" s="29">
        <f>_xlfn.ISOWEEKNUM(Таблица3[[#This Row],[Дата заказа]])</f>
        <v>15</v>
      </c>
      <c r="P351">
        <f>YEAR(Таблица3[[#This Row],[Дата заказа]])</f>
        <v>2019</v>
      </c>
    </row>
    <row r="352" spans="1:16" x14ac:dyDescent="0.2">
      <c r="A352" s="1">
        <v>19</v>
      </c>
      <c r="B352" t="s">
        <v>2863</v>
      </c>
      <c r="C352" t="s">
        <v>2798</v>
      </c>
      <c r="D352" t="s">
        <v>2864</v>
      </c>
      <c r="E352">
        <v>1879</v>
      </c>
      <c r="F352" t="s">
        <v>2800</v>
      </c>
      <c r="G352">
        <v>15</v>
      </c>
      <c r="H352">
        <v>28185</v>
      </c>
      <c r="I352">
        <v>0.03</v>
      </c>
      <c r="J352">
        <v>27339.45</v>
      </c>
      <c r="K352" s="10">
        <v>42909</v>
      </c>
      <c r="L352" s="25">
        <f t="shared" si="5"/>
        <v>6</v>
      </c>
      <c r="M352" s="8">
        <f>WEEKDAY(Таблица3[[#This Row],[Дата заказа]],2)</f>
        <v>5</v>
      </c>
      <c r="N352" s="29">
        <f>DAY(Таблица3[[#This Row],[Дата заказа]])</f>
        <v>23</v>
      </c>
      <c r="O352" s="29">
        <f>_xlfn.ISOWEEKNUM(Таблица3[[#This Row],[Дата заказа]])</f>
        <v>25</v>
      </c>
      <c r="P352">
        <f>YEAR(Таблица3[[#This Row],[Дата заказа]])</f>
        <v>2017</v>
      </c>
    </row>
    <row r="353" spans="1:16" x14ac:dyDescent="0.2">
      <c r="A353" s="1">
        <v>18</v>
      </c>
      <c r="B353" t="s">
        <v>2828</v>
      </c>
      <c r="C353" t="s">
        <v>2816</v>
      </c>
      <c r="D353" t="s">
        <v>2829</v>
      </c>
      <c r="E353">
        <v>1531</v>
      </c>
      <c r="F353" t="s">
        <v>2800</v>
      </c>
      <c r="G353">
        <v>15</v>
      </c>
      <c r="H353">
        <v>22965</v>
      </c>
      <c r="I353">
        <v>0.03</v>
      </c>
      <c r="J353">
        <v>22276.05</v>
      </c>
      <c r="K353" s="10">
        <v>42655</v>
      </c>
      <c r="L353" s="25">
        <f t="shared" si="5"/>
        <v>10</v>
      </c>
      <c r="M353" s="8">
        <f>WEEKDAY(Таблица3[[#This Row],[Дата заказа]],2)</f>
        <v>3</v>
      </c>
      <c r="N353" s="29">
        <f>DAY(Таблица3[[#This Row],[Дата заказа]])</f>
        <v>12</v>
      </c>
      <c r="O353" s="29">
        <f>_xlfn.ISOWEEKNUM(Таблица3[[#This Row],[Дата заказа]])</f>
        <v>41</v>
      </c>
      <c r="P353">
        <f>YEAR(Таблица3[[#This Row],[Дата заказа]])</f>
        <v>2016</v>
      </c>
    </row>
    <row r="354" spans="1:16" x14ac:dyDescent="0.2">
      <c r="A354" s="1">
        <v>32</v>
      </c>
      <c r="B354" t="s">
        <v>2843</v>
      </c>
      <c r="C354" t="s">
        <v>2794</v>
      </c>
      <c r="D354" t="s">
        <v>2824</v>
      </c>
      <c r="E354">
        <v>967</v>
      </c>
      <c r="F354" t="s">
        <v>2796</v>
      </c>
      <c r="G354">
        <v>8</v>
      </c>
      <c r="H354">
        <v>7736</v>
      </c>
      <c r="I354">
        <v>0</v>
      </c>
      <c r="J354">
        <v>7736</v>
      </c>
      <c r="K354" s="10">
        <v>43902</v>
      </c>
      <c r="L354" s="25">
        <f t="shared" si="5"/>
        <v>3</v>
      </c>
      <c r="M354" s="8">
        <f>WEEKDAY(Таблица3[[#This Row],[Дата заказа]],2)</f>
        <v>4</v>
      </c>
      <c r="N354" s="29">
        <f>DAY(Таблица3[[#This Row],[Дата заказа]])</f>
        <v>12</v>
      </c>
      <c r="O354" s="29">
        <f>_xlfn.ISOWEEKNUM(Таблица3[[#This Row],[Дата заказа]])</f>
        <v>11</v>
      </c>
      <c r="P354">
        <f>YEAR(Таблица3[[#This Row],[Дата заказа]])</f>
        <v>2020</v>
      </c>
    </row>
    <row r="355" spans="1:16" x14ac:dyDescent="0.2">
      <c r="A355" s="1">
        <v>37</v>
      </c>
      <c r="B355" t="s">
        <v>2806</v>
      </c>
      <c r="C355" t="s">
        <v>2807</v>
      </c>
      <c r="D355" t="s">
        <v>2821</v>
      </c>
      <c r="E355">
        <v>2211</v>
      </c>
      <c r="F355" t="s">
        <v>2796</v>
      </c>
      <c r="G355">
        <v>25</v>
      </c>
      <c r="H355">
        <v>55275</v>
      </c>
      <c r="I355">
        <v>0.09</v>
      </c>
      <c r="J355">
        <v>50300.25</v>
      </c>
      <c r="K355" s="10">
        <v>42473</v>
      </c>
      <c r="L355" s="25">
        <f t="shared" si="5"/>
        <v>4</v>
      </c>
      <c r="M355" s="8">
        <f>WEEKDAY(Таблица3[[#This Row],[Дата заказа]],2)</f>
        <v>3</v>
      </c>
      <c r="N355" s="29">
        <f>DAY(Таблица3[[#This Row],[Дата заказа]])</f>
        <v>13</v>
      </c>
      <c r="O355" s="29">
        <f>_xlfn.ISOWEEKNUM(Таблица3[[#This Row],[Дата заказа]])</f>
        <v>15</v>
      </c>
      <c r="P355">
        <f>YEAR(Таблица3[[#This Row],[Дата заказа]])</f>
        <v>2016</v>
      </c>
    </row>
    <row r="356" spans="1:16" x14ac:dyDescent="0.2">
      <c r="A356" s="1">
        <v>52</v>
      </c>
      <c r="B356" t="s">
        <v>2804</v>
      </c>
      <c r="C356" t="s">
        <v>2794</v>
      </c>
      <c r="D356" t="s">
        <v>2805</v>
      </c>
      <c r="E356">
        <v>1182</v>
      </c>
      <c r="F356" t="s">
        <v>2800</v>
      </c>
      <c r="G356">
        <v>17</v>
      </c>
      <c r="H356">
        <v>20094</v>
      </c>
      <c r="I356">
        <v>0.03</v>
      </c>
      <c r="J356">
        <v>19491.18</v>
      </c>
      <c r="K356" s="10">
        <v>44077</v>
      </c>
      <c r="L356" s="25">
        <f t="shared" si="5"/>
        <v>9</v>
      </c>
      <c r="M356" s="8">
        <f>WEEKDAY(Таблица3[[#This Row],[Дата заказа]],2)</f>
        <v>4</v>
      </c>
      <c r="N356" s="29">
        <f>DAY(Таблица3[[#This Row],[Дата заказа]])</f>
        <v>3</v>
      </c>
      <c r="O356" s="29">
        <f>_xlfn.ISOWEEKNUM(Таблица3[[#This Row],[Дата заказа]])</f>
        <v>36</v>
      </c>
      <c r="P356">
        <f>YEAR(Таблица3[[#This Row],[Дата заказа]])</f>
        <v>2020</v>
      </c>
    </row>
    <row r="357" spans="1:16" x14ac:dyDescent="0.2">
      <c r="A357" s="1">
        <v>2</v>
      </c>
      <c r="B357" t="s">
        <v>2854</v>
      </c>
      <c r="C357" t="s">
        <v>2794</v>
      </c>
      <c r="D357" t="s">
        <v>2855</v>
      </c>
      <c r="E357">
        <v>1178</v>
      </c>
      <c r="F357" t="s">
        <v>2796</v>
      </c>
      <c r="G357">
        <v>10</v>
      </c>
      <c r="H357">
        <v>11780</v>
      </c>
      <c r="I357">
        <v>0</v>
      </c>
      <c r="J357">
        <v>11780</v>
      </c>
      <c r="K357" s="10">
        <v>43475</v>
      </c>
      <c r="L357" s="25">
        <f t="shared" si="5"/>
        <v>1</v>
      </c>
      <c r="M357" s="8">
        <f>WEEKDAY(Таблица3[[#This Row],[Дата заказа]],2)</f>
        <v>4</v>
      </c>
      <c r="N357" s="29">
        <f>DAY(Таблица3[[#This Row],[Дата заказа]])</f>
        <v>10</v>
      </c>
      <c r="O357" s="29">
        <f>_xlfn.ISOWEEKNUM(Таблица3[[#This Row],[Дата заказа]])</f>
        <v>2</v>
      </c>
      <c r="P357">
        <f>YEAR(Таблица3[[#This Row],[Дата заказа]])</f>
        <v>2019</v>
      </c>
    </row>
    <row r="358" spans="1:16" x14ac:dyDescent="0.2">
      <c r="A358" s="1">
        <v>8</v>
      </c>
      <c r="B358" t="s">
        <v>2810</v>
      </c>
      <c r="C358" t="s">
        <v>2798</v>
      </c>
      <c r="D358" t="s">
        <v>2811</v>
      </c>
      <c r="E358">
        <v>847</v>
      </c>
      <c r="F358" t="s">
        <v>2800</v>
      </c>
      <c r="G358">
        <v>15</v>
      </c>
      <c r="H358">
        <v>12705</v>
      </c>
      <c r="I358">
        <v>0</v>
      </c>
      <c r="J358">
        <v>12705</v>
      </c>
      <c r="K358" s="10">
        <v>43333</v>
      </c>
      <c r="L358" s="25">
        <f t="shared" si="5"/>
        <v>8</v>
      </c>
      <c r="M358" s="8">
        <f>WEEKDAY(Таблица3[[#This Row],[Дата заказа]],2)</f>
        <v>2</v>
      </c>
      <c r="N358" s="29">
        <f>DAY(Таблица3[[#This Row],[Дата заказа]])</f>
        <v>21</v>
      </c>
      <c r="O358" s="29">
        <f>_xlfn.ISOWEEKNUM(Таблица3[[#This Row],[Дата заказа]])</f>
        <v>34</v>
      </c>
      <c r="P358">
        <f>YEAR(Таблица3[[#This Row],[Дата заказа]])</f>
        <v>2018</v>
      </c>
    </row>
    <row r="359" spans="1:16" x14ac:dyDescent="0.2">
      <c r="A359" s="1">
        <v>44</v>
      </c>
      <c r="B359" t="s">
        <v>2861</v>
      </c>
      <c r="C359" t="s">
        <v>2798</v>
      </c>
      <c r="D359" t="s">
        <v>2862</v>
      </c>
      <c r="E359">
        <v>1386</v>
      </c>
      <c r="F359" t="s">
        <v>2800</v>
      </c>
      <c r="G359">
        <v>20</v>
      </c>
      <c r="H359">
        <v>27720</v>
      </c>
      <c r="I359">
        <v>0.03</v>
      </c>
      <c r="J359">
        <v>26888.400000000001</v>
      </c>
      <c r="K359" s="10">
        <v>43717</v>
      </c>
      <c r="L359" s="25">
        <f t="shared" si="5"/>
        <v>9</v>
      </c>
      <c r="M359" s="8">
        <f>WEEKDAY(Таблица3[[#This Row],[Дата заказа]],2)</f>
        <v>1</v>
      </c>
      <c r="N359" s="29">
        <f>DAY(Таблица3[[#This Row],[Дата заказа]])</f>
        <v>9</v>
      </c>
      <c r="O359" s="29">
        <f>_xlfn.ISOWEEKNUM(Таблица3[[#This Row],[Дата заказа]])</f>
        <v>37</v>
      </c>
      <c r="P359">
        <f>YEAR(Таблица3[[#This Row],[Дата заказа]])</f>
        <v>2019</v>
      </c>
    </row>
    <row r="360" spans="1:16" x14ac:dyDescent="0.2">
      <c r="A360" s="1">
        <v>47</v>
      </c>
      <c r="B360" t="s">
        <v>2849</v>
      </c>
      <c r="C360" t="s">
        <v>2839</v>
      </c>
      <c r="D360" t="s">
        <v>2850</v>
      </c>
      <c r="E360">
        <v>1994</v>
      </c>
      <c r="F360" t="s">
        <v>2796</v>
      </c>
      <c r="G360">
        <v>12</v>
      </c>
      <c r="H360">
        <v>23928</v>
      </c>
      <c r="I360">
        <v>0.03</v>
      </c>
      <c r="J360">
        <v>23210.16</v>
      </c>
      <c r="K360" s="10">
        <v>42972</v>
      </c>
      <c r="L360" s="25">
        <f t="shared" si="5"/>
        <v>8</v>
      </c>
      <c r="M360" s="8">
        <f>WEEKDAY(Таблица3[[#This Row],[Дата заказа]],2)</f>
        <v>5</v>
      </c>
      <c r="N360" s="29">
        <f>DAY(Таблица3[[#This Row],[Дата заказа]])</f>
        <v>25</v>
      </c>
      <c r="O360" s="29">
        <f>_xlfn.ISOWEEKNUM(Таблица3[[#This Row],[Дата заказа]])</f>
        <v>34</v>
      </c>
      <c r="P360">
        <f>YEAR(Таблица3[[#This Row],[Дата заказа]])</f>
        <v>2017</v>
      </c>
    </row>
    <row r="361" spans="1:16" x14ac:dyDescent="0.2">
      <c r="A361" s="1">
        <v>23</v>
      </c>
      <c r="B361" t="s">
        <v>2858</v>
      </c>
      <c r="C361" t="s">
        <v>2807</v>
      </c>
      <c r="D361" t="s">
        <v>2859</v>
      </c>
      <c r="E361">
        <v>2645</v>
      </c>
      <c r="F361" t="s">
        <v>2796</v>
      </c>
      <c r="G361">
        <v>50</v>
      </c>
      <c r="H361">
        <v>132250</v>
      </c>
      <c r="I361">
        <v>0.15</v>
      </c>
      <c r="J361">
        <v>112412.5</v>
      </c>
      <c r="K361" s="10">
        <v>43937</v>
      </c>
      <c r="L361" s="25">
        <f t="shared" si="5"/>
        <v>4</v>
      </c>
      <c r="M361" s="8">
        <f>WEEKDAY(Таблица3[[#This Row],[Дата заказа]],2)</f>
        <v>4</v>
      </c>
      <c r="N361" s="29">
        <f>DAY(Таблица3[[#This Row],[Дата заказа]])</f>
        <v>16</v>
      </c>
      <c r="O361" s="29">
        <f>_xlfn.ISOWEEKNUM(Таблица3[[#This Row],[Дата заказа]])</f>
        <v>16</v>
      </c>
      <c r="P361">
        <f>YEAR(Таблица3[[#This Row],[Дата заказа]])</f>
        <v>2020</v>
      </c>
    </row>
    <row r="362" spans="1:16" x14ac:dyDescent="0.2">
      <c r="A362" s="1">
        <v>55</v>
      </c>
      <c r="B362" t="s">
        <v>2866</v>
      </c>
      <c r="C362" t="s">
        <v>2807</v>
      </c>
      <c r="D362" t="s">
        <v>2807</v>
      </c>
      <c r="E362">
        <v>699</v>
      </c>
      <c r="F362" t="s">
        <v>2796</v>
      </c>
      <c r="G362">
        <v>10</v>
      </c>
      <c r="H362">
        <v>6990</v>
      </c>
      <c r="I362">
        <v>0</v>
      </c>
      <c r="J362">
        <v>6990</v>
      </c>
      <c r="K362" s="10">
        <v>43262</v>
      </c>
      <c r="L362" s="25">
        <f t="shared" si="5"/>
        <v>6</v>
      </c>
      <c r="M362" s="8">
        <f>WEEKDAY(Таблица3[[#This Row],[Дата заказа]],2)</f>
        <v>1</v>
      </c>
      <c r="N362" s="29">
        <f>DAY(Таблица3[[#This Row],[Дата заказа]])</f>
        <v>11</v>
      </c>
      <c r="O362" s="29">
        <f>_xlfn.ISOWEEKNUM(Таблица3[[#This Row],[Дата заказа]])</f>
        <v>24</v>
      </c>
      <c r="P362">
        <f>YEAR(Таблица3[[#This Row],[Дата заказа]])</f>
        <v>2018</v>
      </c>
    </row>
    <row r="363" spans="1:16" x14ac:dyDescent="0.2">
      <c r="A363" s="1">
        <v>18</v>
      </c>
      <c r="B363" t="s">
        <v>2828</v>
      </c>
      <c r="C363" t="s">
        <v>2816</v>
      </c>
      <c r="D363" t="s">
        <v>2829</v>
      </c>
      <c r="E363">
        <v>1531</v>
      </c>
      <c r="F363" t="s">
        <v>2800</v>
      </c>
      <c r="G363">
        <v>15</v>
      </c>
      <c r="H363">
        <v>22965</v>
      </c>
      <c r="I363">
        <v>0.03</v>
      </c>
      <c r="J363">
        <v>22276.05</v>
      </c>
      <c r="K363" s="10">
        <v>42276</v>
      </c>
      <c r="L363" s="25">
        <f t="shared" si="5"/>
        <v>9</v>
      </c>
      <c r="M363" s="8">
        <f>WEEKDAY(Таблица3[[#This Row],[Дата заказа]],2)</f>
        <v>2</v>
      </c>
      <c r="N363" s="29">
        <f>DAY(Таблица3[[#This Row],[Дата заказа]])</f>
        <v>29</v>
      </c>
      <c r="O363" s="29">
        <f>_xlfn.ISOWEEKNUM(Таблица3[[#This Row],[Дата заказа]])</f>
        <v>40</v>
      </c>
      <c r="P363">
        <f>YEAR(Таблица3[[#This Row],[Дата заказа]])</f>
        <v>2015</v>
      </c>
    </row>
    <row r="364" spans="1:16" x14ac:dyDescent="0.2">
      <c r="A364" s="1">
        <v>53</v>
      </c>
      <c r="B364" t="s">
        <v>2836</v>
      </c>
      <c r="C364" t="s">
        <v>2813</v>
      </c>
      <c r="D364" t="s">
        <v>2837</v>
      </c>
      <c r="E364">
        <v>1923</v>
      </c>
      <c r="F364" t="s">
        <v>2800</v>
      </c>
      <c r="G364">
        <v>35</v>
      </c>
      <c r="H364">
        <v>67305</v>
      </c>
      <c r="I364">
        <v>0.06</v>
      </c>
      <c r="J364">
        <v>63266.7</v>
      </c>
      <c r="K364" s="10">
        <v>42893</v>
      </c>
      <c r="L364" s="25">
        <f t="shared" si="5"/>
        <v>6</v>
      </c>
      <c r="M364" s="8">
        <f>WEEKDAY(Таблица3[[#This Row],[Дата заказа]],2)</f>
        <v>3</v>
      </c>
      <c r="N364" s="29">
        <f>DAY(Таблица3[[#This Row],[Дата заказа]])</f>
        <v>7</v>
      </c>
      <c r="O364" s="29">
        <f>_xlfn.ISOWEEKNUM(Таблица3[[#This Row],[Дата заказа]])</f>
        <v>23</v>
      </c>
      <c r="P364">
        <f>YEAR(Таблица3[[#This Row],[Дата заказа]])</f>
        <v>2017</v>
      </c>
    </row>
    <row r="365" spans="1:16" x14ac:dyDescent="0.2">
      <c r="A365" s="1">
        <v>34</v>
      </c>
      <c r="B365" t="s">
        <v>2812</v>
      </c>
      <c r="C365" t="s">
        <v>2813</v>
      </c>
      <c r="D365" t="s">
        <v>2814</v>
      </c>
      <c r="E365">
        <v>2199</v>
      </c>
      <c r="F365" t="s">
        <v>2800</v>
      </c>
      <c r="G365">
        <v>60</v>
      </c>
      <c r="H365">
        <v>131940</v>
      </c>
      <c r="I365">
        <v>0.15</v>
      </c>
      <c r="J365">
        <v>112149</v>
      </c>
      <c r="K365" s="10">
        <v>42605</v>
      </c>
      <c r="L365" s="25">
        <f t="shared" si="5"/>
        <v>8</v>
      </c>
      <c r="M365" s="8">
        <f>WEEKDAY(Таблица3[[#This Row],[Дата заказа]],2)</f>
        <v>2</v>
      </c>
      <c r="N365" s="29">
        <f>DAY(Таблица3[[#This Row],[Дата заказа]])</f>
        <v>23</v>
      </c>
      <c r="O365" s="29">
        <f>_xlfn.ISOWEEKNUM(Таблица3[[#This Row],[Дата заказа]])</f>
        <v>34</v>
      </c>
      <c r="P365">
        <f>YEAR(Таблица3[[#This Row],[Дата заказа]])</f>
        <v>2016</v>
      </c>
    </row>
    <row r="366" spans="1:16" x14ac:dyDescent="0.2">
      <c r="A366" s="1">
        <v>51</v>
      </c>
      <c r="B366" t="s">
        <v>2806</v>
      </c>
      <c r="C366" t="s">
        <v>2807</v>
      </c>
      <c r="D366" t="s">
        <v>2821</v>
      </c>
      <c r="E366">
        <v>2211</v>
      </c>
      <c r="F366" t="s">
        <v>2796</v>
      </c>
      <c r="G366">
        <v>25</v>
      </c>
      <c r="H366">
        <v>55275</v>
      </c>
      <c r="I366">
        <v>0.09</v>
      </c>
      <c r="J366">
        <v>50300.25</v>
      </c>
      <c r="K366" s="10">
        <v>42749</v>
      </c>
      <c r="L366" s="25">
        <f t="shared" si="5"/>
        <v>1</v>
      </c>
      <c r="M366" s="8">
        <f>WEEKDAY(Таблица3[[#This Row],[Дата заказа]],2)</f>
        <v>6</v>
      </c>
      <c r="N366" s="29">
        <f>DAY(Таблица3[[#This Row],[Дата заказа]])</f>
        <v>14</v>
      </c>
      <c r="O366" s="29">
        <f>_xlfn.ISOWEEKNUM(Таблица3[[#This Row],[Дата заказа]])</f>
        <v>2</v>
      </c>
      <c r="P366">
        <f>YEAR(Таблица3[[#This Row],[Дата заказа]])</f>
        <v>2017</v>
      </c>
    </row>
    <row r="367" spans="1:16" x14ac:dyDescent="0.2">
      <c r="A367" s="1">
        <v>34</v>
      </c>
      <c r="B367" t="s">
        <v>2812</v>
      </c>
      <c r="C367" t="s">
        <v>2813</v>
      </c>
      <c r="D367" t="s">
        <v>2814</v>
      </c>
      <c r="E367">
        <v>2199</v>
      </c>
      <c r="F367" t="s">
        <v>2800</v>
      </c>
      <c r="G367">
        <v>60</v>
      </c>
      <c r="H367">
        <v>131940</v>
      </c>
      <c r="I367">
        <v>0.15</v>
      </c>
      <c r="J367">
        <v>112149</v>
      </c>
      <c r="K367" s="10">
        <v>43150</v>
      </c>
      <c r="L367" s="25">
        <f t="shared" si="5"/>
        <v>2</v>
      </c>
      <c r="M367" s="8">
        <f>WEEKDAY(Таблица3[[#This Row],[Дата заказа]],2)</f>
        <v>1</v>
      </c>
      <c r="N367" s="29">
        <f>DAY(Таблица3[[#This Row],[Дата заказа]])</f>
        <v>19</v>
      </c>
      <c r="O367" s="29">
        <f>_xlfn.ISOWEEKNUM(Таблица3[[#This Row],[Дата заказа]])</f>
        <v>8</v>
      </c>
      <c r="P367">
        <f>YEAR(Таблица3[[#This Row],[Дата заказа]])</f>
        <v>2018</v>
      </c>
    </row>
    <row r="368" spans="1:16" x14ac:dyDescent="0.2">
      <c r="A368" s="1">
        <v>44</v>
      </c>
      <c r="B368" t="s">
        <v>2861</v>
      </c>
      <c r="C368" t="s">
        <v>2798</v>
      </c>
      <c r="D368" t="s">
        <v>2862</v>
      </c>
      <c r="E368">
        <v>1386</v>
      </c>
      <c r="F368" t="s">
        <v>2800</v>
      </c>
      <c r="G368">
        <v>20</v>
      </c>
      <c r="H368">
        <v>27720</v>
      </c>
      <c r="I368">
        <v>0.03</v>
      </c>
      <c r="J368">
        <v>26888.400000000001</v>
      </c>
      <c r="K368" s="10">
        <v>43049</v>
      </c>
      <c r="L368" s="25">
        <f t="shared" si="5"/>
        <v>11</v>
      </c>
      <c r="M368" s="8">
        <f>WEEKDAY(Таблица3[[#This Row],[Дата заказа]],2)</f>
        <v>5</v>
      </c>
      <c r="N368" s="29">
        <f>DAY(Таблица3[[#This Row],[Дата заказа]])</f>
        <v>10</v>
      </c>
      <c r="O368" s="29">
        <f>_xlfn.ISOWEEKNUM(Таблица3[[#This Row],[Дата заказа]])</f>
        <v>45</v>
      </c>
      <c r="P368">
        <f>YEAR(Таблица3[[#This Row],[Дата заказа]])</f>
        <v>2017</v>
      </c>
    </row>
    <row r="369" spans="1:16" x14ac:dyDescent="0.2">
      <c r="A369" s="1">
        <v>19</v>
      </c>
      <c r="B369" t="s">
        <v>2863</v>
      </c>
      <c r="C369" t="s">
        <v>2798</v>
      </c>
      <c r="D369" t="s">
        <v>2864</v>
      </c>
      <c r="E369">
        <v>1879</v>
      </c>
      <c r="F369" t="s">
        <v>2800</v>
      </c>
      <c r="G369">
        <v>15</v>
      </c>
      <c r="H369">
        <v>28185</v>
      </c>
      <c r="I369">
        <v>0.03</v>
      </c>
      <c r="J369">
        <v>27339.45</v>
      </c>
      <c r="K369" s="10">
        <v>42744</v>
      </c>
      <c r="L369" s="25">
        <f t="shared" si="5"/>
        <v>1</v>
      </c>
      <c r="M369" s="8">
        <f>WEEKDAY(Таблица3[[#This Row],[Дата заказа]],2)</f>
        <v>1</v>
      </c>
      <c r="N369" s="29">
        <f>DAY(Таблица3[[#This Row],[Дата заказа]])</f>
        <v>9</v>
      </c>
      <c r="O369" s="29">
        <f>_xlfn.ISOWEEKNUM(Таблица3[[#This Row],[Дата заказа]])</f>
        <v>2</v>
      </c>
      <c r="P369">
        <f>YEAR(Таблица3[[#This Row],[Дата заказа]])</f>
        <v>2017</v>
      </c>
    </row>
    <row r="370" spans="1:16" x14ac:dyDescent="0.2">
      <c r="A370" s="1">
        <v>55</v>
      </c>
      <c r="B370" t="s">
        <v>2866</v>
      </c>
      <c r="C370" t="s">
        <v>2807</v>
      </c>
      <c r="D370" t="s">
        <v>2807</v>
      </c>
      <c r="E370">
        <v>699</v>
      </c>
      <c r="F370" t="s">
        <v>2796</v>
      </c>
      <c r="G370">
        <v>10</v>
      </c>
      <c r="H370">
        <v>6990</v>
      </c>
      <c r="I370">
        <v>0</v>
      </c>
      <c r="J370">
        <v>6990</v>
      </c>
      <c r="K370" s="10">
        <v>43250</v>
      </c>
      <c r="L370" s="25">
        <f t="shared" si="5"/>
        <v>5</v>
      </c>
      <c r="M370" s="8">
        <f>WEEKDAY(Таблица3[[#This Row],[Дата заказа]],2)</f>
        <v>3</v>
      </c>
      <c r="N370" s="29">
        <f>DAY(Таблица3[[#This Row],[Дата заказа]])</f>
        <v>30</v>
      </c>
      <c r="O370" s="29">
        <f>_xlfn.ISOWEEKNUM(Таблица3[[#This Row],[Дата заказа]])</f>
        <v>22</v>
      </c>
      <c r="P370">
        <f>YEAR(Таблица3[[#This Row],[Дата заказа]])</f>
        <v>2018</v>
      </c>
    </row>
    <row r="371" spans="1:16" x14ac:dyDescent="0.2">
      <c r="A371" s="1">
        <v>40</v>
      </c>
      <c r="B371" t="s">
        <v>2810</v>
      </c>
      <c r="C371" t="s">
        <v>2798</v>
      </c>
      <c r="D371" t="s">
        <v>2811</v>
      </c>
      <c r="E371">
        <v>847</v>
      </c>
      <c r="F371" t="s">
        <v>2800</v>
      </c>
      <c r="G371">
        <v>15</v>
      </c>
      <c r="H371">
        <v>12705</v>
      </c>
      <c r="I371">
        <v>0</v>
      </c>
      <c r="J371">
        <v>12705</v>
      </c>
      <c r="K371" s="10">
        <v>43894</v>
      </c>
      <c r="L371" s="25">
        <f t="shared" si="5"/>
        <v>3</v>
      </c>
      <c r="M371" s="8">
        <f>WEEKDAY(Таблица3[[#This Row],[Дата заказа]],2)</f>
        <v>3</v>
      </c>
      <c r="N371" s="29">
        <f>DAY(Таблица3[[#This Row],[Дата заказа]])</f>
        <v>4</v>
      </c>
      <c r="O371" s="29">
        <f>_xlfn.ISOWEEKNUM(Таблица3[[#This Row],[Дата заказа]])</f>
        <v>10</v>
      </c>
      <c r="P371">
        <f>YEAR(Таблица3[[#This Row],[Дата заказа]])</f>
        <v>2020</v>
      </c>
    </row>
    <row r="372" spans="1:16" x14ac:dyDescent="0.2">
      <c r="A372" s="1">
        <v>6</v>
      </c>
      <c r="B372" t="s">
        <v>2793</v>
      </c>
      <c r="C372" t="s">
        <v>2794</v>
      </c>
      <c r="D372" t="s">
        <v>2795</v>
      </c>
      <c r="E372">
        <v>3197</v>
      </c>
      <c r="F372" t="s">
        <v>2796</v>
      </c>
      <c r="G372">
        <v>6</v>
      </c>
      <c r="H372">
        <v>19182</v>
      </c>
      <c r="I372">
        <v>0.03</v>
      </c>
      <c r="J372">
        <v>18606.54</v>
      </c>
      <c r="K372" s="10">
        <v>43036</v>
      </c>
      <c r="L372" s="25">
        <f t="shared" si="5"/>
        <v>10</v>
      </c>
      <c r="M372" s="8">
        <f>WEEKDAY(Таблица3[[#This Row],[Дата заказа]],2)</f>
        <v>6</v>
      </c>
      <c r="N372" s="29">
        <f>DAY(Таблица3[[#This Row],[Дата заказа]])</f>
        <v>28</v>
      </c>
      <c r="O372" s="29">
        <f>_xlfn.ISOWEEKNUM(Таблица3[[#This Row],[Дата заказа]])</f>
        <v>43</v>
      </c>
      <c r="P372">
        <f>YEAR(Таблица3[[#This Row],[Дата заказа]])</f>
        <v>2017</v>
      </c>
    </row>
    <row r="373" spans="1:16" x14ac:dyDescent="0.2">
      <c r="A373" s="1">
        <v>56</v>
      </c>
      <c r="B373" t="s">
        <v>2826</v>
      </c>
      <c r="C373" t="s">
        <v>2813</v>
      </c>
      <c r="D373" t="s">
        <v>2827</v>
      </c>
      <c r="E373">
        <v>800</v>
      </c>
      <c r="F373" t="s">
        <v>2800</v>
      </c>
      <c r="G373">
        <v>40</v>
      </c>
      <c r="H373">
        <v>32000</v>
      </c>
      <c r="I373">
        <v>0.03</v>
      </c>
      <c r="J373">
        <v>31040</v>
      </c>
      <c r="K373" s="10">
        <v>43913</v>
      </c>
      <c r="L373" s="25">
        <f t="shared" si="5"/>
        <v>3</v>
      </c>
      <c r="M373" s="8">
        <f>WEEKDAY(Таблица3[[#This Row],[Дата заказа]],2)</f>
        <v>1</v>
      </c>
      <c r="N373" s="29">
        <f>DAY(Таблица3[[#This Row],[Дата заказа]])</f>
        <v>23</v>
      </c>
      <c r="O373" s="29">
        <f>_xlfn.ISOWEEKNUM(Таблица3[[#This Row],[Дата заказа]])</f>
        <v>13</v>
      </c>
      <c r="P373">
        <f>YEAR(Таблица3[[#This Row],[Дата заказа]])</f>
        <v>2020</v>
      </c>
    </row>
    <row r="374" spans="1:16" x14ac:dyDescent="0.2">
      <c r="A374" s="1">
        <v>29</v>
      </c>
      <c r="B374" t="s">
        <v>2833</v>
      </c>
      <c r="C374" t="s">
        <v>2818</v>
      </c>
      <c r="D374" t="s">
        <v>2834</v>
      </c>
      <c r="E374">
        <v>843</v>
      </c>
      <c r="F374" t="s">
        <v>2796</v>
      </c>
      <c r="G374">
        <v>10</v>
      </c>
      <c r="H374">
        <v>8430</v>
      </c>
      <c r="I374">
        <v>0</v>
      </c>
      <c r="J374">
        <v>8430</v>
      </c>
      <c r="K374" s="10">
        <v>42593</v>
      </c>
      <c r="L374" s="25">
        <f t="shared" si="5"/>
        <v>8</v>
      </c>
      <c r="M374" s="8">
        <f>WEEKDAY(Таблица3[[#This Row],[Дата заказа]],2)</f>
        <v>4</v>
      </c>
      <c r="N374" s="29">
        <f>DAY(Таблица3[[#This Row],[Дата заказа]])</f>
        <v>11</v>
      </c>
      <c r="O374" s="29">
        <f>_xlfn.ISOWEEKNUM(Таблица3[[#This Row],[Дата заказа]])</f>
        <v>32</v>
      </c>
      <c r="P374">
        <f>YEAR(Таблица3[[#This Row],[Дата заказа]])</f>
        <v>2016</v>
      </c>
    </row>
    <row r="375" spans="1:16" x14ac:dyDescent="0.2">
      <c r="A375" s="1">
        <v>31</v>
      </c>
      <c r="B375" t="s">
        <v>2847</v>
      </c>
      <c r="C375" t="s">
        <v>2802</v>
      </c>
      <c r="D375" t="s">
        <v>2848</v>
      </c>
      <c r="E375">
        <v>1228</v>
      </c>
      <c r="F375" t="s">
        <v>2800</v>
      </c>
      <c r="G375">
        <v>45</v>
      </c>
      <c r="H375">
        <v>55260</v>
      </c>
      <c r="I375">
        <v>0.09</v>
      </c>
      <c r="J375">
        <v>50286.6</v>
      </c>
      <c r="K375" s="10">
        <v>43084</v>
      </c>
      <c r="L375" s="25">
        <f t="shared" si="5"/>
        <v>12</v>
      </c>
      <c r="M375" s="8">
        <f>WEEKDAY(Таблица3[[#This Row],[Дата заказа]],2)</f>
        <v>5</v>
      </c>
      <c r="N375" s="29">
        <f>DAY(Таблица3[[#This Row],[Дата заказа]])</f>
        <v>15</v>
      </c>
      <c r="O375" s="29">
        <f>_xlfn.ISOWEEKNUM(Таблица3[[#This Row],[Дата заказа]])</f>
        <v>50</v>
      </c>
      <c r="P375">
        <f>YEAR(Таблица3[[#This Row],[Дата заказа]])</f>
        <v>2017</v>
      </c>
    </row>
    <row r="376" spans="1:16" x14ac:dyDescent="0.2">
      <c r="A376" s="1">
        <v>46</v>
      </c>
      <c r="B376" t="s">
        <v>2815</v>
      </c>
      <c r="C376" t="s">
        <v>2816</v>
      </c>
      <c r="D376" t="s">
        <v>2816</v>
      </c>
      <c r="E376">
        <v>770</v>
      </c>
      <c r="F376" t="s">
        <v>2800</v>
      </c>
      <c r="G376">
        <v>20</v>
      </c>
      <c r="H376">
        <v>15400</v>
      </c>
      <c r="I376">
        <v>0.03</v>
      </c>
      <c r="J376">
        <v>14938</v>
      </c>
      <c r="K376" s="10">
        <v>43825</v>
      </c>
      <c r="L376" s="25">
        <f t="shared" si="5"/>
        <v>12</v>
      </c>
      <c r="M376" s="8">
        <f>WEEKDAY(Таблица3[[#This Row],[Дата заказа]],2)</f>
        <v>4</v>
      </c>
      <c r="N376" s="29">
        <f>DAY(Таблица3[[#This Row],[Дата заказа]])</f>
        <v>26</v>
      </c>
      <c r="O376" s="29">
        <f>_xlfn.ISOWEEKNUM(Таблица3[[#This Row],[Дата заказа]])</f>
        <v>52</v>
      </c>
      <c r="P376">
        <f>YEAR(Таблица3[[#This Row],[Дата заказа]])</f>
        <v>2019</v>
      </c>
    </row>
    <row r="377" spans="1:16" x14ac:dyDescent="0.2">
      <c r="A377" s="1">
        <v>40</v>
      </c>
      <c r="B377" t="s">
        <v>2810</v>
      </c>
      <c r="C377" t="s">
        <v>2798</v>
      </c>
      <c r="D377" t="s">
        <v>2811</v>
      </c>
      <c r="E377">
        <v>847</v>
      </c>
      <c r="F377" t="s">
        <v>2800</v>
      </c>
      <c r="G377">
        <v>15</v>
      </c>
      <c r="H377">
        <v>12705</v>
      </c>
      <c r="I377">
        <v>0</v>
      </c>
      <c r="J377">
        <v>12705</v>
      </c>
      <c r="K377" s="10">
        <v>42404</v>
      </c>
      <c r="L377" s="25">
        <f t="shared" si="5"/>
        <v>2</v>
      </c>
      <c r="M377" s="8">
        <f>WEEKDAY(Таблица3[[#This Row],[Дата заказа]],2)</f>
        <v>4</v>
      </c>
      <c r="N377" s="29">
        <f>DAY(Таблица3[[#This Row],[Дата заказа]])</f>
        <v>4</v>
      </c>
      <c r="O377" s="29">
        <f>_xlfn.ISOWEEKNUM(Таблица3[[#This Row],[Дата заказа]])</f>
        <v>5</v>
      </c>
      <c r="P377">
        <f>YEAR(Таблица3[[#This Row],[Дата заказа]])</f>
        <v>2016</v>
      </c>
    </row>
    <row r="378" spans="1:16" x14ac:dyDescent="0.2">
      <c r="A378" s="1">
        <v>26</v>
      </c>
      <c r="B378" t="s">
        <v>2873</v>
      </c>
      <c r="C378" t="s">
        <v>2802</v>
      </c>
      <c r="D378" t="s">
        <v>2803</v>
      </c>
      <c r="E378">
        <v>2197</v>
      </c>
      <c r="F378" t="s">
        <v>2800</v>
      </c>
      <c r="G378">
        <v>40</v>
      </c>
      <c r="H378">
        <v>87880</v>
      </c>
      <c r="I378">
        <v>0.12</v>
      </c>
      <c r="J378">
        <v>77334.399999999994</v>
      </c>
      <c r="K378" s="10">
        <v>42463</v>
      </c>
      <c r="L378" s="25">
        <f t="shared" si="5"/>
        <v>4</v>
      </c>
      <c r="M378" s="8">
        <f>WEEKDAY(Таблица3[[#This Row],[Дата заказа]],2)</f>
        <v>7</v>
      </c>
      <c r="N378" s="29">
        <f>DAY(Таблица3[[#This Row],[Дата заказа]])</f>
        <v>3</v>
      </c>
      <c r="O378" s="29">
        <f>_xlfn.ISOWEEKNUM(Таблица3[[#This Row],[Дата заказа]])</f>
        <v>13</v>
      </c>
      <c r="P378">
        <f>YEAR(Таблица3[[#This Row],[Дата заказа]])</f>
        <v>2016</v>
      </c>
    </row>
    <row r="379" spans="1:16" x14ac:dyDescent="0.2">
      <c r="A379" s="1">
        <v>15</v>
      </c>
      <c r="B379" t="s">
        <v>2856</v>
      </c>
      <c r="C379" t="s">
        <v>2839</v>
      </c>
      <c r="D379" t="s">
        <v>2857</v>
      </c>
      <c r="E379">
        <v>1994</v>
      </c>
      <c r="F379" t="s">
        <v>2796</v>
      </c>
      <c r="G379">
        <v>17</v>
      </c>
      <c r="H379">
        <v>33898</v>
      </c>
      <c r="I379">
        <v>0.06</v>
      </c>
      <c r="J379">
        <v>31864.12</v>
      </c>
      <c r="K379" s="10">
        <v>42362</v>
      </c>
      <c r="L379" s="25">
        <f t="shared" si="5"/>
        <v>12</v>
      </c>
      <c r="M379" s="8">
        <f>WEEKDAY(Таблица3[[#This Row],[Дата заказа]],2)</f>
        <v>4</v>
      </c>
      <c r="N379" s="29">
        <f>DAY(Таблица3[[#This Row],[Дата заказа]])</f>
        <v>24</v>
      </c>
      <c r="O379" s="29">
        <f>_xlfn.ISOWEEKNUM(Таблица3[[#This Row],[Дата заказа]])</f>
        <v>52</v>
      </c>
      <c r="P379">
        <f>YEAR(Таблица3[[#This Row],[Дата заказа]])</f>
        <v>2015</v>
      </c>
    </row>
    <row r="380" spans="1:16" x14ac:dyDescent="0.2">
      <c r="A380" s="1">
        <v>51</v>
      </c>
      <c r="B380" t="s">
        <v>2806</v>
      </c>
      <c r="C380" t="s">
        <v>2807</v>
      </c>
      <c r="D380" t="s">
        <v>2821</v>
      </c>
      <c r="E380">
        <v>2211</v>
      </c>
      <c r="F380" t="s">
        <v>2796</v>
      </c>
      <c r="G380">
        <v>25</v>
      </c>
      <c r="H380">
        <v>55275</v>
      </c>
      <c r="I380">
        <v>0.09</v>
      </c>
      <c r="J380">
        <v>50300.25</v>
      </c>
      <c r="K380" s="10">
        <v>43741</v>
      </c>
      <c r="L380" s="25">
        <f t="shared" si="5"/>
        <v>10</v>
      </c>
      <c r="M380" s="8">
        <f>WEEKDAY(Таблица3[[#This Row],[Дата заказа]],2)</f>
        <v>4</v>
      </c>
      <c r="N380" s="29">
        <f>DAY(Таблица3[[#This Row],[Дата заказа]])</f>
        <v>3</v>
      </c>
      <c r="O380" s="29">
        <f>_xlfn.ISOWEEKNUM(Таблица3[[#This Row],[Дата заказа]])</f>
        <v>40</v>
      </c>
      <c r="P380">
        <f>YEAR(Таблица3[[#This Row],[Дата заказа]])</f>
        <v>2019</v>
      </c>
    </row>
    <row r="381" spans="1:16" x14ac:dyDescent="0.2">
      <c r="A381" s="1">
        <v>8</v>
      </c>
      <c r="B381" t="s">
        <v>2810</v>
      </c>
      <c r="C381" t="s">
        <v>2798</v>
      </c>
      <c r="D381" t="s">
        <v>2811</v>
      </c>
      <c r="E381">
        <v>847</v>
      </c>
      <c r="F381" t="s">
        <v>2800</v>
      </c>
      <c r="G381">
        <v>15</v>
      </c>
      <c r="H381">
        <v>12705</v>
      </c>
      <c r="I381">
        <v>0</v>
      </c>
      <c r="J381">
        <v>12705</v>
      </c>
      <c r="K381" s="10">
        <v>43598</v>
      </c>
      <c r="L381" s="25">
        <f t="shared" si="5"/>
        <v>5</v>
      </c>
      <c r="M381" s="8">
        <f>WEEKDAY(Таблица3[[#This Row],[Дата заказа]],2)</f>
        <v>1</v>
      </c>
      <c r="N381" s="29">
        <f>DAY(Таблица3[[#This Row],[Дата заказа]])</f>
        <v>13</v>
      </c>
      <c r="O381" s="29">
        <f>_xlfn.ISOWEEKNUM(Таблица3[[#This Row],[Дата заказа]])</f>
        <v>20</v>
      </c>
      <c r="P381">
        <f>YEAR(Таблица3[[#This Row],[Дата заказа]])</f>
        <v>2019</v>
      </c>
    </row>
    <row r="382" spans="1:16" x14ac:dyDescent="0.2">
      <c r="A382" s="1">
        <v>50</v>
      </c>
      <c r="B382" t="s">
        <v>2797</v>
      </c>
      <c r="C382" t="s">
        <v>2798</v>
      </c>
      <c r="D382" t="s">
        <v>2799</v>
      </c>
      <c r="E382">
        <v>912</v>
      </c>
      <c r="F382" t="s">
        <v>2800</v>
      </c>
      <c r="G382">
        <v>20</v>
      </c>
      <c r="H382">
        <v>18240</v>
      </c>
      <c r="I382">
        <v>0</v>
      </c>
      <c r="J382">
        <v>18240</v>
      </c>
      <c r="K382" s="10">
        <v>42793</v>
      </c>
      <c r="L382" s="25">
        <f t="shared" si="5"/>
        <v>2</v>
      </c>
      <c r="M382" s="8">
        <f>WEEKDAY(Таблица3[[#This Row],[Дата заказа]],2)</f>
        <v>1</v>
      </c>
      <c r="N382" s="29">
        <f>DAY(Таблица3[[#This Row],[Дата заказа]])</f>
        <v>27</v>
      </c>
      <c r="O382" s="29">
        <f>_xlfn.ISOWEEKNUM(Таблица3[[#This Row],[Дата заказа]])</f>
        <v>9</v>
      </c>
      <c r="P382">
        <f>YEAR(Таблица3[[#This Row],[Дата заказа]])</f>
        <v>2017</v>
      </c>
    </row>
    <row r="383" spans="1:16" x14ac:dyDescent="0.2">
      <c r="A383" s="1">
        <v>32</v>
      </c>
      <c r="B383" t="s">
        <v>2843</v>
      </c>
      <c r="C383" t="s">
        <v>2794</v>
      </c>
      <c r="D383" t="s">
        <v>2824</v>
      </c>
      <c r="E383">
        <v>967</v>
      </c>
      <c r="F383" t="s">
        <v>2796</v>
      </c>
      <c r="G383">
        <v>8</v>
      </c>
      <c r="H383">
        <v>7736</v>
      </c>
      <c r="I383">
        <v>0</v>
      </c>
      <c r="J383">
        <v>7736</v>
      </c>
      <c r="K383" s="10">
        <v>43625</v>
      </c>
      <c r="L383" s="25">
        <f t="shared" si="5"/>
        <v>6</v>
      </c>
      <c r="M383" s="8">
        <f>WEEKDAY(Таблица3[[#This Row],[Дата заказа]],2)</f>
        <v>7</v>
      </c>
      <c r="N383" s="29">
        <f>DAY(Таблица3[[#This Row],[Дата заказа]])</f>
        <v>9</v>
      </c>
      <c r="O383" s="29">
        <f>_xlfn.ISOWEEKNUM(Таблица3[[#This Row],[Дата заказа]])</f>
        <v>23</v>
      </c>
      <c r="P383">
        <f>YEAR(Таблица3[[#This Row],[Дата заказа]])</f>
        <v>2019</v>
      </c>
    </row>
    <row r="384" spans="1:16" x14ac:dyDescent="0.2">
      <c r="A384" s="1">
        <v>2</v>
      </c>
      <c r="B384" t="s">
        <v>2854</v>
      </c>
      <c r="C384" t="s">
        <v>2794</v>
      </c>
      <c r="D384" t="s">
        <v>2855</v>
      </c>
      <c r="E384">
        <v>1178</v>
      </c>
      <c r="F384" t="s">
        <v>2796</v>
      </c>
      <c r="G384">
        <v>10</v>
      </c>
      <c r="H384">
        <v>11780</v>
      </c>
      <c r="I384">
        <v>0</v>
      </c>
      <c r="J384">
        <v>11780</v>
      </c>
      <c r="K384" s="10">
        <v>43702</v>
      </c>
      <c r="L384" s="25">
        <f t="shared" si="5"/>
        <v>8</v>
      </c>
      <c r="M384" s="8">
        <f>WEEKDAY(Таблица3[[#This Row],[Дата заказа]],2)</f>
        <v>7</v>
      </c>
      <c r="N384" s="29">
        <f>DAY(Таблица3[[#This Row],[Дата заказа]])</f>
        <v>25</v>
      </c>
      <c r="O384" s="29">
        <f>_xlfn.ISOWEEKNUM(Таблица3[[#This Row],[Дата заказа]])</f>
        <v>34</v>
      </c>
      <c r="P384">
        <f>YEAR(Таблица3[[#This Row],[Дата заказа]])</f>
        <v>2019</v>
      </c>
    </row>
    <row r="385" spans="1:16" x14ac:dyDescent="0.2">
      <c r="A385" s="1">
        <v>16</v>
      </c>
      <c r="B385" t="s">
        <v>2817</v>
      </c>
      <c r="C385" t="s">
        <v>2818</v>
      </c>
      <c r="D385" t="s">
        <v>2819</v>
      </c>
      <c r="E385">
        <v>843</v>
      </c>
      <c r="F385" t="s">
        <v>2796</v>
      </c>
      <c r="G385">
        <v>5</v>
      </c>
      <c r="H385">
        <v>4215</v>
      </c>
      <c r="I385">
        <v>0</v>
      </c>
      <c r="J385">
        <v>4215</v>
      </c>
      <c r="K385" s="10">
        <v>42834</v>
      </c>
      <c r="L385" s="25">
        <f t="shared" si="5"/>
        <v>4</v>
      </c>
      <c r="M385" s="8">
        <f>WEEKDAY(Таблица3[[#This Row],[Дата заказа]],2)</f>
        <v>7</v>
      </c>
      <c r="N385" s="29">
        <f>DAY(Таблица3[[#This Row],[Дата заказа]])</f>
        <v>9</v>
      </c>
      <c r="O385" s="29">
        <f>_xlfn.ISOWEEKNUM(Таблица3[[#This Row],[Дата заказа]])</f>
        <v>14</v>
      </c>
      <c r="P385">
        <f>YEAR(Таблица3[[#This Row],[Дата заказа]])</f>
        <v>2017</v>
      </c>
    </row>
    <row r="386" spans="1:16" x14ac:dyDescent="0.2">
      <c r="A386" s="1">
        <v>9</v>
      </c>
      <c r="B386" t="s">
        <v>2866</v>
      </c>
      <c r="C386" t="s">
        <v>2807</v>
      </c>
      <c r="D386" t="s">
        <v>2807</v>
      </c>
      <c r="E386">
        <v>699</v>
      </c>
      <c r="F386" t="s">
        <v>2796</v>
      </c>
      <c r="G386">
        <v>10</v>
      </c>
      <c r="H386">
        <v>6990</v>
      </c>
      <c r="I386">
        <v>0</v>
      </c>
      <c r="J386">
        <v>6990</v>
      </c>
      <c r="K386" s="10">
        <v>43023</v>
      </c>
      <c r="L386" s="25">
        <f t="shared" si="5"/>
        <v>10</v>
      </c>
      <c r="M386" s="8">
        <f>WEEKDAY(Таблица3[[#This Row],[Дата заказа]],2)</f>
        <v>7</v>
      </c>
      <c r="N386" s="29">
        <f>DAY(Таблица3[[#This Row],[Дата заказа]])</f>
        <v>15</v>
      </c>
      <c r="O386" s="29">
        <f>_xlfn.ISOWEEKNUM(Таблица3[[#This Row],[Дата заказа]])</f>
        <v>41</v>
      </c>
      <c r="P386">
        <f>YEAR(Таблица3[[#This Row],[Дата заказа]])</f>
        <v>2017</v>
      </c>
    </row>
    <row r="387" spans="1:16" x14ac:dyDescent="0.2">
      <c r="A387" s="1">
        <v>13</v>
      </c>
      <c r="B387" t="s">
        <v>2831</v>
      </c>
      <c r="C387" t="s">
        <v>2794</v>
      </c>
      <c r="D387" t="s">
        <v>2832</v>
      </c>
      <c r="E387">
        <v>759</v>
      </c>
      <c r="F387" t="s">
        <v>2796</v>
      </c>
      <c r="G387">
        <v>14</v>
      </c>
      <c r="H387">
        <v>10626</v>
      </c>
      <c r="I387">
        <v>0</v>
      </c>
      <c r="J387">
        <v>10626</v>
      </c>
      <c r="K387" s="10">
        <v>43148</v>
      </c>
      <c r="L387" s="25">
        <f t="shared" si="5"/>
        <v>2</v>
      </c>
      <c r="M387" s="8">
        <f>WEEKDAY(Таблица3[[#This Row],[Дата заказа]],2)</f>
        <v>6</v>
      </c>
      <c r="N387" s="29">
        <f>DAY(Таблица3[[#This Row],[Дата заказа]])</f>
        <v>17</v>
      </c>
      <c r="O387" s="29">
        <f>_xlfn.ISOWEEKNUM(Таблица3[[#This Row],[Дата заказа]])</f>
        <v>7</v>
      </c>
      <c r="P387">
        <f>YEAR(Таблица3[[#This Row],[Дата заказа]])</f>
        <v>2018</v>
      </c>
    </row>
    <row r="388" spans="1:16" x14ac:dyDescent="0.2">
      <c r="A388" s="1">
        <v>56</v>
      </c>
      <c r="B388" t="s">
        <v>2826</v>
      </c>
      <c r="C388" t="s">
        <v>2813</v>
      </c>
      <c r="D388" t="s">
        <v>2827</v>
      </c>
      <c r="E388">
        <v>800</v>
      </c>
      <c r="F388" t="s">
        <v>2800</v>
      </c>
      <c r="G388">
        <v>40</v>
      </c>
      <c r="H388">
        <v>32000</v>
      </c>
      <c r="I388">
        <v>0.03</v>
      </c>
      <c r="J388">
        <v>31040</v>
      </c>
      <c r="K388" s="10">
        <v>43078</v>
      </c>
      <c r="L388" s="25">
        <f t="shared" si="5"/>
        <v>12</v>
      </c>
      <c r="M388" s="8">
        <f>WEEKDAY(Таблица3[[#This Row],[Дата заказа]],2)</f>
        <v>6</v>
      </c>
      <c r="N388" s="29">
        <f>DAY(Таблица3[[#This Row],[Дата заказа]])</f>
        <v>9</v>
      </c>
      <c r="O388" s="29">
        <f>_xlfn.ISOWEEKNUM(Таблица3[[#This Row],[Дата заказа]])</f>
        <v>49</v>
      </c>
      <c r="P388">
        <f>YEAR(Таблица3[[#This Row],[Дата заказа]])</f>
        <v>2017</v>
      </c>
    </row>
    <row r="389" spans="1:16" x14ac:dyDescent="0.2">
      <c r="A389" s="1">
        <v>55</v>
      </c>
      <c r="B389" t="s">
        <v>2866</v>
      </c>
      <c r="C389" t="s">
        <v>2807</v>
      </c>
      <c r="D389" t="s">
        <v>2807</v>
      </c>
      <c r="E389">
        <v>699</v>
      </c>
      <c r="F389" t="s">
        <v>2796</v>
      </c>
      <c r="G389">
        <v>10</v>
      </c>
      <c r="H389">
        <v>6990</v>
      </c>
      <c r="I389">
        <v>0</v>
      </c>
      <c r="J389">
        <v>6990</v>
      </c>
      <c r="K389" s="10">
        <v>42270</v>
      </c>
      <c r="L389" s="25">
        <f t="shared" ref="L389:L452" si="6">MONTH(K389)</f>
        <v>9</v>
      </c>
      <c r="M389" s="8">
        <f>WEEKDAY(Таблица3[[#This Row],[Дата заказа]],2)</f>
        <v>3</v>
      </c>
      <c r="N389" s="29">
        <f>DAY(Таблица3[[#This Row],[Дата заказа]])</f>
        <v>23</v>
      </c>
      <c r="O389" s="29">
        <f>_xlfn.ISOWEEKNUM(Таблица3[[#This Row],[Дата заказа]])</f>
        <v>39</v>
      </c>
      <c r="P389">
        <f>YEAR(Таблица3[[#This Row],[Дата заказа]])</f>
        <v>2015</v>
      </c>
    </row>
    <row r="390" spans="1:16" x14ac:dyDescent="0.2">
      <c r="A390" s="1">
        <v>4</v>
      </c>
      <c r="B390" t="s">
        <v>2806</v>
      </c>
      <c r="C390" t="s">
        <v>2807</v>
      </c>
      <c r="D390" t="s">
        <v>2808</v>
      </c>
      <c r="E390">
        <v>2211</v>
      </c>
      <c r="F390" t="s">
        <v>2796</v>
      </c>
      <c r="G390">
        <v>25</v>
      </c>
      <c r="H390">
        <v>55275</v>
      </c>
      <c r="I390">
        <v>0.09</v>
      </c>
      <c r="J390">
        <v>50300.25</v>
      </c>
      <c r="K390" s="10">
        <v>42099</v>
      </c>
      <c r="L390" s="25">
        <f t="shared" si="6"/>
        <v>4</v>
      </c>
      <c r="M390" s="8">
        <f>WEEKDAY(Таблица3[[#This Row],[Дата заказа]],2)</f>
        <v>7</v>
      </c>
      <c r="N390" s="29">
        <f>DAY(Таблица3[[#This Row],[Дата заказа]])</f>
        <v>5</v>
      </c>
      <c r="O390" s="29">
        <f>_xlfn.ISOWEEKNUM(Таблица3[[#This Row],[Дата заказа]])</f>
        <v>14</v>
      </c>
      <c r="P390">
        <f>YEAR(Таблица3[[#This Row],[Дата заказа]])</f>
        <v>2015</v>
      </c>
    </row>
    <row r="391" spans="1:16" x14ac:dyDescent="0.2">
      <c r="A391" s="1">
        <v>19</v>
      </c>
      <c r="B391" t="s">
        <v>2863</v>
      </c>
      <c r="C391" t="s">
        <v>2798</v>
      </c>
      <c r="D391" t="s">
        <v>2864</v>
      </c>
      <c r="E391">
        <v>1879</v>
      </c>
      <c r="F391" t="s">
        <v>2800</v>
      </c>
      <c r="G391">
        <v>15</v>
      </c>
      <c r="H391">
        <v>28185</v>
      </c>
      <c r="I391">
        <v>0.03</v>
      </c>
      <c r="J391">
        <v>27339.45</v>
      </c>
      <c r="K391" s="10">
        <v>42241</v>
      </c>
      <c r="L391" s="25">
        <f t="shared" si="6"/>
        <v>8</v>
      </c>
      <c r="M391" s="8">
        <f>WEEKDAY(Таблица3[[#This Row],[Дата заказа]],2)</f>
        <v>2</v>
      </c>
      <c r="N391" s="29">
        <f>DAY(Таблица3[[#This Row],[Дата заказа]])</f>
        <v>25</v>
      </c>
      <c r="O391" s="29">
        <f>_xlfn.ISOWEEKNUM(Таблица3[[#This Row],[Дата заказа]])</f>
        <v>35</v>
      </c>
      <c r="P391">
        <f>YEAR(Таблица3[[#This Row],[Дата заказа]])</f>
        <v>2015</v>
      </c>
    </row>
    <row r="392" spans="1:16" x14ac:dyDescent="0.2">
      <c r="A392" s="1">
        <v>28</v>
      </c>
      <c r="B392" t="s">
        <v>2897</v>
      </c>
      <c r="C392" t="s">
        <v>2839</v>
      </c>
      <c r="D392" t="s">
        <v>2840</v>
      </c>
      <c r="E392">
        <v>1994</v>
      </c>
      <c r="F392" t="s">
        <v>2796</v>
      </c>
      <c r="G392">
        <v>40</v>
      </c>
      <c r="H392">
        <v>79760</v>
      </c>
      <c r="I392">
        <v>0.12</v>
      </c>
      <c r="J392">
        <v>70188.800000000003</v>
      </c>
      <c r="K392" s="10">
        <v>43611</v>
      </c>
      <c r="L392" s="25">
        <f t="shared" si="6"/>
        <v>5</v>
      </c>
      <c r="M392" s="8">
        <f>WEEKDAY(Таблица3[[#This Row],[Дата заказа]],2)</f>
        <v>7</v>
      </c>
      <c r="N392" s="29">
        <f>DAY(Таблица3[[#This Row],[Дата заказа]])</f>
        <v>26</v>
      </c>
      <c r="O392" s="29">
        <f>_xlfn.ISOWEEKNUM(Таблица3[[#This Row],[Дата заказа]])</f>
        <v>21</v>
      </c>
      <c r="P392">
        <f>YEAR(Таблица3[[#This Row],[Дата заказа]])</f>
        <v>2019</v>
      </c>
    </row>
    <row r="393" spans="1:16" x14ac:dyDescent="0.2">
      <c r="A393" s="1">
        <v>8</v>
      </c>
      <c r="B393" t="s">
        <v>2810</v>
      </c>
      <c r="C393" t="s">
        <v>2798</v>
      </c>
      <c r="D393" t="s">
        <v>2811</v>
      </c>
      <c r="E393">
        <v>847</v>
      </c>
      <c r="F393" t="s">
        <v>2800</v>
      </c>
      <c r="G393">
        <v>15</v>
      </c>
      <c r="H393">
        <v>12705</v>
      </c>
      <c r="I393">
        <v>0</v>
      </c>
      <c r="J393">
        <v>12705</v>
      </c>
      <c r="K393" s="10">
        <v>42936</v>
      </c>
      <c r="L393" s="25">
        <f t="shared" si="6"/>
        <v>7</v>
      </c>
      <c r="M393" s="8">
        <f>WEEKDAY(Таблица3[[#This Row],[Дата заказа]],2)</f>
        <v>4</v>
      </c>
      <c r="N393" s="29">
        <f>DAY(Таблица3[[#This Row],[Дата заказа]])</f>
        <v>20</v>
      </c>
      <c r="O393" s="29">
        <f>_xlfn.ISOWEEKNUM(Таблица3[[#This Row],[Дата заказа]])</f>
        <v>29</v>
      </c>
      <c r="P393">
        <f>YEAR(Таблица3[[#This Row],[Дата заказа]])</f>
        <v>2017</v>
      </c>
    </row>
    <row r="394" spans="1:16" x14ac:dyDescent="0.2">
      <c r="A394" s="1">
        <v>25</v>
      </c>
      <c r="B394" t="s">
        <v>2838</v>
      </c>
      <c r="C394" t="s">
        <v>2839</v>
      </c>
      <c r="D394" t="s">
        <v>2840</v>
      </c>
      <c r="E394">
        <v>1994</v>
      </c>
      <c r="F394" t="s">
        <v>2796</v>
      </c>
      <c r="G394">
        <v>10</v>
      </c>
      <c r="H394">
        <v>19940</v>
      </c>
      <c r="I394">
        <v>0.03</v>
      </c>
      <c r="J394">
        <v>19341.8</v>
      </c>
      <c r="K394" s="10">
        <v>43753</v>
      </c>
      <c r="L394" s="25">
        <f t="shared" si="6"/>
        <v>10</v>
      </c>
      <c r="M394" s="8">
        <f>WEEKDAY(Таблица3[[#This Row],[Дата заказа]],2)</f>
        <v>2</v>
      </c>
      <c r="N394" s="29">
        <f>DAY(Таблица3[[#This Row],[Дата заказа]])</f>
        <v>15</v>
      </c>
      <c r="O394" s="29">
        <f>_xlfn.ISOWEEKNUM(Таблица3[[#This Row],[Дата заказа]])</f>
        <v>42</v>
      </c>
      <c r="P394">
        <f>YEAR(Таблица3[[#This Row],[Дата заказа]])</f>
        <v>2019</v>
      </c>
    </row>
    <row r="395" spans="1:16" x14ac:dyDescent="0.2">
      <c r="A395" s="1">
        <v>27</v>
      </c>
      <c r="B395" t="s">
        <v>2867</v>
      </c>
      <c r="C395" t="s">
        <v>2839</v>
      </c>
      <c r="D395" t="s">
        <v>2850</v>
      </c>
      <c r="E395">
        <v>1994</v>
      </c>
      <c r="F395" t="s">
        <v>2796</v>
      </c>
      <c r="G395">
        <v>25</v>
      </c>
      <c r="H395">
        <v>49850</v>
      </c>
      <c r="I395">
        <v>0.06</v>
      </c>
      <c r="J395">
        <v>46859</v>
      </c>
      <c r="K395" s="10">
        <v>42812</v>
      </c>
      <c r="L395" s="25">
        <f t="shared" si="6"/>
        <v>3</v>
      </c>
      <c r="M395" s="8">
        <f>WEEKDAY(Таблица3[[#This Row],[Дата заказа]],2)</f>
        <v>6</v>
      </c>
      <c r="N395" s="29">
        <f>DAY(Таблица3[[#This Row],[Дата заказа]])</f>
        <v>18</v>
      </c>
      <c r="O395" s="29">
        <f>_xlfn.ISOWEEKNUM(Таблица3[[#This Row],[Дата заказа]])</f>
        <v>11</v>
      </c>
      <c r="P395">
        <f>YEAR(Таблица3[[#This Row],[Дата заказа]])</f>
        <v>2017</v>
      </c>
    </row>
    <row r="396" spans="1:16" x14ac:dyDescent="0.2">
      <c r="A396" s="1">
        <v>41</v>
      </c>
      <c r="B396" t="s">
        <v>2866</v>
      </c>
      <c r="C396" t="s">
        <v>2807</v>
      </c>
      <c r="D396" t="s">
        <v>2807</v>
      </c>
      <c r="E396">
        <v>699</v>
      </c>
      <c r="F396" t="s">
        <v>2796</v>
      </c>
      <c r="G396">
        <v>10</v>
      </c>
      <c r="H396">
        <v>6990</v>
      </c>
      <c r="I396">
        <v>0</v>
      </c>
      <c r="J396">
        <v>6990</v>
      </c>
      <c r="K396" s="10">
        <v>43293</v>
      </c>
      <c r="L396" s="25">
        <f t="shared" si="6"/>
        <v>7</v>
      </c>
      <c r="M396" s="8">
        <f>WEEKDAY(Таблица3[[#This Row],[Дата заказа]],2)</f>
        <v>4</v>
      </c>
      <c r="N396" s="29">
        <f>DAY(Таблица3[[#This Row],[Дата заказа]])</f>
        <v>12</v>
      </c>
      <c r="O396" s="29">
        <f>_xlfn.ISOWEEKNUM(Таблица3[[#This Row],[Дата заказа]])</f>
        <v>28</v>
      </c>
      <c r="P396">
        <f>YEAR(Таблица3[[#This Row],[Дата заказа]])</f>
        <v>2018</v>
      </c>
    </row>
    <row r="397" spans="1:16" x14ac:dyDescent="0.2">
      <c r="A397" s="1">
        <v>6</v>
      </c>
      <c r="B397" t="s">
        <v>2793</v>
      </c>
      <c r="C397" t="s">
        <v>2794</v>
      </c>
      <c r="D397" t="s">
        <v>2795</v>
      </c>
      <c r="E397">
        <v>3197</v>
      </c>
      <c r="F397" t="s">
        <v>2796</v>
      </c>
      <c r="G397">
        <v>6</v>
      </c>
      <c r="H397">
        <v>19182</v>
      </c>
      <c r="I397">
        <v>0.03</v>
      </c>
      <c r="J397">
        <v>18606.54</v>
      </c>
      <c r="K397" s="10">
        <v>43138</v>
      </c>
      <c r="L397" s="25">
        <f t="shared" si="6"/>
        <v>2</v>
      </c>
      <c r="M397" s="8">
        <f>WEEKDAY(Таблица3[[#This Row],[Дата заказа]],2)</f>
        <v>3</v>
      </c>
      <c r="N397" s="29">
        <f>DAY(Таблица3[[#This Row],[Дата заказа]])</f>
        <v>7</v>
      </c>
      <c r="O397" s="29">
        <f>_xlfn.ISOWEEKNUM(Таблица3[[#This Row],[Дата заказа]])</f>
        <v>6</v>
      </c>
      <c r="P397">
        <f>YEAR(Таблица3[[#This Row],[Дата заказа]])</f>
        <v>2018</v>
      </c>
    </row>
    <row r="398" spans="1:16" x14ac:dyDescent="0.2">
      <c r="A398" s="1">
        <v>28</v>
      </c>
      <c r="B398" t="s">
        <v>2897</v>
      </c>
      <c r="C398" t="s">
        <v>2839</v>
      </c>
      <c r="D398" t="s">
        <v>2840</v>
      </c>
      <c r="E398">
        <v>1994</v>
      </c>
      <c r="F398" t="s">
        <v>2796</v>
      </c>
      <c r="G398">
        <v>40</v>
      </c>
      <c r="H398">
        <v>79760</v>
      </c>
      <c r="I398">
        <v>0.12</v>
      </c>
      <c r="J398">
        <v>70188.800000000003</v>
      </c>
      <c r="K398" s="10">
        <v>43969</v>
      </c>
      <c r="L398" s="25">
        <f t="shared" si="6"/>
        <v>5</v>
      </c>
      <c r="M398" s="8">
        <f>WEEKDAY(Таблица3[[#This Row],[Дата заказа]],2)</f>
        <v>1</v>
      </c>
      <c r="N398" s="29">
        <f>DAY(Таблица3[[#This Row],[Дата заказа]])</f>
        <v>18</v>
      </c>
      <c r="O398" s="29">
        <f>_xlfn.ISOWEEKNUM(Таблица3[[#This Row],[Дата заказа]])</f>
        <v>21</v>
      </c>
      <c r="P398">
        <f>YEAR(Таблица3[[#This Row],[Дата заказа]])</f>
        <v>2020</v>
      </c>
    </row>
    <row r="399" spans="1:16" x14ac:dyDescent="0.2">
      <c r="A399" s="1">
        <v>19</v>
      </c>
      <c r="B399" t="s">
        <v>2863</v>
      </c>
      <c r="C399" t="s">
        <v>2798</v>
      </c>
      <c r="D399" t="s">
        <v>2864</v>
      </c>
      <c r="E399">
        <v>1879</v>
      </c>
      <c r="F399" t="s">
        <v>2800</v>
      </c>
      <c r="G399">
        <v>15</v>
      </c>
      <c r="H399">
        <v>28185</v>
      </c>
      <c r="I399">
        <v>0.03</v>
      </c>
      <c r="J399">
        <v>27339.45</v>
      </c>
      <c r="K399" s="10">
        <v>43759</v>
      </c>
      <c r="L399" s="25">
        <f t="shared" si="6"/>
        <v>10</v>
      </c>
      <c r="M399" s="8">
        <f>WEEKDAY(Таблица3[[#This Row],[Дата заказа]],2)</f>
        <v>1</v>
      </c>
      <c r="N399" s="29">
        <f>DAY(Таблица3[[#This Row],[Дата заказа]])</f>
        <v>21</v>
      </c>
      <c r="O399" s="29">
        <f>_xlfn.ISOWEEKNUM(Таблица3[[#This Row],[Дата заказа]])</f>
        <v>43</v>
      </c>
      <c r="P399">
        <f>YEAR(Таблица3[[#This Row],[Дата заказа]])</f>
        <v>2019</v>
      </c>
    </row>
    <row r="400" spans="1:16" x14ac:dyDescent="0.2">
      <c r="A400" s="1">
        <v>7</v>
      </c>
      <c r="B400" t="s">
        <v>2836</v>
      </c>
      <c r="C400" t="s">
        <v>2813</v>
      </c>
      <c r="D400" t="s">
        <v>2837</v>
      </c>
      <c r="E400">
        <v>1923</v>
      </c>
      <c r="F400" t="s">
        <v>2800</v>
      </c>
      <c r="G400">
        <v>25</v>
      </c>
      <c r="H400">
        <v>48075</v>
      </c>
      <c r="I400">
        <v>0.06</v>
      </c>
      <c r="J400">
        <v>45190.5</v>
      </c>
      <c r="K400" s="10">
        <v>43884</v>
      </c>
      <c r="L400" s="25">
        <f t="shared" si="6"/>
        <v>2</v>
      </c>
      <c r="M400" s="8">
        <f>WEEKDAY(Таблица3[[#This Row],[Дата заказа]],2)</f>
        <v>7</v>
      </c>
      <c r="N400" s="29">
        <f>DAY(Таблица3[[#This Row],[Дата заказа]])</f>
        <v>23</v>
      </c>
      <c r="O400" s="29">
        <f>_xlfn.ISOWEEKNUM(Таблица3[[#This Row],[Дата заказа]])</f>
        <v>8</v>
      </c>
      <c r="P400">
        <f>YEAR(Таблица3[[#This Row],[Дата заказа]])</f>
        <v>2020</v>
      </c>
    </row>
    <row r="401" spans="1:16" x14ac:dyDescent="0.2">
      <c r="A401" s="1">
        <v>34</v>
      </c>
      <c r="B401" t="s">
        <v>2812</v>
      </c>
      <c r="C401" t="s">
        <v>2813</v>
      </c>
      <c r="D401" t="s">
        <v>2814</v>
      </c>
      <c r="E401">
        <v>2199</v>
      </c>
      <c r="F401" t="s">
        <v>2800</v>
      </c>
      <c r="G401">
        <v>60</v>
      </c>
      <c r="H401">
        <v>131940</v>
      </c>
      <c r="I401">
        <v>0.15</v>
      </c>
      <c r="J401">
        <v>112149</v>
      </c>
      <c r="K401" s="10">
        <v>42924</v>
      </c>
      <c r="L401" s="25">
        <f t="shared" si="6"/>
        <v>7</v>
      </c>
      <c r="M401" s="8">
        <f>WEEKDAY(Таблица3[[#This Row],[Дата заказа]],2)</f>
        <v>6</v>
      </c>
      <c r="N401" s="29">
        <f>DAY(Таблица3[[#This Row],[Дата заказа]])</f>
        <v>8</v>
      </c>
      <c r="O401" s="29">
        <f>_xlfn.ISOWEEKNUM(Таблица3[[#This Row],[Дата заказа]])</f>
        <v>27</v>
      </c>
      <c r="P401">
        <f>YEAR(Таблица3[[#This Row],[Дата заказа]])</f>
        <v>2017</v>
      </c>
    </row>
    <row r="402" spans="1:16" x14ac:dyDescent="0.2">
      <c r="A402" s="1">
        <v>25</v>
      </c>
      <c r="B402" t="s">
        <v>2838</v>
      </c>
      <c r="C402" t="s">
        <v>2839</v>
      </c>
      <c r="D402" t="s">
        <v>2840</v>
      </c>
      <c r="E402">
        <v>1994</v>
      </c>
      <c r="F402" t="s">
        <v>2796</v>
      </c>
      <c r="G402">
        <v>10</v>
      </c>
      <c r="H402">
        <v>19940</v>
      </c>
      <c r="I402">
        <v>0.03</v>
      </c>
      <c r="J402">
        <v>19341.8</v>
      </c>
      <c r="K402" s="10">
        <v>43750</v>
      </c>
      <c r="L402" s="25">
        <f t="shared" si="6"/>
        <v>10</v>
      </c>
      <c r="M402" s="8">
        <f>WEEKDAY(Таблица3[[#This Row],[Дата заказа]],2)</f>
        <v>6</v>
      </c>
      <c r="N402" s="29">
        <f>DAY(Таблица3[[#This Row],[Дата заказа]])</f>
        <v>12</v>
      </c>
      <c r="O402" s="29">
        <f>_xlfn.ISOWEEKNUM(Таблица3[[#This Row],[Дата заказа]])</f>
        <v>41</v>
      </c>
      <c r="P402">
        <f>YEAR(Таблица3[[#This Row],[Дата заказа]])</f>
        <v>2019</v>
      </c>
    </row>
    <row r="403" spans="1:16" x14ac:dyDescent="0.2">
      <c r="A403" s="1">
        <v>40</v>
      </c>
      <c r="B403" t="s">
        <v>2810</v>
      </c>
      <c r="C403" t="s">
        <v>2798</v>
      </c>
      <c r="D403" t="s">
        <v>2811</v>
      </c>
      <c r="E403">
        <v>847</v>
      </c>
      <c r="F403" t="s">
        <v>2800</v>
      </c>
      <c r="G403">
        <v>15</v>
      </c>
      <c r="H403">
        <v>12705</v>
      </c>
      <c r="I403">
        <v>0</v>
      </c>
      <c r="J403">
        <v>12705</v>
      </c>
      <c r="K403" s="10">
        <v>42478</v>
      </c>
      <c r="L403" s="25">
        <f t="shared" si="6"/>
        <v>4</v>
      </c>
      <c r="M403" s="8">
        <f>WEEKDAY(Таблица3[[#This Row],[Дата заказа]],2)</f>
        <v>1</v>
      </c>
      <c r="N403" s="29">
        <f>DAY(Таблица3[[#This Row],[Дата заказа]])</f>
        <v>18</v>
      </c>
      <c r="O403" s="29">
        <f>_xlfn.ISOWEEKNUM(Таблица3[[#This Row],[Дата заказа]])</f>
        <v>16</v>
      </c>
      <c r="P403">
        <f>YEAR(Таблица3[[#This Row],[Дата заказа]])</f>
        <v>2016</v>
      </c>
    </row>
    <row r="404" spans="1:16" x14ac:dyDescent="0.2">
      <c r="A404" s="1">
        <v>13</v>
      </c>
      <c r="B404" t="s">
        <v>2831</v>
      </c>
      <c r="C404" t="s">
        <v>2794</v>
      </c>
      <c r="D404" t="s">
        <v>2832</v>
      </c>
      <c r="E404">
        <v>759</v>
      </c>
      <c r="F404" t="s">
        <v>2796</v>
      </c>
      <c r="G404">
        <v>14</v>
      </c>
      <c r="H404">
        <v>10626</v>
      </c>
      <c r="I404">
        <v>0</v>
      </c>
      <c r="J404">
        <v>10626</v>
      </c>
      <c r="K404" s="10">
        <v>42928</v>
      </c>
      <c r="L404" s="25">
        <f t="shared" si="6"/>
        <v>7</v>
      </c>
      <c r="M404" s="8">
        <f>WEEKDAY(Таблица3[[#This Row],[Дата заказа]],2)</f>
        <v>3</v>
      </c>
      <c r="N404" s="29">
        <f>DAY(Таблица3[[#This Row],[Дата заказа]])</f>
        <v>12</v>
      </c>
      <c r="O404" s="29">
        <f>_xlfn.ISOWEEKNUM(Таблица3[[#This Row],[Дата заказа]])</f>
        <v>28</v>
      </c>
      <c r="P404">
        <f>YEAR(Таблица3[[#This Row],[Дата заказа]])</f>
        <v>2017</v>
      </c>
    </row>
    <row r="405" spans="1:16" x14ac:dyDescent="0.2">
      <c r="A405" s="1">
        <v>10</v>
      </c>
      <c r="B405" t="s">
        <v>2826</v>
      </c>
      <c r="C405" t="s">
        <v>2813</v>
      </c>
      <c r="D405" t="s">
        <v>2827</v>
      </c>
      <c r="E405">
        <v>800</v>
      </c>
      <c r="F405" t="s">
        <v>2800</v>
      </c>
      <c r="G405">
        <v>25</v>
      </c>
      <c r="H405">
        <v>20000</v>
      </c>
      <c r="I405">
        <v>0.03</v>
      </c>
      <c r="J405">
        <v>19400</v>
      </c>
      <c r="K405" s="10">
        <v>43659</v>
      </c>
      <c r="L405" s="25">
        <f t="shared" si="6"/>
        <v>7</v>
      </c>
      <c r="M405" s="8">
        <f>WEEKDAY(Таблица3[[#This Row],[Дата заказа]],2)</f>
        <v>6</v>
      </c>
      <c r="N405" s="29">
        <f>DAY(Таблица3[[#This Row],[Дата заказа]])</f>
        <v>13</v>
      </c>
      <c r="O405" s="29">
        <f>_xlfn.ISOWEEKNUM(Таблица3[[#This Row],[Дата заказа]])</f>
        <v>28</v>
      </c>
      <c r="P405">
        <f>YEAR(Таблица3[[#This Row],[Дата заказа]])</f>
        <v>2019</v>
      </c>
    </row>
    <row r="406" spans="1:16" x14ac:dyDescent="0.2">
      <c r="A406" s="1">
        <v>6</v>
      </c>
      <c r="B406" t="s">
        <v>2793</v>
      </c>
      <c r="C406" t="s">
        <v>2794</v>
      </c>
      <c r="D406" t="s">
        <v>2795</v>
      </c>
      <c r="E406">
        <v>3197</v>
      </c>
      <c r="F406" t="s">
        <v>2796</v>
      </c>
      <c r="G406">
        <v>6</v>
      </c>
      <c r="H406">
        <v>19182</v>
      </c>
      <c r="I406">
        <v>0.03</v>
      </c>
      <c r="J406">
        <v>18606.54</v>
      </c>
      <c r="K406" s="10">
        <v>43544</v>
      </c>
      <c r="L406" s="25">
        <f t="shared" si="6"/>
        <v>3</v>
      </c>
      <c r="M406" s="8">
        <f>WEEKDAY(Таблица3[[#This Row],[Дата заказа]],2)</f>
        <v>3</v>
      </c>
      <c r="N406" s="29">
        <f>DAY(Таблица3[[#This Row],[Дата заказа]])</f>
        <v>20</v>
      </c>
      <c r="O406" s="29">
        <f>_xlfn.ISOWEEKNUM(Таблица3[[#This Row],[Дата заказа]])</f>
        <v>12</v>
      </c>
      <c r="P406">
        <f>YEAR(Таблица3[[#This Row],[Дата заказа]])</f>
        <v>2019</v>
      </c>
    </row>
    <row r="407" spans="1:16" x14ac:dyDescent="0.2">
      <c r="A407" s="1">
        <v>28</v>
      </c>
      <c r="B407" t="s">
        <v>2897</v>
      </c>
      <c r="C407" t="s">
        <v>2839</v>
      </c>
      <c r="D407" t="s">
        <v>2840</v>
      </c>
      <c r="E407">
        <v>1994</v>
      </c>
      <c r="F407" t="s">
        <v>2796</v>
      </c>
      <c r="G407">
        <v>40</v>
      </c>
      <c r="H407">
        <v>79760</v>
      </c>
      <c r="I407">
        <v>0.12</v>
      </c>
      <c r="J407">
        <v>70188.800000000003</v>
      </c>
      <c r="K407" s="10">
        <v>42757</v>
      </c>
      <c r="L407" s="25">
        <f t="shared" si="6"/>
        <v>1</v>
      </c>
      <c r="M407" s="8">
        <f>WEEKDAY(Таблица3[[#This Row],[Дата заказа]],2)</f>
        <v>7</v>
      </c>
      <c r="N407" s="29">
        <f>DAY(Таблица3[[#This Row],[Дата заказа]])</f>
        <v>22</v>
      </c>
      <c r="O407" s="29">
        <f>_xlfn.ISOWEEKNUM(Таблица3[[#This Row],[Дата заказа]])</f>
        <v>3</v>
      </c>
      <c r="P407">
        <f>YEAR(Таблица3[[#This Row],[Дата заказа]])</f>
        <v>2017</v>
      </c>
    </row>
    <row r="408" spans="1:16" x14ac:dyDescent="0.2">
      <c r="A408" s="1">
        <v>55</v>
      </c>
      <c r="B408" t="s">
        <v>2866</v>
      </c>
      <c r="C408" t="s">
        <v>2807</v>
      </c>
      <c r="D408" t="s">
        <v>2807</v>
      </c>
      <c r="E408">
        <v>699</v>
      </c>
      <c r="F408" t="s">
        <v>2796</v>
      </c>
      <c r="G408">
        <v>10</v>
      </c>
      <c r="H408">
        <v>6990</v>
      </c>
      <c r="I408">
        <v>0</v>
      </c>
      <c r="J408">
        <v>6990</v>
      </c>
      <c r="K408" s="10">
        <v>43309</v>
      </c>
      <c r="L408" s="25">
        <f t="shared" si="6"/>
        <v>7</v>
      </c>
      <c r="M408" s="8">
        <f>WEEKDAY(Таблица3[[#This Row],[Дата заказа]],2)</f>
        <v>6</v>
      </c>
      <c r="N408" s="29">
        <f>DAY(Таблица3[[#This Row],[Дата заказа]])</f>
        <v>28</v>
      </c>
      <c r="O408" s="29">
        <f>_xlfn.ISOWEEKNUM(Таблица3[[#This Row],[Дата заказа]])</f>
        <v>30</v>
      </c>
      <c r="P408">
        <f>YEAR(Таблица3[[#This Row],[Дата заказа]])</f>
        <v>2018</v>
      </c>
    </row>
    <row r="409" spans="1:16" x14ac:dyDescent="0.2">
      <c r="A409" s="1">
        <v>4</v>
      </c>
      <c r="B409" t="s">
        <v>2806</v>
      </c>
      <c r="C409" t="s">
        <v>2807</v>
      </c>
      <c r="D409" t="s">
        <v>2808</v>
      </c>
      <c r="E409">
        <v>2211</v>
      </c>
      <c r="F409" t="s">
        <v>2796</v>
      </c>
      <c r="G409">
        <v>25</v>
      </c>
      <c r="H409">
        <v>55275</v>
      </c>
      <c r="I409">
        <v>0.09</v>
      </c>
      <c r="J409">
        <v>50300.25</v>
      </c>
      <c r="K409" s="10">
        <v>43825</v>
      </c>
      <c r="L409" s="25">
        <f t="shared" si="6"/>
        <v>12</v>
      </c>
      <c r="M409" s="8">
        <f>WEEKDAY(Таблица3[[#This Row],[Дата заказа]],2)</f>
        <v>4</v>
      </c>
      <c r="N409" s="29">
        <f>DAY(Таблица3[[#This Row],[Дата заказа]])</f>
        <v>26</v>
      </c>
      <c r="O409" s="29">
        <f>_xlfn.ISOWEEKNUM(Таблица3[[#This Row],[Дата заказа]])</f>
        <v>52</v>
      </c>
      <c r="P409">
        <f>YEAR(Таблица3[[#This Row],[Дата заказа]])</f>
        <v>2019</v>
      </c>
    </row>
    <row r="410" spans="1:16" x14ac:dyDescent="0.2">
      <c r="A410" s="1">
        <v>49</v>
      </c>
      <c r="B410" t="s">
        <v>2801</v>
      </c>
      <c r="C410" t="s">
        <v>2802</v>
      </c>
      <c r="D410" t="s">
        <v>2803</v>
      </c>
      <c r="E410">
        <v>617</v>
      </c>
      <c r="F410" t="s">
        <v>2796</v>
      </c>
      <c r="G410">
        <v>25</v>
      </c>
      <c r="H410">
        <v>15425</v>
      </c>
      <c r="I410">
        <v>0</v>
      </c>
      <c r="J410">
        <v>15425</v>
      </c>
      <c r="K410" s="10">
        <v>44137</v>
      </c>
      <c r="L410" s="25">
        <f t="shared" si="6"/>
        <v>11</v>
      </c>
      <c r="M410" s="8">
        <f>WEEKDAY(Таблица3[[#This Row],[Дата заказа]],2)</f>
        <v>1</v>
      </c>
      <c r="N410" s="29">
        <f>DAY(Таблица3[[#This Row],[Дата заказа]])</f>
        <v>2</v>
      </c>
      <c r="O410" s="29">
        <f>_xlfn.ISOWEEKNUM(Таблица3[[#This Row],[Дата заказа]])</f>
        <v>45</v>
      </c>
      <c r="P410">
        <f>YEAR(Таблица3[[#This Row],[Дата заказа]])</f>
        <v>2020</v>
      </c>
    </row>
    <row r="411" spans="1:16" x14ac:dyDescent="0.2">
      <c r="A411" s="1">
        <v>29</v>
      </c>
      <c r="B411" t="s">
        <v>2833</v>
      </c>
      <c r="C411" t="s">
        <v>2818</v>
      </c>
      <c r="D411" t="s">
        <v>2834</v>
      </c>
      <c r="E411">
        <v>843</v>
      </c>
      <c r="F411" t="s">
        <v>2796</v>
      </c>
      <c r="G411">
        <v>10</v>
      </c>
      <c r="H411">
        <v>8430</v>
      </c>
      <c r="I411">
        <v>0</v>
      </c>
      <c r="J411">
        <v>8430</v>
      </c>
      <c r="K411" s="10">
        <v>43759</v>
      </c>
      <c r="L411" s="25">
        <f t="shared" si="6"/>
        <v>10</v>
      </c>
      <c r="M411" s="8">
        <f>WEEKDAY(Таблица3[[#This Row],[Дата заказа]],2)</f>
        <v>1</v>
      </c>
      <c r="N411" s="29">
        <f>DAY(Таблица3[[#This Row],[Дата заказа]])</f>
        <v>21</v>
      </c>
      <c r="O411" s="29">
        <f>_xlfn.ISOWEEKNUM(Таблица3[[#This Row],[Дата заказа]])</f>
        <v>43</v>
      </c>
      <c r="P411">
        <f>YEAR(Таблица3[[#This Row],[Дата заказа]])</f>
        <v>2019</v>
      </c>
    </row>
    <row r="412" spans="1:16" x14ac:dyDescent="0.2">
      <c r="A412" s="1">
        <v>31</v>
      </c>
      <c r="B412" t="s">
        <v>2847</v>
      </c>
      <c r="C412" t="s">
        <v>2802</v>
      </c>
      <c r="D412" t="s">
        <v>2848</v>
      </c>
      <c r="E412">
        <v>1228</v>
      </c>
      <c r="F412" t="s">
        <v>2800</v>
      </c>
      <c r="G412">
        <v>45</v>
      </c>
      <c r="H412">
        <v>55260</v>
      </c>
      <c r="I412">
        <v>0.09</v>
      </c>
      <c r="J412">
        <v>50286.6</v>
      </c>
      <c r="K412" s="10">
        <v>42333</v>
      </c>
      <c r="L412" s="25">
        <f t="shared" si="6"/>
        <v>11</v>
      </c>
      <c r="M412" s="8">
        <f>WEEKDAY(Таблица3[[#This Row],[Дата заказа]],2)</f>
        <v>3</v>
      </c>
      <c r="N412" s="29">
        <f>DAY(Таблица3[[#This Row],[Дата заказа]])</f>
        <v>25</v>
      </c>
      <c r="O412" s="29">
        <f>_xlfn.ISOWEEKNUM(Таблица3[[#This Row],[Дата заказа]])</f>
        <v>48</v>
      </c>
      <c r="P412">
        <f>YEAR(Таблица3[[#This Row],[Дата заказа]])</f>
        <v>2015</v>
      </c>
    </row>
    <row r="413" spans="1:16" x14ac:dyDescent="0.2">
      <c r="A413" s="1">
        <v>34</v>
      </c>
      <c r="B413" t="s">
        <v>2812</v>
      </c>
      <c r="C413" t="s">
        <v>2813</v>
      </c>
      <c r="D413" t="s">
        <v>2814</v>
      </c>
      <c r="E413">
        <v>2199</v>
      </c>
      <c r="F413" t="s">
        <v>2800</v>
      </c>
      <c r="G413">
        <v>60</v>
      </c>
      <c r="H413">
        <v>131940</v>
      </c>
      <c r="I413">
        <v>0.15</v>
      </c>
      <c r="J413">
        <v>112149</v>
      </c>
      <c r="K413" s="10">
        <v>43583</v>
      </c>
      <c r="L413" s="25">
        <f t="shared" si="6"/>
        <v>4</v>
      </c>
      <c r="M413" s="8">
        <f>WEEKDAY(Таблица3[[#This Row],[Дата заказа]],2)</f>
        <v>7</v>
      </c>
      <c r="N413" s="29">
        <f>DAY(Таблица3[[#This Row],[Дата заказа]])</f>
        <v>28</v>
      </c>
      <c r="O413" s="29">
        <f>_xlfn.ISOWEEKNUM(Таблица3[[#This Row],[Дата заказа]])</f>
        <v>17</v>
      </c>
      <c r="P413">
        <f>YEAR(Таблица3[[#This Row],[Дата заказа]])</f>
        <v>2019</v>
      </c>
    </row>
    <row r="414" spans="1:16" x14ac:dyDescent="0.2">
      <c r="A414" s="1">
        <v>32</v>
      </c>
      <c r="B414" t="s">
        <v>2843</v>
      </c>
      <c r="C414" t="s">
        <v>2794</v>
      </c>
      <c r="D414" t="s">
        <v>2824</v>
      </c>
      <c r="E414">
        <v>967</v>
      </c>
      <c r="F414" t="s">
        <v>2796</v>
      </c>
      <c r="G414">
        <v>8</v>
      </c>
      <c r="H414">
        <v>7736</v>
      </c>
      <c r="I414">
        <v>0</v>
      </c>
      <c r="J414">
        <v>7736</v>
      </c>
      <c r="K414" s="10">
        <v>43809</v>
      </c>
      <c r="L414" s="25">
        <f t="shared" si="6"/>
        <v>12</v>
      </c>
      <c r="M414" s="8">
        <f>WEEKDAY(Таблица3[[#This Row],[Дата заказа]],2)</f>
        <v>2</v>
      </c>
      <c r="N414" s="29">
        <f>DAY(Таблица3[[#This Row],[Дата заказа]])</f>
        <v>10</v>
      </c>
      <c r="O414" s="29">
        <f>_xlfn.ISOWEEKNUM(Таблица3[[#This Row],[Дата заказа]])</f>
        <v>50</v>
      </c>
      <c r="P414">
        <f>YEAR(Таблица3[[#This Row],[Дата заказа]])</f>
        <v>2019</v>
      </c>
    </row>
    <row r="415" spans="1:16" x14ac:dyDescent="0.2">
      <c r="A415" s="1">
        <v>46</v>
      </c>
      <c r="B415" t="s">
        <v>2815</v>
      </c>
      <c r="C415" t="s">
        <v>2816</v>
      </c>
      <c r="D415" t="s">
        <v>2816</v>
      </c>
      <c r="E415">
        <v>770</v>
      </c>
      <c r="F415" t="s">
        <v>2800</v>
      </c>
      <c r="G415">
        <v>20</v>
      </c>
      <c r="H415">
        <v>15400</v>
      </c>
      <c r="I415">
        <v>0.03</v>
      </c>
      <c r="J415">
        <v>14938</v>
      </c>
      <c r="K415" s="10">
        <v>44052</v>
      </c>
      <c r="L415" s="25">
        <f t="shared" si="6"/>
        <v>8</v>
      </c>
      <c r="M415" s="8">
        <f>WEEKDAY(Таблица3[[#This Row],[Дата заказа]],2)</f>
        <v>7</v>
      </c>
      <c r="N415" s="29">
        <f>DAY(Таблица3[[#This Row],[Дата заказа]])</f>
        <v>9</v>
      </c>
      <c r="O415" s="29">
        <f>_xlfn.ISOWEEKNUM(Таблица3[[#This Row],[Дата заказа]])</f>
        <v>32</v>
      </c>
      <c r="P415">
        <f>YEAR(Таблица3[[#This Row],[Дата заказа]])</f>
        <v>2020</v>
      </c>
    </row>
    <row r="416" spans="1:16" x14ac:dyDescent="0.2">
      <c r="A416" s="1">
        <v>28</v>
      </c>
      <c r="B416" t="s">
        <v>2897</v>
      </c>
      <c r="C416" t="s">
        <v>2839</v>
      </c>
      <c r="D416" t="s">
        <v>2840</v>
      </c>
      <c r="E416">
        <v>1994</v>
      </c>
      <c r="F416" t="s">
        <v>2796</v>
      </c>
      <c r="G416">
        <v>40</v>
      </c>
      <c r="H416">
        <v>79760</v>
      </c>
      <c r="I416">
        <v>0.12</v>
      </c>
      <c r="J416">
        <v>70188.800000000003</v>
      </c>
      <c r="K416" s="10">
        <v>44036</v>
      </c>
      <c r="L416" s="25">
        <f t="shared" si="6"/>
        <v>7</v>
      </c>
      <c r="M416" s="8">
        <f>WEEKDAY(Таблица3[[#This Row],[Дата заказа]],2)</f>
        <v>5</v>
      </c>
      <c r="N416" s="29">
        <f>DAY(Таблица3[[#This Row],[Дата заказа]])</f>
        <v>24</v>
      </c>
      <c r="O416" s="29">
        <f>_xlfn.ISOWEEKNUM(Таблица3[[#This Row],[Дата заказа]])</f>
        <v>30</v>
      </c>
      <c r="P416">
        <f>YEAR(Таблица3[[#This Row],[Дата заказа]])</f>
        <v>2020</v>
      </c>
    </row>
    <row r="417" spans="1:16" x14ac:dyDescent="0.2">
      <c r="A417" s="1">
        <v>3</v>
      </c>
      <c r="B417" t="s">
        <v>2841</v>
      </c>
      <c r="C417" t="s">
        <v>2794</v>
      </c>
      <c r="D417" t="s">
        <v>2794</v>
      </c>
      <c r="E417">
        <v>807</v>
      </c>
      <c r="F417" t="s">
        <v>2800</v>
      </c>
      <c r="G417">
        <v>18</v>
      </c>
      <c r="H417">
        <v>14526</v>
      </c>
      <c r="I417">
        <v>0</v>
      </c>
      <c r="J417">
        <v>14526</v>
      </c>
      <c r="K417" s="10">
        <v>42213</v>
      </c>
      <c r="L417" s="25">
        <f t="shared" si="6"/>
        <v>7</v>
      </c>
      <c r="M417" s="8">
        <f>WEEKDAY(Таблица3[[#This Row],[Дата заказа]],2)</f>
        <v>2</v>
      </c>
      <c r="N417" s="29">
        <f>DAY(Таблица3[[#This Row],[Дата заказа]])</f>
        <v>28</v>
      </c>
      <c r="O417" s="29">
        <f>_xlfn.ISOWEEKNUM(Таблица3[[#This Row],[Дата заказа]])</f>
        <v>31</v>
      </c>
      <c r="P417">
        <f>YEAR(Таблица3[[#This Row],[Дата заказа]])</f>
        <v>2015</v>
      </c>
    </row>
    <row r="418" spans="1:16" x14ac:dyDescent="0.2">
      <c r="A418" s="1">
        <v>53</v>
      </c>
      <c r="B418" t="s">
        <v>2836</v>
      </c>
      <c r="C418" t="s">
        <v>2813</v>
      </c>
      <c r="D418" t="s">
        <v>2837</v>
      </c>
      <c r="E418">
        <v>1923</v>
      </c>
      <c r="F418" t="s">
        <v>2800</v>
      </c>
      <c r="G418">
        <v>35</v>
      </c>
      <c r="H418">
        <v>67305</v>
      </c>
      <c r="I418">
        <v>0.06</v>
      </c>
      <c r="J418">
        <v>63266.7</v>
      </c>
      <c r="K418" s="10">
        <v>42993</v>
      </c>
      <c r="L418" s="25">
        <f t="shared" si="6"/>
        <v>9</v>
      </c>
      <c r="M418" s="8">
        <f>WEEKDAY(Таблица3[[#This Row],[Дата заказа]],2)</f>
        <v>5</v>
      </c>
      <c r="N418" s="29">
        <f>DAY(Таблица3[[#This Row],[Дата заказа]])</f>
        <v>15</v>
      </c>
      <c r="O418" s="29">
        <f>_xlfn.ISOWEEKNUM(Таблица3[[#This Row],[Дата заказа]])</f>
        <v>37</v>
      </c>
      <c r="P418">
        <f>YEAR(Таблица3[[#This Row],[Дата заказа]])</f>
        <v>2017</v>
      </c>
    </row>
    <row r="419" spans="1:16" x14ac:dyDescent="0.2">
      <c r="A419" s="1">
        <v>17</v>
      </c>
      <c r="B419" t="s">
        <v>2823</v>
      </c>
      <c r="C419" t="s">
        <v>2794</v>
      </c>
      <c r="D419" t="s">
        <v>2824</v>
      </c>
      <c r="E419">
        <v>967</v>
      </c>
      <c r="F419" t="s">
        <v>2796</v>
      </c>
      <c r="G419">
        <v>12</v>
      </c>
      <c r="H419">
        <v>11604</v>
      </c>
      <c r="I419">
        <v>0</v>
      </c>
      <c r="J419">
        <v>11604</v>
      </c>
      <c r="K419" s="10">
        <v>43568</v>
      </c>
      <c r="L419" s="25">
        <f t="shared" si="6"/>
        <v>4</v>
      </c>
      <c r="M419" s="8">
        <f>WEEKDAY(Таблица3[[#This Row],[Дата заказа]],2)</f>
        <v>6</v>
      </c>
      <c r="N419" s="29">
        <f>DAY(Таблица3[[#This Row],[Дата заказа]])</f>
        <v>13</v>
      </c>
      <c r="O419" s="29">
        <f>_xlfn.ISOWEEKNUM(Таблица3[[#This Row],[Дата заказа]])</f>
        <v>15</v>
      </c>
      <c r="P419">
        <f>YEAR(Таблица3[[#This Row],[Дата заказа]])</f>
        <v>2019</v>
      </c>
    </row>
    <row r="420" spans="1:16" x14ac:dyDescent="0.2">
      <c r="A420" s="1">
        <v>5</v>
      </c>
      <c r="B420" t="s">
        <v>2804</v>
      </c>
      <c r="C420" t="s">
        <v>2794</v>
      </c>
      <c r="D420" t="s">
        <v>2805</v>
      </c>
      <c r="E420">
        <v>1182</v>
      </c>
      <c r="F420" t="s">
        <v>2800</v>
      </c>
      <c r="G420">
        <v>17</v>
      </c>
      <c r="H420">
        <v>20094</v>
      </c>
      <c r="I420">
        <v>0.03</v>
      </c>
      <c r="J420">
        <v>19491.18</v>
      </c>
      <c r="K420" s="10">
        <v>43303</v>
      </c>
      <c r="L420" s="25">
        <f t="shared" si="6"/>
        <v>7</v>
      </c>
      <c r="M420" s="8">
        <f>WEEKDAY(Таблица3[[#This Row],[Дата заказа]],2)</f>
        <v>7</v>
      </c>
      <c r="N420" s="29">
        <f>DAY(Таблица3[[#This Row],[Дата заказа]])</f>
        <v>22</v>
      </c>
      <c r="O420" s="29">
        <f>_xlfn.ISOWEEKNUM(Таблица3[[#This Row],[Дата заказа]])</f>
        <v>29</v>
      </c>
      <c r="P420">
        <f>YEAR(Таблица3[[#This Row],[Дата заказа]])</f>
        <v>2018</v>
      </c>
    </row>
    <row r="421" spans="1:16" x14ac:dyDescent="0.2">
      <c r="A421" s="1">
        <v>11</v>
      </c>
      <c r="B421" t="s">
        <v>2846</v>
      </c>
      <c r="C421" t="s">
        <v>2794</v>
      </c>
      <c r="D421" t="s">
        <v>2900</v>
      </c>
      <c r="E421">
        <v>3197</v>
      </c>
      <c r="F421" t="s">
        <v>2796</v>
      </c>
      <c r="G421">
        <v>10</v>
      </c>
      <c r="H421">
        <v>31970</v>
      </c>
      <c r="I421">
        <v>0</v>
      </c>
      <c r="J421">
        <v>31970</v>
      </c>
      <c r="K421" s="10">
        <v>43277</v>
      </c>
      <c r="L421" s="25">
        <f t="shared" si="6"/>
        <v>6</v>
      </c>
      <c r="M421" s="8">
        <f>WEEKDAY(Таблица3[[#This Row],[Дата заказа]],2)</f>
        <v>2</v>
      </c>
      <c r="N421" s="29">
        <f>DAY(Таблица3[[#This Row],[Дата заказа]])</f>
        <v>26</v>
      </c>
      <c r="O421" s="29">
        <f>_xlfn.ISOWEEKNUM(Таблица3[[#This Row],[Дата заказа]])</f>
        <v>26</v>
      </c>
      <c r="P421">
        <f>YEAR(Таблица3[[#This Row],[Дата заказа]])</f>
        <v>2018</v>
      </c>
    </row>
    <row r="422" spans="1:16" x14ac:dyDescent="0.2">
      <c r="A422" s="1">
        <v>14</v>
      </c>
      <c r="B422" t="s">
        <v>2815</v>
      </c>
      <c r="C422" t="s">
        <v>2816</v>
      </c>
      <c r="D422" t="s">
        <v>2816</v>
      </c>
      <c r="E422">
        <v>770</v>
      </c>
      <c r="F422" t="s">
        <v>2800</v>
      </c>
      <c r="G422">
        <v>20</v>
      </c>
      <c r="H422">
        <v>15400</v>
      </c>
      <c r="I422">
        <v>0.03</v>
      </c>
      <c r="J422">
        <v>14938</v>
      </c>
      <c r="K422" s="10">
        <v>43157</v>
      </c>
      <c r="L422" s="25">
        <f t="shared" si="6"/>
        <v>2</v>
      </c>
      <c r="M422" s="8">
        <f>WEEKDAY(Таблица3[[#This Row],[Дата заказа]],2)</f>
        <v>1</v>
      </c>
      <c r="N422" s="29">
        <f>DAY(Таблица3[[#This Row],[Дата заказа]])</f>
        <v>26</v>
      </c>
      <c r="O422" s="29">
        <f>_xlfn.ISOWEEKNUM(Таблица3[[#This Row],[Дата заказа]])</f>
        <v>9</v>
      </c>
      <c r="P422">
        <f>YEAR(Таблица3[[#This Row],[Дата заказа]])</f>
        <v>2018</v>
      </c>
    </row>
    <row r="423" spans="1:16" x14ac:dyDescent="0.2">
      <c r="A423" s="1">
        <v>13</v>
      </c>
      <c r="B423" t="s">
        <v>2831</v>
      </c>
      <c r="C423" t="s">
        <v>2794</v>
      </c>
      <c r="D423" t="s">
        <v>2832</v>
      </c>
      <c r="E423">
        <v>759</v>
      </c>
      <c r="F423" t="s">
        <v>2796</v>
      </c>
      <c r="G423">
        <v>14</v>
      </c>
      <c r="H423">
        <v>10626</v>
      </c>
      <c r="I423">
        <v>0</v>
      </c>
      <c r="J423">
        <v>10626</v>
      </c>
      <c r="K423" s="10">
        <v>43106</v>
      </c>
      <c r="L423" s="25">
        <f t="shared" si="6"/>
        <v>1</v>
      </c>
      <c r="M423" s="8">
        <f>WEEKDAY(Таблица3[[#This Row],[Дата заказа]],2)</f>
        <v>6</v>
      </c>
      <c r="N423" s="29">
        <f>DAY(Таблица3[[#This Row],[Дата заказа]])</f>
        <v>6</v>
      </c>
      <c r="O423" s="29">
        <f>_xlfn.ISOWEEKNUM(Таблица3[[#This Row],[Дата заказа]])</f>
        <v>1</v>
      </c>
      <c r="P423">
        <f>YEAR(Таблица3[[#This Row],[Дата заказа]])</f>
        <v>2018</v>
      </c>
    </row>
    <row r="424" spans="1:16" x14ac:dyDescent="0.2">
      <c r="A424" s="1">
        <v>51</v>
      </c>
      <c r="B424" t="s">
        <v>2806</v>
      </c>
      <c r="C424" t="s">
        <v>2807</v>
      </c>
      <c r="D424" t="s">
        <v>2821</v>
      </c>
      <c r="E424">
        <v>2211</v>
      </c>
      <c r="F424" t="s">
        <v>2796</v>
      </c>
      <c r="G424">
        <v>25</v>
      </c>
      <c r="H424">
        <v>55275</v>
      </c>
      <c r="I424">
        <v>0.09</v>
      </c>
      <c r="J424">
        <v>50300.25</v>
      </c>
      <c r="K424" s="10">
        <v>43793</v>
      </c>
      <c r="L424" s="25">
        <f t="shared" si="6"/>
        <v>11</v>
      </c>
      <c r="M424" s="8">
        <f>WEEKDAY(Таблица3[[#This Row],[Дата заказа]],2)</f>
        <v>7</v>
      </c>
      <c r="N424" s="29">
        <f>DAY(Таблица3[[#This Row],[Дата заказа]])</f>
        <v>24</v>
      </c>
      <c r="O424" s="29">
        <f>_xlfn.ISOWEEKNUM(Таблица3[[#This Row],[Дата заказа]])</f>
        <v>47</v>
      </c>
      <c r="P424">
        <f>YEAR(Таблица3[[#This Row],[Дата заказа]])</f>
        <v>2019</v>
      </c>
    </row>
    <row r="425" spans="1:16" x14ac:dyDescent="0.2">
      <c r="A425" s="1">
        <v>21</v>
      </c>
      <c r="B425" t="s">
        <v>2895</v>
      </c>
      <c r="C425" t="s">
        <v>2802</v>
      </c>
      <c r="D425" t="s">
        <v>2896</v>
      </c>
      <c r="E425">
        <v>887</v>
      </c>
      <c r="F425" t="s">
        <v>2796</v>
      </c>
      <c r="G425">
        <v>15</v>
      </c>
      <c r="H425">
        <v>13305</v>
      </c>
      <c r="I425">
        <v>0</v>
      </c>
      <c r="J425">
        <v>13305</v>
      </c>
      <c r="K425" s="10">
        <v>43306</v>
      </c>
      <c r="L425" s="25">
        <f t="shared" si="6"/>
        <v>7</v>
      </c>
      <c r="M425" s="8">
        <f>WEEKDAY(Таблица3[[#This Row],[Дата заказа]],2)</f>
        <v>3</v>
      </c>
      <c r="N425" s="29">
        <f>DAY(Таблица3[[#This Row],[Дата заказа]])</f>
        <v>25</v>
      </c>
      <c r="O425" s="29">
        <f>_xlfn.ISOWEEKNUM(Таблица3[[#This Row],[Дата заказа]])</f>
        <v>30</v>
      </c>
      <c r="P425">
        <f>YEAR(Таблица3[[#This Row],[Дата заказа]])</f>
        <v>2018</v>
      </c>
    </row>
    <row r="426" spans="1:16" x14ac:dyDescent="0.2">
      <c r="A426" s="1">
        <v>53</v>
      </c>
      <c r="B426" t="s">
        <v>2836</v>
      </c>
      <c r="C426" t="s">
        <v>2813</v>
      </c>
      <c r="D426" t="s">
        <v>2837</v>
      </c>
      <c r="E426">
        <v>1923</v>
      </c>
      <c r="F426" t="s">
        <v>2800</v>
      </c>
      <c r="G426">
        <v>35</v>
      </c>
      <c r="H426">
        <v>67305</v>
      </c>
      <c r="I426">
        <v>0.06</v>
      </c>
      <c r="J426">
        <v>63266.7</v>
      </c>
      <c r="K426" s="10">
        <v>42450</v>
      </c>
      <c r="L426" s="25">
        <f t="shared" si="6"/>
        <v>3</v>
      </c>
      <c r="M426" s="8">
        <f>WEEKDAY(Таблица3[[#This Row],[Дата заказа]],2)</f>
        <v>1</v>
      </c>
      <c r="N426" s="29">
        <f>DAY(Таблица3[[#This Row],[Дата заказа]])</f>
        <v>21</v>
      </c>
      <c r="O426" s="29">
        <f>_xlfn.ISOWEEKNUM(Таблица3[[#This Row],[Дата заказа]])</f>
        <v>12</v>
      </c>
      <c r="P426">
        <f>YEAR(Таблица3[[#This Row],[Дата заказа]])</f>
        <v>2016</v>
      </c>
    </row>
    <row r="427" spans="1:16" x14ac:dyDescent="0.2">
      <c r="A427" s="1">
        <v>17</v>
      </c>
      <c r="B427" t="s">
        <v>2823</v>
      </c>
      <c r="C427" t="s">
        <v>2794</v>
      </c>
      <c r="D427" t="s">
        <v>2824</v>
      </c>
      <c r="E427">
        <v>967</v>
      </c>
      <c r="F427" t="s">
        <v>2796</v>
      </c>
      <c r="G427">
        <v>12</v>
      </c>
      <c r="H427">
        <v>11604</v>
      </c>
      <c r="I427">
        <v>0</v>
      </c>
      <c r="J427">
        <v>11604</v>
      </c>
      <c r="K427" s="10">
        <v>42803</v>
      </c>
      <c r="L427" s="25">
        <f t="shared" si="6"/>
        <v>3</v>
      </c>
      <c r="M427" s="8">
        <f>WEEKDAY(Таблица3[[#This Row],[Дата заказа]],2)</f>
        <v>4</v>
      </c>
      <c r="N427" s="29">
        <f>DAY(Таблица3[[#This Row],[Дата заказа]])</f>
        <v>9</v>
      </c>
      <c r="O427" s="29">
        <f>_xlfn.ISOWEEKNUM(Таблица3[[#This Row],[Дата заказа]])</f>
        <v>10</v>
      </c>
      <c r="P427">
        <f>YEAR(Таблица3[[#This Row],[Дата заказа]])</f>
        <v>2017</v>
      </c>
    </row>
    <row r="428" spans="1:16" x14ac:dyDescent="0.2">
      <c r="A428" s="1">
        <v>38</v>
      </c>
      <c r="B428" t="s">
        <v>2804</v>
      </c>
      <c r="C428" t="s">
        <v>2794</v>
      </c>
      <c r="D428" t="s">
        <v>2805</v>
      </c>
      <c r="E428">
        <v>1182</v>
      </c>
      <c r="F428" t="s">
        <v>2800</v>
      </c>
      <c r="G428">
        <v>17</v>
      </c>
      <c r="H428">
        <v>20094</v>
      </c>
      <c r="I428">
        <v>0.03</v>
      </c>
      <c r="J428">
        <v>19491.18</v>
      </c>
      <c r="K428" s="10">
        <v>43721</v>
      </c>
      <c r="L428" s="25">
        <f t="shared" si="6"/>
        <v>9</v>
      </c>
      <c r="M428" s="8">
        <f>WEEKDAY(Таблица3[[#This Row],[Дата заказа]],2)</f>
        <v>5</v>
      </c>
      <c r="N428" s="29">
        <f>DAY(Таблица3[[#This Row],[Дата заказа]])</f>
        <v>13</v>
      </c>
      <c r="O428" s="29">
        <f>_xlfn.ISOWEEKNUM(Таблица3[[#This Row],[Дата заказа]])</f>
        <v>37</v>
      </c>
      <c r="P428">
        <f>YEAR(Таблица3[[#This Row],[Дата заказа]])</f>
        <v>2019</v>
      </c>
    </row>
    <row r="429" spans="1:16" x14ac:dyDescent="0.2">
      <c r="A429" s="1">
        <v>34</v>
      </c>
      <c r="B429" t="s">
        <v>2812</v>
      </c>
      <c r="C429" t="s">
        <v>2813</v>
      </c>
      <c r="D429" t="s">
        <v>2814</v>
      </c>
      <c r="E429">
        <v>2199</v>
      </c>
      <c r="F429" t="s">
        <v>2800</v>
      </c>
      <c r="G429">
        <v>60</v>
      </c>
      <c r="H429">
        <v>131940</v>
      </c>
      <c r="I429">
        <v>0.15</v>
      </c>
      <c r="J429">
        <v>112149</v>
      </c>
      <c r="K429" s="10">
        <v>44110</v>
      </c>
      <c r="L429" s="25">
        <f t="shared" si="6"/>
        <v>10</v>
      </c>
      <c r="M429" s="8">
        <f>WEEKDAY(Таблица3[[#This Row],[Дата заказа]],2)</f>
        <v>2</v>
      </c>
      <c r="N429" s="29">
        <f>DAY(Таблица3[[#This Row],[Дата заказа]])</f>
        <v>6</v>
      </c>
      <c r="O429" s="29">
        <f>_xlfn.ISOWEEKNUM(Таблица3[[#This Row],[Дата заказа]])</f>
        <v>41</v>
      </c>
      <c r="P429">
        <f>YEAR(Таблица3[[#This Row],[Дата заказа]])</f>
        <v>2020</v>
      </c>
    </row>
    <row r="430" spans="1:16" x14ac:dyDescent="0.2">
      <c r="A430" s="1">
        <v>7</v>
      </c>
      <c r="B430" t="s">
        <v>2836</v>
      </c>
      <c r="C430" t="s">
        <v>2813</v>
      </c>
      <c r="D430" t="s">
        <v>2837</v>
      </c>
      <c r="E430">
        <v>1923</v>
      </c>
      <c r="F430" t="s">
        <v>2800</v>
      </c>
      <c r="G430">
        <v>25</v>
      </c>
      <c r="H430">
        <v>48075</v>
      </c>
      <c r="I430">
        <v>0.06</v>
      </c>
      <c r="J430">
        <v>45190.5</v>
      </c>
      <c r="K430" s="10">
        <v>42543</v>
      </c>
      <c r="L430" s="25">
        <f t="shared" si="6"/>
        <v>6</v>
      </c>
      <c r="M430" s="8">
        <f>WEEKDAY(Таблица3[[#This Row],[Дата заказа]],2)</f>
        <v>3</v>
      </c>
      <c r="N430" s="29">
        <f>DAY(Таблица3[[#This Row],[Дата заказа]])</f>
        <v>22</v>
      </c>
      <c r="O430" s="29">
        <f>_xlfn.ISOWEEKNUM(Таблица3[[#This Row],[Дата заказа]])</f>
        <v>25</v>
      </c>
      <c r="P430">
        <f>YEAR(Таблица3[[#This Row],[Дата заказа]])</f>
        <v>2016</v>
      </c>
    </row>
    <row r="431" spans="1:16" x14ac:dyDescent="0.2">
      <c r="A431" s="1">
        <v>51</v>
      </c>
      <c r="B431" t="s">
        <v>2806</v>
      </c>
      <c r="C431" t="s">
        <v>2807</v>
      </c>
      <c r="D431" t="s">
        <v>2821</v>
      </c>
      <c r="E431">
        <v>2211</v>
      </c>
      <c r="F431" t="s">
        <v>2796</v>
      </c>
      <c r="G431">
        <v>25</v>
      </c>
      <c r="H431">
        <v>55275</v>
      </c>
      <c r="I431">
        <v>0.09</v>
      </c>
      <c r="J431">
        <v>50300.25</v>
      </c>
      <c r="K431" s="10">
        <v>42245</v>
      </c>
      <c r="L431" s="25">
        <f t="shared" si="6"/>
        <v>8</v>
      </c>
      <c r="M431" s="8">
        <f>WEEKDAY(Таблица3[[#This Row],[Дата заказа]],2)</f>
        <v>6</v>
      </c>
      <c r="N431" s="29">
        <f>DAY(Таблица3[[#This Row],[Дата заказа]])</f>
        <v>29</v>
      </c>
      <c r="O431" s="29">
        <f>_xlfn.ISOWEEKNUM(Таблица3[[#This Row],[Дата заказа]])</f>
        <v>35</v>
      </c>
      <c r="P431">
        <f>YEAR(Таблица3[[#This Row],[Дата заказа]])</f>
        <v>2015</v>
      </c>
    </row>
    <row r="432" spans="1:16" x14ac:dyDescent="0.2">
      <c r="A432" s="1">
        <v>24</v>
      </c>
      <c r="B432" t="s">
        <v>2892</v>
      </c>
      <c r="C432" t="s">
        <v>2878</v>
      </c>
      <c r="D432" t="s">
        <v>2893</v>
      </c>
      <c r="E432">
        <v>957</v>
      </c>
      <c r="F432" t="s">
        <v>2800</v>
      </c>
      <c r="G432">
        <v>25</v>
      </c>
      <c r="H432">
        <v>23925</v>
      </c>
      <c r="I432">
        <v>0.03</v>
      </c>
      <c r="J432">
        <v>23207.25</v>
      </c>
      <c r="K432" s="10">
        <v>43919</v>
      </c>
      <c r="L432" s="25">
        <f t="shared" si="6"/>
        <v>3</v>
      </c>
      <c r="M432" s="8">
        <f>WEEKDAY(Таблица3[[#This Row],[Дата заказа]],2)</f>
        <v>7</v>
      </c>
      <c r="N432" s="29">
        <f>DAY(Таблица3[[#This Row],[Дата заказа]])</f>
        <v>29</v>
      </c>
      <c r="O432" s="29">
        <f>_xlfn.ISOWEEKNUM(Таблица3[[#This Row],[Дата заказа]])</f>
        <v>13</v>
      </c>
      <c r="P432">
        <f>YEAR(Таблица3[[#This Row],[Дата заказа]])</f>
        <v>2020</v>
      </c>
    </row>
    <row r="433" spans="1:16" x14ac:dyDescent="0.2">
      <c r="A433" s="1">
        <v>8</v>
      </c>
      <c r="B433" t="s">
        <v>2810</v>
      </c>
      <c r="C433" t="s">
        <v>2798</v>
      </c>
      <c r="D433" t="s">
        <v>2811</v>
      </c>
      <c r="E433">
        <v>847</v>
      </c>
      <c r="F433" t="s">
        <v>2800</v>
      </c>
      <c r="G433">
        <v>15</v>
      </c>
      <c r="H433">
        <v>12705</v>
      </c>
      <c r="I433">
        <v>0</v>
      </c>
      <c r="J433">
        <v>12705</v>
      </c>
      <c r="K433" s="10">
        <v>42692</v>
      </c>
      <c r="L433" s="25">
        <f t="shared" si="6"/>
        <v>11</v>
      </c>
      <c r="M433" s="8">
        <f>WEEKDAY(Таблица3[[#This Row],[Дата заказа]],2)</f>
        <v>5</v>
      </c>
      <c r="N433" s="29">
        <f>DAY(Таблица3[[#This Row],[Дата заказа]])</f>
        <v>18</v>
      </c>
      <c r="O433" s="29">
        <f>_xlfn.ISOWEEKNUM(Таблица3[[#This Row],[Дата заказа]])</f>
        <v>46</v>
      </c>
      <c r="P433">
        <f>YEAR(Таблица3[[#This Row],[Дата заказа]])</f>
        <v>2016</v>
      </c>
    </row>
    <row r="434" spans="1:16" x14ac:dyDescent="0.2">
      <c r="A434" s="1">
        <v>42</v>
      </c>
      <c r="B434" t="s">
        <v>2826</v>
      </c>
      <c r="C434" t="s">
        <v>2813</v>
      </c>
      <c r="D434" t="s">
        <v>2827</v>
      </c>
      <c r="E434">
        <v>800</v>
      </c>
      <c r="F434" t="s">
        <v>2800</v>
      </c>
      <c r="G434">
        <v>25</v>
      </c>
      <c r="H434">
        <v>20000</v>
      </c>
      <c r="I434">
        <v>0.03</v>
      </c>
      <c r="J434">
        <v>19400</v>
      </c>
      <c r="K434" s="10">
        <v>42567</v>
      </c>
      <c r="L434" s="25">
        <f t="shared" si="6"/>
        <v>7</v>
      </c>
      <c r="M434" s="8">
        <f>WEEKDAY(Таблица3[[#This Row],[Дата заказа]],2)</f>
        <v>6</v>
      </c>
      <c r="N434" s="29">
        <f>DAY(Таблица3[[#This Row],[Дата заказа]])</f>
        <v>16</v>
      </c>
      <c r="O434" s="29">
        <f>_xlfn.ISOWEEKNUM(Таблица3[[#This Row],[Дата заказа]])</f>
        <v>28</v>
      </c>
      <c r="P434">
        <f>YEAR(Таблица3[[#This Row],[Дата заказа]])</f>
        <v>2016</v>
      </c>
    </row>
    <row r="435" spans="1:16" x14ac:dyDescent="0.2">
      <c r="A435" s="1">
        <v>30</v>
      </c>
      <c r="B435" t="s">
        <v>2844</v>
      </c>
      <c r="C435" t="s">
        <v>2816</v>
      </c>
      <c r="D435" t="s">
        <v>2845</v>
      </c>
      <c r="E435">
        <v>1730</v>
      </c>
      <c r="F435" t="s">
        <v>2800</v>
      </c>
      <c r="G435">
        <v>5</v>
      </c>
      <c r="H435">
        <v>8650</v>
      </c>
      <c r="I435">
        <v>0</v>
      </c>
      <c r="J435">
        <v>8650</v>
      </c>
      <c r="K435" s="10">
        <v>42402</v>
      </c>
      <c r="L435" s="25">
        <f t="shared" si="6"/>
        <v>2</v>
      </c>
      <c r="M435" s="8">
        <f>WEEKDAY(Таблица3[[#This Row],[Дата заказа]],2)</f>
        <v>2</v>
      </c>
      <c r="N435" s="29">
        <f>DAY(Таблица3[[#This Row],[Дата заказа]])</f>
        <v>2</v>
      </c>
      <c r="O435" s="29">
        <f>_xlfn.ISOWEEKNUM(Таблица3[[#This Row],[Дата заказа]])</f>
        <v>5</v>
      </c>
      <c r="P435">
        <f>YEAR(Таблица3[[#This Row],[Дата заказа]])</f>
        <v>2016</v>
      </c>
    </row>
    <row r="436" spans="1:16" x14ac:dyDescent="0.2">
      <c r="A436" s="1">
        <v>53</v>
      </c>
      <c r="B436" t="s">
        <v>2836</v>
      </c>
      <c r="C436" t="s">
        <v>2813</v>
      </c>
      <c r="D436" t="s">
        <v>2837</v>
      </c>
      <c r="E436">
        <v>1923</v>
      </c>
      <c r="F436" t="s">
        <v>2800</v>
      </c>
      <c r="G436">
        <v>35</v>
      </c>
      <c r="H436">
        <v>67305</v>
      </c>
      <c r="I436">
        <v>0.06</v>
      </c>
      <c r="J436">
        <v>63266.7</v>
      </c>
      <c r="K436" s="10">
        <v>42568</v>
      </c>
      <c r="L436" s="25">
        <f t="shared" si="6"/>
        <v>7</v>
      </c>
      <c r="M436" s="8">
        <f>WEEKDAY(Таблица3[[#This Row],[Дата заказа]],2)</f>
        <v>7</v>
      </c>
      <c r="N436" s="29">
        <f>DAY(Таблица3[[#This Row],[Дата заказа]])</f>
        <v>17</v>
      </c>
      <c r="O436" s="29">
        <f>_xlfn.ISOWEEKNUM(Таблица3[[#This Row],[Дата заказа]])</f>
        <v>28</v>
      </c>
      <c r="P436">
        <f>YEAR(Таблица3[[#This Row],[Дата заказа]])</f>
        <v>2016</v>
      </c>
    </row>
    <row r="437" spans="1:16" x14ac:dyDescent="0.2">
      <c r="A437" s="1">
        <v>11</v>
      </c>
      <c r="B437" t="s">
        <v>2846</v>
      </c>
      <c r="C437" t="s">
        <v>2794</v>
      </c>
      <c r="D437" t="s">
        <v>2900</v>
      </c>
      <c r="E437">
        <v>3197</v>
      </c>
      <c r="F437" t="s">
        <v>2796</v>
      </c>
      <c r="G437">
        <v>10</v>
      </c>
      <c r="H437">
        <v>31970</v>
      </c>
      <c r="I437">
        <v>0</v>
      </c>
      <c r="J437">
        <v>31970</v>
      </c>
      <c r="K437" s="10">
        <v>42797</v>
      </c>
      <c r="L437" s="25">
        <f t="shared" si="6"/>
        <v>3</v>
      </c>
      <c r="M437" s="8">
        <f>WEEKDAY(Таблица3[[#This Row],[Дата заказа]],2)</f>
        <v>5</v>
      </c>
      <c r="N437" s="29">
        <f>DAY(Таблица3[[#This Row],[Дата заказа]])</f>
        <v>3</v>
      </c>
      <c r="O437" s="29">
        <f>_xlfn.ISOWEEKNUM(Таблица3[[#This Row],[Дата заказа]])</f>
        <v>9</v>
      </c>
      <c r="P437">
        <f>YEAR(Таблица3[[#This Row],[Дата заказа]])</f>
        <v>2017</v>
      </c>
    </row>
    <row r="438" spans="1:16" x14ac:dyDescent="0.2">
      <c r="A438" s="1">
        <v>13</v>
      </c>
      <c r="B438" t="s">
        <v>2831</v>
      </c>
      <c r="C438" t="s">
        <v>2794</v>
      </c>
      <c r="D438" t="s">
        <v>2832</v>
      </c>
      <c r="E438">
        <v>759</v>
      </c>
      <c r="F438" t="s">
        <v>2796</v>
      </c>
      <c r="G438">
        <v>14</v>
      </c>
      <c r="H438">
        <v>10626</v>
      </c>
      <c r="I438">
        <v>0</v>
      </c>
      <c r="J438">
        <v>10626</v>
      </c>
      <c r="K438" s="10">
        <v>43555</v>
      </c>
      <c r="L438" s="25">
        <f t="shared" si="6"/>
        <v>3</v>
      </c>
      <c r="M438" s="8">
        <f>WEEKDAY(Таблица3[[#This Row],[Дата заказа]],2)</f>
        <v>7</v>
      </c>
      <c r="N438" s="29">
        <f>DAY(Таблица3[[#This Row],[Дата заказа]])</f>
        <v>31</v>
      </c>
      <c r="O438" s="29">
        <f>_xlfn.ISOWEEKNUM(Таблица3[[#This Row],[Дата заказа]])</f>
        <v>13</v>
      </c>
      <c r="P438">
        <f>YEAR(Таблица3[[#This Row],[Дата заказа]])</f>
        <v>2019</v>
      </c>
    </row>
    <row r="439" spans="1:16" x14ac:dyDescent="0.2">
      <c r="A439" s="1">
        <v>42</v>
      </c>
      <c r="B439" t="s">
        <v>2826</v>
      </c>
      <c r="C439" t="s">
        <v>2813</v>
      </c>
      <c r="D439" t="s">
        <v>2827</v>
      </c>
      <c r="E439">
        <v>800</v>
      </c>
      <c r="F439" t="s">
        <v>2800</v>
      </c>
      <c r="G439">
        <v>25</v>
      </c>
      <c r="H439">
        <v>20000</v>
      </c>
      <c r="I439">
        <v>0.03</v>
      </c>
      <c r="J439">
        <v>19400</v>
      </c>
      <c r="K439" s="10">
        <v>42678</v>
      </c>
      <c r="L439" s="25">
        <f t="shared" si="6"/>
        <v>11</v>
      </c>
      <c r="M439" s="8">
        <f>WEEKDAY(Таблица3[[#This Row],[Дата заказа]],2)</f>
        <v>5</v>
      </c>
      <c r="N439" s="29">
        <f>DAY(Таблица3[[#This Row],[Дата заказа]])</f>
        <v>4</v>
      </c>
      <c r="O439" s="29">
        <f>_xlfn.ISOWEEKNUM(Таблица3[[#This Row],[Дата заказа]])</f>
        <v>44</v>
      </c>
      <c r="P439">
        <f>YEAR(Таблица3[[#This Row],[Дата заказа]])</f>
        <v>2016</v>
      </c>
    </row>
    <row r="440" spans="1:16" x14ac:dyDescent="0.2">
      <c r="A440" s="1">
        <v>11</v>
      </c>
      <c r="B440" t="s">
        <v>2846</v>
      </c>
      <c r="C440" t="s">
        <v>2794</v>
      </c>
      <c r="D440" t="s">
        <v>2900</v>
      </c>
      <c r="E440">
        <v>3197</v>
      </c>
      <c r="F440" t="s">
        <v>2796</v>
      </c>
      <c r="G440">
        <v>10</v>
      </c>
      <c r="H440">
        <v>31970</v>
      </c>
      <c r="I440">
        <v>0</v>
      </c>
      <c r="J440">
        <v>31970</v>
      </c>
      <c r="K440" s="10">
        <v>42402</v>
      </c>
      <c r="L440" s="25">
        <f t="shared" si="6"/>
        <v>2</v>
      </c>
      <c r="M440" s="8">
        <f>WEEKDAY(Таблица3[[#This Row],[Дата заказа]],2)</f>
        <v>2</v>
      </c>
      <c r="N440" s="29">
        <f>DAY(Таблица3[[#This Row],[Дата заказа]])</f>
        <v>2</v>
      </c>
      <c r="O440" s="29">
        <f>_xlfn.ISOWEEKNUM(Таблица3[[#This Row],[Дата заказа]])</f>
        <v>5</v>
      </c>
      <c r="P440">
        <f>YEAR(Таблица3[[#This Row],[Дата заказа]])</f>
        <v>2016</v>
      </c>
    </row>
    <row r="441" spans="1:16" x14ac:dyDescent="0.2">
      <c r="A441" s="1">
        <v>6</v>
      </c>
      <c r="B441" t="s">
        <v>2793</v>
      </c>
      <c r="C441" t="s">
        <v>2794</v>
      </c>
      <c r="D441" t="s">
        <v>2795</v>
      </c>
      <c r="E441">
        <v>3197</v>
      </c>
      <c r="F441" t="s">
        <v>2796</v>
      </c>
      <c r="G441">
        <v>6</v>
      </c>
      <c r="H441">
        <v>19182</v>
      </c>
      <c r="I441">
        <v>0.03</v>
      </c>
      <c r="J441">
        <v>18606.54</v>
      </c>
      <c r="K441" s="10">
        <v>43105</v>
      </c>
      <c r="L441" s="25">
        <f t="shared" si="6"/>
        <v>1</v>
      </c>
      <c r="M441" s="8">
        <f>WEEKDAY(Таблица3[[#This Row],[Дата заказа]],2)</f>
        <v>5</v>
      </c>
      <c r="N441" s="29">
        <f>DAY(Таблица3[[#This Row],[Дата заказа]])</f>
        <v>5</v>
      </c>
      <c r="O441" s="29">
        <f>_xlfn.ISOWEEKNUM(Таблица3[[#This Row],[Дата заказа]])</f>
        <v>1</v>
      </c>
      <c r="P441">
        <f>YEAR(Таблица3[[#This Row],[Дата заказа]])</f>
        <v>2018</v>
      </c>
    </row>
    <row r="442" spans="1:16" x14ac:dyDescent="0.2">
      <c r="A442" s="1">
        <v>53</v>
      </c>
      <c r="B442" t="s">
        <v>2836</v>
      </c>
      <c r="C442" t="s">
        <v>2813</v>
      </c>
      <c r="D442" t="s">
        <v>2837</v>
      </c>
      <c r="E442">
        <v>1923</v>
      </c>
      <c r="F442" t="s">
        <v>2800</v>
      </c>
      <c r="G442">
        <v>35</v>
      </c>
      <c r="H442">
        <v>67305</v>
      </c>
      <c r="I442">
        <v>0.06</v>
      </c>
      <c r="J442">
        <v>63266.7</v>
      </c>
      <c r="K442" s="10">
        <v>43899</v>
      </c>
      <c r="L442" s="25">
        <f t="shared" si="6"/>
        <v>3</v>
      </c>
      <c r="M442" s="8">
        <f>WEEKDAY(Таблица3[[#This Row],[Дата заказа]],2)</f>
        <v>1</v>
      </c>
      <c r="N442" s="29">
        <f>DAY(Таблица3[[#This Row],[Дата заказа]])</f>
        <v>9</v>
      </c>
      <c r="O442" s="29">
        <f>_xlfn.ISOWEEKNUM(Таблица3[[#This Row],[Дата заказа]])</f>
        <v>11</v>
      </c>
      <c r="P442">
        <f>YEAR(Таблица3[[#This Row],[Дата заказа]])</f>
        <v>2020</v>
      </c>
    </row>
    <row r="443" spans="1:16" x14ac:dyDescent="0.2">
      <c r="A443" s="1">
        <v>48</v>
      </c>
      <c r="B443" t="s">
        <v>2812</v>
      </c>
      <c r="C443" t="s">
        <v>2813</v>
      </c>
      <c r="D443" t="s">
        <v>2814</v>
      </c>
      <c r="E443">
        <v>2199</v>
      </c>
      <c r="F443" t="s">
        <v>2800</v>
      </c>
      <c r="G443">
        <v>55</v>
      </c>
      <c r="H443">
        <v>120945</v>
      </c>
      <c r="I443">
        <v>0.15</v>
      </c>
      <c r="J443">
        <v>102803.25</v>
      </c>
      <c r="K443" s="10">
        <v>43183</v>
      </c>
      <c r="L443" s="25">
        <f t="shared" si="6"/>
        <v>3</v>
      </c>
      <c r="M443" s="8">
        <f>WEEKDAY(Таблица3[[#This Row],[Дата заказа]],2)</f>
        <v>6</v>
      </c>
      <c r="N443" s="29">
        <f>DAY(Таблица3[[#This Row],[Дата заказа]])</f>
        <v>24</v>
      </c>
      <c r="O443" s="29">
        <f>_xlfn.ISOWEEKNUM(Таблица3[[#This Row],[Дата заказа]])</f>
        <v>12</v>
      </c>
      <c r="P443">
        <f>YEAR(Таблица3[[#This Row],[Дата заказа]])</f>
        <v>2018</v>
      </c>
    </row>
    <row r="444" spans="1:16" x14ac:dyDescent="0.2">
      <c r="A444" s="1">
        <v>6</v>
      </c>
      <c r="B444" t="s">
        <v>2793</v>
      </c>
      <c r="C444" t="s">
        <v>2794</v>
      </c>
      <c r="D444" t="s">
        <v>2795</v>
      </c>
      <c r="E444">
        <v>3197</v>
      </c>
      <c r="F444" t="s">
        <v>2796</v>
      </c>
      <c r="G444">
        <v>6</v>
      </c>
      <c r="H444">
        <v>19182</v>
      </c>
      <c r="I444">
        <v>0.03</v>
      </c>
      <c r="J444">
        <v>18606.54</v>
      </c>
      <c r="K444" s="10">
        <v>43894</v>
      </c>
      <c r="L444" s="25">
        <f t="shared" si="6"/>
        <v>3</v>
      </c>
      <c r="M444" s="8">
        <f>WEEKDAY(Таблица3[[#This Row],[Дата заказа]],2)</f>
        <v>3</v>
      </c>
      <c r="N444" s="29">
        <f>DAY(Таблица3[[#This Row],[Дата заказа]])</f>
        <v>4</v>
      </c>
      <c r="O444" s="29">
        <f>_xlfn.ISOWEEKNUM(Таблица3[[#This Row],[Дата заказа]])</f>
        <v>10</v>
      </c>
      <c r="P444">
        <f>YEAR(Таблица3[[#This Row],[Дата заказа]])</f>
        <v>2020</v>
      </c>
    </row>
    <row r="445" spans="1:16" x14ac:dyDescent="0.2">
      <c r="A445" s="1">
        <v>47</v>
      </c>
      <c r="B445" t="s">
        <v>2849</v>
      </c>
      <c r="C445" t="s">
        <v>2839</v>
      </c>
      <c r="D445" t="s">
        <v>2850</v>
      </c>
      <c r="E445">
        <v>1994</v>
      </c>
      <c r="F445" t="s">
        <v>2796</v>
      </c>
      <c r="G445">
        <v>12</v>
      </c>
      <c r="H445">
        <v>23928</v>
      </c>
      <c r="I445">
        <v>0.03</v>
      </c>
      <c r="J445">
        <v>23210.16</v>
      </c>
      <c r="K445" s="10">
        <v>42258</v>
      </c>
      <c r="L445" s="25">
        <f t="shared" si="6"/>
        <v>9</v>
      </c>
      <c r="M445" s="8">
        <f>WEEKDAY(Таблица3[[#This Row],[Дата заказа]],2)</f>
        <v>5</v>
      </c>
      <c r="N445" s="29">
        <f>DAY(Таблица3[[#This Row],[Дата заказа]])</f>
        <v>11</v>
      </c>
      <c r="O445" s="29">
        <f>_xlfn.ISOWEEKNUM(Таблица3[[#This Row],[Дата заказа]])</f>
        <v>37</v>
      </c>
      <c r="P445">
        <f>YEAR(Таблица3[[#This Row],[Дата заказа]])</f>
        <v>2015</v>
      </c>
    </row>
    <row r="446" spans="1:16" x14ac:dyDescent="0.2">
      <c r="A446" s="1">
        <v>40</v>
      </c>
      <c r="B446" t="s">
        <v>2810</v>
      </c>
      <c r="C446" t="s">
        <v>2798</v>
      </c>
      <c r="D446" t="s">
        <v>2811</v>
      </c>
      <c r="E446">
        <v>847</v>
      </c>
      <c r="F446" t="s">
        <v>2800</v>
      </c>
      <c r="G446">
        <v>15</v>
      </c>
      <c r="H446">
        <v>12705</v>
      </c>
      <c r="I446">
        <v>0</v>
      </c>
      <c r="J446">
        <v>12705</v>
      </c>
      <c r="K446" s="10">
        <v>42369</v>
      </c>
      <c r="L446" s="25">
        <f t="shared" si="6"/>
        <v>12</v>
      </c>
      <c r="M446" s="8">
        <f>WEEKDAY(Таблица3[[#This Row],[Дата заказа]],2)</f>
        <v>4</v>
      </c>
      <c r="N446" s="29">
        <f>DAY(Таблица3[[#This Row],[Дата заказа]])</f>
        <v>31</v>
      </c>
      <c r="O446" s="29">
        <f>_xlfn.ISOWEEKNUM(Таблица3[[#This Row],[Дата заказа]])</f>
        <v>53</v>
      </c>
      <c r="P446">
        <f>YEAR(Таблица3[[#This Row],[Дата заказа]])</f>
        <v>2015</v>
      </c>
    </row>
    <row r="447" spans="1:16" x14ac:dyDescent="0.2">
      <c r="A447" s="1">
        <v>30</v>
      </c>
      <c r="B447" t="s">
        <v>2844</v>
      </c>
      <c r="C447" t="s">
        <v>2816</v>
      </c>
      <c r="D447" t="s">
        <v>2845</v>
      </c>
      <c r="E447">
        <v>1730</v>
      </c>
      <c r="F447" t="s">
        <v>2800</v>
      </c>
      <c r="G447">
        <v>5</v>
      </c>
      <c r="H447">
        <v>8650</v>
      </c>
      <c r="I447">
        <v>0</v>
      </c>
      <c r="J447">
        <v>8650</v>
      </c>
      <c r="K447" s="10">
        <v>42400</v>
      </c>
      <c r="L447" s="25">
        <f t="shared" si="6"/>
        <v>1</v>
      </c>
      <c r="M447" s="8">
        <f>WEEKDAY(Таблица3[[#This Row],[Дата заказа]],2)</f>
        <v>7</v>
      </c>
      <c r="N447" s="29">
        <f>DAY(Таблица3[[#This Row],[Дата заказа]])</f>
        <v>31</v>
      </c>
      <c r="O447" s="29">
        <f>_xlfn.ISOWEEKNUM(Таблица3[[#This Row],[Дата заказа]])</f>
        <v>4</v>
      </c>
      <c r="P447">
        <f>YEAR(Таблица3[[#This Row],[Дата заказа]])</f>
        <v>2016</v>
      </c>
    </row>
    <row r="448" spans="1:16" x14ac:dyDescent="0.2">
      <c r="A448" s="1">
        <v>39</v>
      </c>
      <c r="B448" t="s">
        <v>2836</v>
      </c>
      <c r="C448" t="s">
        <v>2813</v>
      </c>
      <c r="D448" t="s">
        <v>2837</v>
      </c>
      <c r="E448">
        <v>1923</v>
      </c>
      <c r="F448" t="s">
        <v>2800</v>
      </c>
      <c r="G448">
        <v>25</v>
      </c>
      <c r="H448">
        <v>48075</v>
      </c>
      <c r="I448">
        <v>0.06</v>
      </c>
      <c r="J448">
        <v>45190.5</v>
      </c>
      <c r="K448" s="10">
        <v>42761</v>
      </c>
      <c r="L448" s="25">
        <f t="shared" si="6"/>
        <v>1</v>
      </c>
      <c r="M448" s="8">
        <f>WEEKDAY(Таблица3[[#This Row],[Дата заказа]],2)</f>
        <v>4</v>
      </c>
      <c r="N448" s="29">
        <f>DAY(Таблица3[[#This Row],[Дата заказа]])</f>
        <v>26</v>
      </c>
      <c r="O448" s="29">
        <f>_xlfn.ISOWEEKNUM(Таблица3[[#This Row],[Дата заказа]])</f>
        <v>4</v>
      </c>
      <c r="P448">
        <f>YEAR(Таблица3[[#This Row],[Дата заказа]])</f>
        <v>2017</v>
      </c>
    </row>
    <row r="449" spans="1:16" x14ac:dyDescent="0.2">
      <c r="A449" s="1">
        <v>26</v>
      </c>
      <c r="B449" t="s">
        <v>2873</v>
      </c>
      <c r="C449" t="s">
        <v>2802</v>
      </c>
      <c r="D449" t="s">
        <v>2803</v>
      </c>
      <c r="E449">
        <v>2197</v>
      </c>
      <c r="F449" t="s">
        <v>2800</v>
      </c>
      <c r="G449">
        <v>40</v>
      </c>
      <c r="H449">
        <v>87880</v>
      </c>
      <c r="I449">
        <v>0.12</v>
      </c>
      <c r="J449">
        <v>77334.399999999994</v>
      </c>
      <c r="K449" s="10">
        <v>43181</v>
      </c>
      <c r="L449" s="25">
        <f t="shared" si="6"/>
        <v>3</v>
      </c>
      <c r="M449" s="8">
        <f>WEEKDAY(Таблица3[[#This Row],[Дата заказа]],2)</f>
        <v>4</v>
      </c>
      <c r="N449" s="29">
        <f>DAY(Таблица3[[#This Row],[Дата заказа]])</f>
        <v>22</v>
      </c>
      <c r="O449" s="29">
        <f>_xlfn.ISOWEEKNUM(Таблица3[[#This Row],[Дата заказа]])</f>
        <v>12</v>
      </c>
      <c r="P449">
        <f>YEAR(Таблица3[[#This Row],[Дата заказа]])</f>
        <v>2018</v>
      </c>
    </row>
    <row r="450" spans="1:16" x14ac:dyDescent="0.2">
      <c r="A450" s="1">
        <v>3</v>
      </c>
      <c r="B450" t="s">
        <v>2841</v>
      </c>
      <c r="C450" t="s">
        <v>2794</v>
      </c>
      <c r="D450" t="s">
        <v>2794</v>
      </c>
      <c r="E450">
        <v>807</v>
      </c>
      <c r="F450" t="s">
        <v>2800</v>
      </c>
      <c r="G450">
        <v>18</v>
      </c>
      <c r="H450">
        <v>14526</v>
      </c>
      <c r="I450">
        <v>0</v>
      </c>
      <c r="J450">
        <v>14526</v>
      </c>
      <c r="K450" s="10">
        <v>43864</v>
      </c>
      <c r="L450" s="25">
        <f t="shared" si="6"/>
        <v>2</v>
      </c>
      <c r="M450" s="8">
        <f>WEEKDAY(Таблица3[[#This Row],[Дата заказа]],2)</f>
        <v>1</v>
      </c>
      <c r="N450" s="29">
        <f>DAY(Таблица3[[#This Row],[Дата заказа]])</f>
        <v>3</v>
      </c>
      <c r="O450" s="29">
        <f>_xlfn.ISOWEEKNUM(Таблица3[[#This Row],[Дата заказа]])</f>
        <v>6</v>
      </c>
      <c r="P450">
        <f>YEAR(Таблица3[[#This Row],[Дата заказа]])</f>
        <v>2020</v>
      </c>
    </row>
    <row r="451" spans="1:16" x14ac:dyDescent="0.2">
      <c r="A451" s="1">
        <v>1</v>
      </c>
      <c r="B451" t="s">
        <v>2851</v>
      </c>
      <c r="C451" t="s">
        <v>2813</v>
      </c>
      <c r="D451" t="s">
        <v>2852</v>
      </c>
      <c r="E451">
        <v>876</v>
      </c>
      <c r="F451" t="s">
        <v>2796</v>
      </c>
      <c r="G451">
        <v>20</v>
      </c>
      <c r="H451">
        <v>17520</v>
      </c>
      <c r="I451">
        <v>0.03</v>
      </c>
      <c r="J451">
        <v>16994.400000000001</v>
      </c>
      <c r="K451" s="10">
        <v>44084</v>
      </c>
      <c r="L451" s="25">
        <f t="shared" si="6"/>
        <v>9</v>
      </c>
      <c r="M451" s="8">
        <f>WEEKDAY(Таблица3[[#This Row],[Дата заказа]],2)</f>
        <v>4</v>
      </c>
      <c r="N451" s="29">
        <f>DAY(Таблица3[[#This Row],[Дата заказа]])</f>
        <v>10</v>
      </c>
      <c r="O451" s="29">
        <f>_xlfn.ISOWEEKNUM(Таблица3[[#This Row],[Дата заказа]])</f>
        <v>37</v>
      </c>
      <c r="P451">
        <f>YEAR(Таблица3[[#This Row],[Дата заказа]])</f>
        <v>2020</v>
      </c>
    </row>
    <row r="452" spans="1:16" x14ac:dyDescent="0.2">
      <c r="A452" s="1">
        <v>55</v>
      </c>
      <c r="B452" t="s">
        <v>2866</v>
      </c>
      <c r="C452" t="s">
        <v>2807</v>
      </c>
      <c r="D452" t="s">
        <v>2807</v>
      </c>
      <c r="E452">
        <v>699</v>
      </c>
      <c r="F452" t="s">
        <v>2796</v>
      </c>
      <c r="G452">
        <v>10</v>
      </c>
      <c r="H452">
        <v>6990</v>
      </c>
      <c r="I452">
        <v>0</v>
      </c>
      <c r="J452">
        <v>6990</v>
      </c>
      <c r="K452" s="10">
        <v>42085</v>
      </c>
      <c r="L452" s="25">
        <f t="shared" si="6"/>
        <v>3</v>
      </c>
      <c r="M452" s="8">
        <f>WEEKDAY(Таблица3[[#This Row],[Дата заказа]],2)</f>
        <v>7</v>
      </c>
      <c r="N452" s="29">
        <f>DAY(Таблица3[[#This Row],[Дата заказа]])</f>
        <v>22</v>
      </c>
      <c r="O452" s="29">
        <f>_xlfn.ISOWEEKNUM(Таблица3[[#This Row],[Дата заказа]])</f>
        <v>12</v>
      </c>
      <c r="P452">
        <f>YEAR(Таблица3[[#This Row],[Дата заказа]])</f>
        <v>2015</v>
      </c>
    </row>
    <row r="453" spans="1:16" x14ac:dyDescent="0.2">
      <c r="A453" s="1">
        <v>47</v>
      </c>
      <c r="B453" t="s">
        <v>2849</v>
      </c>
      <c r="C453" t="s">
        <v>2839</v>
      </c>
      <c r="D453" t="s">
        <v>2850</v>
      </c>
      <c r="E453">
        <v>1994</v>
      </c>
      <c r="F453" t="s">
        <v>2796</v>
      </c>
      <c r="G453">
        <v>12</v>
      </c>
      <c r="H453">
        <v>23928</v>
      </c>
      <c r="I453">
        <v>0.03</v>
      </c>
      <c r="J453">
        <v>23210.16</v>
      </c>
      <c r="K453" s="10">
        <v>42023</v>
      </c>
      <c r="L453" s="25">
        <f t="shared" ref="L453:L472" si="7">MONTH(K453)</f>
        <v>1</v>
      </c>
      <c r="M453" s="8">
        <f>WEEKDAY(Таблица3[[#This Row],[Дата заказа]],2)</f>
        <v>1</v>
      </c>
      <c r="N453" s="29">
        <f>DAY(Таблица3[[#This Row],[Дата заказа]])</f>
        <v>19</v>
      </c>
      <c r="O453" s="29">
        <f>_xlfn.ISOWEEKNUM(Таблица3[[#This Row],[Дата заказа]])</f>
        <v>4</v>
      </c>
      <c r="P453">
        <f>YEAR(Таблица3[[#This Row],[Дата заказа]])</f>
        <v>2015</v>
      </c>
    </row>
    <row r="454" spans="1:16" x14ac:dyDescent="0.2">
      <c r="A454" s="1">
        <v>26</v>
      </c>
      <c r="B454" t="s">
        <v>2873</v>
      </c>
      <c r="C454" t="s">
        <v>2802</v>
      </c>
      <c r="D454" t="s">
        <v>2803</v>
      </c>
      <c r="E454">
        <v>2197</v>
      </c>
      <c r="F454" t="s">
        <v>2800</v>
      </c>
      <c r="G454">
        <v>40</v>
      </c>
      <c r="H454">
        <v>87880</v>
      </c>
      <c r="I454">
        <v>0.12</v>
      </c>
      <c r="J454">
        <v>77334.399999999994</v>
      </c>
      <c r="K454" s="10">
        <v>43044</v>
      </c>
      <c r="L454" s="25">
        <f t="shared" si="7"/>
        <v>11</v>
      </c>
      <c r="M454" s="8">
        <f>WEEKDAY(Таблица3[[#This Row],[Дата заказа]],2)</f>
        <v>7</v>
      </c>
      <c r="N454" s="29">
        <f>DAY(Таблица3[[#This Row],[Дата заказа]])</f>
        <v>5</v>
      </c>
      <c r="O454" s="29">
        <f>_xlfn.ISOWEEKNUM(Таблица3[[#This Row],[Дата заказа]])</f>
        <v>44</v>
      </c>
      <c r="P454">
        <f>YEAR(Таблица3[[#This Row],[Дата заказа]])</f>
        <v>2017</v>
      </c>
    </row>
    <row r="455" spans="1:16" x14ac:dyDescent="0.2">
      <c r="A455" s="1">
        <v>33</v>
      </c>
      <c r="B455" t="s">
        <v>2849</v>
      </c>
      <c r="C455" t="s">
        <v>2839</v>
      </c>
      <c r="D455" t="s">
        <v>2850</v>
      </c>
      <c r="E455">
        <v>1994</v>
      </c>
      <c r="F455" t="s">
        <v>2796</v>
      </c>
      <c r="G455">
        <v>12</v>
      </c>
      <c r="H455">
        <v>23928</v>
      </c>
      <c r="I455">
        <v>0.03</v>
      </c>
      <c r="J455">
        <v>23210.16</v>
      </c>
      <c r="K455" s="10">
        <v>43338</v>
      </c>
      <c r="L455" s="25">
        <f t="shared" si="7"/>
        <v>8</v>
      </c>
      <c r="M455" s="8">
        <f>WEEKDAY(Таблица3[[#This Row],[Дата заказа]],2)</f>
        <v>7</v>
      </c>
      <c r="N455" s="29">
        <f>DAY(Таблица3[[#This Row],[Дата заказа]])</f>
        <v>26</v>
      </c>
      <c r="O455" s="29">
        <f>_xlfn.ISOWEEKNUM(Таблица3[[#This Row],[Дата заказа]])</f>
        <v>34</v>
      </c>
      <c r="P455">
        <f>YEAR(Таблица3[[#This Row],[Дата заказа]])</f>
        <v>2018</v>
      </c>
    </row>
    <row r="456" spans="1:16" x14ac:dyDescent="0.2">
      <c r="A456" s="1">
        <v>54</v>
      </c>
      <c r="B456" t="s">
        <v>2810</v>
      </c>
      <c r="C456" t="s">
        <v>2798</v>
      </c>
      <c r="D456" t="s">
        <v>2811</v>
      </c>
      <c r="E456">
        <v>847</v>
      </c>
      <c r="F456" t="s">
        <v>2800</v>
      </c>
      <c r="G456">
        <v>15</v>
      </c>
      <c r="H456">
        <v>12705</v>
      </c>
      <c r="I456">
        <v>0</v>
      </c>
      <c r="J456">
        <v>12705</v>
      </c>
      <c r="K456" s="10">
        <v>42110</v>
      </c>
      <c r="L456" s="25">
        <f t="shared" si="7"/>
        <v>4</v>
      </c>
      <c r="M456" s="8">
        <f>WEEKDAY(Таблица3[[#This Row],[Дата заказа]],2)</f>
        <v>4</v>
      </c>
      <c r="N456" s="29">
        <f>DAY(Таблица3[[#This Row],[Дата заказа]])</f>
        <v>16</v>
      </c>
      <c r="O456" s="29">
        <f>_xlfn.ISOWEEKNUM(Таблица3[[#This Row],[Дата заказа]])</f>
        <v>16</v>
      </c>
      <c r="P456">
        <f>YEAR(Таблица3[[#This Row],[Дата заказа]])</f>
        <v>2015</v>
      </c>
    </row>
    <row r="457" spans="1:16" x14ac:dyDescent="0.2">
      <c r="A457" s="1">
        <v>18</v>
      </c>
      <c r="B457" t="s">
        <v>2828</v>
      </c>
      <c r="C457" t="s">
        <v>2816</v>
      </c>
      <c r="D457" t="s">
        <v>2829</v>
      </c>
      <c r="E457">
        <v>1531</v>
      </c>
      <c r="F457" t="s">
        <v>2800</v>
      </c>
      <c r="G457">
        <v>15</v>
      </c>
      <c r="H457">
        <v>22965</v>
      </c>
      <c r="I457">
        <v>0.03</v>
      </c>
      <c r="J457">
        <v>22276.05</v>
      </c>
      <c r="K457" s="10">
        <v>42928</v>
      </c>
      <c r="L457" s="25">
        <f t="shared" si="7"/>
        <v>7</v>
      </c>
      <c r="M457" s="8">
        <f>WEEKDAY(Таблица3[[#This Row],[Дата заказа]],2)</f>
        <v>3</v>
      </c>
      <c r="N457" s="29">
        <f>DAY(Таблица3[[#This Row],[Дата заказа]])</f>
        <v>12</v>
      </c>
      <c r="O457" s="29">
        <f>_xlfn.ISOWEEKNUM(Таблица3[[#This Row],[Дата заказа]])</f>
        <v>28</v>
      </c>
      <c r="P457">
        <f>YEAR(Таблица3[[#This Row],[Дата заказа]])</f>
        <v>2017</v>
      </c>
    </row>
    <row r="458" spans="1:16" x14ac:dyDescent="0.2">
      <c r="A458" s="1">
        <v>46</v>
      </c>
      <c r="B458" t="s">
        <v>2815</v>
      </c>
      <c r="C458" t="s">
        <v>2816</v>
      </c>
      <c r="D458" t="s">
        <v>2816</v>
      </c>
      <c r="E458">
        <v>770</v>
      </c>
      <c r="F458" t="s">
        <v>2800</v>
      </c>
      <c r="G458">
        <v>20</v>
      </c>
      <c r="H458">
        <v>15400</v>
      </c>
      <c r="I458">
        <v>0.03</v>
      </c>
      <c r="J458">
        <v>14938</v>
      </c>
      <c r="K458" s="10">
        <v>42402</v>
      </c>
      <c r="L458" s="25">
        <f t="shared" si="7"/>
        <v>2</v>
      </c>
      <c r="M458" s="8">
        <f>WEEKDAY(Таблица3[[#This Row],[Дата заказа]],2)</f>
        <v>2</v>
      </c>
      <c r="N458" s="29">
        <f>DAY(Таблица3[[#This Row],[Дата заказа]])</f>
        <v>2</v>
      </c>
      <c r="O458" s="29">
        <f>_xlfn.ISOWEEKNUM(Таблица3[[#This Row],[Дата заказа]])</f>
        <v>5</v>
      </c>
      <c r="P458">
        <f>YEAR(Таблица3[[#This Row],[Дата заказа]])</f>
        <v>2016</v>
      </c>
    </row>
    <row r="459" spans="1:16" x14ac:dyDescent="0.2">
      <c r="A459" s="1">
        <v>31</v>
      </c>
      <c r="B459" t="s">
        <v>2847</v>
      </c>
      <c r="C459" t="s">
        <v>2802</v>
      </c>
      <c r="D459" t="s">
        <v>2848</v>
      </c>
      <c r="E459">
        <v>1228</v>
      </c>
      <c r="F459" t="s">
        <v>2800</v>
      </c>
      <c r="G459">
        <v>45</v>
      </c>
      <c r="H459">
        <v>55260</v>
      </c>
      <c r="I459">
        <v>0.09</v>
      </c>
      <c r="J459">
        <v>50286.6</v>
      </c>
      <c r="K459" s="10">
        <v>42683</v>
      </c>
      <c r="L459" s="25">
        <f t="shared" si="7"/>
        <v>11</v>
      </c>
      <c r="M459" s="8">
        <f>WEEKDAY(Таблица3[[#This Row],[Дата заказа]],2)</f>
        <v>3</v>
      </c>
      <c r="N459" s="29">
        <f>DAY(Таблица3[[#This Row],[Дата заказа]])</f>
        <v>9</v>
      </c>
      <c r="O459" s="29">
        <f>_xlfn.ISOWEEKNUM(Таблица3[[#This Row],[Дата заказа]])</f>
        <v>45</v>
      </c>
      <c r="P459">
        <f>YEAR(Таблица3[[#This Row],[Дата заказа]])</f>
        <v>2016</v>
      </c>
    </row>
    <row r="460" spans="1:16" x14ac:dyDescent="0.2">
      <c r="A460" s="1">
        <v>1</v>
      </c>
      <c r="B460" t="s">
        <v>2851</v>
      </c>
      <c r="C460" t="s">
        <v>2813</v>
      </c>
      <c r="D460" t="s">
        <v>2852</v>
      </c>
      <c r="E460">
        <v>876</v>
      </c>
      <c r="F460" t="s">
        <v>2796</v>
      </c>
      <c r="G460">
        <v>20</v>
      </c>
      <c r="H460">
        <v>17520</v>
      </c>
      <c r="I460">
        <v>0.03</v>
      </c>
      <c r="J460">
        <v>16994.400000000001</v>
      </c>
      <c r="K460" s="10">
        <v>43095</v>
      </c>
      <c r="L460" s="25">
        <f t="shared" si="7"/>
        <v>12</v>
      </c>
      <c r="M460" s="8">
        <f>WEEKDAY(Таблица3[[#This Row],[Дата заказа]],2)</f>
        <v>2</v>
      </c>
      <c r="N460" s="29">
        <f>DAY(Таблица3[[#This Row],[Дата заказа]])</f>
        <v>26</v>
      </c>
      <c r="O460" s="29">
        <f>_xlfn.ISOWEEKNUM(Таблица3[[#This Row],[Дата заказа]])</f>
        <v>52</v>
      </c>
      <c r="P460">
        <f>YEAR(Таблица3[[#This Row],[Дата заказа]])</f>
        <v>2017</v>
      </c>
    </row>
    <row r="461" spans="1:16" x14ac:dyDescent="0.2">
      <c r="A461" s="1">
        <v>30</v>
      </c>
      <c r="B461" t="s">
        <v>2844</v>
      </c>
      <c r="C461" t="s">
        <v>2816</v>
      </c>
      <c r="D461" t="s">
        <v>2845</v>
      </c>
      <c r="E461">
        <v>1730</v>
      </c>
      <c r="F461" t="s">
        <v>2800</v>
      </c>
      <c r="G461">
        <v>5</v>
      </c>
      <c r="H461">
        <v>8650</v>
      </c>
      <c r="I461">
        <v>0</v>
      </c>
      <c r="J461">
        <v>8650</v>
      </c>
      <c r="K461" s="10">
        <v>42595</v>
      </c>
      <c r="L461" s="25">
        <f t="shared" si="7"/>
        <v>8</v>
      </c>
      <c r="M461" s="8">
        <f>WEEKDAY(Таблица3[[#This Row],[Дата заказа]],2)</f>
        <v>6</v>
      </c>
      <c r="N461" s="29">
        <f>DAY(Таблица3[[#This Row],[Дата заказа]])</f>
        <v>13</v>
      </c>
      <c r="O461" s="29">
        <f>_xlfn.ISOWEEKNUM(Таблица3[[#This Row],[Дата заказа]])</f>
        <v>32</v>
      </c>
      <c r="P461">
        <f>YEAR(Таблица3[[#This Row],[Дата заказа]])</f>
        <v>2016</v>
      </c>
    </row>
    <row r="462" spans="1:16" x14ac:dyDescent="0.2">
      <c r="A462" s="1">
        <v>43</v>
      </c>
      <c r="B462" t="s">
        <v>2846</v>
      </c>
      <c r="C462" t="s">
        <v>2794</v>
      </c>
      <c r="D462" t="s">
        <v>2832</v>
      </c>
      <c r="E462">
        <v>759</v>
      </c>
      <c r="F462" t="s">
        <v>2796</v>
      </c>
      <c r="G462">
        <v>10</v>
      </c>
      <c r="H462">
        <v>7590</v>
      </c>
      <c r="I462">
        <v>0</v>
      </c>
      <c r="J462">
        <v>7590</v>
      </c>
      <c r="K462" s="10">
        <v>42707</v>
      </c>
      <c r="L462" s="25">
        <f t="shared" si="7"/>
        <v>12</v>
      </c>
      <c r="M462" s="8">
        <f>WEEKDAY(Таблица3[[#This Row],[Дата заказа]],2)</f>
        <v>6</v>
      </c>
      <c r="N462" s="29">
        <f>DAY(Таблица3[[#This Row],[Дата заказа]])</f>
        <v>3</v>
      </c>
      <c r="O462" s="29">
        <f>_xlfn.ISOWEEKNUM(Таблица3[[#This Row],[Дата заказа]])</f>
        <v>48</v>
      </c>
      <c r="P462">
        <f>YEAR(Таблица3[[#This Row],[Дата заказа]])</f>
        <v>2016</v>
      </c>
    </row>
    <row r="463" spans="1:16" x14ac:dyDescent="0.2">
      <c r="A463" s="1">
        <v>8</v>
      </c>
      <c r="B463" t="s">
        <v>2810</v>
      </c>
      <c r="C463" t="s">
        <v>2798</v>
      </c>
      <c r="D463" t="s">
        <v>2811</v>
      </c>
      <c r="E463">
        <v>847</v>
      </c>
      <c r="F463" t="s">
        <v>2800</v>
      </c>
      <c r="G463">
        <v>15</v>
      </c>
      <c r="H463">
        <v>12705</v>
      </c>
      <c r="I463">
        <v>0</v>
      </c>
      <c r="J463">
        <v>12705</v>
      </c>
      <c r="K463" s="10">
        <v>42137</v>
      </c>
      <c r="L463" s="25">
        <f t="shared" si="7"/>
        <v>5</v>
      </c>
      <c r="M463" s="8">
        <f>WEEKDAY(Таблица3[[#This Row],[Дата заказа]],2)</f>
        <v>3</v>
      </c>
      <c r="N463" s="29">
        <f>DAY(Таблица3[[#This Row],[Дата заказа]])</f>
        <v>13</v>
      </c>
      <c r="O463" s="29">
        <f>_xlfn.ISOWEEKNUM(Таблица3[[#This Row],[Дата заказа]])</f>
        <v>20</v>
      </c>
      <c r="P463">
        <f>YEAR(Таблица3[[#This Row],[Дата заказа]])</f>
        <v>2015</v>
      </c>
    </row>
    <row r="464" spans="1:16" x14ac:dyDescent="0.2">
      <c r="A464" s="1">
        <v>27</v>
      </c>
      <c r="B464" t="s">
        <v>2867</v>
      </c>
      <c r="C464" t="s">
        <v>2839</v>
      </c>
      <c r="D464" t="s">
        <v>2850</v>
      </c>
      <c r="E464">
        <v>1994</v>
      </c>
      <c r="F464" t="s">
        <v>2796</v>
      </c>
      <c r="G464">
        <v>25</v>
      </c>
      <c r="H464">
        <v>49850</v>
      </c>
      <c r="I464">
        <v>0.06</v>
      </c>
      <c r="J464">
        <v>46859</v>
      </c>
      <c r="K464" s="10">
        <v>43536</v>
      </c>
      <c r="L464" s="25">
        <f t="shared" si="7"/>
        <v>3</v>
      </c>
      <c r="M464" s="8">
        <f>WEEKDAY(Таблица3[[#This Row],[Дата заказа]],2)</f>
        <v>2</v>
      </c>
      <c r="N464" s="29">
        <f>DAY(Таблица3[[#This Row],[Дата заказа]])</f>
        <v>12</v>
      </c>
      <c r="O464" s="29">
        <f>_xlfn.ISOWEEKNUM(Таблица3[[#This Row],[Дата заказа]])</f>
        <v>11</v>
      </c>
      <c r="P464">
        <f>YEAR(Таблица3[[#This Row],[Дата заказа]])</f>
        <v>2019</v>
      </c>
    </row>
    <row r="465" spans="1:16" x14ac:dyDescent="0.2">
      <c r="A465" s="1">
        <v>3</v>
      </c>
      <c r="B465" t="s">
        <v>2841</v>
      </c>
      <c r="C465" t="s">
        <v>2794</v>
      </c>
      <c r="D465" t="s">
        <v>2794</v>
      </c>
      <c r="E465">
        <v>807</v>
      </c>
      <c r="F465" t="s">
        <v>2800</v>
      </c>
      <c r="G465">
        <v>18</v>
      </c>
      <c r="H465">
        <v>14526</v>
      </c>
      <c r="I465">
        <v>0</v>
      </c>
      <c r="J465">
        <v>14526</v>
      </c>
      <c r="K465" s="10">
        <v>43816</v>
      </c>
      <c r="L465" s="25">
        <f t="shared" si="7"/>
        <v>12</v>
      </c>
      <c r="M465" s="8">
        <f>WEEKDAY(Таблица3[[#This Row],[Дата заказа]],2)</f>
        <v>2</v>
      </c>
      <c r="N465" s="29">
        <f>DAY(Таблица3[[#This Row],[Дата заказа]])</f>
        <v>17</v>
      </c>
      <c r="O465" s="29">
        <f>_xlfn.ISOWEEKNUM(Таблица3[[#This Row],[Дата заказа]])</f>
        <v>51</v>
      </c>
      <c r="P465">
        <f>YEAR(Таблица3[[#This Row],[Дата заказа]])</f>
        <v>2019</v>
      </c>
    </row>
    <row r="466" spans="1:16" x14ac:dyDescent="0.2">
      <c r="A466" s="1">
        <v>35</v>
      </c>
      <c r="B466" t="s">
        <v>2801</v>
      </c>
      <c r="C466" t="s">
        <v>2802</v>
      </c>
      <c r="D466" t="s">
        <v>2803</v>
      </c>
      <c r="E466">
        <v>617</v>
      </c>
      <c r="F466" t="s">
        <v>2796</v>
      </c>
      <c r="G466">
        <v>10</v>
      </c>
      <c r="H466">
        <v>6170</v>
      </c>
      <c r="I466">
        <v>0</v>
      </c>
      <c r="J466">
        <v>6170</v>
      </c>
      <c r="K466" s="10">
        <v>43349</v>
      </c>
      <c r="L466" s="25">
        <f t="shared" si="7"/>
        <v>9</v>
      </c>
      <c r="M466" s="8">
        <f>WEEKDAY(Таблица3[[#This Row],[Дата заказа]],2)</f>
        <v>4</v>
      </c>
      <c r="N466" s="29">
        <f>DAY(Таблица3[[#This Row],[Дата заказа]])</f>
        <v>6</v>
      </c>
      <c r="O466" s="29">
        <f>_xlfn.ISOWEEKNUM(Таблица3[[#This Row],[Дата заказа]])</f>
        <v>36</v>
      </c>
      <c r="P466">
        <f>YEAR(Таблица3[[#This Row],[Дата заказа]])</f>
        <v>2018</v>
      </c>
    </row>
    <row r="467" spans="1:16" x14ac:dyDescent="0.2">
      <c r="A467" s="1">
        <v>0</v>
      </c>
      <c r="B467" t="s">
        <v>2869</v>
      </c>
      <c r="C467" t="s">
        <v>2802</v>
      </c>
      <c r="D467" t="s">
        <v>2870</v>
      </c>
      <c r="E467">
        <v>620</v>
      </c>
      <c r="F467" t="s">
        <v>2796</v>
      </c>
      <c r="G467">
        <v>30</v>
      </c>
      <c r="H467">
        <v>18600</v>
      </c>
      <c r="I467">
        <v>0.03</v>
      </c>
      <c r="J467">
        <v>18042</v>
      </c>
      <c r="K467" s="10">
        <v>42741</v>
      </c>
      <c r="L467" s="25">
        <f t="shared" si="7"/>
        <v>1</v>
      </c>
      <c r="M467" s="8">
        <f>WEEKDAY(Таблица3[[#This Row],[Дата заказа]],2)</f>
        <v>5</v>
      </c>
      <c r="N467" s="29">
        <f>DAY(Таблица3[[#This Row],[Дата заказа]])</f>
        <v>6</v>
      </c>
      <c r="O467" s="29">
        <f>_xlfn.ISOWEEKNUM(Таблица3[[#This Row],[Дата заказа]])</f>
        <v>1</v>
      </c>
      <c r="P467">
        <f>YEAR(Таблица3[[#This Row],[Дата заказа]])</f>
        <v>2017</v>
      </c>
    </row>
    <row r="468" spans="1:16" x14ac:dyDescent="0.2">
      <c r="A468" s="1">
        <v>52</v>
      </c>
      <c r="B468" t="s">
        <v>2804</v>
      </c>
      <c r="C468" t="s">
        <v>2794</v>
      </c>
      <c r="D468" t="s">
        <v>2805</v>
      </c>
      <c r="E468">
        <v>1182</v>
      </c>
      <c r="F468" t="s">
        <v>2800</v>
      </c>
      <c r="G468">
        <v>17</v>
      </c>
      <c r="H468">
        <v>20094</v>
      </c>
      <c r="I468">
        <v>0.03</v>
      </c>
      <c r="J468">
        <v>19491.18</v>
      </c>
      <c r="K468" s="10">
        <v>43030</v>
      </c>
      <c r="L468" s="25">
        <f t="shared" si="7"/>
        <v>10</v>
      </c>
      <c r="M468" s="8">
        <f>WEEKDAY(Таблица3[[#This Row],[Дата заказа]],2)</f>
        <v>7</v>
      </c>
      <c r="N468" s="29">
        <f>DAY(Таблица3[[#This Row],[Дата заказа]])</f>
        <v>22</v>
      </c>
      <c r="O468" s="29">
        <f>_xlfn.ISOWEEKNUM(Таблица3[[#This Row],[Дата заказа]])</f>
        <v>42</v>
      </c>
      <c r="P468">
        <f>YEAR(Таблица3[[#This Row],[Дата заказа]])</f>
        <v>2017</v>
      </c>
    </row>
    <row r="469" spans="1:16" x14ac:dyDescent="0.2">
      <c r="A469" s="1">
        <v>37</v>
      </c>
      <c r="B469" t="s">
        <v>2806</v>
      </c>
      <c r="C469" t="s">
        <v>2807</v>
      </c>
      <c r="D469" t="s">
        <v>2821</v>
      </c>
      <c r="E469">
        <v>2211</v>
      </c>
      <c r="F469" t="s">
        <v>2796</v>
      </c>
      <c r="G469">
        <v>25</v>
      </c>
      <c r="H469">
        <v>55275</v>
      </c>
      <c r="I469">
        <v>0.09</v>
      </c>
      <c r="J469">
        <v>50300.25</v>
      </c>
      <c r="K469" s="10">
        <v>42719</v>
      </c>
      <c r="L469" s="25">
        <f t="shared" si="7"/>
        <v>12</v>
      </c>
      <c r="M469" s="8">
        <f>WEEKDAY(Таблица3[[#This Row],[Дата заказа]],2)</f>
        <v>4</v>
      </c>
      <c r="N469" s="29">
        <f>DAY(Таблица3[[#This Row],[Дата заказа]])</f>
        <v>15</v>
      </c>
      <c r="O469" s="29">
        <f>_xlfn.ISOWEEKNUM(Таблица3[[#This Row],[Дата заказа]])</f>
        <v>50</v>
      </c>
      <c r="P469">
        <f>YEAR(Таблица3[[#This Row],[Дата заказа]])</f>
        <v>2016</v>
      </c>
    </row>
    <row r="470" spans="1:16" x14ac:dyDescent="0.2">
      <c r="A470" s="1">
        <v>50</v>
      </c>
      <c r="B470" t="s">
        <v>2797</v>
      </c>
      <c r="C470" t="s">
        <v>2798</v>
      </c>
      <c r="D470" t="s">
        <v>2799</v>
      </c>
      <c r="E470">
        <v>912</v>
      </c>
      <c r="F470" t="s">
        <v>2800</v>
      </c>
      <c r="G470">
        <v>20</v>
      </c>
      <c r="H470">
        <v>18240</v>
      </c>
      <c r="I470">
        <v>0</v>
      </c>
      <c r="J470">
        <v>18240</v>
      </c>
      <c r="K470" s="10">
        <v>42234</v>
      </c>
      <c r="L470" s="25">
        <f t="shared" si="7"/>
        <v>8</v>
      </c>
      <c r="M470" s="8">
        <f>WEEKDAY(Таблица3[[#This Row],[Дата заказа]],2)</f>
        <v>2</v>
      </c>
      <c r="N470" s="29">
        <f>DAY(Таблица3[[#This Row],[Дата заказа]])</f>
        <v>18</v>
      </c>
      <c r="O470" s="29">
        <f>_xlfn.ISOWEEKNUM(Таблица3[[#This Row],[Дата заказа]])</f>
        <v>34</v>
      </c>
      <c r="P470">
        <f>YEAR(Таблица3[[#This Row],[Дата заказа]])</f>
        <v>2015</v>
      </c>
    </row>
    <row r="471" spans="1:16" x14ac:dyDescent="0.2">
      <c r="A471" s="1">
        <v>52</v>
      </c>
      <c r="B471" t="s">
        <v>2804</v>
      </c>
      <c r="C471" t="s">
        <v>2794</v>
      </c>
      <c r="D471" t="s">
        <v>2805</v>
      </c>
      <c r="E471">
        <v>1182</v>
      </c>
      <c r="F471" t="s">
        <v>2800</v>
      </c>
      <c r="G471">
        <v>17</v>
      </c>
      <c r="H471">
        <v>20094</v>
      </c>
      <c r="I471">
        <v>0.03</v>
      </c>
      <c r="J471">
        <v>19491.18</v>
      </c>
      <c r="K471" s="10">
        <v>43762</v>
      </c>
      <c r="L471" s="25">
        <f t="shared" si="7"/>
        <v>10</v>
      </c>
      <c r="M471" s="8">
        <f>WEEKDAY(Таблица3[[#This Row],[Дата заказа]],2)</f>
        <v>4</v>
      </c>
      <c r="N471" s="29">
        <f>DAY(Таблица3[[#This Row],[Дата заказа]])</f>
        <v>24</v>
      </c>
      <c r="O471" s="29">
        <f>_xlfn.ISOWEEKNUM(Таблица3[[#This Row],[Дата заказа]])</f>
        <v>43</v>
      </c>
      <c r="P471">
        <f>YEAR(Таблица3[[#This Row],[Дата заказа]])</f>
        <v>2019</v>
      </c>
    </row>
    <row r="472" spans="1:16" x14ac:dyDescent="0.2">
      <c r="A472" s="1">
        <v>8</v>
      </c>
      <c r="B472" t="s">
        <v>2810</v>
      </c>
      <c r="C472" t="s">
        <v>2798</v>
      </c>
      <c r="D472" t="s">
        <v>2811</v>
      </c>
      <c r="E472">
        <v>847</v>
      </c>
      <c r="F472" t="s">
        <v>2800</v>
      </c>
      <c r="G472">
        <v>15</v>
      </c>
      <c r="H472">
        <v>12705</v>
      </c>
      <c r="I472">
        <v>0</v>
      </c>
      <c r="J472">
        <v>12705</v>
      </c>
      <c r="K472" s="10">
        <v>44187</v>
      </c>
      <c r="L472" s="25">
        <f t="shared" si="7"/>
        <v>12</v>
      </c>
      <c r="M472" s="8">
        <f>WEEKDAY(Таблица3[[#This Row],[Дата заказа]],2)</f>
        <v>2</v>
      </c>
      <c r="N472" s="29">
        <f>DAY(Таблица3[[#This Row],[Дата заказа]])</f>
        <v>22</v>
      </c>
      <c r="O472" s="29">
        <f>_xlfn.ISOWEEKNUM(Таблица3[[#This Row],[Дата заказа]])</f>
        <v>52</v>
      </c>
      <c r="P472">
        <f>YEAR(Таблица3[[#This Row],[Дата заказа]])</f>
        <v>2020</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Y34"/>
  <sheetViews>
    <sheetView topLeftCell="W1" workbookViewId="0">
      <selection activeCell="AL7" sqref="AL7"/>
    </sheetView>
  </sheetViews>
  <sheetFormatPr baseColWidth="10" defaultColWidth="8.83203125" defaultRowHeight="15" x14ac:dyDescent="0.2"/>
  <cols>
    <col min="37" max="37" width="52.5" customWidth="1"/>
    <col min="38" max="38" width="13.6640625" customWidth="1"/>
    <col min="39" max="39" width="8.83203125" customWidth="1"/>
  </cols>
  <sheetData>
    <row r="1" spans="2:51" x14ac:dyDescent="0.2">
      <c r="B1">
        <v>85</v>
      </c>
      <c r="C1">
        <v>43</v>
      </c>
      <c r="D1">
        <v>93</v>
      </c>
      <c r="E1">
        <v>94</v>
      </c>
      <c r="F1">
        <v>33</v>
      </c>
      <c r="G1">
        <v>14</v>
      </c>
      <c r="H1">
        <v>49</v>
      </c>
      <c r="I1">
        <v>3</v>
      </c>
      <c r="J1">
        <v>40</v>
      </c>
      <c r="K1">
        <v>89</v>
      </c>
      <c r="L1">
        <v>57</v>
      </c>
      <c r="M1">
        <v>46</v>
      </c>
      <c r="N1">
        <v>64</v>
      </c>
      <c r="O1">
        <v>45</v>
      </c>
      <c r="P1">
        <v>63</v>
      </c>
      <c r="Q1">
        <v>74</v>
      </c>
      <c r="R1">
        <v>41</v>
      </c>
      <c r="S1">
        <v>86</v>
      </c>
      <c r="T1">
        <v>75</v>
      </c>
      <c r="U1">
        <v>41</v>
      </c>
      <c r="V1">
        <v>81</v>
      </c>
      <c r="W1">
        <v>85</v>
      </c>
      <c r="X1">
        <v>76</v>
      </c>
      <c r="Y1">
        <v>19</v>
      </c>
      <c r="Z1">
        <v>61</v>
      </c>
      <c r="AA1">
        <v>18</v>
      </c>
      <c r="AB1">
        <v>62</v>
      </c>
      <c r="AC1">
        <v>89</v>
      </c>
      <c r="AD1">
        <v>23</v>
      </c>
      <c r="AE1">
        <v>39</v>
      </c>
      <c r="AF1">
        <v>26</v>
      </c>
      <c r="AG1">
        <v>59</v>
      </c>
    </row>
    <row r="2" spans="2:51" ht="16" x14ac:dyDescent="0.2">
      <c r="B2">
        <v>69</v>
      </c>
      <c r="C2">
        <v>27</v>
      </c>
      <c r="D2">
        <v>43</v>
      </c>
      <c r="E2">
        <v>40</v>
      </c>
      <c r="F2">
        <v>9</v>
      </c>
      <c r="G2">
        <v>2</v>
      </c>
      <c r="H2">
        <v>19</v>
      </c>
      <c r="I2">
        <v>63</v>
      </c>
      <c r="J2">
        <v>16</v>
      </c>
      <c r="K2">
        <v>19</v>
      </c>
      <c r="L2">
        <v>8</v>
      </c>
      <c r="M2">
        <v>2</v>
      </c>
      <c r="N2">
        <v>4</v>
      </c>
      <c r="O2">
        <v>6</v>
      </c>
      <c r="P2">
        <v>34</v>
      </c>
      <c r="Q2">
        <v>79</v>
      </c>
      <c r="R2">
        <v>49</v>
      </c>
      <c r="S2">
        <v>18</v>
      </c>
      <c r="T2">
        <v>27</v>
      </c>
      <c r="U2">
        <v>1</v>
      </c>
      <c r="V2">
        <v>68</v>
      </c>
      <c r="W2">
        <v>46</v>
      </c>
      <c r="X2">
        <v>84</v>
      </c>
      <c r="Y2">
        <v>76</v>
      </c>
      <c r="Z2">
        <v>59</v>
      </c>
      <c r="AA2">
        <v>5</v>
      </c>
      <c r="AB2">
        <v>80</v>
      </c>
      <c r="AC2">
        <v>39</v>
      </c>
      <c r="AD2">
        <v>65</v>
      </c>
      <c r="AE2">
        <v>15</v>
      </c>
      <c r="AF2">
        <v>38</v>
      </c>
      <c r="AG2">
        <v>78</v>
      </c>
      <c r="AJ2" s="1">
        <v>25</v>
      </c>
      <c r="AK2" s="5" t="s">
        <v>36</v>
      </c>
      <c r="AL2">
        <f>SUM(SMALL(B4:AG4,{1,2,3,4,5,6,7,8,9,10,11}))</f>
        <v>163</v>
      </c>
      <c r="AN2" s="25"/>
      <c r="AO2" s="25"/>
      <c r="AP2" s="25"/>
      <c r="AQ2" s="25"/>
      <c r="AR2" s="25"/>
      <c r="AS2" s="25"/>
      <c r="AT2" s="25"/>
      <c r="AU2" s="25"/>
      <c r="AV2" s="25"/>
      <c r="AW2" s="25"/>
      <c r="AX2" s="25"/>
      <c r="AY2" s="25"/>
    </row>
    <row r="3" spans="2:51" ht="32" x14ac:dyDescent="0.2">
      <c r="B3">
        <v>59</v>
      </c>
      <c r="C3">
        <v>28</v>
      </c>
      <c r="D3">
        <v>10</v>
      </c>
      <c r="E3">
        <v>40</v>
      </c>
      <c r="F3">
        <v>63</v>
      </c>
      <c r="G3">
        <v>6</v>
      </c>
      <c r="H3">
        <v>51</v>
      </c>
      <c r="I3">
        <v>95</v>
      </c>
      <c r="J3">
        <v>51</v>
      </c>
      <c r="K3">
        <v>92</v>
      </c>
      <c r="L3">
        <v>2</v>
      </c>
      <c r="M3">
        <v>25</v>
      </c>
      <c r="N3">
        <v>10</v>
      </c>
      <c r="O3">
        <v>46</v>
      </c>
      <c r="P3">
        <v>90</v>
      </c>
      <c r="Q3">
        <v>81</v>
      </c>
      <c r="R3">
        <v>93</v>
      </c>
      <c r="S3">
        <v>38</v>
      </c>
      <c r="T3">
        <v>8</v>
      </c>
      <c r="U3">
        <v>68</v>
      </c>
      <c r="V3">
        <v>25</v>
      </c>
      <c r="W3">
        <v>54</v>
      </c>
      <c r="X3">
        <v>61</v>
      </c>
      <c r="Y3">
        <v>59</v>
      </c>
      <c r="Z3">
        <v>73</v>
      </c>
      <c r="AA3">
        <v>52</v>
      </c>
      <c r="AB3">
        <v>15</v>
      </c>
      <c r="AC3">
        <v>58</v>
      </c>
      <c r="AD3">
        <v>81</v>
      </c>
      <c r="AE3">
        <v>40</v>
      </c>
      <c r="AF3">
        <v>83</v>
      </c>
      <c r="AG3">
        <v>25</v>
      </c>
      <c r="AJ3" s="1">
        <v>26</v>
      </c>
      <c r="AK3" s="5" t="s">
        <v>37</v>
      </c>
      <c r="AL3">
        <f>INDEX(B1:AG32,2,25)</f>
        <v>59</v>
      </c>
    </row>
    <row r="4" spans="2:51" ht="32" x14ac:dyDescent="0.2">
      <c r="B4">
        <v>5</v>
      </c>
      <c r="C4">
        <v>33</v>
      </c>
      <c r="D4">
        <v>28</v>
      </c>
      <c r="E4">
        <v>38</v>
      </c>
      <c r="F4">
        <v>18</v>
      </c>
      <c r="G4">
        <v>12</v>
      </c>
      <c r="H4">
        <v>39</v>
      </c>
      <c r="I4">
        <v>68</v>
      </c>
      <c r="J4">
        <v>54</v>
      </c>
      <c r="K4">
        <v>98</v>
      </c>
      <c r="L4">
        <v>86</v>
      </c>
      <c r="M4">
        <v>52</v>
      </c>
      <c r="N4">
        <v>4</v>
      </c>
      <c r="O4">
        <v>65</v>
      </c>
      <c r="P4">
        <v>50</v>
      </c>
      <c r="Q4">
        <v>26</v>
      </c>
      <c r="R4">
        <v>6</v>
      </c>
      <c r="S4">
        <v>63</v>
      </c>
      <c r="T4">
        <v>93</v>
      </c>
      <c r="U4">
        <v>76</v>
      </c>
      <c r="V4">
        <v>24</v>
      </c>
      <c r="W4">
        <v>28</v>
      </c>
      <c r="X4">
        <v>45</v>
      </c>
      <c r="Y4">
        <v>75</v>
      </c>
      <c r="Z4">
        <v>94</v>
      </c>
      <c r="AA4">
        <v>33</v>
      </c>
      <c r="AB4">
        <v>17</v>
      </c>
      <c r="AC4">
        <v>27</v>
      </c>
      <c r="AD4">
        <v>98</v>
      </c>
      <c r="AE4">
        <v>13</v>
      </c>
      <c r="AF4">
        <v>11</v>
      </c>
      <c r="AG4">
        <v>28</v>
      </c>
      <c r="AJ4" s="1">
        <v>27</v>
      </c>
      <c r="AK4" s="5" t="s">
        <v>38</v>
      </c>
      <c r="AL4">
        <f t="array" ref="AL4">SUMPRODUCT(B21:AG21,TRANSPOSE(H1:H32))</f>
        <v>78212</v>
      </c>
    </row>
    <row r="5" spans="2:51" ht="32" x14ac:dyDescent="0.2">
      <c r="B5">
        <v>43</v>
      </c>
      <c r="C5">
        <v>80</v>
      </c>
      <c r="D5">
        <v>54</v>
      </c>
      <c r="E5">
        <v>76</v>
      </c>
      <c r="F5">
        <v>97</v>
      </c>
      <c r="G5">
        <v>51</v>
      </c>
      <c r="H5">
        <v>43</v>
      </c>
      <c r="I5">
        <v>80</v>
      </c>
      <c r="J5">
        <v>20</v>
      </c>
      <c r="K5">
        <v>70</v>
      </c>
      <c r="L5">
        <v>93</v>
      </c>
      <c r="M5">
        <v>24</v>
      </c>
      <c r="N5">
        <v>95</v>
      </c>
      <c r="O5">
        <v>58</v>
      </c>
      <c r="P5">
        <v>37</v>
      </c>
      <c r="Q5">
        <v>7</v>
      </c>
      <c r="R5">
        <v>76</v>
      </c>
      <c r="S5">
        <v>20</v>
      </c>
      <c r="T5">
        <v>32</v>
      </c>
      <c r="U5">
        <v>82</v>
      </c>
      <c r="V5">
        <v>41</v>
      </c>
      <c r="W5">
        <v>50</v>
      </c>
      <c r="X5">
        <v>3</v>
      </c>
      <c r="Y5">
        <v>64</v>
      </c>
      <c r="Z5">
        <v>19</v>
      </c>
      <c r="AA5">
        <v>68</v>
      </c>
      <c r="AB5">
        <v>5</v>
      </c>
      <c r="AC5">
        <v>86</v>
      </c>
      <c r="AD5">
        <v>60</v>
      </c>
      <c r="AE5">
        <v>59</v>
      </c>
      <c r="AF5">
        <v>1</v>
      </c>
      <c r="AG5">
        <v>2</v>
      </c>
      <c r="AJ5" s="1">
        <v>28</v>
      </c>
      <c r="AK5" s="5" t="s">
        <v>39</v>
      </c>
      <c r="AL5">
        <f>MATCH(LARGE(AD1:AD32,1),AD1:AD32,0)</f>
        <v>4</v>
      </c>
    </row>
    <row r="6" spans="2:51" ht="16" x14ac:dyDescent="0.2">
      <c r="B6">
        <v>48</v>
      </c>
      <c r="C6">
        <v>52</v>
      </c>
      <c r="D6">
        <v>89</v>
      </c>
      <c r="E6">
        <v>91</v>
      </c>
      <c r="F6">
        <v>5</v>
      </c>
      <c r="G6">
        <v>29</v>
      </c>
      <c r="H6">
        <v>65</v>
      </c>
      <c r="I6">
        <v>86</v>
      </c>
      <c r="J6">
        <v>95</v>
      </c>
      <c r="K6">
        <v>81</v>
      </c>
      <c r="L6">
        <v>25</v>
      </c>
      <c r="M6">
        <v>16</v>
      </c>
      <c r="N6">
        <v>13</v>
      </c>
      <c r="O6">
        <v>73</v>
      </c>
      <c r="P6">
        <v>24</v>
      </c>
      <c r="Q6">
        <v>54</v>
      </c>
      <c r="R6">
        <v>37</v>
      </c>
      <c r="S6">
        <v>11</v>
      </c>
      <c r="T6">
        <v>32</v>
      </c>
      <c r="U6">
        <v>9</v>
      </c>
      <c r="V6">
        <v>89</v>
      </c>
      <c r="W6">
        <v>30</v>
      </c>
      <c r="X6">
        <v>9</v>
      </c>
      <c r="Y6">
        <v>74</v>
      </c>
      <c r="Z6">
        <v>93</v>
      </c>
      <c r="AA6">
        <v>18</v>
      </c>
      <c r="AB6">
        <v>31</v>
      </c>
      <c r="AC6">
        <v>42</v>
      </c>
      <c r="AD6">
        <v>67</v>
      </c>
      <c r="AE6">
        <v>84</v>
      </c>
      <c r="AF6">
        <v>54</v>
      </c>
      <c r="AG6">
        <v>91</v>
      </c>
      <c r="AJ6" s="1">
        <v>29</v>
      </c>
      <c r="AK6" s="5" t="s">
        <v>40</v>
      </c>
      <c r="AL6">
        <f>32*32-(32*32- SUMPRODUCT(MOD(B1:AG32,2)))</f>
        <v>525</v>
      </c>
    </row>
    <row r="7" spans="2:51" ht="32" x14ac:dyDescent="0.2">
      <c r="B7">
        <v>15</v>
      </c>
      <c r="C7">
        <v>4</v>
      </c>
      <c r="D7">
        <v>66</v>
      </c>
      <c r="E7">
        <v>21</v>
      </c>
      <c r="F7">
        <v>31</v>
      </c>
      <c r="G7">
        <v>70</v>
      </c>
      <c r="H7">
        <v>76</v>
      </c>
      <c r="I7">
        <v>89</v>
      </c>
      <c r="J7">
        <v>39</v>
      </c>
      <c r="K7">
        <v>18</v>
      </c>
      <c r="L7">
        <v>27</v>
      </c>
      <c r="M7">
        <v>29</v>
      </c>
      <c r="N7">
        <v>33</v>
      </c>
      <c r="O7">
        <v>77</v>
      </c>
      <c r="P7">
        <v>30</v>
      </c>
      <c r="Q7">
        <v>53</v>
      </c>
      <c r="R7">
        <v>65</v>
      </c>
      <c r="S7">
        <v>67</v>
      </c>
      <c r="T7">
        <v>52</v>
      </c>
      <c r="U7">
        <v>2</v>
      </c>
      <c r="V7">
        <v>88</v>
      </c>
      <c r="W7">
        <v>85</v>
      </c>
      <c r="X7">
        <v>34</v>
      </c>
      <c r="Y7">
        <v>47</v>
      </c>
      <c r="Z7">
        <v>92</v>
      </c>
      <c r="AA7">
        <v>29</v>
      </c>
      <c r="AB7">
        <v>67</v>
      </c>
      <c r="AC7">
        <v>15</v>
      </c>
      <c r="AD7">
        <v>41</v>
      </c>
      <c r="AE7">
        <v>14</v>
      </c>
      <c r="AF7">
        <v>53</v>
      </c>
      <c r="AG7">
        <v>58</v>
      </c>
      <c r="AJ7" s="1">
        <v>30</v>
      </c>
      <c r="AK7" s="5" t="s">
        <v>41</v>
      </c>
      <c r="AL7">
        <f>SUMXMY2(B12:AG12,W1:W32)</f>
        <v>56415</v>
      </c>
    </row>
    <row r="8" spans="2:51" x14ac:dyDescent="0.2">
      <c r="B8">
        <v>20</v>
      </c>
      <c r="C8">
        <v>74</v>
      </c>
      <c r="D8">
        <v>1</v>
      </c>
      <c r="E8">
        <v>22</v>
      </c>
      <c r="F8">
        <v>58</v>
      </c>
      <c r="G8">
        <v>86</v>
      </c>
      <c r="H8">
        <v>51</v>
      </c>
      <c r="I8">
        <v>87</v>
      </c>
      <c r="J8">
        <v>65</v>
      </c>
      <c r="K8">
        <v>71</v>
      </c>
      <c r="L8">
        <v>63</v>
      </c>
      <c r="M8">
        <v>92</v>
      </c>
      <c r="N8">
        <v>28</v>
      </c>
      <c r="O8">
        <v>94</v>
      </c>
      <c r="P8">
        <v>36</v>
      </c>
      <c r="Q8">
        <v>1</v>
      </c>
      <c r="R8">
        <v>67</v>
      </c>
      <c r="S8">
        <v>8</v>
      </c>
      <c r="T8">
        <v>40</v>
      </c>
      <c r="U8">
        <v>42</v>
      </c>
      <c r="V8">
        <v>82</v>
      </c>
      <c r="W8">
        <v>49</v>
      </c>
      <c r="X8">
        <v>92</v>
      </c>
      <c r="Y8">
        <v>12</v>
      </c>
      <c r="Z8">
        <v>91</v>
      </c>
      <c r="AA8">
        <v>7</v>
      </c>
      <c r="AB8">
        <v>31</v>
      </c>
      <c r="AC8">
        <v>15</v>
      </c>
      <c r="AD8">
        <v>76</v>
      </c>
      <c r="AE8">
        <v>23</v>
      </c>
      <c r="AF8">
        <v>87</v>
      </c>
      <c r="AG8">
        <v>79</v>
      </c>
    </row>
    <row r="9" spans="2:51" x14ac:dyDescent="0.2">
      <c r="B9">
        <v>11</v>
      </c>
      <c r="C9">
        <v>59</v>
      </c>
      <c r="D9">
        <v>62</v>
      </c>
      <c r="E9">
        <v>79</v>
      </c>
      <c r="F9">
        <v>56</v>
      </c>
      <c r="G9">
        <v>77</v>
      </c>
      <c r="H9">
        <v>81</v>
      </c>
      <c r="I9">
        <v>45</v>
      </c>
      <c r="J9">
        <v>73</v>
      </c>
      <c r="K9">
        <v>37</v>
      </c>
      <c r="L9">
        <v>77</v>
      </c>
      <c r="M9">
        <v>44</v>
      </c>
      <c r="N9">
        <v>91</v>
      </c>
      <c r="O9">
        <v>43</v>
      </c>
      <c r="P9">
        <v>51</v>
      </c>
      <c r="Q9">
        <v>86</v>
      </c>
      <c r="R9">
        <v>88</v>
      </c>
      <c r="S9">
        <v>61</v>
      </c>
      <c r="T9">
        <v>35</v>
      </c>
      <c r="U9">
        <v>62</v>
      </c>
      <c r="V9">
        <v>73</v>
      </c>
      <c r="W9">
        <v>22</v>
      </c>
      <c r="X9">
        <v>51</v>
      </c>
      <c r="Y9">
        <v>91</v>
      </c>
      <c r="Z9">
        <v>13</v>
      </c>
      <c r="AA9">
        <v>68</v>
      </c>
      <c r="AB9">
        <v>57</v>
      </c>
      <c r="AC9">
        <v>14</v>
      </c>
      <c r="AD9">
        <v>23</v>
      </c>
      <c r="AE9">
        <v>25</v>
      </c>
      <c r="AF9">
        <v>76</v>
      </c>
      <c r="AG9">
        <v>22</v>
      </c>
    </row>
    <row r="10" spans="2:51" x14ac:dyDescent="0.2">
      <c r="B10">
        <v>76</v>
      </c>
      <c r="C10">
        <v>38</v>
      </c>
      <c r="D10">
        <v>50</v>
      </c>
      <c r="E10">
        <v>61</v>
      </c>
      <c r="F10">
        <v>6</v>
      </c>
      <c r="G10">
        <v>94</v>
      </c>
      <c r="H10">
        <v>90</v>
      </c>
      <c r="I10">
        <v>66</v>
      </c>
      <c r="J10">
        <v>99</v>
      </c>
      <c r="K10">
        <v>38</v>
      </c>
      <c r="L10">
        <v>77</v>
      </c>
      <c r="M10">
        <v>48</v>
      </c>
      <c r="N10">
        <v>81</v>
      </c>
      <c r="O10">
        <v>60</v>
      </c>
      <c r="P10">
        <v>66</v>
      </c>
      <c r="Q10">
        <v>7</v>
      </c>
      <c r="R10">
        <v>90</v>
      </c>
      <c r="S10">
        <v>75</v>
      </c>
      <c r="T10">
        <v>33</v>
      </c>
      <c r="U10">
        <v>70</v>
      </c>
      <c r="V10">
        <v>63</v>
      </c>
      <c r="W10">
        <v>4</v>
      </c>
      <c r="X10">
        <v>93</v>
      </c>
      <c r="Y10">
        <v>92</v>
      </c>
      <c r="Z10">
        <v>6</v>
      </c>
      <c r="AA10">
        <v>56</v>
      </c>
      <c r="AB10">
        <v>42</v>
      </c>
      <c r="AC10">
        <v>33</v>
      </c>
      <c r="AD10">
        <v>7</v>
      </c>
      <c r="AE10">
        <v>88</v>
      </c>
      <c r="AF10">
        <v>38</v>
      </c>
      <c r="AG10">
        <v>19</v>
      </c>
    </row>
    <row r="11" spans="2:51" x14ac:dyDescent="0.2">
      <c r="B11">
        <v>3</v>
      </c>
      <c r="C11">
        <v>84</v>
      </c>
      <c r="D11">
        <v>83</v>
      </c>
      <c r="E11">
        <v>54</v>
      </c>
      <c r="F11">
        <v>8</v>
      </c>
      <c r="G11">
        <v>13</v>
      </c>
      <c r="H11">
        <v>76</v>
      </c>
      <c r="I11">
        <v>96</v>
      </c>
      <c r="J11">
        <v>21</v>
      </c>
      <c r="K11">
        <v>11</v>
      </c>
      <c r="L11">
        <v>71</v>
      </c>
      <c r="M11">
        <v>94</v>
      </c>
      <c r="N11">
        <v>46</v>
      </c>
      <c r="O11">
        <v>47</v>
      </c>
      <c r="P11">
        <v>71</v>
      </c>
      <c r="Q11">
        <v>92</v>
      </c>
      <c r="R11">
        <v>84</v>
      </c>
      <c r="S11">
        <v>50</v>
      </c>
      <c r="T11">
        <v>71</v>
      </c>
      <c r="U11">
        <v>69</v>
      </c>
      <c r="V11">
        <v>23</v>
      </c>
      <c r="W11">
        <v>51</v>
      </c>
      <c r="X11">
        <v>92</v>
      </c>
      <c r="Y11">
        <v>25</v>
      </c>
      <c r="Z11">
        <v>70</v>
      </c>
      <c r="AA11">
        <v>56</v>
      </c>
      <c r="AB11">
        <v>4</v>
      </c>
      <c r="AC11">
        <v>78</v>
      </c>
      <c r="AD11">
        <v>38</v>
      </c>
      <c r="AE11">
        <v>94</v>
      </c>
      <c r="AF11">
        <v>56</v>
      </c>
      <c r="AG11">
        <v>47</v>
      </c>
    </row>
    <row r="12" spans="2:51" x14ac:dyDescent="0.2">
      <c r="B12">
        <v>25</v>
      </c>
      <c r="C12">
        <v>90</v>
      </c>
      <c r="D12">
        <v>91</v>
      </c>
      <c r="E12">
        <v>5</v>
      </c>
      <c r="F12">
        <v>27</v>
      </c>
      <c r="G12">
        <v>68</v>
      </c>
      <c r="H12">
        <v>61</v>
      </c>
      <c r="I12">
        <v>61</v>
      </c>
      <c r="J12">
        <v>86</v>
      </c>
      <c r="K12">
        <v>13</v>
      </c>
      <c r="L12">
        <v>11</v>
      </c>
      <c r="M12">
        <v>48</v>
      </c>
      <c r="N12">
        <v>4</v>
      </c>
      <c r="O12">
        <v>9</v>
      </c>
      <c r="P12">
        <v>80</v>
      </c>
      <c r="Q12">
        <v>13</v>
      </c>
      <c r="R12">
        <v>97</v>
      </c>
      <c r="S12">
        <v>96</v>
      </c>
      <c r="T12">
        <v>51</v>
      </c>
      <c r="U12">
        <v>94</v>
      </c>
      <c r="V12">
        <v>41</v>
      </c>
      <c r="W12">
        <v>69</v>
      </c>
      <c r="X12">
        <v>48</v>
      </c>
      <c r="Y12">
        <v>58</v>
      </c>
      <c r="Z12">
        <v>49</v>
      </c>
      <c r="AA12">
        <v>19</v>
      </c>
      <c r="AB12">
        <v>21</v>
      </c>
      <c r="AC12">
        <v>76</v>
      </c>
      <c r="AD12">
        <v>20</v>
      </c>
      <c r="AE12">
        <v>62</v>
      </c>
      <c r="AF12">
        <v>85</v>
      </c>
      <c r="AG12">
        <v>35</v>
      </c>
    </row>
    <row r="13" spans="2:51" x14ac:dyDescent="0.2">
      <c r="B13">
        <v>29</v>
      </c>
      <c r="C13">
        <v>22</v>
      </c>
      <c r="D13">
        <v>83</v>
      </c>
      <c r="E13">
        <v>9</v>
      </c>
      <c r="F13">
        <v>19</v>
      </c>
      <c r="G13">
        <v>55</v>
      </c>
      <c r="H13">
        <v>31</v>
      </c>
      <c r="I13">
        <v>53</v>
      </c>
      <c r="J13">
        <v>98</v>
      </c>
      <c r="K13">
        <v>59</v>
      </c>
      <c r="L13">
        <v>1</v>
      </c>
      <c r="M13">
        <v>34</v>
      </c>
      <c r="N13">
        <v>85</v>
      </c>
      <c r="O13">
        <v>48</v>
      </c>
      <c r="P13">
        <v>83</v>
      </c>
      <c r="Q13">
        <v>74</v>
      </c>
      <c r="R13">
        <v>22</v>
      </c>
      <c r="S13">
        <v>60</v>
      </c>
      <c r="T13">
        <v>91</v>
      </c>
      <c r="U13">
        <v>75</v>
      </c>
      <c r="V13">
        <v>35</v>
      </c>
      <c r="W13">
        <v>80</v>
      </c>
      <c r="X13">
        <v>75</v>
      </c>
      <c r="Y13">
        <v>27</v>
      </c>
      <c r="Z13">
        <v>80</v>
      </c>
      <c r="AA13">
        <v>68</v>
      </c>
      <c r="AB13">
        <v>77</v>
      </c>
      <c r="AC13">
        <v>85</v>
      </c>
      <c r="AD13">
        <v>75</v>
      </c>
      <c r="AE13">
        <v>75</v>
      </c>
      <c r="AF13">
        <v>98</v>
      </c>
      <c r="AG13">
        <v>45</v>
      </c>
    </row>
    <row r="14" spans="2:51" x14ac:dyDescent="0.2">
      <c r="B14">
        <v>21</v>
      </c>
      <c r="C14">
        <v>90</v>
      </c>
      <c r="D14">
        <v>23</v>
      </c>
      <c r="E14">
        <v>78</v>
      </c>
      <c r="F14">
        <v>68</v>
      </c>
      <c r="G14">
        <v>13</v>
      </c>
      <c r="H14">
        <v>67</v>
      </c>
      <c r="I14">
        <v>14</v>
      </c>
      <c r="J14">
        <v>16</v>
      </c>
      <c r="K14">
        <v>27</v>
      </c>
      <c r="L14">
        <v>41</v>
      </c>
      <c r="M14">
        <v>41</v>
      </c>
      <c r="N14">
        <v>93</v>
      </c>
      <c r="O14">
        <v>15</v>
      </c>
      <c r="P14">
        <v>86</v>
      </c>
      <c r="Q14">
        <v>14</v>
      </c>
      <c r="R14">
        <v>65</v>
      </c>
      <c r="S14">
        <v>91</v>
      </c>
      <c r="T14">
        <v>53</v>
      </c>
      <c r="U14">
        <v>20</v>
      </c>
      <c r="V14">
        <v>77</v>
      </c>
      <c r="W14">
        <v>31</v>
      </c>
      <c r="X14">
        <v>32</v>
      </c>
      <c r="Y14">
        <v>75</v>
      </c>
      <c r="Z14">
        <v>72</v>
      </c>
      <c r="AA14">
        <v>2</v>
      </c>
      <c r="AB14">
        <v>58</v>
      </c>
      <c r="AC14">
        <v>53</v>
      </c>
      <c r="AD14">
        <v>35</v>
      </c>
      <c r="AE14">
        <v>72</v>
      </c>
      <c r="AF14">
        <v>69</v>
      </c>
      <c r="AG14">
        <v>60</v>
      </c>
    </row>
    <row r="15" spans="2:51" x14ac:dyDescent="0.2">
      <c r="B15">
        <v>8</v>
      </c>
      <c r="C15">
        <v>73</v>
      </c>
      <c r="D15">
        <v>82</v>
      </c>
      <c r="E15">
        <v>86</v>
      </c>
      <c r="F15">
        <v>39</v>
      </c>
      <c r="G15">
        <v>83</v>
      </c>
      <c r="H15">
        <v>31</v>
      </c>
      <c r="I15">
        <v>19</v>
      </c>
      <c r="J15">
        <v>60</v>
      </c>
      <c r="K15">
        <v>34</v>
      </c>
      <c r="L15">
        <v>86</v>
      </c>
      <c r="M15">
        <v>53</v>
      </c>
      <c r="N15">
        <v>33</v>
      </c>
      <c r="O15">
        <v>3</v>
      </c>
      <c r="P15">
        <v>4</v>
      </c>
      <c r="Q15">
        <v>29</v>
      </c>
      <c r="R15">
        <v>50</v>
      </c>
      <c r="S15">
        <v>69</v>
      </c>
      <c r="T15">
        <v>52</v>
      </c>
      <c r="U15">
        <v>68</v>
      </c>
      <c r="V15">
        <v>34</v>
      </c>
      <c r="W15">
        <v>75</v>
      </c>
      <c r="X15">
        <v>17</v>
      </c>
      <c r="Y15">
        <v>69</v>
      </c>
      <c r="Z15">
        <v>2</v>
      </c>
      <c r="AA15">
        <v>98</v>
      </c>
      <c r="AB15">
        <v>82</v>
      </c>
      <c r="AC15">
        <v>82</v>
      </c>
      <c r="AD15">
        <v>16</v>
      </c>
      <c r="AE15">
        <v>62</v>
      </c>
      <c r="AF15">
        <v>33</v>
      </c>
      <c r="AG15">
        <v>41</v>
      </c>
    </row>
    <row r="16" spans="2:51" x14ac:dyDescent="0.2">
      <c r="B16">
        <v>67</v>
      </c>
      <c r="C16">
        <v>84</v>
      </c>
      <c r="D16">
        <v>13</v>
      </c>
      <c r="E16">
        <v>4</v>
      </c>
      <c r="F16">
        <v>51</v>
      </c>
      <c r="G16">
        <v>37</v>
      </c>
      <c r="H16">
        <v>81</v>
      </c>
      <c r="I16">
        <v>38</v>
      </c>
      <c r="J16">
        <v>63</v>
      </c>
      <c r="K16">
        <v>62</v>
      </c>
      <c r="L16">
        <v>26</v>
      </c>
      <c r="M16">
        <v>43</v>
      </c>
      <c r="N16">
        <v>17</v>
      </c>
      <c r="O16">
        <v>95</v>
      </c>
      <c r="P16">
        <v>61</v>
      </c>
      <c r="Q16">
        <v>86</v>
      </c>
      <c r="R16">
        <v>99</v>
      </c>
      <c r="S16">
        <v>54</v>
      </c>
      <c r="T16">
        <v>77</v>
      </c>
      <c r="U16">
        <v>94</v>
      </c>
      <c r="V16">
        <v>53</v>
      </c>
      <c r="W16">
        <v>88</v>
      </c>
      <c r="X16">
        <v>82</v>
      </c>
      <c r="Y16">
        <v>24</v>
      </c>
      <c r="Z16">
        <v>82</v>
      </c>
      <c r="AA16">
        <v>88</v>
      </c>
      <c r="AB16">
        <v>61</v>
      </c>
      <c r="AC16">
        <v>98</v>
      </c>
      <c r="AD16">
        <v>67</v>
      </c>
      <c r="AE16">
        <v>5</v>
      </c>
      <c r="AF16">
        <v>96</v>
      </c>
      <c r="AG16">
        <v>8</v>
      </c>
    </row>
    <row r="17" spans="2:33" x14ac:dyDescent="0.2">
      <c r="B17">
        <v>37</v>
      </c>
      <c r="C17">
        <v>38</v>
      </c>
      <c r="D17">
        <v>87</v>
      </c>
      <c r="E17">
        <v>72</v>
      </c>
      <c r="F17">
        <v>88</v>
      </c>
      <c r="G17">
        <v>53</v>
      </c>
      <c r="H17">
        <v>55</v>
      </c>
      <c r="I17">
        <v>67</v>
      </c>
      <c r="J17">
        <v>84</v>
      </c>
      <c r="K17">
        <v>61</v>
      </c>
      <c r="L17">
        <v>10</v>
      </c>
      <c r="M17">
        <v>73</v>
      </c>
      <c r="N17">
        <v>96</v>
      </c>
      <c r="O17">
        <v>12</v>
      </c>
      <c r="P17">
        <v>48</v>
      </c>
      <c r="Q17">
        <v>9</v>
      </c>
      <c r="R17">
        <v>40</v>
      </c>
      <c r="S17">
        <v>24</v>
      </c>
      <c r="T17">
        <v>20</v>
      </c>
      <c r="U17">
        <v>29</v>
      </c>
      <c r="V17">
        <v>33</v>
      </c>
      <c r="W17">
        <v>46</v>
      </c>
      <c r="X17">
        <v>7</v>
      </c>
      <c r="Y17">
        <v>86</v>
      </c>
      <c r="Z17">
        <v>58</v>
      </c>
      <c r="AA17">
        <v>21</v>
      </c>
      <c r="AB17">
        <v>13</v>
      </c>
      <c r="AC17">
        <v>21</v>
      </c>
      <c r="AD17">
        <v>33</v>
      </c>
      <c r="AE17">
        <v>2</v>
      </c>
      <c r="AF17">
        <v>64</v>
      </c>
      <c r="AG17">
        <v>14</v>
      </c>
    </row>
    <row r="18" spans="2:33" x14ac:dyDescent="0.2">
      <c r="B18">
        <v>45</v>
      </c>
      <c r="C18">
        <v>28</v>
      </c>
      <c r="D18">
        <v>52</v>
      </c>
      <c r="E18">
        <v>78</v>
      </c>
      <c r="F18">
        <v>3</v>
      </c>
      <c r="G18">
        <v>40</v>
      </c>
      <c r="H18">
        <v>33</v>
      </c>
      <c r="I18">
        <v>29</v>
      </c>
      <c r="J18">
        <v>42</v>
      </c>
      <c r="K18">
        <v>4</v>
      </c>
      <c r="L18">
        <v>78</v>
      </c>
      <c r="M18">
        <v>64</v>
      </c>
      <c r="N18">
        <v>83</v>
      </c>
      <c r="O18">
        <v>15</v>
      </c>
      <c r="P18">
        <v>31</v>
      </c>
      <c r="Q18">
        <v>20</v>
      </c>
      <c r="R18">
        <v>39</v>
      </c>
      <c r="S18">
        <v>63</v>
      </c>
      <c r="T18">
        <v>58</v>
      </c>
      <c r="U18">
        <v>58</v>
      </c>
      <c r="V18">
        <v>83</v>
      </c>
      <c r="W18">
        <v>38</v>
      </c>
      <c r="X18">
        <v>75</v>
      </c>
      <c r="Y18">
        <v>38</v>
      </c>
      <c r="Z18">
        <v>69</v>
      </c>
      <c r="AA18">
        <v>88</v>
      </c>
      <c r="AB18">
        <v>66</v>
      </c>
      <c r="AC18">
        <v>35</v>
      </c>
      <c r="AD18">
        <v>93</v>
      </c>
      <c r="AE18">
        <v>28</v>
      </c>
      <c r="AF18">
        <v>91</v>
      </c>
      <c r="AG18">
        <v>60</v>
      </c>
    </row>
    <row r="19" spans="2:33" x14ac:dyDescent="0.2">
      <c r="B19">
        <v>77</v>
      </c>
      <c r="C19">
        <v>38</v>
      </c>
      <c r="D19">
        <v>26</v>
      </c>
      <c r="E19">
        <v>10</v>
      </c>
      <c r="F19">
        <v>92</v>
      </c>
      <c r="G19">
        <v>9</v>
      </c>
      <c r="H19">
        <v>79</v>
      </c>
      <c r="I19">
        <v>3</v>
      </c>
      <c r="J19">
        <v>78</v>
      </c>
      <c r="K19">
        <v>30</v>
      </c>
      <c r="L19">
        <v>41</v>
      </c>
      <c r="M19">
        <v>75</v>
      </c>
      <c r="N19">
        <v>62</v>
      </c>
      <c r="O19">
        <v>63</v>
      </c>
      <c r="P19">
        <v>14</v>
      </c>
      <c r="Q19">
        <v>95</v>
      </c>
      <c r="R19">
        <v>86</v>
      </c>
      <c r="S19">
        <v>98</v>
      </c>
      <c r="T19">
        <v>47</v>
      </c>
      <c r="U19">
        <v>88</v>
      </c>
      <c r="V19">
        <v>16</v>
      </c>
      <c r="W19">
        <v>66</v>
      </c>
      <c r="X19">
        <v>1</v>
      </c>
      <c r="Y19">
        <v>87</v>
      </c>
      <c r="Z19">
        <v>12</v>
      </c>
      <c r="AA19">
        <v>59</v>
      </c>
      <c r="AB19">
        <v>48</v>
      </c>
      <c r="AC19">
        <v>13</v>
      </c>
      <c r="AD19">
        <v>3</v>
      </c>
      <c r="AE19">
        <v>66</v>
      </c>
      <c r="AF19">
        <v>62</v>
      </c>
      <c r="AG19">
        <v>40</v>
      </c>
    </row>
    <row r="20" spans="2:33" x14ac:dyDescent="0.2">
      <c r="B20">
        <v>8</v>
      </c>
      <c r="C20">
        <v>95</v>
      </c>
      <c r="D20">
        <v>19</v>
      </c>
      <c r="E20">
        <v>32</v>
      </c>
      <c r="F20">
        <v>11</v>
      </c>
      <c r="G20">
        <v>18</v>
      </c>
      <c r="H20">
        <v>53</v>
      </c>
      <c r="I20">
        <v>11</v>
      </c>
      <c r="J20">
        <v>74</v>
      </c>
      <c r="K20">
        <v>27</v>
      </c>
      <c r="L20">
        <v>16</v>
      </c>
      <c r="M20">
        <v>17</v>
      </c>
      <c r="N20">
        <v>31</v>
      </c>
      <c r="O20">
        <v>86</v>
      </c>
      <c r="P20">
        <v>31</v>
      </c>
      <c r="Q20">
        <v>33</v>
      </c>
      <c r="R20">
        <v>39</v>
      </c>
      <c r="S20">
        <v>80</v>
      </c>
      <c r="T20">
        <v>80</v>
      </c>
      <c r="U20">
        <v>73</v>
      </c>
      <c r="V20">
        <v>94</v>
      </c>
      <c r="W20">
        <v>27</v>
      </c>
      <c r="X20">
        <v>74</v>
      </c>
      <c r="Y20">
        <v>77</v>
      </c>
      <c r="Z20">
        <v>49</v>
      </c>
      <c r="AA20">
        <v>80</v>
      </c>
      <c r="AB20">
        <v>68</v>
      </c>
      <c r="AC20">
        <v>77</v>
      </c>
      <c r="AD20">
        <v>56</v>
      </c>
      <c r="AE20">
        <v>34</v>
      </c>
      <c r="AF20">
        <v>93</v>
      </c>
      <c r="AG20">
        <v>97</v>
      </c>
    </row>
    <row r="21" spans="2:33" x14ac:dyDescent="0.2">
      <c r="B21">
        <v>8</v>
      </c>
      <c r="C21">
        <v>8</v>
      </c>
      <c r="D21">
        <v>28</v>
      </c>
      <c r="E21">
        <v>73</v>
      </c>
      <c r="F21">
        <v>70</v>
      </c>
      <c r="G21">
        <v>42</v>
      </c>
      <c r="H21">
        <v>94</v>
      </c>
      <c r="I21">
        <v>30</v>
      </c>
      <c r="J21">
        <v>55</v>
      </c>
      <c r="K21">
        <v>18</v>
      </c>
      <c r="L21">
        <v>28</v>
      </c>
      <c r="M21">
        <v>65</v>
      </c>
      <c r="N21">
        <v>43</v>
      </c>
      <c r="O21">
        <v>79</v>
      </c>
      <c r="P21">
        <v>68</v>
      </c>
      <c r="Q21">
        <v>17</v>
      </c>
      <c r="R21">
        <v>10</v>
      </c>
      <c r="S21">
        <v>7</v>
      </c>
      <c r="T21">
        <v>12</v>
      </c>
      <c r="U21">
        <v>51</v>
      </c>
      <c r="V21">
        <v>46</v>
      </c>
      <c r="W21">
        <v>94</v>
      </c>
      <c r="X21">
        <v>86</v>
      </c>
      <c r="Y21">
        <v>48</v>
      </c>
      <c r="Z21">
        <v>67</v>
      </c>
      <c r="AA21">
        <v>56</v>
      </c>
      <c r="AB21">
        <v>71</v>
      </c>
      <c r="AC21">
        <v>47</v>
      </c>
      <c r="AD21">
        <v>6</v>
      </c>
      <c r="AE21">
        <v>29</v>
      </c>
      <c r="AF21">
        <v>23</v>
      </c>
      <c r="AG21">
        <v>86</v>
      </c>
    </row>
    <row r="22" spans="2:33" x14ac:dyDescent="0.2">
      <c r="B22">
        <v>84</v>
      </c>
      <c r="C22">
        <v>97</v>
      </c>
      <c r="D22">
        <v>82</v>
      </c>
      <c r="E22">
        <v>55</v>
      </c>
      <c r="F22">
        <v>9</v>
      </c>
      <c r="G22">
        <v>45</v>
      </c>
      <c r="H22">
        <v>70</v>
      </c>
      <c r="I22">
        <v>51</v>
      </c>
      <c r="J22">
        <v>73</v>
      </c>
      <c r="K22">
        <v>84</v>
      </c>
      <c r="L22">
        <v>63</v>
      </c>
      <c r="M22">
        <v>57</v>
      </c>
      <c r="N22">
        <v>47</v>
      </c>
      <c r="O22">
        <v>26</v>
      </c>
      <c r="P22">
        <v>64</v>
      </c>
      <c r="Q22">
        <v>46</v>
      </c>
      <c r="R22">
        <v>78</v>
      </c>
      <c r="S22">
        <v>95</v>
      </c>
      <c r="T22">
        <v>2</v>
      </c>
      <c r="U22">
        <v>44</v>
      </c>
      <c r="V22">
        <v>30</v>
      </c>
      <c r="W22">
        <v>85</v>
      </c>
      <c r="X22">
        <v>63</v>
      </c>
      <c r="Y22">
        <v>33</v>
      </c>
      <c r="Z22">
        <v>91</v>
      </c>
      <c r="AA22">
        <v>91</v>
      </c>
      <c r="AB22">
        <v>95</v>
      </c>
      <c r="AC22">
        <v>4</v>
      </c>
      <c r="AD22">
        <v>95</v>
      </c>
      <c r="AE22">
        <v>32</v>
      </c>
      <c r="AF22">
        <v>88</v>
      </c>
      <c r="AG22">
        <v>37</v>
      </c>
    </row>
    <row r="23" spans="2:33" x14ac:dyDescent="0.2">
      <c r="B23">
        <v>25</v>
      </c>
      <c r="C23">
        <v>34</v>
      </c>
      <c r="D23">
        <v>47</v>
      </c>
      <c r="E23">
        <v>97</v>
      </c>
      <c r="F23">
        <v>76</v>
      </c>
      <c r="G23">
        <v>75</v>
      </c>
      <c r="H23">
        <v>32</v>
      </c>
      <c r="I23">
        <v>72</v>
      </c>
      <c r="J23">
        <v>40</v>
      </c>
      <c r="K23">
        <v>59</v>
      </c>
      <c r="L23">
        <v>12</v>
      </c>
      <c r="M23">
        <v>90</v>
      </c>
      <c r="N23">
        <v>47</v>
      </c>
      <c r="O23">
        <v>26</v>
      </c>
      <c r="P23">
        <v>11</v>
      </c>
      <c r="Q23">
        <v>45</v>
      </c>
      <c r="R23">
        <v>98</v>
      </c>
      <c r="S23">
        <v>21</v>
      </c>
      <c r="T23">
        <v>11</v>
      </c>
      <c r="U23">
        <v>58</v>
      </c>
      <c r="V23">
        <v>50</v>
      </c>
      <c r="W23">
        <v>79</v>
      </c>
      <c r="X23">
        <v>85</v>
      </c>
      <c r="Y23">
        <v>78</v>
      </c>
      <c r="Z23">
        <v>49</v>
      </c>
      <c r="AA23">
        <v>89</v>
      </c>
      <c r="AB23">
        <v>31</v>
      </c>
      <c r="AC23">
        <v>18</v>
      </c>
      <c r="AD23">
        <v>81</v>
      </c>
      <c r="AE23">
        <v>66</v>
      </c>
      <c r="AF23">
        <v>12</v>
      </c>
      <c r="AG23">
        <v>84</v>
      </c>
    </row>
    <row r="24" spans="2:33" x14ac:dyDescent="0.2">
      <c r="B24">
        <v>21</v>
      </c>
      <c r="C24">
        <v>58</v>
      </c>
      <c r="D24">
        <v>56</v>
      </c>
      <c r="E24">
        <v>14</v>
      </c>
      <c r="F24">
        <v>5</v>
      </c>
      <c r="G24">
        <v>59</v>
      </c>
      <c r="H24">
        <v>48</v>
      </c>
      <c r="I24">
        <v>8</v>
      </c>
      <c r="J24">
        <v>50</v>
      </c>
      <c r="K24">
        <v>94</v>
      </c>
      <c r="L24">
        <v>60</v>
      </c>
      <c r="M24">
        <v>82</v>
      </c>
      <c r="N24">
        <v>33</v>
      </c>
      <c r="O24">
        <v>45</v>
      </c>
      <c r="P24">
        <v>38</v>
      </c>
      <c r="Q24">
        <v>35</v>
      </c>
      <c r="R24">
        <v>55</v>
      </c>
      <c r="S24">
        <v>39</v>
      </c>
      <c r="T24">
        <v>49</v>
      </c>
      <c r="U24">
        <v>9</v>
      </c>
      <c r="V24">
        <v>24</v>
      </c>
      <c r="W24">
        <v>99</v>
      </c>
      <c r="X24">
        <v>30</v>
      </c>
      <c r="Y24">
        <v>91</v>
      </c>
      <c r="Z24">
        <v>35</v>
      </c>
      <c r="AA24">
        <v>76</v>
      </c>
      <c r="AB24">
        <v>7</v>
      </c>
      <c r="AC24">
        <v>55</v>
      </c>
      <c r="AD24">
        <v>57</v>
      </c>
      <c r="AE24">
        <v>62</v>
      </c>
      <c r="AF24">
        <v>44</v>
      </c>
      <c r="AG24">
        <v>49</v>
      </c>
    </row>
    <row r="25" spans="2:33" x14ac:dyDescent="0.2">
      <c r="B25">
        <v>76</v>
      </c>
      <c r="C25">
        <v>16</v>
      </c>
      <c r="D25">
        <v>84</v>
      </c>
      <c r="E25">
        <v>36</v>
      </c>
      <c r="F25">
        <v>74</v>
      </c>
      <c r="G25">
        <v>72</v>
      </c>
      <c r="H25">
        <v>59</v>
      </c>
      <c r="I25">
        <v>72</v>
      </c>
      <c r="J25">
        <v>49</v>
      </c>
      <c r="K25">
        <v>60</v>
      </c>
      <c r="L25">
        <v>27</v>
      </c>
      <c r="M25">
        <v>18</v>
      </c>
      <c r="N25">
        <v>95</v>
      </c>
      <c r="O25">
        <v>13</v>
      </c>
      <c r="P25">
        <v>11</v>
      </c>
      <c r="Q25">
        <v>30</v>
      </c>
      <c r="R25">
        <v>25</v>
      </c>
      <c r="S25">
        <v>94</v>
      </c>
      <c r="T25">
        <v>35</v>
      </c>
      <c r="U25">
        <v>58</v>
      </c>
      <c r="V25">
        <v>65</v>
      </c>
      <c r="W25">
        <v>56</v>
      </c>
      <c r="X25">
        <v>24</v>
      </c>
      <c r="Y25">
        <v>12</v>
      </c>
      <c r="Z25">
        <v>2</v>
      </c>
      <c r="AA25">
        <v>63</v>
      </c>
      <c r="AB25">
        <v>90</v>
      </c>
      <c r="AC25">
        <v>25</v>
      </c>
      <c r="AD25">
        <v>78</v>
      </c>
      <c r="AE25">
        <v>88</v>
      </c>
      <c r="AF25">
        <v>92</v>
      </c>
      <c r="AG25">
        <v>90</v>
      </c>
    </row>
    <row r="26" spans="2:33" x14ac:dyDescent="0.2">
      <c r="B26">
        <v>66</v>
      </c>
      <c r="C26">
        <v>21</v>
      </c>
      <c r="D26">
        <v>49</v>
      </c>
      <c r="E26">
        <v>93</v>
      </c>
      <c r="F26">
        <v>86</v>
      </c>
      <c r="G26">
        <v>38</v>
      </c>
      <c r="H26">
        <v>16</v>
      </c>
      <c r="I26">
        <v>91</v>
      </c>
      <c r="J26">
        <v>47</v>
      </c>
      <c r="K26">
        <v>44</v>
      </c>
      <c r="L26">
        <v>78</v>
      </c>
      <c r="M26">
        <v>42</v>
      </c>
      <c r="N26">
        <v>39</v>
      </c>
      <c r="O26">
        <v>40</v>
      </c>
      <c r="P26">
        <v>70</v>
      </c>
      <c r="Q26">
        <v>86</v>
      </c>
      <c r="R26">
        <v>73</v>
      </c>
      <c r="S26">
        <v>26</v>
      </c>
      <c r="T26">
        <v>51</v>
      </c>
      <c r="U26">
        <v>14</v>
      </c>
      <c r="V26">
        <v>50</v>
      </c>
      <c r="W26">
        <v>65</v>
      </c>
      <c r="X26">
        <v>11</v>
      </c>
      <c r="Y26">
        <v>95</v>
      </c>
      <c r="Z26">
        <v>20</v>
      </c>
      <c r="AA26">
        <v>39</v>
      </c>
      <c r="AB26">
        <v>52</v>
      </c>
      <c r="AC26">
        <v>30</v>
      </c>
      <c r="AD26">
        <v>29</v>
      </c>
      <c r="AE26">
        <v>72</v>
      </c>
      <c r="AF26">
        <v>98</v>
      </c>
      <c r="AG26">
        <v>29</v>
      </c>
    </row>
    <row r="27" spans="2:33" x14ac:dyDescent="0.2">
      <c r="B27">
        <v>32</v>
      </c>
      <c r="C27">
        <v>24</v>
      </c>
      <c r="D27">
        <v>83</v>
      </c>
      <c r="E27">
        <v>65</v>
      </c>
      <c r="F27">
        <v>93</v>
      </c>
      <c r="G27">
        <v>25</v>
      </c>
      <c r="H27">
        <v>40</v>
      </c>
      <c r="I27">
        <v>46</v>
      </c>
      <c r="J27">
        <v>73</v>
      </c>
      <c r="K27">
        <v>12</v>
      </c>
      <c r="L27">
        <v>13</v>
      </c>
      <c r="M27">
        <v>61</v>
      </c>
      <c r="N27">
        <v>36</v>
      </c>
      <c r="O27">
        <v>76</v>
      </c>
      <c r="P27">
        <v>60</v>
      </c>
      <c r="Q27">
        <v>88</v>
      </c>
      <c r="R27">
        <v>97</v>
      </c>
      <c r="S27">
        <v>19</v>
      </c>
      <c r="T27">
        <v>56</v>
      </c>
      <c r="U27">
        <v>87</v>
      </c>
      <c r="V27">
        <v>26</v>
      </c>
      <c r="W27">
        <v>31</v>
      </c>
      <c r="X27">
        <v>60</v>
      </c>
      <c r="Y27">
        <v>56</v>
      </c>
      <c r="Z27">
        <v>57</v>
      </c>
      <c r="AA27">
        <v>68</v>
      </c>
      <c r="AB27">
        <v>48</v>
      </c>
      <c r="AC27">
        <v>99</v>
      </c>
      <c r="AD27">
        <v>26</v>
      </c>
      <c r="AE27">
        <v>2</v>
      </c>
      <c r="AF27">
        <v>62</v>
      </c>
      <c r="AG27">
        <v>28</v>
      </c>
    </row>
    <row r="28" spans="2:33" x14ac:dyDescent="0.2">
      <c r="B28">
        <v>18</v>
      </c>
      <c r="C28">
        <v>17</v>
      </c>
      <c r="D28">
        <v>68</v>
      </c>
      <c r="E28">
        <v>46</v>
      </c>
      <c r="F28">
        <v>73</v>
      </c>
      <c r="G28">
        <v>43</v>
      </c>
      <c r="H28">
        <v>18</v>
      </c>
      <c r="I28">
        <v>1</v>
      </c>
      <c r="J28">
        <v>53</v>
      </c>
      <c r="K28">
        <v>45</v>
      </c>
      <c r="L28">
        <v>70</v>
      </c>
      <c r="M28">
        <v>50</v>
      </c>
      <c r="N28">
        <v>8</v>
      </c>
      <c r="O28">
        <v>79</v>
      </c>
      <c r="P28">
        <v>92</v>
      </c>
      <c r="Q28">
        <v>57</v>
      </c>
      <c r="R28">
        <v>75</v>
      </c>
      <c r="S28">
        <v>34</v>
      </c>
      <c r="T28">
        <v>1</v>
      </c>
      <c r="U28">
        <v>93</v>
      </c>
      <c r="V28">
        <v>67</v>
      </c>
      <c r="W28">
        <v>6</v>
      </c>
      <c r="X28">
        <v>75</v>
      </c>
      <c r="Y28">
        <v>11</v>
      </c>
      <c r="Z28">
        <v>53</v>
      </c>
      <c r="AA28">
        <v>29</v>
      </c>
      <c r="AB28">
        <v>62</v>
      </c>
      <c r="AC28">
        <v>20</v>
      </c>
      <c r="AD28">
        <v>9</v>
      </c>
      <c r="AE28">
        <v>92</v>
      </c>
      <c r="AF28">
        <v>42</v>
      </c>
      <c r="AG28">
        <v>99</v>
      </c>
    </row>
    <row r="29" spans="2:33" x14ac:dyDescent="0.2">
      <c r="B29">
        <v>36</v>
      </c>
      <c r="C29">
        <v>5</v>
      </c>
      <c r="D29">
        <v>97</v>
      </c>
      <c r="E29">
        <v>81</v>
      </c>
      <c r="F29">
        <v>71</v>
      </c>
      <c r="G29">
        <v>94</v>
      </c>
      <c r="H29">
        <v>3</v>
      </c>
      <c r="I29">
        <v>74</v>
      </c>
      <c r="J29">
        <v>11</v>
      </c>
      <c r="K29">
        <v>88</v>
      </c>
      <c r="L29">
        <v>48</v>
      </c>
      <c r="M29">
        <v>79</v>
      </c>
      <c r="N29">
        <v>45</v>
      </c>
      <c r="O29">
        <v>60</v>
      </c>
      <c r="P29">
        <v>39</v>
      </c>
      <c r="Q29">
        <v>56</v>
      </c>
      <c r="R29">
        <v>64</v>
      </c>
      <c r="S29">
        <v>72</v>
      </c>
      <c r="T29">
        <v>92</v>
      </c>
      <c r="U29">
        <v>36</v>
      </c>
      <c r="V29">
        <v>85</v>
      </c>
      <c r="W29">
        <v>30</v>
      </c>
      <c r="X29">
        <v>12</v>
      </c>
      <c r="Y29">
        <v>86</v>
      </c>
      <c r="Z29">
        <v>34</v>
      </c>
      <c r="AA29">
        <v>55</v>
      </c>
      <c r="AB29">
        <v>64</v>
      </c>
      <c r="AC29">
        <v>74</v>
      </c>
      <c r="AD29">
        <v>62</v>
      </c>
      <c r="AE29">
        <v>29</v>
      </c>
      <c r="AF29">
        <v>8</v>
      </c>
      <c r="AG29">
        <v>18</v>
      </c>
    </row>
    <row r="30" spans="2:33" x14ac:dyDescent="0.2">
      <c r="B30">
        <v>41</v>
      </c>
      <c r="C30">
        <v>15</v>
      </c>
      <c r="D30">
        <v>65</v>
      </c>
      <c r="E30">
        <v>54</v>
      </c>
      <c r="F30">
        <v>37</v>
      </c>
      <c r="G30">
        <v>38</v>
      </c>
      <c r="H30">
        <v>3</v>
      </c>
      <c r="I30">
        <v>53</v>
      </c>
      <c r="J30">
        <v>69</v>
      </c>
      <c r="K30">
        <v>5</v>
      </c>
      <c r="L30">
        <v>85</v>
      </c>
      <c r="M30">
        <v>8</v>
      </c>
      <c r="N30">
        <v>56</v>
      </c>
      <c r="O30">
        <v>3</v>
      </c>
      <c r="P30">
        <v>39</v>
      </c>
      <c r="Q30">
        <v>34</v>
      </c>
      <c r="R30">
        <v>79</v>
      </c>
      <c r="S30">
        <v>9</v>
      </c>
      <c r="T30">
        <v>14</v>
      </c>
      <c r="U30">
        <v>55</v>
      </c>
      <c r="V30">
        <v>45</v>
      </c>
      <c r="W30">
        <v>81</v>
      </c>
      <c r="X30">
        <v>32</v>
      </c>
      <c r="Y30">
        <v>39</v>
      </c>
      <c r="Z30">
        <v>8</v>
      </c>
      <c r="AA30">
        <v>39</v>
      </c>
      <c r="AB30">
        <v>91</v>
      </c>
      <c r="AC30">
        <v>60</v>
      </c>
      <c r="AD30">
        <v>10</v>
      </c>
      <c r="AE30">
        <v>36</v>
      </c>
      <c r="AF30">
        <v>49</v>
      </c>
      <c r="AG30">
        <v>85</v>
      </c>
    </row>
    <row r="31" spans="2:33" x14ac:dyDescent="0.2">
      <c r="B31">
        <v>56</v>
      </c>
      <c r="C31">
        <v>50</v>
      </c>
      <c r="D31">
        <v>11</v>
      </c>
      <c r="E31">
        <v>84</v>
      </c>
      <c r="F31">
        <v>33</v>
      </c>
      <c r="G31">
        <v>19</v>
      </c>
      <c r="H31">
        <v>38</v>
      </c>
      <c r="I31">
        <v>25</v>
      </c>
      <c r="J31">
        <v>7</v>
      </c>
      <c r="K31">
        <v>49</v>
      </c>
      <c r="L31">
        <v>87</v>
      </c>
      <c r="M31">
        <v>14</v>
      </c>
      <c r="N31">
        <v>95</v>
      </c>
      <c r="O31">
        <v>71</v>
      </c>
      <c r="P31">
        <v>76</v>
      </c>
      <c r="Q31">
        <v>49</v>
      </c>
      <c r="R31">
        <v>27</v>
      </c>
      <c r="S31">
        <v>66</v>
      </c>
      <c r="T31">
        <v>42</v>
      </c>
      <c r="U31">
        <v>81</v>
      </c>
      <c r="V31">
        <v>91</v>
      </c>
      <c r="W31">
        <v>47</v>
      </c>
      <c r="X31">
        <v>13</v>
      </c>
      <c r="Y31">
        <v>69</v>
      </c>
      <c r="Z31">
        <v>40</v>
      </c>
      <c r="AA31">
        <v>19</v>
      </c>
      <c r="AB31">
        <v>79</v>
      </c>
      <c r="AC31">
        <v>9</v>
      </c>
      <c r="AD31">
        <v>95</v>
      </c>
      <c r="AE31">
        <v>58</v>
      </c>
      <c r="AF31">
        <v>96</v>
      </c>
      <c r="AG31">
        <v>43</v>
      </c>
    </row>
    <row r="32" spans="2:33" x14ac:dyDescent="0.2">
      <c r="B32">
        <v>15</v>
      </c>
      <c r="C32">
        <v>46</v>
      </c>
      <c r="D32">
        <v>34</v>
      </c>
      <c r="E32">
        <v>54</v>
      </c>
      <c r="F32">
        <v>81</v>
      </c>
      <c r="G32">
        <v>33</v>
      </c>
      <c r="H32">
        <v>79</v>
      </c>
      <c r="I32">
        <v>27</v>
      </c>
      <c r="J32">
        <v>59</v>
      </c>
      <c r="K32">
        <v>37</v>
      </c>
      <c r="L32">
        <v>2</v>
      </c>
      <c r="M32">
        <v>31</v>
      </c>
      <c r="N32">
        <v>83</v>
      </c>
      <c r="O32">
        <v>22</v>
      </c>
      <c r="P32">
        <v>37</v>
      </c>
      <c r="Q32">
        <v>1</v>
      </c>
      <c r="R32">
        <v>67</v>
      </c>
      <c r="S32">
        <v>41</v>
      </c>
      <c r="T32">
        <v>80</v>
      </c>
      <c r="U32">
        <v>46</v>
      </c>
      <c r="V32">
        <v>97</v>
      </c>
      <c r="W32">
        <v>87</v>
      </c>
      <c r="X32">
        <v>34</v>
      </c>
      <c r="Y32">
        <v>61</v>
      </c>
      <c r="Z32">
        <v>18</v>
      </c>
      <c r="AA32">
        <v>58</v>
      </c>
      <c r="AB32">
        <v>21</v>
      </c>
      <c r="AC32">
        <v>48</v>
      </c>
      <c r="AD32">
        <v>21</v>
      </c>
      <c r="AE32">
        <v>99</v>
      </c>
      <c r="AF32">
        <v>8</v>
      </c>
      <c r="AG32">
        <v>38</v>
      </c>
    </row>
    <row r="34" spans="2:33" x14ac:dyDescent="0.2">
      <c r="B34" s="14">
        <v>1</v>
      </c>
      <c r="C34" s="14">
        <v>2</v>
      </c>
      <c r="D34" s="14">
        <v>3</v>
      </c>
      <c r="E34" s="14">
        <v>4</v>
      </c>
      <c r="F34" s="14">
        <v>5</v>
      </c>
      <c r="G34" s="14">
        <v>6</v>
      </c>
      <c r="H34" s="14">
        <v>7</v>
      </c>
      <c r="I34" s="14">
        <v>8</v>
      </c>
      <c r="J34" s="14">
        <v>9</v>
      </c>
      <c r="K34" s="14">
        <v>10</v>
      </c>
      <c r="L34" s="14">
        <v>11</v>
      </c>
      <c r="M34" s="14">
        <v>12</v>
      </c>
      <c r="N34" s="14">
        <v>13</v>
      </c>
      <c r="O34" s="14">
        <v>14</v>
      </c>
      <c r="P34" s="14">
        <v>15</v>
      </c>
      <c r="Q34" s="14">
        <v>16</v>
      </c>
      <c r="R34" s="14">
        <v>17</v>
      </c>
      <c r="S34" s="14">
        <v>18</v>
      </c>
      <c r="T34" s="14">
        <v>19</v>
      </c>
      <c r="U34" s="14">
        <v>20</v>
      </c>
      <c r="V34" s="14">
        <v>21</v>
      </c>
      <c r="W34" s="14">
        <v>22</v>
      </c>
      <c r="X34" s="14">
        <v>23</v>
      </c>
      <c r="Y34" s="14">
        <v>24</v>
      </c>
      <c r="Z34" s="14">
        <v>25</v>
      </c>
      <c r="AA34" s="14">
        <v>26</v>
      </c>
      <c r="AB34" s="14">
        <v>27</v>
      </c>
      <c r="AC34" s="14">
        <v>28</v>
      </c>
      <c r="AD34" s="14">
        <v>29</v>
      </c>
      <c r="AE34" s="14">
        <v>30</v>
      </c>
      <c r="AF34" s="14">
        <v>31</v>
      </c>
      <c r="AG34" s="14">
        <v>32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M1598"/>
  <sheetViews>
    <sheetView tabSelected="1" topLeftCell="C1" workbookViewId="0">
      <selection activeCell="H8" sqref="H8"/>
    </sheetView>
  </sheetViews>
  <sheetFormatPr baseColWidth="10" defaultColWidth="8.83203125" defaultRowHeight="15" x14ac:dyDescent="0.2"/>
  <cols>
    <col min="1" max="1" width="10.1640625" bestFit="1" customWidth="1"/>
    <col min="2" max="2" width="14.5" customWidth="1"/>
    <col min="3" max="3" width="13.5" customWidth="1"/>
    <col min="4" max="4" width="16.1640625" bestFit="1" customWidth="1"/>
    <col min="5" max="5" width="20.33203125" bestFit="1" customWidth="1"/>
    <col min="6" max="6" width="17.5" customWidth="1"/>
    <col min="7" max="7" width="17.5" style="33" customWidth="1"/>
    <col min="8" max="8" width="18.33203125" bestFit="1" customWidth="1"/>
    <col min="9" max="9" width="22" customWidth="1"/>
    <col min="10" max="10" width="27.1640625" bestFit="1" customWidth="1"/>
    <col min="11" max="11" width="22.83203125" customWidth="1"/>
    <col min="13" max="13" width="86.5" customWidth="1"/>
  </cols>
  <sheetData>
    <row r="2" spans="1:13" ht="64" x14ac:dyDescent="0.2">
      <c r="A2" s="35" t="s">
        <v>3192</v>
      </c>
      <c r="B2" s="16" t="s">
        <v>2938</v>
      </c>
      <c r="C2" s="16" t="s">
        <v>2939</v>
      </c>
      <c r="D2" s="16" t="s">
        <v>2940</v>
      </c>
      <c r="E2" s="16" t="s">
        <v>3179</v>
      </c>
      <c r="F2" s="16" t="s">
        <v>3181</v>
      </c>
      <c r="G2" s="16" t="s">
        <v>3194</v>
      </c>
      <c r="H2" s="16" t="s">
        <v>3195</v>
      </c>
      <c r="I2" s="34">
        <v>-5.5761606944065914E-2</v>
      </c>
      <c r="J2" s="34">
        <v>4.6300000000000001E-2</v>
      </c>
      <c r="K2">
        <f>SUM(Сделки[Количество_net])</f>
        <v>0</v>
      </c>
      <c r="L2" s="1">
        <v>31</v>
      </c>
      <c r="M2" s="5" t="s">
        <v>43</v>
      </c>
    </row>
    <row r="3" spans="1:13" ht="64" x14ac:dyDescent="0.2">
      <c r="A3" s="36">
        <f>Сделки[[#This Row],[Денежный поток]]/(1+$M$11)^((B3-$B$3)/365)</f>
        <v>0</v>
      </c>
      <c r="B3" s="10">
        <v>42103</v>
      </c>
      <c r="C3" t="s">
        <v>2942</v>
      </c>
      <c r="D3">
        <v>490</v>
      </c>
      <c r="E3">
        <f>IF(Сделки[[#This Row],[Тип сделки]]="Продажа",Сделки[[#This Row],[Количество]]*-1,Сделки[[#This Row],[Количество]])</f>
        <v>490</v>
      </c>
      <c r="F3" s="20"/>
      <c r="G3" s="20">
        <f>Сделки[[#This Row],[Денежный поток]]/(1+$J$2)^((B3-$B$3)/365)</f>
        <v>0</v>
      </c>
      <c r="H3">
        <f>Сделки[[#This Row],[Денежный поток]]/(1+$I$2)^((B3-$B$3)/365)</f>
        <v>0</v>
      </c>
      <c r="I3" s="22">
        <f>SUM(Сделки[чпс для поиска решений])</f>
        <v>-79130.104918685742</v>
      </c>
      <c r="L3" s="1">
        <v>32</v>
      </c>
      <c r="M3" s="5" t="s">
        <v>44</v>
      </c>
    </row>
    <row r="4" spans="1:13" ht="48" x14ac:dyDescent="0.2">
      <c r="A4" s="36">
        <f>Сделки[[#This Row],[Денежный поток]]/(1+$M$11)^((B4-$B$3)/365)</f>
        <v>46832.102900000005</v>
      </c>
      <c r="B4" s="10">
        <v>42103</v>
      </c>
      <c r="C4" t="s">
        <v>2942</v>
      </c>
      <c r="D4">
        <v>290</v>
      </c>
      <c r="E4">
        <f>IF(Сделки[[#This Row],[Тип сделки]]="Продажа",Сделки[[#This Row],[Количество]]*-1,Сделки[[#This Row],[Количество]])</f>
        <v>290</v>
      </c>
      <c r="F4" s="20">
        <f>Сделки[[#This Row],[Количество_net]]*VLOOKUP(Сделки[[#This Row],[Дата сделки]],Таблица2[],2,FALSE)</f>
        <v>46832.102900000005</v>
      </c>
      <c r="G4" s="20">
        <f>Сделки[[#This Row],[Денежный поток]]/(1+$J$2)^((B4-$B$3)/365)</f>
        <v>46832.102900000005</v>
      </c>
      <c r="H4">
        <f>Сделки[[#This Row],[Денежный поток]]/(1+$I$2)^((B4-$B$3)/365)</f>
        <v>46832.102900000005</v>
      </c>
      <c r="K4" s="20">
        <f>SUM(Сделки[Денежный поток])</f>
        <v>-185791.83890000032</v>
      </c>
      <c r="L4" s="1">
        <v>33</v>
      </c>
      <c r="M4" s="5" t="s">
        <v>45</v>
      </c>
    </row>
    <row r="5" spans="1:13" ht="48" x14ac:dyDescent="0.2">
      <c r="A5" s="36">
        <f>Сделки[[#This Row],[Денежный поток]]/(1+$M$11)^((B5-$B$3)/365)</f>
        <v>-61137.126254257033</v>
      </c>
      <c r="B5" s="10">
        <v>42121</v>
      </c>
      <c r="C5" t="s">
        <v>2944</v>
      </c>
      <c r="D5">
        <v>410</v>
      </c>
      <c r="E5">
        <f>IF(Сделки[[#This Row],[Тип сделки]]="Продажа",Сделки[[#This Row],[Количество]]*-1,Сделки[[#This Row],[Количество]])</f>
        <v>-410</v>
      </c>
      <c r="F5" s="20">
        <f>Сделки[[#This Row],[Количество_net]]*VLOOKUP(Сделки[[#This Row],[Дата сделки]],Таблица2[],2,FALSE)</f>
        <v>-66575.8</v>
      </c>
      <c r="G5" s="20">
        <f>Сделки[[#This Row],[Денежный поток]]/(1+$J$2)^((B5-$B$3)/365)</f>
        <v>-66427.368095081823</v>
      </c>
      <c r="H5">
        <f>Сделки[[#This Row],[Денежный поток]]/(1+$I$2)^((B5-$B$3)/365)</f>
        <v>-66764.445081798345</v>
      </c>
      <c r="K5" s="22">
        <f>SUM(Сделки[ЧПС обычный])</f>
        <v>-248718.23453372822</v>
      </c>
      <c r="L5" s="1">
        <v>34</v>
      </c>
      <c r="M5" s="5" t="s">
        <v>46</v>
      </c>
    </row>
    <row r="6" spans="1:13" ht="48" x14ac:dyDescent="0.2">
      <c r="A6" s="36">
        <f>Сделки[[#This Row],[Денежный поток]]/(1+$M$11)^((B6-$B$3)/365)</f>
        <v>-52897.046332485013</v>
      </c>
      <c r="B6" s="10">
        <v>42124</v>
      </c>
      <c r="C6" t="s">
        <v>2944</v>
      </c>
      <c r="D6">
        <v>370</v>
      </c>
      <c r="E6">
        <f>IF(Сделки[[#This Row],[Тип сделки]]="Продажа",Сделки[[#This Row],[Количество]]*-1,Сделки[[#This Row],[Количество]])</f>
        <v>-370</v>
      </c>
      <c r="F6" s="20">
        <f>Сделки[[#This Row],[Количество_net]]*VLOOKUP(Сделки[[#This Row],[Дата сделки]],Таблица2[],2,FALSE)</f>
        <v>-58426.7</v>
      </c>
      <c r="G6" s="20">
        <f>Сделки[[#This Row],[Денежный поток]]/(1+$J$2)^((B6-$B$3)/365)</f>
        <v>-58274.754351147087</v>
      </c>
      <c r="H6">
        <f>Сделки[[#This Row],[Денежный поток]]/(1+$I$2)^((B6-$B$3)/365)</f>
        <v>-58619.892248458469</v>
      </c>
      <c r="K6">
        <v>-5.5800000000000002E-2</v>
      </c>
      <c r="L6" s="1">
        <v>35</v>
      </c>
      <c r="M6" s="5" t="s">
        <v>47</v>
      </c>
    </row>
    <row r="7" spans="1:13" ht="32" x14ac:dyDescent="0.2">
      <c r="A7" s="36">
        <f>Сделки[[#This Row],[Денежный поток]]/(1+$M$11)^((B7-$B$3)/365)</f>
        <v>-59243.919324835049</v>
      </c>
      <c r="B7" s="10">
        <v>42125</v>
      </c>
      <c r="C7" t="s">
        <v>2944</v>
      </c>
      <c r="D7">
        <v>410</v>
      </c>
      <c r="E7">
        <f>IF(Сделки[[#This Row],[Тип сделки]]="Продажа",Сделки[[#This Row],[Количество]]*-1,Сделки[[#This Row],[Количество]])</f>
        <v>-410</v>
      </c>
      <c r="F7" s="20">
        <f>Сделки[[#This Row],[Количество_net]]*VLOOKUP(Сделки[[#This Row],[Дата сделки]],Таблица2[],2,FALSE)</f>
        <v>-65747.600000000006</v>
      </c>
      <c r="G7" s="20">
        <f>Сделки[[#This Row],[Денежный поток]]/(1+$J$2)^((B7-$B$3)/365)</f>
        <v>-65568.484451858603</v>
      </c>
      <c r="H7">
        <f>Сделки[[#This Row],[Денежный поток]]/(1+$I$2)^((B7-$B$3)/365)</f>
        <v>-65975.369612930415</v>
      </c>
      <c r="L7" s="1">
        <v>36</v>
      </c>
      <c r="M7" s="5" t="s">
        <v>48</v>
      </c>
    </row>
    <row r="8" spans="1:13" x14ac:dyDescent="0.2">
      <c r="A8" s="36">
        <f>Сделки[[#This Row],[Денежный поток]]/(1+$M$11)^((B8-$B$3)/365)</f>
        <v>19811.809491605578</v>
      </c>
      <c r="B8" s="10">
        <v>42132</v>
      </c>
      <c r="C8" t="s">
        <v>2942</v>
      </c>
      <c r="D8">
        <v>140</v>
      </c>
      <c r="E8">
        <f>IF(Сделки[[#This Row],[Тип сделки]]="Продажа",Сделки[[#This Row],[Количество]]*-1,Сделки[[#This Row],[Количество]])</f>
        <v>140</v>
      </c>
      <c r="F8" s="20">
        <f>Сделки[[#This Row],[Количество_net]]*VLOOKUP(Сделки[[#This Row],[Дата сделки]],Таблица2[],2,FALSE)</f>
        <v>22727.600000000002</v>
      </c>
      <c r="G8" s="20">
        <f>Сделки[[#This Row],[Денежный поток]]/(1+$J$2)^((B8-$B$3)/365)</f>
        <v>22646.018085736068</v>
      </c>
      <c r="H8">
        <f>Сделки[[#This Row],[Денежный поток]]/(1+$I$2)^((B8-$B$3)/365)</f>
        <v>22831.444590126797</v>
      </c>
    </row>
    <row r="9" spans="1:13" x14ac:dyDescent="0.2">
      <c r="A9" s="36">
        <f>Сделки[[#This Row],[Денежный поток]]/(1+$M$11)^((B9-$B$3)/365)</f>
        <v>-9474.5841647549878</v>
      </c>
      <c r="B9" s="10">
        <v>42136</v>
      </c>
      <c r="C9" t="s">
        <v>2944</v>
      </c>
      <c r="D9">
        <v>70</v>
      </c>
      <c r="E9">
        <f>IF(Сделки[[#This Row],[Тип сделки]]="Продажа",Сделки[[#This Row],[Количество]]*-1,Сделки[[#This Row],[Количество]])</f>
        <v>-70</v>
      </c>
      <c r="F9" s="20">
        <f>Сделки[[#This Row],[Количество_net]]*VLOOKUP(Сделки[[#This Row],[Дата сделки]],Таблица2[],2,FALSE)</f>
        <v>-11076.800700000002</v>
      </c>
      <c r="G9" s="20">
        <f>Сделки[[#This Row],[Денежный поток]]/(1+$J$2)^((B9-$B$3)/365)</f>
        <v>-11031.566911656297</v>
      </c>
      <c r="H9">
        <f>Сделки[[#This Row],[Денежный поток]]/(1+$I$2)^((B9-$B$3)/365)</f>
        <v>-11134.410614763576</v>
      </c>
    </row>
    <row r="10" spans="1:13" x14ac:dyDescent="0.2">
      <c r="A10" s="36">
        <f>Сделки[[#This Row],[Денежный поток]]/(1+$M$11)^((B10-$B$3)/365)</f>
        <v>64968.57712974849</v>
      </c>
      <c r="B10" s="10">
        <v>42136</v>
      </c>
      <c r="C10" t="s">
        <v>2942</v>
      </c>
      <c r="D10">
        <v>480</v>
      </c>
      <c r="E10">
        <f>IF(Сделки[[#This Row],[Тип сделки]]="Продажа",Сделки[[#This Row],[Количество]]*-1,Сделки[[#This Row],[Количество]])</f>
        <v>480</v>
      </c>
      <c r="F10" s="20">
        <f>Сделки[[#This Row],[Количество_net]]*VLOOKUP(Сделки[[#This Row],[Дата сделки]],Таблица2[],2,FALSE)</f>
        <v>75955.204800000007</v>
      </c>
      <c r="G10" s="20">
        <f>Сделки[[#This Row],[Денежный поток]]/(1+$J$2)^((B10-$B$3)/365)</f>
        <v>75645.030251357457</v>
      </c>
      <c r="H10">
        <f>Сделки[[#This Row],[Денежный поток]]/(1+$I$2)^((B10-$B$3)/365)</f>
        <v>76350.24421552167</v>
      </c>
      <c r="L10" t="s">
        <v>3193</v>
      </c>
      <c r="M10">
        <f>SUM(A3:A341)</f>
        <v>-257829.24631842005</v>
      </c>
    </row>
    <row r="11" spans="1:13" x14ac:dyDescent="0.2">
      <c r="A11" s="36">
        <f>Сделки[[#This Row],[Денежный поток]]/(1+$M$11)^((B11-$B$3)/365)</f>
        <v>-9473.8749192791893</v>
      </c>
      <c r="B11" s="10">
        <v>42143</v>
      </c>
      <c r="C11" t="s">
        <v>2944</v>
      </c>
      <c r="D11">
        <v>70</v>
      </c>
      <c r="E11">
        <f>IF(Сделки[[#This Row],[Тип сделки]]="Продажа",Сделки[[#This Row],[Количество]]*-1,Сделки[[#This Row],[Количество]])</f>
        <v>-70</v>
      </c>
      <c r="F11" s="20">
        <f>Сделки[[#This Row],[Количество_net]]*VLOOKUP(Сделки[[#This Row],[Дата сделки]],Таблица2[],2,FALSE)</f>
        <v>-11449.2</v>
      </c>
      <c r="G11" s="20">
        <f>Сделки[[#This Row],[Денежный поток]]/(1+$J$2)^((B11-$B$3)/365)</f>
        <v>-11392.5524057029</v>
      </c>
      <c r="H11">
        <f>Сделки[[#This Row],[Денежный поток]]/(1+$I$2)^((B11-$B$3)/365)</f>
        <v>-11521.417633983359</v>
      </c>
      <c r="M11">
        <v>4.63</v>
      </c>
    </row>
    <row r="12" spans="1:13" x14ac:dyDescent="0.2">
      <c r="A12" s="36">
        <f>Сделки[[#This Row],[Денежный поток]]/(1+$M$11)^((B12-$B$3)/365)</f>
        <v>5371.8027911292311</v>
      </c>
      <c r="B12" s="10">
        <v>42145</v>
      </c>
      <c r="C12" t="s">
        <v>2942</v>
      </c>
      <c r="D12">
        <v>40</v>
      </c>
      <c r="E12">
        <f>IF(Сделки[[#This Row],[Тип сделки]]="Продажа",Сделки[[#This Row],[Количество]]*-1,Сделки[[#This Row],[Количество]])</f>
        <v>40</v>
      </c>
      <c r="F12" s="20">
        <f>Сделки[[#This Row],[Количество_net]]*VLOOKUP(Сделки[[#This Row],[Дата сделки]],Таблица2[],2,FALSE)</f>
        <v>6553.6</v>
      </c>
      <c r="G12" s="20">
        <f>Сделки[[#This Row],[Денежный поток]]/(1+$J$2)^((B12-$B$3)/365)</f>
        <v>6519.5574760414347</v>
      </c>
      <c r="H12">
        <f>Сделки[[#This Row],[Денежный поток]]/(1+$I$2)^((B12-$B$3)/365)</f>
        <v>6597.0115893733064</v>
      </c>
    </row>
    <row r="13" spans="1:13" x14ac:dyDescent="0.2">
      <c r="A13" s="36">
        <f>Сделки[[#This Row],[Денежный поток]]/(1+$M$11)^((B13-$B$3)/365)</f>
        <v>59342.369643936356</v>
      </c>
      <c r="B13" s="10">
        <v>42158</v>
      </c>
      <c r="C13" t="s">
        <v>2942</v>
      </c>
      <c r="D13">
        <v>490</v>
      </c>
      <c r="E13">
        <f>IF(Сделки[[#This Row],[Тип сделки]]="Продажа",Сделки[[#This Row],[Количество]]*-1,Сделки[[#This Row],[Количество]])</f>
        <v>490</v>
      </c>
      <c r="F13" s="20">
        <f>Сделки[[#This Row],[Количество_net]]*VLOOKUP(Сделки[[#This Row],[Дата сделки]],Таблица2[],2,FALSE)</f>
        <v>76993.7</v>
      </c>
      <c r="G13" s="20">
        <f>Сделки[[#This Row],[Денежный поток]]/(1+$J$2)^((B13-$B$3)/365)</f>
        <v>76470.38796905987</v>
      </c>
      <c r="H13">
        <f>Сделки[[#This Row],[Денежный поток]]/(1+$I$2)^((B13-$B$3)/365)</f>
        <v>77662.257339060074</v>
      </c>
    </row>
    <row r="14" spans="1:13" x14ac:dyDescent="0.2">
      <c r="A14" s="36">
        <f>Сделки[[#This Row],[Денежный поток]]/(1+$M$11)^((B14-$B$3)/365)</f>
        <v>-30014.283610415136</v>
      </c>
      <c r="B14" s="10">
        <v>42160</v>
      </c>
      <c r="C14" t="s">
        <v>2944</v>
      </c>
      <c r="D14">
        <v>250</v>
      </c>
      <c r="E14">
        <f>IF(Сделки[[#This Row],[Тип сделки]]="Продажа",Сделки[[#This Row],[Количество]]*-1,Сделки[[#This Row],[Количество]])</f>
        <v>-250</v>
      </c>
      <c r="F14" s="20">
        <f>Сделки[[#This Row],[Количество_net]]*VLOOKUP(Сделки[[#This Row],[Дата сделки]],Таблица2[],2,FALSE)</f>
        <v>-39312.5</v>
      </c>
      <c r="G14" s="20">
        <f>Сделки[[#This Row],[Денежный поток]]/(1+$J$2)^((B14-$B$3)/365)</f>
        <v>-39035.618099434629</v>
      </c>
      <c r="H14">
        <f>Сделки[[#This Row],[Денежный поток]]/(1+$I$2)^((B14-$B$3)/365)</f>
        <v>-39666.330013212268</v>
      </c>
    </row>
    <row r="15" spans="1:13" x14ac:dyDescent="0.2">
      <c r="A15" s="36">
        <f>Сделки[[#This Row],[Денежный поток]]/(1+$M$11)^((B15-$B$3)/365)</f>
        <v>33631.134963508652</v>
      </c>
      <c r="B15" s="10">
        <v>42164</v>
      </c>
      <c r="C15" t="s">
        <v>2942</v>
      </c>
      <c r="D15">
        <v>290</v>
      </c>
      <c r="E15">
        <f>IF(Сделки[[#This Row],[Тип сделки]]="Продажа",Сделки[[#This Row],[Количество]]*-1,Сделки[[#This Row],[Количество]])</f>
        <v>290</v>
      </c>
      <c r="F15" s="20">
        <f>Сделки[[#This Row],[Количество_net]]*VLOOKUP(Сделки[[#This Row],[Дата сделки]],Таблица2[],2,FALSE)</f>
        <v>44892</v>
      </c>
      <c r="G15" s="20">
        <f>Сделки[[#This Row],[Денежный поток]]/(1+$J$2)^((B15-$B$3)/365)</f>
        <v>44553.716929310853</v>
      </c>
      <c r="H15">
        <f>Сделки[[#This Row],[Денежный поток]]/(1+$I$2)^((B15-$B$3)/365)</f>
        <v>45324.538419884579</v>
      </c>
    </row>
    <row r="16" spans="1:13" x14ac:dyDescent="0.2">
      <c r="A16" s="36">
        <f>Сделки[[#This Row],[Денежный поток]]/(1+$M$11)^((B16-$B$3)/365)</f>
        <v>-37192.08730779864</v>
      </c>
      <c r="B16" s="10">
        <v>42184</v>
      </c>
      <c r="C16" t="s">
        <v>2944</v>
      </c>
      <c r="D16">
        <v>360</v>
      </c>
      <c r="E16">
        <f>IF(Сделки[[#This Row],[Тип сделки]]="Продажа",Сделки[[#This Row],[Количество]]*-1,Сделки[[#This Row],[Количество]])</f>
        <v>-360</v>
      </c>
      <c r="F16" s="20">
        <f>Сделки[[#This Row],[Количество_net]]*VLOOKUP(Сделки[[#This Row],[Дата сделки]],Таблица2[],2,FALSE)</f>
        <v>-54576.003599999996</v>
      </c>
      <c r="G16" s="20">
        <f>Сделки[[#This Row],[Денежный поток]]/(1+$J$2)^((B16-$B$3)/365)</f>
        <v>-54030.584317202149</v>
      </c>
      <c r="H16">
        <f>Сделки[[#This Row],[Денежный поток]]/(1+$I$2)^((B16-$B$3)/365)</f>
        <v>-55275.356876661703</v>
      </c>
      <c r="I16" s="17" t="s">
        <v>2938</v>
      </c>
      <c r="J16" t="s">
        <v>3180</v>
      </c>
    </row>
    <row r="17" spans="1:10" x14ac:dyDescent="0.2">
      <c r="A17" s="36">
        <f>Сделки[[#This Row],[Денежный поток]]/(1+$M$11)^((B17-$B$3)/365)</f>
        <v>-7288.7933319693857</v>
      </c>
      <c r="B17" s="10">
        <v>42185</v>
      </c>
      <c r="C17" t="s">
        <v>2944</v>
      </c>
      <c r="D17">
        <v>70</v>
      </c>
      <c r="E17">
        <f>IF(Сделки[[#This Row],[Тип сделки]]="Продажа",Сделки[[#This Row],[Количество]]*-1,Сделки[[#This Row],[Количество]])</f>
        <v>-70</v>
      </c>
      <c r="F17" s="20">
        <f>Сделки[[#This Row],[Количество_net]]*VLOOKUP(Сделки[[#This Row],[Дата сделки]],Таблица2[],2,FALSE)</f>
        <v>-10746.400000000001</v>
      </c>
      <c r="G17" s="20">
        <f>Сделки[[#This Row],[Денежный поток]]/(1+$J$2)^((B17-$B$3)/365)</f>
        <v>-10637.683938284204</v>
      </c>
      <c r="H17">
        <f>Сделки[[#This Row],[Денежный поток]]/(1+$I$2)^((B17-$B$3)/365)</f>
        <v>-10885.818667024665</v>
      </c>
      <c r="I17" s="32" t="s">
        <v>2941</v>
      </c>
      <c r="J17" s="11">
        <v>780</v>
      </c>
    </row>
    <row r="18" spans="1:10" x14ac:dyDescent="0.2">
      <c r="A18" s="36">
        <f>Сделки[[#This Row],[Денежный поток]]/(1+$M$11)^((B18-$B$3)/365)</f>
        <v>-2950.3655891829394</v>
      </c>
      <c r="B18" s="10">
        <v>42194</v>
      </c>
      <c r="C18" t="s">
        <v>2944</v>
      </c>
      <c r="D18">
        <v>30</v>
      </c>
      <c r="E18">
        <f>IF(Сделки[[#This Row],[Тип сделки]]="Продажа",Сделки[[#This Row],[Количество]]*-1,Сделки[[#This Row],[Количество]])</f>
        <v>-30</v>
      </c>
      <c r="F18" s="20">
        <f>Сделки[[#This Row],[Количество_net]]*VLOOKUP(Сделки[[#This Row],[Дата сделки]],Таблица2[],2,FALSE)</f>
        <v>-4539.3</v>
      </c>
      <c r="G18" s="20">
        <f>Сделки[[#This Row],[Денежный поток]]/(1+$J$2)^((B18-$B$3)/365)</f>
        <v>-4488.3662993059634</v>
      </c>
      <c r="H18">
        <f>Сделки[[#This Row],[Денежный поток]]/(1+$I$2)^((B18-$B$3)/365)</f>
        <v>-4604.7006792658767</v>
      </c>
      <c r="I18" s="32" t="s">
        <v>2943</v>
      </c>
      <c r="J18" s="11">
        <v>-410</v>
      </c>
    </row>
    <row r="19" spans="1:10" x14ac:dyDescent="0.2">
      <c r="A19" s="36">
        <f>Сделки[[#This Row],[Денежный поток]]/(1+$M$11)^((B19-$B$3)/365)</f>
        <v>17281.937954497633</v>
      </c>
      <c r="B19" s="10">
        <v>42209</v>
      </c>
      <c r="C19" t="s">
        <v>2942</v>
      </c>
      <c r="D19">
        <v>180</v>
      </c>
      <c r="E19">
        <f>IF(Сделки[[#This Row],[Тип сделки]]="Продажа",Сделки[[#This Row],[Количество]]*-1,Сделки[[#This Row],[Количество]])</f>
        <v>180</v>
      </c>
      <c r="F19" s="20">
        <f>Сделки[[#This Row],[Количество_net]]*VLOOKUP(Сделки[[#This Row],[Дата сделки]],Таблица2[],2,FALSE)</f>
        <v>28546.2</v>
      </c>
      <c r="G19" s="20">
        <f>Сделки[[#This Row],[Денежный поток]]/(1+$J$2)^((B19-$B$3)/365)</f>
        <v>28173.442791944584</v>
      </c>
      <c r="H19">
        <f>Сделки[[#This Row],[Денежный поток]]/(1+$I$2)^((B19-$B$3)/365)</f>
        <v>29025.844525911354</v>
      </c>
      <c r="I19" s="32" t="s">
        <v>2945</v>
      </c>
      <c r="J19" s="11">
        <v>-370</v>
      </c>
    </row>
    <row r="20" spans="1:10" x14ac:dyDescent="0.2">
      <c r="A20" s="36">
        <f>Сделки[[#This Row],[Денежный поток]]/(1+$M$11)^((B20-$B$3)/365)</f>
        <v>-8273.8362092945554</v>
      </c>
      <c r="B20" s="10">
        <v>42216</v>
      </c>
      <c r="C20" t="s">
        <v>2944</v>
      </c>
      <c r="D20">
        <v>80</v>
      </c>
      <c r="E20">
        <f>IF(Сделки[[#This Row],[Тип сделки]]="Продажа",Сделки[[#This Row],[Количество]]*-1,Сделки[[#This Row],[Количество]])</f>
        <v>-80</v>
      </c>
      <c r="F20" s="20">
        <f>Сделки[[#This Row],[Количество_net]]*VLOOKUP(Сделки[[#This Row],[Дата сделки]],Таблица2[],2,FALSE)</f>
        <v>-14127.2</v>
      </c>
      <c r="G20" s="20">
        <f>Сделки[[#This Row],[Денежный поток]]/(1+$J$2)^((B20-$B$3)/365)</f>
        <v>-13930.629492027589</v>
      </c>
      <c r="H20">
        <f>Сделки[[#This Row],[Денежный поток]]/(1+$I$2)^((B20-$B$3)/365)</f>
        <v>-14380.385883887611</v>
      </c>
      <c r="I20" s="32" t="s">
        <v>2946</v>
      </c>
      <c r="J20" s="11">
        <v>-410</v>
      </c>
    </row>
    <row r="21" spans="1:10" x14ac:dyDescent="0.2">
      <c r="A21" s="36">
        <f>Сделки[[#This Row],[Денежный поток]]/(1+$M$11)^((B21-$B$3)/365)</f>
        <v>-42582.51742301209</v>
      </c>
      <c r="B21" s="10">
        <v>42219</v>
      </c>
      <c r="C21" t="s">
        <v>2944</v>
      </c>
      <c r="D21">
        <v>420</v>
      </c>
      <c r="E21">
        <f>IF(Сделки[[#This Row],[Тип сделки]]="Продажа",Сделки[[#This Row],[Количество]]*-1,Сделки[[#This Row],[Количество]])</f>
        <v>-420</v>
      </c>
      <c r="F21" s="20">
        <f>Сделки[[#This Row],[Количество_net]]*VLOOKUP(Сделки[[#This Row],[Дата сделки]],Таблица2[],2,FALSE)</f>
        <v>-73747.8</v>
      </c>
      <c r="G21" s="20">
        <f>Сделки[[#This Row],[Денежный поток]]/(1+$J$2)^((B21-$B$3)/365)</f>
        <v>-72694.601350551427</v>
      </c>
      <c r="H21">
        <f>Сделки[[#This Row],[Денежный поток]]/(1+$I$2)^((B21-$B$3)/365)</f>
        <v>-75104.908970404009</v>
      </c>
      <c r="I21" s="32" t="s">
        <v>2947</v>
      </c>
      <c r="J21" s="11">
        <v>140</v>
      </c>
    </row>
    <row r="22" spans="1:10" x14ac:dyDescent="0.2">
      <c r="A22" s="36">
        <f>Сделки[[#This Row],[Денежный поток]]/(1+$M$11)^((B22-$B$3)/365)</f>
        <v>-26118.056223880238</v>
      </c>
      <c r="B22" s="10">
        <v>42220</v>
      </c>
      <c r="C22" t="s">
        <v>2944</v>
      </c>
      <c r="D22">
        <v>260</v>
      </c>
      <c r="E22">
        <f>IF(Сделки[[#This Row],[Тип сделки]]="Продажа",Сделки[[#This Row],[Количество]]*-1,Сделки[[#This Row],[Количество]])</f>
        <v>-260</v>
      </c>
      <c r="F22" s="20">
        <f>Сделки[[#This Row],[Количество_net]]*VLOOKUP(Сделки[[#This Row],[Дата сделки]],Таблица2[],2,FALSE)</f>
        <v>-45448</v>
      </c>
      <c r="G22" s="20">
        <f>Сделки[[#This Row],[Денежный поток]]/(1+$J$2)^((B22-$B$3)/365)</f>
        <v>-44793.398476745177</v>
      </c>
      <c r="H22">
        <f>Сделки[[#This Row],[Денежный поток]]/(1+$I$2)^((B22-$B$3)/365)</f>
        <v>-46291.611593770613</v>
      </c>
      <c r="I22" s="32" t="s">
        <v>2948</v>
      </c>
      <c r="J22" s="11">
        <v>410</v>
      </c>
    </row>
    <row r="23" spans="1:10" x14ac:dyDescent="0.2">
      <c r="A23" s="36">
        <f>Сделки[[#This Row],[Денежный поток]]/(1+$M$11)^((B23-$B$3)/365)</f>
        <v>-42385.394363865809</v>
      </c>
      <c r="B23" s="10">
        <v>42221</v>
      </c>
      <c r="C23" t="s">
        <v>2944</v>
      </c>
      <c r="D23">
        <v>420</v>
      </c>
      <c r="E23">
        <f>IF(Сделки[[#This Row],[Тип сделки]]="Продажа",Сделки[[#This Row],[Количество]]*-1,Сделки[[#This Row],[Количество]])</f>
        <v>-420</v>
      </c>
      <c r="F23" s="20">
        <f>Сделки[[#This Row],[Количество_net]]*VLOOKUP(Сделки[[#This Row],[Дата сделки]],Таблица2[],2,FALSE)</f>
        <v>-74104.800000000003</v>
      </c>
      <c r="G23" s="20">
        <f>Сделки[[#This Row],[Денежный поток]]/(1+$J$2)^((B23-$B$3)/365)</f>
        <v>-73028.389663782073</v>
      </c>
      <c r="H23">
        <f>Сделки[[#This Row],[Денежный поток]]/(1+$I$2)^((B23-$B$3)/365)</f>
        <v>-75492.208938720913</v>
      </c>
      <c r="I23" s="32" t="s">
        <v>2949</v>
      </c>
      <c r="J23" s="11">
        <v>-70</v>
      </c>
    </row>
    <row r="24" spans="1:10" x14ac:dyDescent="0.2">
      <c r="A24" s="36">
        <f>Сделки[[#This Row],[Денежный поток]]/(1+$M$11)^((B24-$B$3)/365)</f>
        <v>39358.322273142621</v>
      </c>
      <c r="B24" s="10">
        <v>42227</v>
      </c>
      <c r="C24" t="s">
        <v>2942</v>
      </c>
      <c r="D24">
        <v>420</v>
      </c>
      <c r="E24">
        <f>IF(Сделки[[#This Row],[Тип сделки]]="Продажа",Сделки[[#This Row],[Количество]]*-1,Сделки[[#This Row],[Количество]])</f>
        <v>420</v>
      </c>
      <c r="F24" s="20">
        <f>Сделки[[#This Row],[Количество_net]]*VLOOKUP(Сделки[[#This Row],[Дата сделки]],Таблица2[],2,FALSE)</f>
        <v>70795.199999999997</v>
      </c>
      <c r="G24" s="20">
        <f>Сделки[[#This Row],[Денежный поток]]/(1+$J$2)^((B24-$B$3)/365)</f>
        <v>69714.975913651084</v>
      </c>
      <c r="H24">
        <f>Сделки[[#This Row],[Денежный поток]]/(1+$I$2)^((B24-$B$3)/365)</f>
        <v>72188.700398193323</v>
      </c>
      <c r="I24" s="32" t="s">
        <v>2884</v>
      </c>
      <c r="J24" s="11">
        <v>40</v>
      </c>
    </row>
    <row r="25" spans="1:10" x14ac:dyDescent="0.2">
      <c r="A25" s="36">
        <f>Сделки[[#This Row],[Денежный поток]]/(1+$M$11)^((B25-$B$3)/365)</f>
        <v>-26923.061119833921</v>
      </c>
      <c r="B25" s="10">
        <v>42229</v>
      </c>
      <c r="C25" t="s">
        <v>2944</v>
      </c>
      <c r="D25">
        <v>290</v>
      </c>
      <c r="E25">
        <f>IF(Сделки[[#This Row],[Тип сделки]]="Продажа",Сделки[[#This Row],[Количество]]*-1,Сделки[[#This Row],[Количество]])</f>
        <v>-290</v>
      </c>
      <c r="F25" s="20">
        <f>Сделки[[#This Row],[Количество_net]]*VLOOKUP(Сделки[[#This Row],[Дата сделки]],Таблица2[],2,FALSE)</f>
        <v>-48888.200000000004</v>
      </c>
      <c r="G25" s="20">
        <f>Сделки[[#This Row],[Денежный поток]]/(1+$J$2)^((B25-$B$3)/365)</f>
        <v>-48130.304658619098</v>
      </c>
      <c r="H25">
        <f>Сделки[[#This Row],[Денежный поток]]/(1+$I$2)^((B25-$B$3)/365)</f>
        <v>-49866.168090095322</v>
      </c>
      <c r="I25" s="32" t="s">
        <v>2950</v>
      </c>
      <c r="J25" s="11">
        <v>490</v>
      </c>
    </row>
    <row r="26" spans="1:10" x14ac:dyDescent="0.2">
      <c r="A26" s="36">
        <f>Сделки[[#This Row],[Денежный поток]]/(1+$M$11)^((B26-$B$3)/365)</f>
        <v>-6103.2054149849801</v>
      </c>
      <c r="B26" s="10">
        <v>42249</v>
      </c>
      <c r="C26" t="s">
        <v>2944</v>
      </c>
      <c r="D26">
        <v>80</v>
      </c>
      <c r="E26">
        <f>IF(Сделки[[#This Row],[Тип сделки]]="Продажа",Сделки[[#This Row],[Количество]]*-1,Сделки[[#This Row],[Количество]])</f>
        <v>-80</v>
      </c>
      <c r="F26" s="20">
        <f>Сделки[[#This Row],[Количество_net]]*VLOOKUP(Сделки[[#This Row],[Дата сделки]],Таблица2[],2,FALSE)</f>
        <v>-12183.199199999999</v>
      </c>
      <c r="G26" s="20">
        <f>Сделки[[#This Row],[Денежный поток]]/(1+$J$2)^((B26-$B$3)/365)</f>
        <v>-11964.618489719938</v>
      </c>
      <c r="H26">
        <f>Сделки[[#This Row],[Денежный поток]]/(1+$I$2)^((B26-$B$3)/365)</f>
        <v>-12466.044795218299</v>
      </c>
      <c r="I26" s="32" t="s">
        <v>2951</v>
      </c>
      <c r="J26" s="11">
        <v>-250</v>
      </c>
    </row>
    <row r="27" spans="1:10" x14ac:dyDescent="0.2">
      <c r="A27" s="36">
        <f>Сделки[[#This Row],[Денежный поток]]/(1+$M$11)^((B27-$B$3)/365)</f>
        <v>16916.321581562883</v>
      </c>
      <c r="B27" s="10">
        <v>42258</v>
      </c>
      <c r="C27" t="s">
        <v>2942</v>
      </c>
      <c r="D27">
        <v>230</v>
      </c>
      <c r="E27">
        <f>IF(Сделки[[#This Row],[Тип сделки]]="Продажа",Сделки[[#This Row],[Количество]]*-1,Сделки[[#This Row],[Количество]])</f>
        <v>230</v>
      </c>
      <c r="F27" s="20">
        <f>Сделки[[#This Row],[Количество_net]]*VLOOKUP(Сделки[[#This Row],[Дата сделки]],Таблица2[],2,FALSE)</f>
        <v>35238.302300000003</v>
      </c>
      <c r="G27" s="20">
        <f>Сделки[[#This Row],[Денежный поток]]/(1+$J$2)^((B27-$B$3)/365)</f>
        <v>34567.487364056899</v>
      </c>
      <c r="H27">
        <f>Сделки[[#This Row],[Денежный поток]]/(1+$I$2)^((B27-$B$3)/365)</f>
        <v>36107.443460921539</v>
      </c>
      <c r="I27" s="32" t="s">
        <v>2918</v>
      </c>
      <c r="J27" s="11">
        <v>290</v>
      </c>
    </row>
    <row r="28" spans="1:10" x14ac:dyDescent="0.2">
      <c r="A28" s="36">
        <f>Сделки[[#This Row],[Денежный поток]]/(1+$M$11)^((B28-$B$3)/365)</f>
        <v>-32170.040592726691</v>
      </c>
      <c r="B28" s="10">
        <v>42265</v>
      </c>
      <c r="C28" t="s">
        <v>2944</v>
      </c>
      <c r="D28">
        <v>460</v>
      </c>
      <c r="E28">
        <f>IF(Сделки[[#This Row],[Тип сделки]]="Продажа",Сделки[[#This Row],[Количество]]*-1,Сделки[[#This Row],[Количество]])</f>
        <v>-460</v>
      </c>
      <c r="F28" s="20">
        <f>Сделки[[#This Row],[Количество_net]]*VLOOKUP(Сделки[[#This Row],[Дата сделки]],Таблица2[],2,FALSE)</f>
        <v>-69271.400000000009</v>
      </c>
      <c r="G28" s="20">
        <f>Сделки[[#This Row],[Денежный поток]]/(1+$J$2)^((B28-$B$3)/365)</f>
        <v>-67893.755504665853</v>
      </c>
      <c r="H28">
        <f>Сделки[[#This Row],[Денежный поток]]/(1+$I$2)^((B28-$B$3)/365)</f>
        <v>-71058.103785135463</v>
      </c>
      <c r="I28" s="32" t="s">
        <v>2952</v>
      </c>
      <c r="J28" s="11">
        <v>-360</v>
      </c>
    </row>
    <row r="29" spans="1:10" x14ac:dyDescent="0.2">
      <c r="A29" s="36">
        <f>Сделки[[#This Row],[Денежный поток]]/(1+$M$11)^((B29-$B$3)/365)</f>
        <v>-7773.6306103723755</v>
      </c>
      <c r="B29" s="10">
        <v>42271</v>
      </c>
      <c r="C29" t="s">
        <v>2944</v>
      </c>
      <c r="D29">
        <v>120</v>
      </c>
      <c r="E29">
        <f>IF(Сделки[[#This Row],[Тип сделки]]="Продажа",Сделки[[#This Row],[Количество]]*-1,Сделки[[#This Row],[Количество]])</f>
        <v>-120</v>
      </c>
      <c r="F29" s="20">
        <f>Сделки[[#This Row],[Количество_net]]*VLOOKUP(Сделки[[#This Row],[Дата сделки]],Таблица2[],2,FALSE)</f>
        <v>-17221.198799999998</v>
      </c>
      <c r="G29" s="20">
        <f>Сделки[[#This Row],[Денежный поток]]/(1+$J$2)^((B29-$B$3)/365)</f>
        <v>-16866.156713975299</v>
      </c>
      <c r="H29">
        <f>Сделки[[#This Row],[Денежный поток]]/(1+$I$2)^((B29-$B$3)/365)</f>
        <v>-17682.051284934787</v>
      </c>
      <c r="I29" s="32" t="s">
        <v>2953</v>
      </c>
      <c r="J29" s="11">
        <v>-70</v>
      </c>
    </row>
    <row r="30" spans="1:10" x14ac:dyDescent="0.2">
      <c r="A30" s="36">
        <f>Сделки[[#This Row],[Денежный поток]]/(1+$M$11)^((B30-$B$3)/365)</f>
        <v>11825.016827245532</v>
      </c>
      <c r="B30" s="10">
        <v>42272</v>
      </c>
      <c r="C30" t="s">
        <v>2942</v>
      </c>
      <c r="D30">
        <v>190</v>
      </c>
      <c r="E30">
        <f>IF(Сделки[[#This Row],[Тип сделки]]="Продажа",Сделки[[#This Row],[Количество]]*-1,Сделки[[#This Row],[Количество]])</f>
        <v>190</v>
      </c>
      <c r="F30" s="20">
        <f>Сделки[[#This Row],[Количество_net]]*VLOOKUP(Сделки[[#This Row],[Дата сделки]],Таблица2[],2,FALSE)</f>
        <v>26320.7</v>
      </c>
      <c r="G30" s="20">
        <f>Сделки[[#This Row],[Денежный поток]]/(1+$J$2)^((B30-$B$3)/365)</f>
        <v>25774.861101550494</v>
      </c>
      <c r="H30">
        <f>Сделки[[#This Row],[Денежный поток]]/(1+$I$2)^((B30-$B$3)/365)</f>
        <v>27029.310685201042</v>
      </c>
      <c r="I30" s="32" t="s">
        <v>2954</v>
      </c>
      <c r="J30" s="11">
        <v>-30</v>
      </c>
    </row>
    <row r="31" spans="1:10" x14ac:dyDescent="0.2">
      <c r="A31" s="36">
        <f>Сделки[[#This Row],[Денежный поток]]/(1+$M$11)^((B31-$B$3)/365)</f>
        <v>28483.429364210533</v>
      </c>
      <c r="B31" s="10">
        <v>42279</v>
      </c>
      <c r="C31" t="s">
        <v>2942</v>
      </c>
      <c r="D31">
        <v>460</v>
      </c>
      <c r="E31">
        <f>IF(Сделки[[#This Row],[Тип сделки]]="Продажа",Сделки[[#This Row],[Количество]]*-1,Сделки[[#This Row],[Количество]])</f>
        <v>460</v>
      </c>
      <c r="F31" s="20">
        <f>Сделки[[#This Row],[Количество_net]]*VLOOKUP(Сделки[[#This Row],[Дата сделки]],Таблица2[],2,FALSE)</f>
        <v>65536.2</v>
      </c>
      <c r="G31" s="20">
        <f>Сделки[[#This Row],[Денежный поток]]/(1+$J$2)^((B31-$B$3)/365)</f>
        <v>64121.428008468974</v>
      </c>
      <c r="H31">
        <f>Сделки[[#This Row],[Денежный поток]]/(1+$I$2)^((B31-$B$3)/365)</f>
        <v>67374.674047976936</v>
      </c>
      <c r="I31" s="32" t="s">
        <v>2955</v>
      </c>
      <c r="J31" s="11">
        <v>180</v>
      </c>
    </row>
    <row r="32" spans="1:10" x14ac:dyDescent="0.2">
      <c r="A32" s="36">
        <f>Сделки[[#This Row],[Денежный поток]]/(1+$M$11)^((B32-$B$3)/365)</f>
        <v>-6777.8824047233929</v>
      </c>
      <c r="B32" s="10">
        <v>42282</v>
      </c>
      <c r="C32" t="s">
        <v>2944</v>
      </c>
      <c r="D32">
        <v>110</v>
      </c>
      <c r="E32">
        <f>IF(Сделки[[#This Row],[Тип сделки]]="Продажа",Сделки[[#This Row],[Количество]]*-1,Сделки[[#This Row],[Количество]])</f>
        <v>-110</v>
      </c>
      <c r="F32" s="20">
        <f>Сделки[[#This Row],[Количество_net]]*VLOOKUP(Сделки[[#This Row],[Дата сделки]],Таблица2[],2,FALSE)</f>
        <v>-15818.000000000002</v>
      </c>
      <c r="G32" s="20">
        <f>Сделки[[#This Row],[Денежный поток]]/(1+$J$2)^((B32-$B$3)/365)</f>
        <v>-15470.770472676608</v>
      </c>
      <c r="H32">
        <f>Сделки[[#This Row],[Денежный поток]]/(1+$I$2)^((B32-$B$3)/365)</f>
        <v>-16269.409882322665</v>
      </c>
      <c r="I32" s="32" t="s">
        <v>2911</v>
      </c>
      <c r="J32" s="11">
        <v>-80</v>
      </c>
    </row>
    <row r="33" spans="1:10" x14ac:dyDescent="0.2">
      <c r="A33" s="36">
        <f>Сделки[[#This Row],[Денежный поток]]/(1+$M$11)^((B33-$B$3)/365)</f>
        <v>-6332.5043988238767</v>
      </c>
      <c r="B33" s="10">
        <v>42285</v>
      </c>
      <c r="C33" t="s">
        <v>2944</v>
      </c>
      <c r="D33">
        <v>100</v>
      </c>
      <c r="E33">
        <f>IF(Сделки[[#This Row],[Тип сделки]]="Продажа",Сделки[[#This Row],[Количество]]*-1,Сделки[[#This Row],[Количество]])</f>
        <v>-100</v>
      </c>
      <c r="F33" s="20">
        <f>Сделки[[#This Row],[Количество_net]]*VLOOKUP(Сделки[[#This Row],[Дата сделки]],Таблица2[],2,FALSE)</f>
        <v>-14989.999</v>
      </c>
      <c r="G33" s="20">
        <f>Сделки[[#This Row],[Денежный поток]]/(1+$J$2)^((B33-$B$3)/365)</f>
        <v>-14655.492500073853</v>
      </c>
      <c r="H33">
        <f>Сделки[[#This Row],[Денежный поток]]/(1+$I$2)^((B33-$B$3)/365)</f>
        <v>-15425.052173100892</v>
      </c>
      <c r="I33" s="32" t="s">
        <v>2956</v>
      </c>
      <c r="J33" s="11">
        <v>-420</v>
      </c>
    </row>
    <row r="34" spans="1:10" x14ac:dyDescent="0.2">
      <c r="A34" s="36">
        <f>Сделки[[#This Row],[Денежный поток]]/(1+$M$11)^((B34-$B$3)/365)</f>
        <v>-27863.019354825054</v>
      </c>
      <c r="B34" s="10">
        <v>42285</v>
      </c>
      <c r="C34" t="s">
        <v>2944</v>
      </c>
      <c r="D34">
        <v>440</v>
      </c>
      <c r="E34">
        <f>IF(Сделки[[#This Row],[Тип сделки]]="Продажа",Сделки[[#This Row],[Количество]]*-1,Сделки[[#This Row],[Количество]])</f>
        <v>-440</v>
      </c>
      <c r="F34" s="20">
        <f>Сделки[[#This Row],[Количество_net]]*VLOOKUP(Сделки[[#This Row],[Дата сделки]],Таблица2[],2,FALSE)</f>
        <v>-65955.995599999995</v>
      </c>
      <c r="G34" s="20">
        <f>Сделки[[#This Row],[Денежный поток]]/(1+$J$2)^((B34-$B$3)/365)</f>
        <v>-64484.167000324946</v>
      </c>
      <c r="H34">
        <f>Сделки[[#This Row],[Денежный поток]]/(1+$I$2)^((B34-$B$3)/365)</f>
        <v>-67870.229561643922</v>
      </c>
      <c r="I34" s="32" t="s">
        <v>2957</v>
      </c>
      <c r="J34" s="11">
        <v>-260</v>
      </c>
    </row>
    <row r="35" spans="1:10" x14ac:dyDescent="0.2">
      <c r="A35" s="36">
        <f>Сделки[[#This Row],[Денежный поток]]/(1+$M$11)^((B35-$B$3)/365)</f>
        <v>-20484.309519238235</v>
      </c>
      <c r="B35" s="10">
        <v>42293</v>
      </c>
      <c r="C35" t="s">
        <v>2944</v>
      </c>
      <c r="D35">
        <v>330</v>
      </c>
      <c r="E35">
        <f>IF(Сделки[[#This Row],[Тип сделки]]="Продажа",Сделки[[#This Row],[Количество]]*-1,Сделки[[#This Row],[Количество]])</f>
        <v>-330</v>
      </c>
      <c r="F35" s="20">
        <f>Сделки[[#This Row],[Количество_net]]*VLOOKUP(Сделки[[#This Row],[Дата сделки]],Таблица2[],2,FALSE)</f>
        <v>-50361.3</v>
      </c>
      <c r="G35" s="20">
        <f>Сделки[[#This Row],[Денежный поток]]/(1+$J$2)^((B35-$B$3)/365)</f>
        <v>-49188.652397974438</v>
      </c>
      <c r="H35">
        <f>Сделки[[#This Row],[Денежный поток]]/(1+$I$2)^((B35-$B$3)/365)</f>
        <v>-51888.142676583491</v>
      </c>
      <c r="I35" s="32" t="s">
        <v>2958</v>
      </c>
      <c r="J35" s="11">
        <v>-420</v>
      </c>
    </row>
    <row r="36" spans="1:10" x14ac:dyDescent="0.2">
      <c r="A36" s="36">
        <f>Сделки[[#This Row],[Денежный поток]]/(1+$M$11)^((B36-$B$3)/365)</f>
        <v>-22880.890050700105</v>
      </c>
      <c r="B36" s="10">
        <v>42307</v>
      </c>
      <c r="C36" t="s">
        <v>2944</v>
      </c>
      <c r="D36">
        <v>380</v>
      </c>
      <c r="E36">
        <f>IF(Сделки[[#This Row],[Тип сделки]]="Продажа",Сделки[[#This Row],[Количество]]*-1,Сделки[[#This Row],[Количество]])</f>
        <v>-380</v>
      </c>
      <c r="F36" s="20">
        <f>Сделки[[#This Row],[Количество_net]]*VLOOKUP(Сделки[[#This Row],[Дата сделки]],Таблица2[],2,FALSE)</f>
        <v>-60108.396200000003</v>
      </c>
      <c r="G36" s="20">
        <f>Сделки[[#This Row],[Денежный поток]]/(1+$J$2)^((B36-$B$3)/365)</f>
        <v>-58606.960076567564</v>
      </c>
      <c r="H36">
        <f>Сделки[[#This Row],[Денежный поток]]/(1+$I$2)^((B36-$B$3)/365)</f>
        <v>-62067.193142694123</v>
      </c>
      <c r="I36" s="32" t="s">
        <v>2959</v>
      </c>
      <c r="J36" s="11">
        <v>420</v>
      </c>
    </row>
    <row r="37" spans="1:10" x14ac:dyDescent="0.2">
      <c r="A37" s="36">
        <f>Сделки[[#This Row],[Денежный поток]]/(1+$M$11)^((B37-$B$3)/365)</f>
        <v>-14451.088453073749</v>
      </c>
      <c r="B37" s="10">
        <v>42307</v>
      </c>
      <c r="C37" t="s">
        <v>2944</v>
      </c>
      <c r="D37">
        <v>240</v>
      </c>
      <c r="E37">
        <f>IF(Сделки[[#This Row],[Тип сделки]]="Продажа",Сделки[[#This Row],[Количество]]*-1,Сделки[[#This Row],[Количество]])</f>
        <v>-240</v>
      </c>
      <c r="F37" s="20">
        <f>Сделки[[#This Row],[Количество_net]]*VLOOKUP(Сделки[[#This Row],[Дата сделки]],Таблица2[],2,FALSE)</f>
        <v>-37963.1976</v>
      </c>
      <c r="G37" s="20">
        <f>Сделки[[#This Row],[Денежный поток]]/(1+$J$2)^((B37-$B$3)/365)</f>
        <v>-37014.922153621614</v>
      </c>
      <c r="H37">
        <f>Сделки[[#This Row],[Денежный поток]]/(1+$I$2)^((B37-$B$3)/365)</f>
        <v>-39200.332511175235</v>
      </c>
      <c r="I37" s="32" t="s">
        <v>2960</v>
      </c>
      <c r="J37" s="11">
        <v>-290</v>
      </c>
    </row>
    <row r="38" spans="1:10" x14ac:dyDescent="0.2">
      <c r="A38" s="36">
        <f>Сделки[[#This Row],[Денежный поток]]/(1+$M$11)^((B38-$B$3)/365)</f>
        <v>28629.406656275616</v>
      </c>
      <c r="B38" s="10">
        <v>42310</v>
      </c>
      <c r="C38" t="s">
        <v>2942</v>
      </c>
      <c r="D38">
        <v>470</v>
      </c>
      <c r="E38">
        <f>IF(Сделки[[#This Row],[Тип сделки]]="Продажа",Сделки[[#This Row],[Количество]]*-1,Сделки[[#This Row],[Количество]])</f>
        <v>470</v>
      </c>
      <c r="F38" s="20">
        <f>Сделки[[#This Row],[Количество_net]]*VLOOKUP(Сделки[[#This Row],[Дата сделки]],Таблица2[],2,FALSE)</f>
        <v>76285.7</v>
      </c>
      <c r="G38" s="20">
        <f>Сделки[[#This Row],[Денежный поток]]/(1+$J$2)^((B38-$B$3)/365)</f>
        <v>74352.509742223454</v>
      </c>
      <c r="H38">
        <f>Сделки[[#This Row],[Денежный поток]]/(1+$I$2)^((B38-$B$3)/365)</f>
        <v>78808.835338872741</v>
      </c>
      <c r="I38" s="32" t="s">
        <v>2882</v>
      </c>
      <c r="J38" s="11">
        <v>-80</v>
      </c>
    </row>
    <row r="39" spans="1:10" x14ac:dyDescent="0.2">
      <c r="A39" s="36">
        <f>Сделки[[#This Row],[Денежный поток]]/(1+$M$11)^((B39-$B$3)/365)</f>
        <v>-25399.4677981489</v>
      </c>
      <c r="B39" s="10">
        <v>42320</v>
      </c>
      <c r="C39" t="s">
        <v>2944</v>
      </c>
      <c r="D39">
        <v>470</v>
      </c>
      <c r="E39">
        <f>IF(Сделки[[#This Row],[Тип сделки]]="Продажа",Сделки[[#This Row],[Количество]]*-1,Сделки[[#This Row],[Количество]])</f>
        <v>-470</v>
      </c>
      <c r="F39" s="20">
        <f>Сделки[[#This Row],[Количество_net]]*VLOOKUP(Сделки[[#This Row],[Дата сделки]],Таблица2[],2,FALSE)</f>
        <v>-70960.599999999991</v>
      </c>
      <c r="G39" s="20">
        <f>Сделки[[#This Row],[Денежный поток]]/(1+$J$2)^((B39-$B$3)/365)</f>
        <v>-69076.647078548456</v>
      </c>
      <c r="H39">
        <f>Сделки[[#This Row],[Денежный поток]]/(1+$I$2)^((B39-$B$3)/365)</f>
        <v>-73422.936036667641</v>
      </c>
      <c r="I39" s="32" t="s">
        <v>2935</v>
      </c>
      <c r="J39" s="11">
        <v>230</v>
      </c>
    </row>
    <row r="40" spans="1:10" x14ac:dyDescent="0.2">
      <c r="A40" s="36">
        <f>Сделки[[#This Row],[Денежный поток]]/(1+$M$11)^((B40-$B$3)/365)</f>
        <v>-24791.063366780432</v>
      </c>
      <c r="B40" s="10">
        <v>42325</v>
      </c>
      <c r="C40" t="s">
        <v>2944</v>
      </c>
      <c r="D40">
        <v>450</v>
      </c>
      <c r="E40">
        <f>IF(Сделки[[#This Row],[Тип сделки]]="Продажа",Сделки[[#This Row],[Количество]]*-1,Сделки[[#This Row],[Количество]])</f>
        <v>-450</v>
      </c>
      <c r="F40" s="20">
        <f>Сделки[[#This Row],[Количество_net]]*VLOOKUP(Сделки[[#This Row],[Дата сделки]],Таблица2[],2,FALSE)</f>
        <v>-70920.004499999995</v>
      </c>
      <c r="G40" s="20">
        <f>Сделки[[#This Row],[Денежный поток]]/(1+$J$2)^((B40-$B$3)/365)</f>
        <v>-68994.339481689138</v>
      </c>
      <c r="H40">
        <f>Сделки[[#This Row],[Денежный поток]]/(1+$I$2)^((B40-$B$3)/365)</f>
        <v>-73438.630557938639</v>
      </c>
      <c r="I40" s="32" t="s">
        <v>2961</v>
      </c>
      <c r="J40" s="11">
        <v>-460</v>
      </c>
    </row>
    <row r="41" spans="1:10" x14ac:dyDescent="0.2">
      <c r="A41" s="36">
        <f>Сделки[[#This Row],[Денежный поток]]/(1+$M$11)^((B41-$B$3)/365)</f>
        <v>13772.812981544686</v>
      </c>
      <c r="B41" s="10">
        <v>42325</v>
      </c>
      <c r="C41" t="s">
        <v>2942</v>
      </c>
      <c r="D41">
        <v>250</v>
      </c>
      <c r="E41">
        <f>IF(Сделки[[#This Row],[Тип сделки]]="Продажа",Сделки[[#This Row],[Количество]]*-1,Сделки[[#This Row],[Количество]])</f>
        <v>250</v>
      </c>
      <c r="F41" s="20">
        <f>Сделки[[#This Row],[Количество_net]]*VLOOKUP(Сделки[[#This Row],[Дата сделки]],Таблица2[],2,FALSE)</f>
        <v>39400.002500000002</v>
      </c>
      <c r="G41" s="20">
        <f>Сделки[[#This Row],[Денежный поток]]/(1+$J$2)^((B41-$B$3)/365)</f>
        <v>38330.188600938411</v>
      </c>
      <c r="H41">
        <f>Сделки[[#This Row],[Денежный поток]]/(1+$I$2)^((B41-$B$3)/365)</f>
        <v>40799.239198854812</v>
      </c>
      <c r="I41" s="32" t="s">
        <v>2962</v>
      </c>
      <c r="J41" s="11">
        <v>-120</v>
      </c>
    </row>
    <row r="42" spans="1:10" x14ac:dyDescent="0.2">
      <c r="A42" s="36">
        <f>Сделки[[#This Row],[Денежный поток]]/(1+$M$11)^((B42-$B$3)/365)</f>
        <v>-12144.653765742833</v>
      </c>
      <c r="B42" s="10">
        <v>42331</v>
      </c>
      <c r="C42" t="s">
        <v>2944</v>
      </c>
      <c r="D42">
        <v>220</v>
      </c>
      <c r="E42">
        <f>IF(Сделки[[#This Row],[Тип сделки]]="Продажа",Сделки[[#This Row],[Количество]]*-1,Сделки[[#This Row],[Количество]])</f>
        <v>-220</v>
      </c>
      <c r="F42" s="20">
        <f>Сделки[[#This Row],[Количество_net]]*VLOOKUP(Сделки[[#This Row],[Дата сделки]],Таблица2[],2,FALSE)</f>
        <v>-35743.4</v>
      </c>
      <c r="G42" s="20">
        <f>Сделки[[#This Row],[Денежный поток]]/(1+$J$2)^((B42-$B$3)/365)</f>
        <v>-34747.011024530781</v>
      </c>
      <c r="H42">
        <f>Сделки[[#This Row],[Денежный поток]]/(1+$I$2)^((B42-$B$3)/365)</f>
        <v>-37047.703582839</v>
      </c>
      <c r="I42" s="32" t="s">
        <v>2963</v>
      </c>
      <c r="J42" s="11">
        <v>190</v>
      </c>
    </row>
    <row r="43" spans="1:10" x14ac:dyDescent="0.2">
      <c r="A43" s="36">
        <f>Сделки[[#This Row],[Денежный поток]]/(1+$M$11)^((B43-$B$3)/365)</f>
        <v>-18121.163085137832</v>
      </c>
      <c r="B43" s="10">
        <v>42345</v>
      </c>
      <c r="C43" t="s">
        <v>2944</v>
      </c>
      <c r="D43">
        <v>360</v>
      </c>
      <c r="E43">
        <f>IF(Сделки[[#This Row],[Тип сделки]]="Продажа",Сделки[[#This Row],[Количество]]*-1,Сделки[[#This Row],[Количество]])</f>
        <v>-360</v>
      </c>
      <c r="F43" s="20">
        <f>Сделки[[#This Row],[Количество_net]]*VLOOKUP(Сделки[[#This Row],[Дата сделки]],Таблица2[],2,FALSE)</f>
        <v>-56988.000000000007</v>
      </c>
      <c r="G43" s="20">
        <f>Сделки[[#This Row],[Денежный поток]]/(1+$J$2)^((B43-$B$3)/365)</f>
        <v>-55303.302819429256</v>
      </c>
      <c r="H43">
        <f>Сделки[[#This Row],[Денежный поток]]/(1+$I$2)^((B43-$B$3)/365)</f>
        <v>-59197.670861955885</v>
      </c>
      <c r="I43" s="32" t="s">
        <v>2920</v>
      </c>
      <c r="J43" s="11">
        <v>460</v>
      </c>
    </row>
    <row r="44" spans="1:10" x14ac:dyDescent="0.2">
      <c r="A44" s="36">
        <f>Сделки[[#This Row],[Денежный поток]]/(1+$M$11)^((B44-$B$3)/365)</f>
        <v>12447.069646481397</v>
      </c>
      <c r="B44" s="10">
        <v>42353</v>
      </c>
      <c r="C44" t="s">
        <v>2942</v>
      </c>
      <c r="D44">
        <v>250</v>
      </c>
      <c r="E44">
        <f>IF(Сделки[[#This Row],[Тип сделки]]="Продажа",Сделки[[#This Row],[Количество]]*-1,Сделки[[#This Row],[Количество]])</f>
        <v>250</v>
      </c>
      <c r="F44" s="20">
        <f>Сделки[[#This Row],[Количество_net]]*VLOOKUP(Сделки[[#This Row],[Дата сделки]],Таблица2[],2,FALSE)</f>
        <v>40655</v>
      </c>
      <c r="G44" s="20">
        <f>Сделки[[#This Row],[Денежный поток]]/(1+$J$2)^((B44-$B$3)/365)</f>
        <v>39414.02587601202</v>
      </c>
      <c r="H44">
        <f>Сделки[[#This Row],[Денежный поток]]/(1+$I$2)^((B44-$B$3)/365)</f>
        <v>42284.5122100843</v>
      </c>
      <c r="I44" s="32" t="s">
        <v>2964</v>
      </c>
      <c r="J44" s="11">
        <v>-110</v>
      </c>
    </row>
    <row r="45" spans="1:10" x14ac:dyDescent="0.2">
      <c r="A45" s="36">
        <f>Сделки[[#This Row],[Денежный поток]]/(1+$M$11)^((B45-$B$3)/365)</f>
        <v>14219.965137442712</v>
      </c>
      <c r="B45" s="10">
        <v>42359</v>
      </c>
      <c r="C45" t="s">
        <v>2942</v>
      </c>
      <c r="D45">
        <v>300</v>
      </c>
      <c r="E45">
        <f>IF(Сделки[[#This Row],[Тип сделки]]="Продажа",Сделки[[#This Row],[Количество]]*-1,Сделки[[#This Row],[Количество]])</f>
        <v>300</v>
      </c>
      <c r="F45" s="20">
        <f>Сделки[[#This Row],[Количество_net]]*VLOOKUP(Сделки[[#This Row],[Дата сделки]],Таблица2[],2,FALSE)</f>
        <v>47784</v>
      </c>
      <c r="G45" s="20">
        <f>Сделки[[#This Row],[Денежный поток]]/(1+$J$2)^((B45-$B$3)/365)</f>
        <v>46290.963222683269</v>
      </c>
      <c r="H45">
        <f>Сделки[[#This Row],[Денежный поток]]/(1+$I$2)^((B45-$B$3)/365)</f>
        <v>49746.15033036573</v>
      </c>
      <c r="I45" s="32" t="s">
        <v>2965</v>
      </c>
      <c r="J45" s="11">
        <v>-540</v>
      </c>
    </row>
    <row r="46" spans="1:10" x14ac:dyDescent="0.2">
      <c r="A46" s="36">
        <f>Сделки[[#This Row],[Денежный поток]]/(1+$M$11)^((B46-$B$3)/365)</f>
        <v>8637.1511801685901</v>
      </c>
      <c r="B46" s="10">
        <v>42362</v>
      </c>
      <c r="C46" t="s">
        <v>2942</v>
      </c>
      <c r="D46">
        <v>180</v>
      </c>
      <c r="E46">
        <f>IF(Сделки[[#This Row],[Тип сделки]]="Продажа",Сделки[[#This Row],[Количество]]*-1,Сделки[[#This Row],[Количество]])</f>
        <v>180</v>
      </c>
      <c r="F46" s="20">
        <f>Сделки[[#This Row],[Количество_net]]*VLOOKUP(Сделки[[#This Row],[Дата сделки]],Таблица2[],2,FALSE)</f>
        <v>29439.000000000004</v>
      </c>
      <c r="G46" s="20">
        <f>Сделки[[#This Row],[Денежный поток]]/(1+$J$2)^((B46-$B$3)/365)</f>
        <v>28508.555427042375</v>
      </c>
      <c r="H46">
        <f>Сделки[[#This Row],[Денежный поток]]/(1+$I$2)^((B46-$B$3)/365)</f>
        <v>30662.30773958885</v>
      </c>
      <c r="I46" s="32" t="s">
        <v>2966</v>
      </c>
      <c r="J46" s="11">
        <v>-330</v>
      </c>
    </row>
    <row r="47" spans="1:10" x14ac:dyDescent="0.2">
      <c r="A47" s="36">
        <f>Сделки[[#This Row],[Денежный поток]]/(1+$M$11)^((B47-$B$3)/365)</f>
        <v>6173.7364050918623</v>
      </c>
      <c r="B47" s="10">
        <v>42373</v>
      </c>
      <c r="C47" t="s">
        <v>2942</v>
      </c>
      <c r="D47">
        <v>140</v>
      </c>
      <c r="E47">
        <f>IF(Сделки[[#This Row],[Тип сделки]]="Продажа",Сделки[[#This Row],[Количество]]*-1,Сделки[[#This Row],[Количество]])</f>
        <v>140</v>
      </c>
      <c r="F47" s="20">
        <f>Сделки[[#This Row],[Количество_net]]*VLOOKUP(Сделки[[#This Row],[Дата сделки]],Таблица2[],2,FALSE)</f>
        <v>22167.600000000002</v>
      </c>
      <c r="G47" s="20">
        <f>Сделки[[#This Row],[Денежный поток]]/(1+$J$2)^((B47-$B$3)/365)</f>
        <v>21437.713116406783</v>
      </c>
      <c r="H47">
        <f>Сделки[[#This Row],[Денежный поток]]/(1+$I$2)^((B47-$B$3)/365)</f>
        <v>23128.710739363534</v>
      </c>
      <c r="I47" s="32" t="s">
        <v>2967</v>
      </c>
      <c r="J47" s="11">
        <v>-620</v>
      </c>
    </row>
    <row r="48" spans="1:10" x14ac:dyDescent="0.2">
      <c r="A48" s="36">
        <f>Сделки[[#This Row],[Денежный поток]]/(1+$M$11)^((B48-$B$3)/365)</f>
        <v>-15344.946483449346</v>
      </c>
      <c r="B48" s="10">
        <v>42374</v>
      </c>
      <c r="C48" t="s">
        <v>2944</v>
      </c>
      <c r="D48">
        <v>350</v>
      </c>
      <c r="E48">
        <f>IF(Сделки[[#This Row],[Тип сделки]]="Продажа",Сделки[[#This Row],[Количество]]*-1,Сделки[[#This Row],[Количество]])</f>
        <v>-350</v>
      </c>
      <c r="F48" s="20">
        <f>Сделки[[#This Row],[Количество_net]]*VLOOKUP(Сделки[[#This Row],[Дата сделки]],Таблица2[],2,FALSE)</f>
        <v>-55359.499999999993</v>
      </c>
      <c r="G48" s="20">
        <f>Сделки[[#This Row],[Денежный поток]]/(1+$J$2)^((B48-$B$3)/365)</f>
        <v>-53530.103714893972</v>
      </c>
      <c r="H48">
        <f>Сделки[[#This Row],[Денежный поток]]/(1+$I$2)^((B48-$B$3)/365)</f>
        <v>-57768.777451522394</v>
      </c>
      <c r="I48" s="32" t="s">
        <v>2968</v>
      </c>
      <c r="J48" s="11">
        <v>470</v>
      </c>
    </row>
    <row r="49" spans="1:10" x14ac:dyDescent="0.2">
      <c r="A49" s="36">
        <f>Сделки[[#This Row],[Денежный поток]]/(1+$M$11)^((B49-$B$3)/365)</f>
        <v>-21002.234598877953</v>
      </c>
      <c r="B49" s="10">
        <v>42376</v>
      </c>
      <c r="C49" t="s">
        <v>2944</v>
      </c>
      <c r="D49">
        <v>500</v>
      </c>
      <c r="E49">
        <f>IF(Сделки[[#This Row],[Тип сделки]]="Продажа",Сделки[[#This Row],[Количество]]*-1,Сделки[[#This Row],[Количество]])</f>
        <v>-500</v>
      </c>
      <c r="F49" s="20">
        <f>Сделки[[#This Row],[Количество_net]]*VLOOKUP(Сделки[[#This Row],[Дата сделки]],Таблица2[],2,FALSE)</f>
        <v>-76490</v>
      </c>
      <c r="G49" s="20">
        <f>Сделки[[#This Row],[Денежный поток]]/(1+$J$2)^((B49-$B$3)/365)</f>
        <v>-73943.990024042578</v>
      </c>
      <c r="H49">
        <f>Сделки[[#This Row],[Денежный поток]]/(1+$I$2)^((B49-$B$3)/365)</f>
        <v>-79843.987426002932</v>
      </c>
      <c r="I49" s="32" t="s">
        <v>2969</v>
      </c>
      <c r="J49" s="11">
        <v>-470</v>
      </c>
    </row>
    <row r="50" spans="1:10" x14ac:dyDescent="0.2">
      <c r="A50" s="36">
        <f>Сделки[[#This Row],[Денежный поток]]/(1+$M$11)^((B50-$B$3)/365)</f>
        <v>-9317.0531914936691</v>
      </c>
      <c r="B50" s="10">
        <v>42382</v>
      </c>
      <c r="C50" t="s">
        <v>2944</v>
      </c>
      <c r="D50">
        <v>240</v>
      </c>
      <c r="E50">
        <f>IF(Сделки[[#This Row],[Тип сделки]]="Продажа",Сделки[[#This Row],[Количество]]*-1,Сделки[[#This Row],[Количество]])</f>
        <v>-240</v>
      </c>
      <c r="F50" s="20">
        <f>Сделки[[#This Row],[Количество_net]]*VLOOKUP(Сделки[[#This Row],[Дата сделки]],Таблица2[],2,FALSE)</f>
        <v>-34910.402400000006</v>
      </c>
      <c r="G50" s="20">
        <f>Сделки[[#This Row],[Денежный поток]]/(1+$J$2)^((B50-$B$3)/365)</f>
        <v>-33723.291713378749</v>
      </c>
      <c r="H50">
        <f>Сделки[[#This Row],[Денежный поток]]/(1+$I$2)^((B50-$B$3)/365)</f>
        <v>-36475.565027782512</v>
      </c>
      <c r="I50" s="32" t="s">
        <v>2970</v>
      </c>
      <c r="J50" s="11">
        <v>-200</v>
      </c>
    </row>
    <row r="51" spans="1:10" x14ac:dyDescent="0.2">
      <c r="A51" s="36">
        <f>Сделки[[#This Row],[Денежный поток]]/(1+$M$11)^((B51-$B$3)/365)</f>
        <v>-11274.785088348408</v>
      </c>
      <c r="B51" s="10">
        <v>42396</v>
      </c>
      <c r="C51" t="s">
        <v>2944</v>
      </c>
      <c r="D51">
        <v>300</v>
      </c>
      <c r="E51">
        <f>IF(Сделки[[#This Row],[Тип сделки]]="Продажа",Сделки[[#This Row],[Количество]]*-1,Сделки[[#This Row],[Количество]])</f>
        <v>-300</v>
      </c>
      <c r="F51" s="20">
        <f>Сделки[[#This Row],[Количество_net]]*VLOOKUP(Сделки[[#This Row],[Дата сделки]],Таблица2[],2,FALSE)</f>
        <v>-45141</v>
      </c>
      <c r="G51" s="20">
        <f>Сделки[[#This Row],[Денежный поток]]/(1+$J$2)^((B51-$B$3)/365)</f>
        <v>-43530.368413219083</v>
      </c>
      <c r="H51">
        <f>Сделки[[#This Row],[Денежный поток]]/(1+$I$2)^((B51-$B$3)/365)</f>
        <v>-47268.750367500186</v>
      </c>
      <c r="I51" s="32" t="s">
        <v>2886</v>
      </c>
      <c r="J51" s="11">
        <v>-220</v>
      </c>
    </row>
    <row r="52" spans="1:10" x14ac:dyDescent="0.2">
      <c r="A52" s="36">
        <f>Сделки[[#This Row],[Денежный поток]]/(1+$M$11)^((B52-$B$3)/365)</f>
        <v>5407.6610313684369</v>
      </c>
      <c r="B52" s="10">
        <v>42404</v>
      </c>
      <c r="C52" t="s">
        <v>2942</v>
      </c>
      <c r="D52">
        <v>150</v>
      </c>
      <c r="E52">
        <f>IF(Сделки[[#This Row],[Тип сделки]]="Продажа",Сделки[[#This Row],[Количество]]*-1,Сделки[[#This Row],[Количество]])</f>
        <v>150</v>
      </c>
      <c r="F52" s="20">
        <f>Сделки[[#This Row],[Количество_net]]*VLOOKUP(Сделки[[#This Row],[Дата сделки]],Таблица2[],2,FALSE)</f>
        <v>22486.5</v>
      </c>
      <c r="G52" s="20">
        <f>Сделки[[#This Row],[Денежный поток]]/(1+$J$2)^((B52-$B$3)/365)</f>
        <v>21662.681223440606</v>
      </c>
      <c r="H52">
        <f>Сделки[[#This Row],[Денежный поток]]/(1+$I$2)^((B52-$B$3)/365)</f>
        <v>23576.045671063519</v>
      </c>
      <c r="I52" s="32" t="s">
        <v>2971</v>
      </c>
      <c r="J52" s="11">
        <v>-360</v>
      </c>
    </row>
    <row r="53" spans="1:10" x14ac:dyDescent="0.2">
      <c r="A53" s="36">
        <f>Сделки[[#This Row],[Денежный поток]]/(1+$M$11)^((B53-$B$3)/365)</f>
        <v>1081.5322062736875</v>
      </c>
      <c r="B53" s="10">
        <v>42404</v>
      </c>
      <c r="C53" t="s">
        <v>2942</v>
      </c>
      <c r="D53">
        <v>30</v>
      </c>
      <c r="E53">
        <f>IF(Сделки[[#This Row],[Тип сделки]]="Продажа",Сделки[[#This Row],[Количество]]*-1,Сделки[[#This Row],[Количество]])</f>
        <v>30</v>
      </c>
      <c r="F53" s="20">
        <f>Сделки[[#This Row],[Количество_net]]*VLOOKUP(Сделки[[#This Row],[Дата сделки]],Таблица2[],2,FALSE)</f>
        <v>4497.3</v>
      </c>
      <c r="G53" s="20">
        <f>Сделки[[#This Row],[Денежный поток]]/(1+$J$2)^((B53-$B$3)/365)</f>
        <v>4332.5362446881218</v>
      </c>
      <c r="H53">
        <f>Сделки[[#This Row],[Денежный поток]]/(1+$I$2)^((B53-$B$3)/365)</f>
        <v>4715.2091342127042</v>
      </c>
      <c r="I53" s="32" t="s">
        <v>2972</v>
      </c>
      <c r="J53" s="11">
        <v>250</v>
      </c>
    </row>
    <row r="54" spans="1:10" x14ac:dyDescent="0.2">
      <c r="A54" s="36">
        <f>Сделки[[#This Row],[Денежный поток]]/(1+$M$11)^((B54-$B$3)/365)</f>
        <v>-7984.4868036489152</v>
      </c>
      <c r="B54" s="10">
        <v>42405</v>
      </c>
      <c r="C54" t="s">
        <v>2944</v>
      </c>
      <c r="D54">
        <v>230</v>
      </c>
      <c r="E54">
        <f>IF(Сделки[[#This Row],[Тип сделки]]="Продажа",Сделки[[#This Row],[Количество]]*-1,Сделки[[#This Row],[Количество]])</f>
        <v>-230</v>
      </c>
      <c r="F54" s="20">
        <f>Сделки[[#This Row],[Количество_net]]*VLOOKUP(Сделки[[#This Row],[Дата сделки]],Таблица2[],2,FALSE)</f>
        <v>-33359.197699999997</v>
      </c>
      <c r="G54" s="20">
        <f>Сделки[[#This Row],[Денежный поток]]/(1+$J$2)^((B54-$B$3)/365)</f>
        <v>-32133.060386528046</v>
      </c>
      <c r="H54">
        <f>Сделки[[#This Row],[Денежный поток]]/(1+$I$2)^((B54-$B$3)/365)</f>
        <v>-34981.060173164449</v>
      </c>
      <c r="I54" s="32" t="s">
        <v>2973</v>
      </c>
      <c r="J54" s="11">
        <v>300</v>
      </c>
    </row>
    <row r="55" spans="1:10" x14ac:dyDescent="0.2">
      <c r="A55" s="36">
        <f>Сделки[[#This Row],[Денежный поток]]/(1+$M$11)^((B55-$B$3)/365)</f>
        <v>12733.572022834876</v>
      </c>
      <c r="B55" s="10">
        <v>42412</v>
      </c>
      <c r="C55" t="s">
        <v>2942</v>
      </c>
      <c r="D55">
        <v>380</v>
      </c>
      <c r="E55">
        <f>IF(Сделки[[#This Row],[Тип сделки]]="Продажа",Сделки[[#This Row],[Количество]]*-1,Сделки[[#This Row],[Количество]])</f>
        <v>380</v>
      </c>
      <c r="F55" s="20">
        <f>Сделки[[#This Row],[Количество_net]]*VLOOKUP(Сделки[[#This Row],[Дата сделки]],Таблица2[],2,FALSE)</f>
        <v>54993.599999999999</v>
      </c>
      <c r="G55" s="20">
        <f>Сделки[[#This Row],[Денежный поток]]/(1+$J$2)^((B55-$B$3)/365)</f>
        <v>52926.317137592632</v>
      </c>
      <c r="H55">
        <f>Сделки[[#This Row],[Денежный поток]]/(1+$I$2)^((B55-$B$3)/365)</f>
        <v>57730.777556747809</v>
      </c>
      <c r="I55" s="32" t="s">
        <v>2929</v>
      </c>
      <c r="J55" s="11">
        <v>180</v>
      </c>
    </row>
    <row r="56" spans="1:10" x14ac:dyDescent="0.2">
      <c r="A56" s="36">
        <f>Сделки[[#This Row],[Денежный поток]]/(1+$M$11)^((B56-$B$3)/365)</f>
        <v>10752.532412084978</v>
      </c>
      <c r="B56" s="10">
        <v>42418</v>
      </c>
      <c r="C56" t="s">
        <v>2942</v>
      </c>
      <c r="D56">
        <v>320</v>
      </c>
      <c r="E56">
        <f>IF(Сделки[[#This Row],[Тип сделки]]="Продажа",Сделки[[#This Row],[Количество]]*-1,Сделки[[#This Row],[Количество]])</f>
        <v>320</v>
      </c>
      <c r="F56" s="20">
        <f>Сделки[[#This Row],[Количество_net]]*VLOOKUP(Сделки[[#This Row],[Дата сделки]],Таблица2[],2,FALSE)</f>
        <v>47776</v>
      </c>
      <c r="G56" s="20">
        <f>Сделки[[#This Row],[Денежный поток]]/(1+$J$2)^((B56-$B$3)/365)</f>
        <v>45945.83983631841</v>
      </c>
      <c r="H56">
        <f>Сделки[[#This Row],[Денежный поток]]/(1+$I$2)^((B56-$B$3)/365)</f>
        <v>50201.264795511655</v>
      </c>
      <c r="I56" s="32" t="s">
        <v>2974</v>
      </c>
      <c r="J56" s="11">
        <v>140</v>
      </c>
    </row>
    <row r="57" spans="1:10" x14ac:dyDescent="0.2">
      <c r="A57" s="36">
        <f>Сделки[[#This Row],[Денежный поток]]/(1+$M$11)^((B57-$B$3)/365)</f>
        <v>8315.9373750254799</v>
      </c>
      <c r="B57" s="10">
        <v>42426</v>
      </c>
      <c r="C57" t="s">
        <v>2942</v>
      </c>
      <c r="D57">
        <v>260</v>
      </c>
      <c r="E57">
        <f>IF(Сделки[[#This Row],[Тип сделки]]="Продажа",Сделки[[#This Row],[Количество]]*-1,Сделки[[#This Row],[Количество]])</f>
        <v>260</v>
      </c>
      <c r="F57" s="20">
        <f>Сделки[[#This Row],[Количество_net]]*VLOOKUP(Сделки[[#This Row],[Дата сделки]],Таблица2[],2,FALSE)</f>
        <v>38376.0026</v>
      </c>
      <c r="G57" s="20">
        <f>Сделки[[#This Row],[Денежный поток]]/(1+$J$2)^((B57-$B$3)/365)</f>
        <v>36869.336472068986</v>
      </c>
      <c r="H57">
        <f>Сделки[[#This Row],[Денежный поток]]/(1+$I$2)^((B57-$B$3)/365)</f>
        <v>40374.835273911012</v>
      </c>
      <c r="I57" s="32" t="s">
        <v>2975</v>
      </c>
      <c r="J57" s="11">
        <v>-350</v>
      </c>
    </row>
    <row r="58" spans="1:10" x14ac:dyDescent="0.2">
      <c r="A58" s="36">
        <f>Сделки[[#This Row],[Денежный поток]]/(1+$M$11)^((B58-$B$3)/365)</f>
        <v>4255.5412567543317</v>
      </c>
      <c r="B58" s="10">
        <v>42429</v>
      </c>
      <c r="C58" t="s">
        <v>2942</v>
      </c>
      <c r="D58">
        <v>140</v>
      </c>
      <c r="E58">
        <f>IF(Сделки[[#This Row],[Тип сделки]]="Продажа",Сделки[[#This Row],[Количество]]*-1,Сделки[[#This Row],[Количество]])</f>
        <v>140</v>
      </c>
      <c r="F58" s="20">
        <f>Сделки[[#This Row],[Количество_net]]*VLOOKUP(Сделки[[#This Row],[Дата сделки]],Таблица2[],2,FALSE)</f>
        <v>19919.2</v>
      </c>
      <c r="G58" s="20">
        <f>Сделки[[#This Row],[Денежный поток]]/(1+$J$2)^((B58-$B$3)/365)</f>
        <v>19130.041892659083</v>
      </c>
      <c r="H58">
        <f>Сделки[[#This Row],[Денежный поток]]/(1+$I$2)^((B58-$B$3)/365)</f>
        <v>20966.586446738012</v>
      </c>
      <c r="I58" s="32" t="s">
        <v>2904</v>
      </c>
      <c r="J58" s="11">
        <v>-500</v>
      </c>
    </row>
    <row r="59" spans="1:10" x14ac:dyDescent="0.2">
      <c r="A59" s="36">
        <f>Сделки[[#This Row],[Денежный поток]]/(1+$M$11)^((B59-$B$3)/365)</f>
        <v>-7140.0794105567484</v>
      </c>
      <c r="B59" s="10">
        <v>42437</v>
      </c>
      <c r="C59" t="s">
        <v>2944</v>
      </c>
      <c r="D59">
        <v>240</v>
      </c>
      <c r="E59">
        <f>IF(Сделки[[#This Row],[Тип сделки]]="Продажа",Сделки[[#This Row],[Количество]]*-1,Сделки[[#This Row],[Количество]])</f>
        <v>-240</v>
      </c>
      <c r="F59" s="20">
        <f>Сделки[[#This Row],[Количество_net]]*VLOOKUP(Сделки[[#This Row],[Дата сделки]],Таблица2[],2,FALSE)</f>
        <v>-34711.199999999997</v>
      </c>
      <c r="G59" s="20">
        <f>Сделки[[#This Row],[Денежный поток]]/(1+$J$2)^((B59-$B$3)/365)</f>
        <v>-33302.959975893304</v>
      </c>
      <c r="H59">
        <f>Сделки[[#This Row],[Денежный поток]]/(1+$I$2)^((B59-$B$3)/365)</f>
        <v>-36582.3516671369</v>
      </c>
      <c r="I59" s="32" t="s">
        <v>2976</v>
      </c>
      <c r="J59" s="11">
        <v>-240</v>
      </c>
    </row>
    <row r="60" spans="1:10" x14ac:dyDescent="0.2">
      <c r="A60" s="36">
        <f>Сделки[[#This Row],[Денежный поток]]/(1+$M$11)^((B60-$B$3)/365)</f>
        <v>3609.1016604991105</v>
      </c>
      <c r="B60" s="10">
        <v>42457</v>
      </c>
      <c r="C60" t="s">
        <v>2942</v>
      </c>
      <c r="D60">
        <v>130</v>
      </c>
      <c r="E60">
        <f>IF(Сделки[[#This Row],[Тип сделки]]="Продажа",Сделки[[#This Row],[Количество]]*-1,Сделки[[#This Row],[Количество]])</f>
        <v>130</v>
      </c>
      <c r="F60" s="20">
        <f>Сделки[[#This Row],[Количество_net]]*VLOOKUP(Сделки[[#This Row],[Дата сделки]],Таблица2[],2,FALSE)</f>
        <v>19288.100000000002</v>
      </c>
      <c r="G60" s="20">
        <f>Сделки[[#This Row],[Денежный поток]]/(1+$J$2)^((B60-$B$3)/365)</f>
        <v>18459.740988019836</v>
      </c>
      <c r="H60">
        <f>Сделки[[#This Row],[Денежный поток]]/(1+$I$2)^((B60-$B$3)/365)</f>
        <v>20391.859498851598</v>
      </c>
      <c r="I60" s="32" t="s">
        <v>2977</v>
      </c>
      <c r="J60" s="11">
        <v>-300</v>
      </c>
    </row>
    <row r="61" spans="1:10" x14ac:dyDescent="0.2">
      <c r="A61" s="36">
        <f>Сделки[[#This Row],[Денежный поток]]/(1+$M$11)^((B61-$B$3)/365)</f>
        <v>11135.908177446525</v>
      </c>
      <c r="B61" s="10">
        <v>42458</v>
      </c>
      <c r="C61" t="s">
        <v>2942</v>
      </c>
      <c r="D61">
        <v>400</v>
      </c>
      <c r="E61">
        <f>IF(Сделки[[#This Row],[Тип сделки]]="Продажа",Сделки[[#This Row],[Количество]]*-1,Сделки[[#This Row],[Количество]])</f>
        <v>400</v>
      </c>
      <c r="F61" s="20">
        <f>Сделки[[#This Row],[Количество_net]]*VLOOKUP(Сделки[[#This Row],[Дата сделки]],Таблица2[],2,FALSE)</f>
        <v>59796.004000000008</v>
      </c>
      <c r="G61" s="20">
        <f>Сделки[[#This Row],[Денежный поток]]/(1+$J$2)^((B61-$B$3)/365)</f>
        <v>57220.870926766584</v>
      </c>
      <c r="H61">
        <f>Сделки[[#This Row],[Денежный поток]]/(1+$I$2)^((B61-$B$3)/365)</f>
        <v>63227.762437546211</v>
      </c>
      <c r="I61" s="32" t="s">
        <v>2928</v>
      </c>
      <c r="J61" s="11">
        <v>180</v>
      </c>
    </row>
    <row r="62" spans="1:10" x14ac:dyDescent="0.2">
      <c r="A62" s="36">
        <f>Сделки[[#This Row],[Денежный поток]]/(1+$M$11)^((B62-$B$3)/365)</f>
        <v>-11778.994169299251</v>
      </c>
      <c r="B62" s="10">
        <v>42478</v>
      </c>
      <c r="C62" t="s">
        <v>2944</v>
      </c>
      <c r="D62">
        <v>430</v>
      </c>
      <c r="E62">
        <f>IF(Сделки[[#This Row],[Тип сделки]]="Продажа",Сделки[[#This Row],[Количество]]*-1,Сделки[[#This Row],[Количество]])</f>
        <v>-430</v>
      </c>
      <c r="F62" s="20">
        <f>Сделки[[#This Row],[Количество_net]]*VLOOKUP(Сделки[[#This Row],[Дата сделки]],Таблица2[],2,FALSE)</f>
        <v>-69531</v>
      </c>
      <c r="G62" s="20">
        <f>Сделки[[#This Row],[Денежный поток]]/(1+$J$2)^((B62-$B$3)/365)</f>
        <v>-66371.819500462647</v>
      </c>
      <c r="H62">
        <f>Сделки[[#This Row],[Денежный поток]]/(1+$I$2)^((B62-$B$3)/365)</f>
        <v>-73752.970169927445</v>
      </c>
      <c r="I62" s="32" t="s">
        <v>2978</v>
      </c>
      <c r="J62" s="11">
        <v>-230</v>
      </c>
    </row>
    <row r="63" spans="1:10" x14ac:dyDescent="0.2">
      <c r="A63" s="36">
        <f>Сделки[[#This Row],[Денежный поток]]/(1+$M$11)^((B63-$B$3)/365)</f>
        <v>-5764.348092610353</v>
      </c>
      <c r="B63" s="10">
        <v>42481</v>
      </c>
      <c r="C63" t="s">
        <v>2944</v>
      </c>
      <c r="D63">
        <v>210</v>
      </c>
      <c r="E63">
        <f>IF(Сделки[[#This Row],[Тип сделки]]="Продажа",Сделки[[#This Row],[Количество]]*-1,Сделки[[#This Row],[Количество]])</f>
        <v>-210</v>
      </c>
      <c r="F63" s="20">
        <f>Сделки[[#This Row],[Количество_net]]*VLOOKUP(Сделки[[#This Row],[Дата сделки]],Таблица2[],2,FALSE)</f>
        <v>-34513.502099999998</v>
      </c>
      <c r="G63" s="20">
        <f>Сделки[[#This Row],[Денежный поток]]/(1+$J$2)^((B63-$B$3)/365)</f>
        <v>-32933.108087247521</v>
      </c>
      <c r="H63">
        <f>Сделки[[#This Row],[Денежный поток]]/(1+$I$2)^((B63-$B$3)/365)</f>
        <v>-36626.454244198147</v>
      </c>
      <c r="I63" s="32" t="s">
        <v>2979</v>
      </c>
      <c r="J63" s="11">
        <v>380</v>
      </c>
    </row>
    <row r="64" spans="1:10" x14ac:dyDescent="0.2">
      <c r="A64" s="36">
        <f>Сделки[[#This Row],[Денежный поток]]/(1+$M$11)^((B64-$B$3)/365)</f>
        <v>-2179.220902021551</v>
      </c>
      <c r="B64" s="10">
        <v>42494</v>
      </c>
      <c r="C64" t="s">
        <v>2944</v>
      </c>
      <c r="D64">
        <v>90</v>
      </c>
      <c r="E64">
        <f>IF(Сделки[[#This Row],[Тип сделки]]="Продажа",Сделки[[#This Row],[Количество]]*-1,Сделки[[#This Row],[Количество]])</f>
        <v>-90</v>
      </c>
      <c r="F64" s="20">
        <f>Сделки[[#This Row],[Количество_net]]*VLOOKUP(Сделки[[#This Row],[Дата сделки]],Таблица2[],2,FALSE)</f>
        <v>-13876.1991</v>
      </c>
      <c r="G64" s="20">
        <f>Сделки[[#This Row],[Денежный поток]]/(1+$J$2)^((B64-$B$3)/365)</f>
        <v>-13219.472563340747</v>
      </c>
      <c r="H64">
        <f>Сделки[[#This Row],[Денежный поток]]/(1+$I$2)^((B64-$B$3)/365)</f>
        <v>-14755.837809608231</v>
      </c>
      <c r="I64" s="32" t="s">
        <v>2980</v>
      </c>
      <c r="J64" s="11">
        <v>320</v>
      </c>
    </row>
    <row r="65" spans="1:10" x14ac:dyDescent="0.2">
      <c r="A65" s="36">
        <f>Сделки[[#This Row],[Денежный поток]]/(1+$M$11)^((B65-$B$3)/365)</f>
        <v>-11005.474482769161</v>
      </c>
      <c r="B65" s="10">
        <v>42503</v>
      </c>
      <c r="C65" t="s">
        <v>2944</v>
      </c>
      <c r="D65">
        <v>480</v>
      </c>
      <c r="E65">
        <f>IF(Сделки[[#This Row],[Тип сделки]]="Продажа",Сделки[[#This Row],[Количество]]*-1,Сделки[[#This Row],[Количество]])</f>
        <v>-480</v>
      </c>
      <c r="F65" s="20">
        <f>Сделки[[#This Row],[Количество_net]]*VLOOKUP(Сделки[[#This Row],[Дата сделки]],Таблица2[],2,FALSE)</f>
        <v>-73128.004799999995</v>
      </c>
      <c r="G65" s="20">
        <f>Сделки[[#This Row],[Денежный поток]]/(1+$J$2)^((B65-$B$3)/365)</f>
        <v>-69589.33006918538</v>
      </c>
      <c r="H65">
        <f>Сделки[[#This Row],[Денежный поток]]/(1+$I$2)^((B65-$B$3)/365)</f>
        <v>-77873.823727823081</v>
      </c>
      <c r="I65" s="32" t="s">
        <v>2981</v>
      </c>
      <c r="J65" s="11">
        <v>260</v>
      </c>
    </row>
    <row r="66" spans="1:10" x14ac:dyDescent="0.2">
      <c r="A66" s="36">
        <f>Сделки[[#This Row],[Денежный поток]]/(1+$M$11)^((B66-$B$3)/365)</f>
        <v>11143.19478219367</v>
      </c>
      <c r="B66" s="10">
        <v>42506</v>
      </c>
      <c r="C66" t="s">
        <v>2942</v>
      </c>
      <c r="D66">
        <v>490</v>
      </c>
      <c r="E66">
        <f>IF(Сделки[[#This Row],[Тип сделки]]="Продажа",Сделки[[#This Row],[Количество]]*-1,Сделки[[#This Row],[Количество]])</f>
        <v>490</v>
      </c>
      <c r="F66" s="20">
        <f>Сделки[[#This Row],[Количество_net]]*VLOOKUP(Сделки[[#This Row],[Дата сделки]],Таблица2[],2,FALSE)</f>
        <v>75102.3</v>
      </c>
      <c r="G66" s="20">
        <f>Сделки[[#This Row],[Денежный поток]]/(1+$J$2)^((B66-$B$3)/365)</f>
        <v>71441.50757705915</v>
      </c>
      <c r="H66">
        <f>Сделки[[#This Row],[Денежный поток]]/(1+$I$2)^((B66-$B$3)/365)</f>
        <v>80013.970373071323</v>
      </c>
      <c r="I66" s="32" t="s">
        <v>2982</v>
      </c>
      <c r="J66" s="11">
        <v>140</v>
      </c>
    </row>
    <row r="67" spans="1:10" x14ac:dyDescent="0.2">
      <c r="A67" s="36">
        <f>Сделки[[#This Row],[Денежный поток]]/(1+$M$11)^((B67-$B$3)/365)</f>
        <v>2660.0583803774944</v>
      </c>
      <c r="B67" s="10">
        <v>42507</v>
      </c>
      <c r="C67" t="s">
        <v>2942</v>
      </c>
      <c r="D67">
        <v>120</v>
      </c>
      <c r="E67">
        <f>IF(Сделки[[#This Row],[Тип сделки]]="Продажа",Сделки[[#This Row],[Количество]]*-1,Сделки[[#This Row],[Количество]])</f>
        <v>120</v>
      </c>
      <c r="F67" s="20">
        <f>Сделки[[#This Row],[Количество_net]]*VLOOKUP(Сделки[[#This Row],[Дата сделки]],Таблица2[],2,FALSE)</f>
        <v>18013.2</v>
      </c>
      <c r="G67" s="20">
        <f>Сделки[[#This Row],[Денежный поток]]/(1+$J$2)^((B67-$B$3)/365)</f>
        <v>17133.038526605349</v>
      </c>
      <c r="H67">
        <f>Сделки[[#This Row],[Денежный поток]]/(1+$I$2)^((B67-$B$3)/365)</f>
        <v>19194.275501625416</v>
      </c>
      <c r="I67" s="32" t="s">
        <v>2983</v>
      </c>
      <c r="J67" s="11">
        <v>-240</v>
      </c>
    </row>
    <row r="68" spans="1:10" x14ac:dyDescent="0.2">
      <c r="A68" s="36">
        <f>Сделки[[#This Row],[Денежный поток]]/(1+$M$11)^((B68-$B$3)/365)</f>
        <v>3914.5673453433224</v>
      </c>
      <c r="B68" s="10">
        <v>42509</v>
      </c>
      <c r="C68" t="s">
        <v>2942</v>
      </c>
      <c r="D68">
        <v>180</v>
      </c>
      <c r="E68">
        <f>IF(Сделки[[#This Row],[Тип сделки]]="Продажа",Сделки[[#This Row],[Количество]]*-1,Сделки[[#This Row],[Количество]])</f>
        <v>180</v>
      </c>
      <c r="F68" s="20">
        <f>Сделки[[#This Row],[Количество_net]]*VLOOKUP(Сделки[[#This Row],[Дата сделки]],Таблица2[],2,FALSE)</f>
        <v>26760.6</v>
      </c>
      <c r="G68" s="20">
        <f>Сделки[[#This Row],[Денежный поток]]/(1+$J$2)^((B68-$B$3)/365)</f>
        <v>25446.711242113863</v>
      </c>
      <c r="H68">
        <f>Сделки[[#This Row],[Денежный поток]]/(1+$I$2)^((B68-$B$3)/365)</f>
        <v>28524.184605018781</v>
      </c>
      <c r="I68" s="32" t="s">
        <v>2872</v>
      </c>
      <c r="J68" s="11">
        <v>130</v>
      </c>
    </row>
    <row r="69" spans="1:10" x14ac:dyDescent="0.2">
      <c r="A69" s="36">
        <f>Сделки[[#This Row],[Денежный поток]]/(1+$M$11)^((B69-$B$3)/365)</f>
        <v>-2399.9134852721768</v>
      </c>
      <c r="B69" s="10">
        <v>42514</v>
      </c>
      <c r="C69" t="s">
        <v>2944</v>
      </c>
      <c r="D69">
        <v>110</v>
      </c>
      <c r="E69">
        <f>IF(Сделки[[#This Row],[Тип сделки]]="Продажа",Сделки[[#This Row],[Количество]]*-1,Сделки[[#This Row],[Количество]])</f>
        <v>-110</v>
      </c>
      <c r="F69" s="20">
        <f>Сделки[[#This Row],[Количество_net]]*VLOOKUP(Сделки[[#This Row],[Дата сделки]],Таблица2[],2,FALSE)</f>
        <v>-16799.2</v>
      </c>
      <c r="G69" s="20">
        <f>Сделки[[#This Row],[Денежный поток]]/(1+$J$2)^((B69-$B$3)/365)</f>
        <v>-15964.49379133088</v>
      </c>
      <c r="H69">
        <f>Сделки[[#This Row],[Денежный поток]]/(1+$I$2)^((B69-$B$3)/365)</f>
        <v>-17920.385161685073</v>
      </c>
      <c r="I69" s="32" t="s">
        <v>2984</v>
      </c>
      <c r="J69" s="11">
        <v>400</v>
      </c>
    </row>
    <row r="70" spans="1:10" x14ac:dyDescent="0.2">
      <c r="A70" s="36">
        <f>Сделки[[#This Row],[Денежный поток]]/(1+$M$11)^((B70-$B$3)/365)</f>
        <v>-10786.007209263094</v>
      </c>
      <c r="B70" s="10">
        <v>42516</v>
      </c>
      <c r="C70" t="s">
        <v>2944</v>
      </c>
      <c r="D70">
        <v>490</v>
      </c>
      <c r="E70">
        <f>IF(Сделки[[#This Row],[Тип сделки]]="Продажа",Сделки[[#This Row],[Количество]]*-1,Сделки[[#This Row],[Количество]])</f>
        <v>-490</v>
      </c>
      <c r="F70" s="20">
        <f>Сделки[[#This Row],[Количество_net]]*VLOOKUP(Сделки[[#This Row],[Дата сделки]],Таблица2[],2,FALSE)</f>
        <v>-76219.5</v>
      </c>
      <c r="G70" s="20">
        <f>Сделки[[#This Row],[Денежный поток]]/(1+$J$2)^((B70-$B$3)/365)</f>
        <v>-72414.400878993198</v>
      </c>
      <c r="H70">
        <f>Сделки[[#This Row],[Денежный поток]]/(1+$I$2)^((B70-$B$3)/365)</f>
        <v>-81331.985302141722</v>
      </c>
      <c r="I70" s="32" t="s">
        <v>2932</v>
      </c>
      <c r="J70" s="11">
        <v>-430</v>
      </c>
    </row>
    <row r="71" spans="1:10" x14ac:dyDescent="0.2">
      <c r="A71" s="36">
        <f>Сделки[[#This Row],[Денежный поток]]/(1+$M$11)^((B71-$B$3)/365)</f>
        <v>-6128.1065156589557</v>
      </c>
      <c r="B71" s="10">
        <v>42523</v>
      </c>
      <c r="C71" t="s">
        <v>2944</v>
      </c>
      <c r="D71">
        <v>280</v>
      </c>
      <c r="E71">
        <f>IF(Сделки[[#This Row],[Тип сделки]]="Продажа",Сделки[[#This Row],[Количество]]*-1,Сделки[[#This Row],[Количество]])</f>
        <v>-280</v>
      </c>
      <c r="F71" s="20">
        <f>Сделки[[#This Row],[Количество_net]]*VLOOKUP(Сделки[[#This Row],[Дата сделки]],Таблица2[],2,FALSE)</f>
        <v>-44763.6</v>
      </c>
      <c r="G71" s="20">
        <f>Сделки[[#This Row],[Денежный поток]]/(1+$J$2)^((B71-$B$3)/365)</f>
        <v>-42491.971744552386</v>
      </c>
      <c r="H71">
        <f>Сделки[[#This Row],[Денежный поток]]/(1+$I$2)^((B71-$B$3)/365)</f>
        <v>-47818.744614183553</v>
      </c>
      <c r="I71" s="32" t="s">
        <v>2985</v>
      </c>
      <c r="J71" s="11">
        <v>-210</v>
      </c>
    </row>
    <row r="72" spans="1:10" x14ac:dyDescent="0.2">
      <c r="A72" s="36">
        <f>Сделки[[#This Row],[Денежный поток]]/(1+$M$11)^((B72-$B$3)/365)</f>
        <v>-8676.0268178425013</v>
      </c>
      <c r="B72" s="10">
        <v>42524</v>
      </c>
      <c r="C72" t="s">
        <v>2944</v>
      </c>
      <c r="D72">
        <v>400</v>
      </c>
      <c r="E72">
        <f>IF(Сделки[[#This Row],[Тип сделки]]="Продажа",Сделки[[#This Row],[Количество]]*-1,Сделки[[#This Row],[Количество]])</f>
        <v>-400</v>
      </c>
      <c r="F72" s="20">
        <f>Сделки[[#This Row],[Количество_net]]*VLOOKUP(Сделки[[#This Row],[Дата сделки]],Таблица2[],2,FALSE)</f>
        <v>-63676</v>
      </c>
      <c r="G72" s="20">
        <f>Сделки[[#This Row],[Денежный поток]]/(1+$J$2)^((B72-$B$3)/365)</f>
        <v>-60437.125331799543</v>
      </c>
      <c r="H72">
        <f>Сделки[[#This Row],[Денежный поток]]/(1+$I$2)^((B72-$B$3)/365)</f>
        <v>-68032.621758764173</v>
      </c>
      <c r="I72" s="32" t="s">
        <v>2986</v>
      </c>
      <c r="J72" s="11">
        <v>-90</v>
      </c>
    </row>
    <row r="73" spans="1:10" x14ac:dyDescent="0.2">
      <c r="A73" s="36">
        <f>Сделки[[#This Row],[Денежный поток]]/(1+$M$11)^((B73-$B$3)/365)</f>
        <v>10759.248920905502</v>
      </c>
      <c r="B73" s="10">
        <v>42527</v>
      </c>
      <c r="C73" t="s">
        <v>2942</v>
      </c>
      <c r="D73">
        <v>500</v>
      </c>
      <c r="E73">
        <f>IF(Сделки[[#This Row],[Тип сделки]]="Продажа",Сделки[[#This Row],[Количество]]*-1,Сделки[[#This Row],[Количество]])</f>
        <v>500</v>
      </c>
      <c r="F73" s="20">
        <f>Сделки[[#This Row],[Количество_net]]*VLOOKUP(Сделки[[#This Row],[Дата сделки]],Таблица2[],2,FALSE)</f>
        <v>80095</v>
      </c>
      <c r="G73" s="20">
        <f>Сделки[[#This Row],[Денежный поток]]/(1+$J$2)^((B73-$B$3)/365)</f>
        <v>75992.699579486289</v>
      </c>
      <c r="H73">
        <f>Сделки[[#This Row],[Денежный поток]]/(1+$I$2)^((B73-$B$3)/365)</f>
        <v>85615.352193494458</v>
      </c>
      <c r="I73" s="32" t="s">
        <v>2987</v>
      </c>
      <c r="J73" s="11">
        <v>-480</v>
      </c>
    </row>
    <row r="74" spans="1:10" x14ac:dyDescent="0.2">
      <c r="A74" s="36">
        <f>Сделки[[#This Row],[Денежный поток]]/(1+$M$11)^((B74-$B$3)/365)</f>
        <v>7101.1042877976315</v>
      </c>
      <c r="B74" s="10">
        <v>42527</v>
      </c>
      <c r="C74" t="s">
        <v>2942</v>
      </c>
      <c r="D74">
        <v>330</v>
      </c>
      <c r="E74">
        <f>IF(Сделки[[#This Row],[Тип сделки]]="Продажа",Сделки[[#This Row],[Количество]]*-1,Сделки[[#This Row],[Количество]])</f>
        <v>330</v>
      </c>
      <c r="F74" s="20">
        <f>Сделки[[#This Row],[Количество_net]]*VLOOKUP(Сделки[[#This Row],[Дата сделки]],Таблица2[],2,FALSE)</f>
        <v>52862.7</v>
      </c>
      <c r="G74" s="20">
        <f>Сделки[[#This Row],[Денежный поток]]/(1+$J$2)^((B74-$B$3)/365)</f>
        <v>50155.181722460948</v>
      </c>
      <c r="H74">
        <f>Сделки[[#This Row],[Денежный поток]]/(1+$I$2)^((B74-$B$3)/365)</f>
        <v>56506.132447706339</v>
      </c>
      <c r="I74" s="32" t="s">
        <v>2988</v>
      </c>
      <c r="J74" s="11">
        <v>490</v>
      </c>
    </row>
    <row r="75" spans="1:10" x14ac:dyDescent="0.2">
      <c r="A75" s="36">
        <f>Сделки[[#This Row],[Денежный поток]]/(1+$M$11)^((B75-$B$3)/365)</f>
        <v>9881.4145557395859</v>
      </c>
      <c r="B75" s="10">
        <v>42529</v>
      </c>
      <c r="C75" t="s">
        <v>2942</v>
      </c>
      <c r="D75">
        <v>470</v>
      </c>
      <c r="E75">
        <f>IF(Сделки[[#This Row],[Тип сделки]]="Продажа",Сделки[[#This Row],[Количество]]*-1,Сделки[[#This Row],[Количество]])</f>
        <v>470</v>
      </c>
      <c r="F75" s="20">
        <f>Сделки[[#This Row],[Количество_net]]*VLOOKUP(Сделки[[#This Row],[Дата сделки]],Таблица2[],2,FALSE)</f>
        <v>74260</v>
      </c>
      <c r="G75" s="20">
        <f>Сделки[[#This Row],[Денежный поток]]/(1+$J$2)^((B75-$B$3)/365)</f>
        <v>70439.085113981273</v>
      </c>
      <c r="H75">
        <f>Сделки[[#This Row],[Денежный поток]]/(1+$I$2)^((B75-$B$3)/365)</f>
        <v>79403.148895404927</v>
      </c>
      <c r="I75" s="32" t="s">
        <v>2853</v>
      </c>
      <c r="J75" s="11">
        <v>120</v>
      </c>
    </row>
    <row r="76" spans="1:10" x14ac:dyDescent="0.2">
      <c r="A76" s="36">
        <f>Сделки[[#This Row],[Денежный поток]]/(1+$M$11)^((B76-$B$3)/365)</f>
        <v>-9102.2331413297688</v>
      </c>
      <c r="B76" s="10">
        <v>42535</v>
      </c>
      <c r="C76" t="s">
        <v>2944</v>
      </c>
      <c r="D76">
        <v>460</v>
      </c>
      <c r="E76">
        <f>IF(Сделки[[#This Row],[Тип сделки]]="Продажа",Сделки[[#This Row],[Количество]]*-1,Сделки[[#This Row],[Количество]])</f>
        <v>-460</v>
      </c>
      <c r="F76" s="20">
        <f>Сделки[[#This Row],[Количество_net]]*VLOOKUP(Сделки[[#This Row],[Дата сделки]],Таблица2[],2,FALSE)</f>
        <v>-70375.404600000009</v>
      </c>
      <c r="G76" s="20">
        <f>Сделки[[#This Row],[Денежный поток]]/(1+$J$2)^((B76-$B$3)/365)</f>
        <v>-66704.71767085194</v>
      </c>
      <c r="H76">
        <f>Сделки[[#This Row],[Денежный поток]]/(1+$I$2)^((B76-$B$3)/365)</f>
        <v>-75320.518681738671</v>
      </c>
      <c r="I76" s="32" t="s">
        <v>2989</v>
      </c>
      <c r="J76" s="11">
        <v>180</v>
      </c>
    </row>
    <row r="77" spans="1:10" x14ac:dyDescent="0.2">
      <c r="A77" s="36">
        <f>Сделки[[#This Row],[Денежный поток]]/(1+$M$11)^((B77-$B$3)/365)</f>
        <v>932.79961843411718</v>
      </c>
      <c r="B77" s="10">
        <v>42543</v>
      </c>
      <c r="C77" t="s">
        <v>2942</v>
      </c>
      <c r="D77">
        <v>50</v>
      </c>
      <c r="E77">
        <f>IF(Сделки[[#This Row],[Тип сделки]]="Продажа",Сделки[[#This Row],[Количество]]*-1,Сделки[[#This Row],[Количество]])</f>
        <v>50</v>
      </c>
      <c r="F77" s="20">
        <f>Сделки[[#This Row],[Количество_net]]*VLOOKUP(Сделки[[#This Row],[Дата сделки]],Таблица2[],2,FALSE)</f>
        <v>7490.5</v>
      </c>
      <c r="G77" s="20">
        <f>Сделки[[#This Row],[Денежный поток]]/(1+$J$2)^((B77-$B$3)/365)</f>
        <v>7092.7660082685761</v>
      </c>
      <c r="H77">
        <f>Сделки[[#This Row],[Денежный поток]]/(1+$I$2)^((B77-$B$3)/365)</f>
        <v>8026.9278845471899</v>
      </c>
      <c r="I77" s="32" t="s">
        <v>2990</v>
      </c>
      <c r="J77" s="11">
        <v>-110</v>
      </c>
    </row>
    <row r="78" spans="1:10" x14ac:dyDescent="0.2">
      <c r="A78" s="36">
        <f>Сделки[[#This Row],[Денежный поток]]/(1+$M$11)^((B78-$B$3)/365)</f>
        <v>4154.8603479055628</v>
      </c>
      <c r="B78" s="10">
        <v>42556</v>
      </c>
      <c r="C78" t="s">
        <v>2942</v>
      </c>
      <c r="D78">
        <v>230</v>
      </c>
      <c r="E78">
        <f>IF(Сделки[[#This Row],[Тип сделки]]="Продажа",Сделки[[#This Row],[Количество]]*-1,Сделки[[#This Row],[Количество]])</f>
        <v>230</v>
      </c>
      <c r="F78" s="20">
        <f>Сделки[[#This Row],[Количество_net]]*VLOOKUP(Сделки[[#This Row],[Дата сделки]],Таблица2[],2,FALSE)</f>
        <v>35482.100000000006</v>
      </c>
      <c r="G78" s="20">
        <f>Сделки[[#This Row],[Денежный поток]]/(1+$J$2)^((B78-$B$3)/365)</f>
        <v>33543.938648429219</v>
      </c>
      <c r="H78">
        <f>Сделки[[#This Row],[Денежный поток]]/(1+$I$2)^((B78-$B$3)/365)</f>
        <v>38100.911985404709</v>
      </c>
      <c r="I78" s="32" t="s">
        <v>2991</v>
      </c>
      <c r="J78" s="11">
        <v>-490</v>
      </c>
    </row>
    <row r="79" spans="1:10" x14ac:dyDescent="0.2">
      <c r="A79" s="36">
        <f>Сделки[[#This Row],[Денежный поток]]/(1+$M$11)^((B79-$B$3)/365)</f>
        <v>-7067.3681875735565</v>
      </c>
      <c r="B79" s="10">
        <v>42559</v>
      </c>
      <c r="C79" t="s">
        <v>2944</v>
      </c>
      <c r="D79">
        <v>380</v>
      </c>
      <c r="E79">
        <f>IF(Сделки[[#This Row],[Тип сделки]]="Продажа",Сделки[[#This Row],[Количество]]*-1,Сделки[[#This Row],[Количество]])</f>
        <v>-380</v>
      </c>
      <c r="F79" s="20">
        <f>Сделки[[#This Row],[Количество_net]]*VLOOKUP(Сделки[[#This Row],[Дата сделки]],Таблица2[],2,FALSE)</f>
        <v>-61218.003799999999</v>
      </c>
      <c r="G79" s="20">
        <f>Сделки[[#This Row],[Денежный поток]]/(1+$J$2)^((B79-$B$3)/365)</f>
        <v>-57852.528573975847</v>
      </c>
      <c r="H79">
        <f>Сделки[[#This Row],[Денежный поток]]/(1+$I$2)^((B79-$B$3)/365)</f>
        <v>-65767.302285694081</v>
      </c>
      <c r="I79" s="32" t="s">
        <v>2992</v>
      </c>
      <c r="J79" s="11">
        <v>-280</v>
      </c>
    </row>
    <row r="80" spans="1:10" x14ac:dyDescent="0.2">
      <c r="A80" s="36">
        <f>Сделки[[#This Row],[Денежный поток]]/(1+$M$11)^((B80-$B$3)/365)</f>
        <v>-4382.7531347096674</v>
      </c>
      <c r="B80" s="10">
        <v>42565</v>
      </c>
      <c r="C80" t="s">
        <v>2944</v>
      </c>
      <c r="D80">
        <v>240</v>
      </c>
      <c r="E80">
        <f>IF(Сделки[[#This Row],[Тип сделки]]="Продажа",Сделки[[#This Row],[Количество]]*-1,Сделки[[#This Row],[Количество]])</f>
        <v>-240</v>
      </c>
      <c r="F80" s="20">
        <f>Сделки[[#This Row],[Количество_net]]*VLOOKUP(Сделки[[#This Row],[Дата сделки]],Таблица2[],2,FALSE)</f>
        <v>-39057.602400000003</v>
      </c>
      <c r="G80" s="20">
        <f>Сделки[[#This Row],[Денежный поток]]/(1+$J$2)^((B80-$B$3)/365)</f>
        <v>-36882.94963509743</v>
      </c>
      <c r="H80">
        <f>Сделки[[#This Row],[Денежный поток]]/(1+$I$2)^((B80-$B$3)/365)</f>
        <v>-41999.687647893741</v>
      </c>
      <c r="I80" s="32" t="s">
        <v>2993</v>
      </c>
      <c r="J80" s="11">
        <v>-400</v>
      </c>
    </row>
    <row r="81" spans="1:10" x14ac:dyDescent="0.2">
      <c r="A81" s="36">
        <f>Сделки[[#This Row],[Денежный поток]]/(1+$M$11)^((B81-$B$3)/365)</f>
        <v>5105.9465550942623</v>
      </c>
      <c r="B81" s="10">
        <v>42566</v>
      </c>
      <c r="C81" t="s">
        <v>2942</v>
      </c>
      <c r="D81">
        <v>280</v>
      </c>
      <c r="E81">
        <f>IF(Сделки[[#This Row],[Тип сделки]]="Продажа",Сделки[[#This Row],[Количество]]*-1,Сделки[[#This Row],[Количество]])</f>
        <v>280</v>
      </c>
      <c r="F81" s="20">
        <f>Сделки[[#This Row],[Количество_net]]*VLOOKUP(Сделки[[#This Row],[Дата сделки]],Таблица2[],2,FALSE)</f>
        <v>45718.400000000001</v>
      </c>
      <c r="G81" s="20">
        <f>Сделки[[#This Row],[Денежный поток]]/(1+$J$2)^((B81-$B$3)/365)</f>
        <v>43167.533614462584</v>
      </c>
      <c r="H81">
        <f>Сделки[[#This Row],[Денежный поток]]/(1+$I$2)^((B81-$B$3)/365)</f>
        <v>49169.95071597724</v>
      </c>
      <c r="I81" s="32" t="s">
        <v>2994</v>
      </c>
      <c r="J81" s="11">
        <v>830</v>
      </c>
    </row>
    <row r="82" spans="1:10" x14ac:dyDescent="0.2">
      <c r="A82" s="36">
        <f>Сделки[[#This Row],[Денежный поток]]/(1+$M$11)^((B82-$B$3)/365)</f>
        <v>-5023.1453099783521</v>
      </c>
      <c r="B82" s="10">
        <v>42569</v>
      </c>
      <c r="C82" t="s">
        <v>2944</v>
      </c>
      <c r="D82">
        <v>280</v>
      </c>
      <c r="E82">
        <f>IF(Сделки[[#This Row],[Тип сделки]]="Продажа",Сделки[[#This Row],[Количество]]*-1,Сделки[[#This Row],[Количество]])</f>
        <v>-280</v>
      </c>
      <c r="F82" s="20">
        <f>Сделки[[#This Row],[Количество_net]]*VLOOKUP(Сделки[[#This Row],[Дата сделки]],Таблица2[],2,FALSE)</f>
        <v>-45620.397199999999</v>
      </c>
      <c r="G82" s="20">
        <f>Сделки[[#This Row],[Денежный поток]]/(1+$J$2)^((B82-$B$3)/365)</f>
        <v>-43058.977932369758</v>
      </c>
      <c r="H82">
        <f>Сделки[[#This Row],[Денежный поток]]/(1+$I$2)^((B82-$B$3)/365)</f>
        <v>-49087.692846040693</v>
      </c>
      <c r="I82" s="32" t="s">
        <v>2903</v>
      </c>
      <c r="J82" s="11">
        <v>470</v>
      </c>
    </row>
    <row r="83" spans="1:10" x14ac:dyDescent="0.2">
      <c r="A83" s="36">
        <f>Сделки[[#This Row],[Денежный поток]]/(1+$M$11)^((B83-$B$3)/365)</f>
        <v>-8284.2163700766705</v>
      </c>
      <c r="B83" s="10">
        <v>42578</v>
      </c>
      <c r="C83" t="s">
        <v>2944</v>
      </c>
      <c r="D83">
        <v>460</v>
      </c>
      <c r="E83">
        <f>IF(Сделки[[#This Row],[Тип сделки]]="Продажа",Сделки[[#This Row],[Количество]]*-1,Сделки[[#This Row],[Количество]])</f>
        <v>-460</v>
      </c>
      <c r="F83" s="20">
        <f>Сделки[[#This Row],[Количество_net]]*VLOOKUP(Сделки[[#This Row],[Дата сделки]],Таблица2[],2,FALSE)</f>
        <v>-78512.795400000003</v>
      </c>
      <c r="G83" s="20">
        <f>Сделки[[#This Row],[Денежный поток]]/(1+$J$2)^((B83-$B$3)/365)</f>
        <v>-74021.932855260151</v>
      </c>
      <c r="H83">
        <f>Сделки[[#This Row],[Денежный поток]]/(1+$I$2)^((B83-$B$3)/365)</f>
        <v>-84599.622204882064</v>
      </c>
      <c r="I83" s="32" t="s">
        <v>2995</v>
      </c>
      <c r="J83" s="11">
        <v>-460</v>
      </c>
    </row>
    <row r="84" spans="1:10" x14ac:dyDescent="0.2">
      <c r="A84" s="36">
        <f>Сделки[[#This Row],[Денежный поток]]/(1+$M$11)^((B84-$B$3)/365)</f>
        <v>5383.9339934699638</v>
      </c>
      <c r="B84" s="10">
        <v>42583</v>
      </c>
      <c r="C84" t="s">
        <v>2942</v>
      </c>
      <c r="D84">
        <v>300</v>
      </c>
      <c r="E84">
        <f>IF(Сделки[[#This Row],[Тип сделки]]="Продажа",Сделки[[#This Row],[Количество]]*-1,Сделки[[#This Row],[Количество]])</f>
        <v>300</v>
      </c>
      <c r="F84" s="20">
        <f>Сделки[[#This Row],[Количество_net]]*VLOOKUP(Сделки[[#This Row],[Дата сделки]],Таблица2[],2,FALSE)</f>
        <v>52248</v>
      </c>
      <c r="G84" s="20">
        <f>Сделки[[#This Row],[Денежный поток]]/(1+$J$2)^((B84-$B$3)/365)</f>
        <v>49228.92906340272</v>
      </c>
      <c r="H84">
        <f>Сделки[[#This Row],[Денежный поток]]/(1+$I$2)^((B84-$B$3)/365)</f>
        <v>56342.874642345472</v>
      </c>
      <c r="I84" s="32" t="s">
        <v>2934</v>
      </c>
      <c r="J84" s="11">
        <v>50</v>
      </c>
    </row>
    <row r="85" spans="1:10" x14ac:dyDescent="0.2">
      <c r="A85" s="36">
        <f>Сделки[[#This Row],[Денежный поток]]/(1+$M$11)^((B85-$B$3)/365)</f>
        <v>6261.9562151781674</v>
      </c>
      <c r="B85" s="10">
        <v>42594</v>
      </c>
      <c r="C85" t="s">
        <v>2942</v>
      </c>
      <c r="D85">
        <v>370</v>
      </c>
      <c r="E85">
        <f>IF(Сделки[[#This Row],[Тип сделки]]="Продажа",Сделки[[#This Row],[Количество]]*-1,Сделки[[#This Row],[Количество]])</f>
        <v>370</v>
      </c>
      <c r="F85" s="20">
        <f>Сделки[[#This Row],[Количество_net]]*VLOOKUP(Сделки[[#This Row],[Дата сделки]],Таблица2[],2,FALSE)</f>
        <v>64017.4</v>
      </c>
      <c r="G85" s="20">
        <f>Сделки[[#This Row],[Денежный поток]]/(1+$J$2)^((B85-$B$3)/365)</f>
        <v>60236.033998246727</v>
      </c>
      <c r="H85">
        <f>Сделки[[#This Row],[Денежный поток]]/(1+$I$2)^((B85-$B$3)/365)</f>
        <v>69154.162475390505</v>
      </c>
      <c r="I85" s="32" t="s">
        <v>2885</v>
      </c>
      <c r="J85" s="11">
        <v>230</v>
      </c>
    </row>
    <row r="86" spans="1:10" x14ac:dyDescent="0.2">
      <c r="A86" s="36">
        <f>Сделки[[#This Row],[Денежный поток]]/(1+$M$11)^((B86-$B$3)/365)</f>
        <v>2188.6749845867685</v>
      </c>
      <c r="B86" s="10">
        <v>42597</v>
      </c>
      <c r="C86" t="s">
        <v>2942</v>
      </c>
      <c r="D86">
        <v>130</v>
      </c>
      <c r="E86">
        <f>IF(Сделки[[#This Row],[Тип сделки]]="Продажа",Сделки[[#This Row],[Количество]]*-1,Сделки[[#This Row],[Количество]])</f>
        <v>130</v>
      </c>
      <c r="F86" s="20">
        <f>Сделки[[#This Row],[Количество_net]]*VLOOKUP(Сделки[[#This Row],[Дата сделки]],Таблица2[],2,FALSE)</f>
        <v>22695.4</v>
      </c>
      <c r="G86" s="20">
        <f>Сделки[[#This Row],[Денежный поток]]/(1+$J$2)^((B86-$B$3)/365)</f>
        <v>21346.890455057455</v>
      </c>
      <c r="H86">
        <f>Сделки[[#This Row],[Денежный поток]]/(1+$I$2)^((B86-$B$3)/365)</f>
        <v>24528.045548212711</v>
      </c>
      <c r="I86" s="32" t="s">
        <v>2868</v>
      </c>
      <c r="J86" s="11">
        <v>-380</v>
      </c>
    </row>
    <row r="87" spans="1:10" x14ac:dyDescent="0.2">
      <c r="A87" s="36">
        <f>Сделки[[#This Row],[Денежный поток]]/(1+$M$11)^((B87-$B$3)/365)</f>
        <v>469.71984917175376</v>
      </c>
      <c r="B87" s="10">
        <v>42607</v>
      </c>
      <c r="C87" t="s">
        <v>2942</v>
      </c>
      <c r="D87">
        <v>30</v>
      </c>
      <c r="E87">
        <f>IF(Сделки[[#This Row],[Тип сделки]]="Продажа",Сделки[[#This Row],[Количество]]*-1,Сделки[[#This Row],[Количество]])</f>
        <v>30</v>
      </c>
      <c r="F87" s="20">
        <f>Сделки[[#This Row],[Количество_net]]*VLOOKUP(Сделки[[#This Row],[Дата сделки]],Таблица2[],2,FALSE)</f>
        <v>5106.8999999999996</v>
      </c>
      <c r="G87" s="20">
        <f>Сделки[[#This Row],[Денежный поток]]/(1+$J$2)^((B87-$B$3)/365)</f>
        <v>4797.5068899828466</v>
      </c>
      <c r="H87">
        <f>Сделки[[#This Row],[Денежный поток]]/(1+$I$2)^((B87-$B$3)/365)</f>
        <v>5527.9632957844651</v>
      </c>
      <c r="I87" s="32" t="s">
        <v>2996</v>
      </c>
      <c r="J87" s="11">
        <v>-240</v>
      </c>
    </row>
    <row r="88" spans="1:10" x14ac:dyDescent="0.2">
      <c r="A88" s="36">
        <f>Сделки[[#This Row],[Денежный поток]]/(1+$M$11)^((B88-$B$3)/365)</f>
        <v>-6926.7695520658654</v>
      </c>
      <c r="B88" s="10">
        <v>42608</v>
      </c>
      <c r="C88" t="s">
        <v>2944</v>
      </c>
      <c r="D88">
        <v>440</v>
      </c>
      <c r="E88">
        <f>IF(Сделки[[#This Row],[Тип сделки]]="Продажа",Сделки[[#This Row],[Количество]]*-1,Сделки[[#This Row],[Количество]])</f>
        <v>-440</v>
      </c>
      <c r="F88" s="20">
        <f>Сделки[[#This Row],[Количество_net]]*VLOOKUP(Сделки[[#This Row],[Дата сделки]],Таблица2[],2,FALSE)</f>
        <v>-75666.8</v>
      </c>
      <c r="G88" s="20">
        <f>Сделки[[#This Row],[Денежный поток]]/(1+$J$2)^((B88-$B$3)/365)</f>
        <v>-71073.838045723125</v>
      </c>
      <c r="H88">
        <f>Сделки[[#This Row],[Денежный поток]]/(1+$I$2)^((B88-$B$3)/365)</f>
        <v>-81918.39488107842</v>
      </c>
      <c r="I88" s="32" t="s">
        <v>2997</v>
      </c>
      <c r="J88" s="11">
        <v>280</v>
      </c>
    </row>
    <row r="89" spans="1:10" x14ac:dyDescent="0.2">
      <c r="A89" s="36">
        <f>Сделки[[#This Row],[Денежный поток]]/(1+$M$11)^((B89-$B$3)/365)</f>
        <v>-2167.076619864335</v>
      </c>
      <c r="B89" s="10">
        <v>42611</v>
      </c>
      <c r="C89" t="s">
        <v>2944</v>
      </c>
      <c r="D89">
        <v>140</v>
      </c>
      <c r="E89">
        <f>IF(Сделки[[#This Row],[Тип сделки]]="Продажа",Сделки[[#This Row],[Количество]]*-1,Сделки[[#This Row],[Количество]])</f>
        <v>-140</v>
      </c>
      <c r="F89" s="20">
        <f>Сделки[[#This Row],[Количество_net]]*VLOOKUP(Сделки[[#This Row],[Дата сделки]],Таблица2[],2,FALSE)</f>
        <v>-24011.398599999997</v>
      </c>
      <c r="G89" s="20">
        <f>Сделки[[#This Row],[Денежный поток]]/(1+$J$2)^((B89-$B$3)/365)</f>
        <v>-22545.522249829792</v>
      </c>
      <c r="H89">
        <f>Сделки[[#This Row],[Денежный поток]]/(1+$I$2)^((B89-$B$3)/365)</f>
        <v>-26007.483519354566</v>
      </c>
      <c r="I89" s="32" t="s">
        <v>2998</v>
      </c>
      <c r="J89" s="11">
        <v>-280</v>
      </c>
    </row>
    <row r="90" spans="1:10" x14ac:dyDescent="0.2">
      <c r="A90" s="36">
        <f>Сделки[[#This Row],[Денежный поток]]/(1+$M$11)^((B90-$B$3)/365)</f>
        <v>-7145.6948686202732</v>
      </c>
      <c r="B90" s="10">
        <v>42613</v>
      </c>
      <c r="C90" t="s">
        <v>2944</v>
      </c>
      <c r="D90">
        <v>470</v>
      </c>
      <c r="E90">
        <f>IF(Сделки[[#This Row],[Тип сделки]]="Продажа",Сделки[[#This Row],[Количество]]*-1,Сделки[[#This Row],[Количество]])</f>
        <v>-470</v>
      </c>
      <c r="F90" s="20">
        <f>Сделки[[#This Row],[Количество_net]]*VLOOKUP(Сделки[[#This Row],[Дата сделки]],Таблица2[],2,FALSE)</f>
        <v>-79928.2</v>
      </c>
      <c r="G90" s="20">
        <f>Сделки[[#This Row],[Денежный поток]]/(1+$J$2)^((B90-$B$3)/365)</f>
        <v>-75030.038604083835</v>
      </c>
      <c r="H90">
        <f>Сделки[[#This Row],[Денежный поток]]/(1+$I$2)^((B90-$B$3)/365)</f>
        <v>-86599.911105332809</v>
      </c>
      <c r="I90" s="32" t="s">
        <v>2999</v>
      </c>
      <c r="J90" s="11">
        <v>-460</v>
      </c>
    </row>
    <row r="91" spans="1:10" x14ac:dyDescent="0.2">
      <c r="A91" s="36">
        <f>Сделки[[#This Row],[Денежный поток]]/(1+$M$11)^((B91-$B$3)/365)</f>
        <v>-1665.1824857739537</v>
      </c>
      <c r="B91" s="10">
        <v>42614</v>
      </c>
      <c r="C91" t="s">
        <v>2944</v>
      </c>
      <c r="D91">
        <v>110</v>
      </c>
      <c r="E91">
        <f>IF(Сделки[[#This Row],[Тип сделки]]="Продажа",Сделки[[#This Row],[Количество]]*-1,Сделки[[#This Row],[Количество]])</f>
        <v>-110</v>
      </c>
      <c r="F91" s="20">
        <f>Сделки[[#This Row],[Количество_net]]*VLOOKUP(Сделки[[#This Row],[Дата сделки]],Таблица2[],2,FALSE)</f>
        <v>-18714.3</v>
      </c>
      <c r="G91" s="20">
        <f>Сделки[[#This Row],[Денежный поток]]/(1+$J$2)^((B91-$B$3)/365)</f>
        <v>-17565.271694354717</v>
      </c>
      <c r="H91">
        <f>Сделки[[#This Row],[Денежный поток]]/(1+$I$2)^((B91-$B$3)/365)</f>
        <v>-20279.594654777527</v>
      </c>
      <c r="I91" s="32" t="s">
        <v>3000</v>
      </c>
      <c r="J91" s="11">
        <v>300</v>
      </c>
    </row>
    <row r="92" spans="1:10" x14ac:dyDescent="0.2">
      <c r="A92" s="36">
        <f>Сделки[[#This Row],[Денежный поток]]/(1+$M$11)^((B92-$B$3)/365)</f>
        <v>-2135.2832768203607</v>
      </c>
      <c r="B92" s="10">
        <v>42627</v>
      </c>
      <c r="C92" t="s">
        <v>2944</v>
      </c>
      <c r="D92">
        <v>150</v>
      </c>
      <c r="E92">
        <f>IF(Сделки[[#This Row],[Тип сделки]]="Продажа",Сделки[[#This Row],[Количество]]*-1,Сделки[[#This Row],[Количество]])</f>
        <v>-150</v>
      </c>
      <c r="F92" s="20">
        <f>Сделки[[#This Row],[Количество_net]]*VLOOKUP(Сделки[[#This Row],[Дата сделки]],Таблица2[],2,FALSE)</f>
        <v>-25520.999999999996</v>
      </c>
      <c r="G92" s="20">
        <f>Сделки[[#This Row],[Денежный поток]]/(1+$J$2)^((B92-$B$3)/365)</f>
        <v>-23915.468185730479</v>
      </c>
      <c r="H92">
        <f>Сделки[[#This Row],[Денежный поток]]/(1+$I$2)^((B92-$B$3)/365)</f>
        <v>-27712.191611025606</v>
      </c>
      <c r="I92" s="32" t="s">
        <v>3001</v>
      </c>
      <c r="J92" s="11">
        <v>370</v>
      </c>
    </row>
    <row r="93" spans="1:10" x14ac:dyDescent="0.2">
      <c r="A93" s="36">
        <f>Сделки[[#This Row],[Денежный поток]]/(1+$M$11)^((B93-$B$3)/365)</f>
        <v>3153.6523703671396</v>
      </c>
      <c r="B93" s="10">
        <v>42629</v>
      </c>
      <c r="C93" t="s">
        <v>2942</v>
      </c>
      <c r="D93">
        <v>220</v>
      </c>
      <c r="E93">
        <f>IF(Сделки[[#This Row],[Тип сделки]]="Продажа",Сделки[[#This Row],[Количество]]*-1,Сделки[[#This Row],[Количество]])</f>
        <v>220</v>
      </c>
      <c r="F93" s="20">
        <f>Сделки[[#This Row],[Количество_net]]*VLOOKUP(Сделки[[#This Row],[Дата сделки]],Таблица2[],2,FALSE)</f>
        <v>38051.2022</v>
      </c>
      <c r="G93" s="20">
        <f>Сделки[[#This Row],[Денежный поток]]/(1+$J$2)^((B93-$B$3)/365)</f>
        <v>35648.550602089774</v>
      </c>
      <c r="H93">
        <f>Сделки[[#This Row],[Денежный поток]]/(1+$I$2)^((B93-$B$3)/365)</f>
        <v>41331.208796213839</v>
      </c>
      <c r="I93" s="32" t="s">
        <v>3002</v>
      </c>
      <c r="J93" s="11">
        <v>130</v>
      </c>
    </row>
    <row r="94" spans="1:10" x14ac:dyDescent="0.2">
      <c r="A94" s="36">
        <f>Сделки[[#This Row],[Денежный поток]]/(1+$M$11)^((B94-$B$3)/365)</f>
        <v>-5376.0819667933638</v>
      </c>
      <c r="B94" s="10">
        <v>42635</v>
      </c>
      <c r="C94" t="s">
        <v>2944</v>
      </c>
      <c r="D94">
        <v>380</v>
      </c>
      <c r="E94">
        <f>IF(Сделки[[#This Row],[Тип сделки]]="Продажа",Сделки[[#This Row],[Количество]]*-1,Сделки[[#This Row],[Количество]])</f>
        <v>-380</v>
      </c>
      <c r="F94" s="20">
        <f>Сделки[[#This Row],[Количество_net]]*VLOOKUP(Сделки[[#This Row],[Дата сделки]],Таблица2[],2,FALSE)</f>
        <v>-66735.600000000006</v>
      </c>
      <c r="G94" s="20">
        <f>Сделки[[#This Row],[Денежный поток]]/(1+$J$2)^((B94-$B$3)/365)</f>
        <v>-62475.242117460948</v>
      </c>
      <c r="H94">
        <f>Сделки[[#This Row],[Денежный поток]]/(1+$I$2)^((B94-$B$3)/365)</f>
        <v>-72556.597846963836</v>
      </c>
      <c r="I94" s="32" t="s">
        <v>3003</v>
      </c>
      <c r="J94" s="11">
        <v>30</v>
      </c>
    </row>
    <row r="95" spans="1:10" x14ac:dyDescent="0.2">
      <c r="A95" s="36">
        <f>Сделки[[#This Row],[Денежный поток]]/(1+$M$11)^((B95-$B$3)/365)</f>
        <v>5563.5161239077124</v>
      </c>
      <c r="B95" s="10">
        <v>42643</v>
      </c>
      <c r="C95" t="s">
        <v>2942</v>
      </c>
      <c r="D95">
        <v>430</v>
      </c>
      <c r="E95">
        <f>IF(Сделки[[#This Row],[Тип сделки]]="Продажа",Сделки[[#This Row],[Количество]]*-1,Сделки[[#This Row],[Количество]])</f>
        <v>430</v>
      </c>
      <c r="F95" s="20">
        <f>Сделки[[#This Row],[Количество_net]]*VLOOKUP(Сделки[[#This Row],[Дата сделки]],Таблица2[],2,FALSE)</f>
        <v>71728.3</v>
      </c>
      <c r="G95" s="20">
        <f>Сделки[[#This Row],[Денежный поток]]/(1+$J$2)^((B95-$B$3)/365)</f>
        <v>67082.63217084005</v>
      </c>
      <c r="H95">
        <f>Сделки[[#This Row],[Денежный поток]]/(1+$I$2)^((B95-$B$3)/365)</f>
        <v>78082.917973334494</v>
      </c>
      <c r="I95" s="32" t="s">
        <v>3004</v>
      </c>
      <c r="J95" s="11">
        <v>-440</v>
      </c>
    </row>
    <row r="96" spans="1:10" x14ac:dyDescent="0.2">
      <c r="A96" s="36">
        <f>Сделки[[#This Row],[Денежный поток]]/(1+$M$11)^((B96-$B$3)/365)</f>
        <v>-2295.3610130964939</v>
      </c>
      <c r="B96" s="10">
        <v>42647</v>
      </c>
      <c r="C96" t="s">
        <v>2944</v>
      </c>
      <c r="D96">
        <v>180</v>
      </c>
      <c r="E96">
        <f>IF(Сделки[[#This Row],[Тип сделки]]="Продажа",Сделки[[#This Row],[Количество]]*-1,Сделки[[#This Row],[Количество]])</f>
        <v>-180</v>
      </c>
      <c r="F96" s="20">
        <f>Сделки[[#This Row],[Количество_net]]*VLOOKUP(Сделки[[#This Row],[Дата сделки]],Таблица2[],2,FALSE)</f>
        <v>-30159.000000000004</v>
      </c>
      <c r="G96" s="20">
        <f>Сделки[[#This Row],[Денежный поток]]/(1+$J$2)^((B96-$B$3)/365)</f>
        <v>-28191.688212028726</v>
      </c>
      <c r="H96">
        <f>Сделки[[#This Row],[Денежный поток]]/(1+$I$2)^((B96-$B$3)/365)</f>
        <v>-32851.523258425594</v>
      </c>
      <c r="I96" s="32" t="s">
        <v>2902</v>
      </c>
      <c r="J96" s="11">
        <v>-140</v>
      </c>
    </row>
    <row r="97" spans="1:10" x14ac:dyDescent="0.2">
      <c r="A97" s="36">
        <f>Сделки[[#This Row],[Денежный поток]]/(1+$M$11)^((B97-$B$3)/365)</f>
        <v>3770.5227673267436</v>
      </c>
      <c r="B97" s="10">
        <v>42650</v>
      </c>
      <c r="C97" t="s">
        <v>2942</v>
      </c>
      <c r="D97">
        <v>300</v>
      </c>
      <c r="E97">
        <f>IF(Сделки[[#This Row],[Тип сделки]]="Продажа",Сделки[[#This Row],[Количество]]*-1,Сделки[[#This Row],[Количество]])</f>
        <v>300</v>
      </c>
      <c r="F97" s="20">
        <f>Сделки[[#This Row],[Количество_net]]*VLOOKUP(Сделки[[#This Row],[Дата сделки]],Таблица2[],2,FALSE)</f>
        <v>50250</v>
      </c>
      <c r="G97" s="20">
        <f>Сделки[[#This Row],[Денежный поток]]/(1+$J$2)^((B97-$B$3)/365)</f>
        <v>46954.655058347969</v>
      </c>
      <c r="H97">
        <f>Сделки[[#This Row],[Денежный поток]]/(1+$I$2)^((B97-$B$3)/365)</f>
        <v>54762.018653744468</v>
      </c>
      <c r="I97" s="32" t="s">
        <v>3005</v>
      </c>
      <c r="J97" s="11">
        <v>-470</v>
      </c>
    </row>
    <row r="98" spans="1:10" x14ac:dyDescent="0.2">
      <c r="A98" s="36">
        <f>Сделки[[#This Row],[Денежный поток]]/(1+$M$11)^((B98-$B$3)/365)</f>
        <v>1275.5413028569519</v>
      </c>
      <c r="B98" s="10">
        <v>42661</v>
      </c>
      <c r="C98" t="s">
        <v>2942</v>
      </c>
      <c r="D98">
        <v>110</v>
      </c>
      <c r="E98">
        <f>IF(Сделки[[#This Row],[Тип сделки]]="Продажа",Сделки[[#This Row],[Количество]]*-1,Сделки[[#This Row],[Количество]])</f>
        <v>110</v>
      </c>
      <c r="F98" s="20">
        <f>Сделки[[#This Row],[Количество_net]]*VLOOKUP(Сделки[[#This Row],[Дата сделки]],Таблица2[],2,FALSE)</f>
        <v>17908</v>
      </c>
      <c r="G98" s="20">
        <f>Сделки[[#This Row],[Денежный поток]]/(1+$J$2)^((B98-$B$3)/365)</f>
        <v>16710.802047179033</v>
      </c>
      <c r="H98">
        <f>Сделки[[#This Row],[Денежный поток]]/(1+$I$2)^((B98-$B$3)/365)</f>
        <v>19549.760093734738</v>
      </c>
      <c r="I98" s="32" t="s">
        <v>3006</v>
      </c>
      <c r="J98" s="11">
        <v>-110</v>
      </c>
    </row>
    <row r="99" spans="1:10" x14ac:dyDescent="0.2">
      <c r="A99" s="36">
        <f>Сделки[[#This Row],[Денежный поток]]/(1+$M$11)^((B99-$B$3)/365)</f>
        <v>-4786.3447005472999</v>
      </c>
      <c r="B99" s="10">
        <v>42664</v>
      </c>
      <c r="C99" t="s">
        <v>2944</v>
      </c>
      <c r="D99">
        <v>430</v>
      </c>
      <c r="E99">
        <f>IF(Сделки[[#This Row],[Тип сделки]]="Продажа",Сделки[[#This Row],[Количество]]*-1,Сделки[[#This Row],[Количество]])</f>
        <v>-430</v>
      </c>
      <c r="F99" s="20">
        <f>Сделки[[#This Row],[Количество_net]]*VLOOKUP(Сделки[[#This Row],[Дата сделки]],Таблица2[],2,FALSE)</f>
        <v>-68159.295699999988</v>
      </c>
      <c r="G99" s="20">
        <f>Сделки[[#This Row],[Денежный поток]]/(1+$J$2)^((B99-$B$3)/365)</f>
        <v>-63579.007649682324</v>
      </c>
      <c r="H99">
        <f>Сделки[[#This Row],[Денежный поток]]/(1+$I$2)^((B99-$B$3)/365)</f>
        <v>-74443.06556066293</v>
      </c>
      <c r="I99" s="32" t="s">
        <v>3007</v>
      </c>
      <c r="J99" s="11">
        <v>-150</v>
      </c>
    </row>
    <row r="100" spans="1:10" x14ac:dyDescent="0.2">
      <c r="A100" s="36">
        <f>Сделки[[#This Row],[Денежный поток]]/(1+$M$11)^((B100-$B$3)/365)</f>
        <v>493.13103195756747</v>
      </c>
      <c r="B100" s="10">
        <v>42671</v>
      </c>
      <c r="C100" t="s">
        <v>2942</v>
      </c>
      <c r="D100">
        <v>50</v>
      </c>
      <c r="E100">
        <f>IF(Сделки[[#This Row],[Тип сделки]]="Продажа",Сделки[[#This Row],[Количество]]*-1,Сделки[[#This Row],[Количество]])</f>
        <v>50</v>
      </c>
      <c r="F100" s="20">
        <f>Сделки[[#This Row],[Количество_net]]*VLOOKUP(Сделки[[#This Row],[Дата сделки]],Таблица2[],2,FALSE)</f>
        <v>7258.9994999999999</v>
      </c>
      <c r="G100" s="20">
        <f>Сделки[[#This Row],[Денежный поток]]/(1+$J$2)^((B100-$B$3)/365)</f>
        <v>6765.321638153986</v>
      </c>
      <c r="H100">
        <f>Сделки[[#This Row],[Денежный поток]]/(1+$I$2)^((B100-$B$3)/365)</f>
        <v>7936.9529796108627</v>
      </c>
      <c r="I100" s="32" t="s">
        <v>3008</v>
      </c>
      <c r="J100" s="11">
        <v>220</v>
      </c>
    </row>
    <row r="101" spans="1:10" x14ac:dyDescent="0.2">
      <c r="A101" s="36">
        <f>Сделки[[#This Row],[Денежный поток]]/(1+$M$11)^((B101-$B$3)/365)</f>
        <v>4449.1893737052287</v>
      </c>
      <c r="B101" s="10">
        <v>42678</v>
      </c>
      <c r="C101" t="s">
        <v>2942</v>
      </c>
      <c r="D101">
        <v>500</v>
      </c>
      <c r="E101">
        <f>IF(Сделки[[#This Row],[Тип сделки]]="Продажа",Сделки[[#This Row],[Количество]]*-1,Сделки[[#This Row],[Количество]])</f>
        <v>500</v>
      </c>
      <c r="F101" s="20">
        <f>Сделки[[#This Row],[Количество_net]]*VLOOKUP(Сделки[[#This Row],[Дата сделки]],Таблица2[],2,FALSE)</f>
        <v>67699.994999999995</v>
      </c>
      <c r="G101" s="20">
        <f>Сделки[[#This Row],[Денежный поток]]/(1+$J$2)^((B101-$B$3)/365)</f>
        <v>63041.037237532131</v>
      </c>
      <c r="H101">
        <f>Сделки[[#This Row],[Денежный поток]]/(1+$I$2)^((B101-$B$3)/365)</f>
        <v>74104.326348418297</v>
      </c>
      <c r="I101" s="32" t="s">
        <v>3009</v>
      </c>
      <c r="J101" s="11">
        <v>-380</v>
      </c>
    </row>
    <row r="102" spans="1:10" x14ac:dyDescent="0.2">
      <c r="A102" s="36">
        <f>Сделки[[#This Row],[Денежный поток]]/(1+$M$11)^((B102-$B$3)/365)</f>
        <v>3571.0449504930075</v>
      </c>
      <c r="B102" s="10">
        <v>42683</v>
      </c>
      <c r="C102" t="s">
        <v>2942</v>
      </c>
      <c r="D102">
        <v>380</v>
      </c>
      <c r="E102">
        <f>IF(Сделки[[#This Row],[Тип сделки]]="Продажа",Сделки[[#This Row],[Количество]]*-1,Сделки[[#This Row],[Количество]])</f>
        <v>380</v>
      </c>
      <c r="F102" s="20">
        <f>Сделки[[#This Row],[Количество_net]]*VLOOKUP(Сделки[[#This Row],[Дата сделки]],Таблица2[],2,FALSE)</f>
        <v>55639.6</v>
      </c>
      <c r="G102" s="20">
        <f>Сделки[[#This Row],[Денежный поток]]/(1+$J$2)^((B102-$B$3)/365)</f>
        <v>51778.498133854206</v>
      </c>
      <c r="H102">
        <f>Сделки[[#This Row],[Денежный поток]]/(1+$I$2)^((B102-$B$3)/365)</f>
        <v>60950.921131378731</v>
      </c>
      <c r="I102" s="32" t="s">
        <v>3010</v>
      </c>
      <c r="J102" s="11">
        <v>430</v>
      </c>
    </row>
    <row r="103" spans="1:10" x14ac:dyDescent="0.2">
      <c r="A103" s="36">
        <f>Сделки[[#This Row],[Денежный поток]]/(1+$M$11)^((B103-$B$3)/365)</f>
        <v>-4134.8941532024292</v>
      </c>
      <c r="B103" s="10">
        <v>42683</v>
      </c>
      <c r="C103" t="s">
        <v>2944</v>
      </c>
      <c r="D103">
        <v>440</v>
      </c>
      <c r="E103">
        <f>IF(Сделки[[#This Row],[Тип сделки]]="Продажа",Сделки[[#This Row],[Количество]]*-1,Сделки[[#This Row],[Количество]])</f>
        <v>-440</v>
      </c>
      <c r="F103" s="20">
        <f>Сделки[[#This Row],[Количество_net]]*VLOOKUP(Сделки[[#This Row],[Дата сделки]],Таблица2[],2,FALSE)</f>
        <v>-64424.799999999996</v>
      </c>
      <c r="G103" s="20">
        <f>Сделки[[#This Row],[Денежный поток]]/(1+$J$2)^((B103-$B$3)/365)</f>
        <v>-59954.050470778551</v>
      </c>
      <c r="H103">
        <f>Сделки[[#This Row],[Денежный поток]]/(1+$I$2)^((B103-$B$3)/365)</f>
        <v>-70574.750783701689</v>
      </c>
      <c r="I103" s="32" t="s">
        <v>3011</v>
      </c>
      <c r="J103" s="11">
        <v>-180</v>
      </c>
    </row>
    <row r="104" spans="1:10" x14ac:dyDescent="0.2">
      <c r="A104" s="36">
        <f>Сделки[[#This Row],[Денежный поток]]/(1+$M$11)^((B104-$B$3)/365)</f>
        <v>4074.4614330668765</v>
      </c>
      <c r="B104" s="10">
        <v>42685</v>
      </c>
      <c r="C104" t="s">
        <v>2942</v>
      </c>
      <c r="D104">
        <v>430</v>
      </c>
      <c r="E104">
        <f>IF(Сделки[[#This Row],[Тип сделки]]="Продажа",Сделки[[#This Row],[Количество]]*-1,Сделки[[#This Row],[Количество]])</f>
        <v>430</v>
      </c>
      <c r="F104" s="20">
        <f>Сделки[[#This Row],[Количество_net]]*VLOOKUP(Сделки[[#This Row],[Дата сделки]],Таблица2[],2,FALSE)</f>
        <v>64087.195699999997</v>
      </c>
      <c r="G104" s="20">
        <f>Сделки[[#This Row],[Денежный поток]]/(1+$J$2)^((B104-$B$3)/365)</f>
        <v>59625.085273736047</v>
      </c>
      <c r="H104">
        <f>Сделки[[#This Row],[Денежный поток]]/(1+$I$2)^((B104-$B$3)/365)</f>
        <v>70226.994351791684</v>
      </c>
      <c r="I104" s="32" t="s">
        <v>3012</v>
      </c>
      <c r="J104" s="11">
        <v>300</v>
      </c>
    </row>
    <row r="105" spans="1:10" x14ac:dyDescent="0.2">
      <c r="A105" s="36">
        <f>Сделки[[#This Row],[Денежный поток]]/(1+$M$11)^((B105-$B$3)/365)</f>
        <v>2653.1376773458728</v>
      </c>
      <c r="B105" s="10">
        <v>42685</v>
      </c>
      <c r="C105" t="s">
        <v>2942</v>
      </c>
      <c r="D105">
        <v>280</v>
      </c>
      <c r="E105">
        <f>IF(Сделки[[#This Row],[Тип сделки]]="Продажа",Сделки[[#This Row],[Количество]]*-1,Сделки[[#This Row],[Количество]])</f>
        <v>280</v>
      </c>
      <c r="F105" s="20">
        <f>Сделки[[#This Row],[Количество_net]]*VLOOKUP(Сделки[[#This Row],[Дата сделки]],Таблица2[],2,FALSE)</f>
        <v>41731.197199999995</v>
      </c>
      <c r="G105" s="20">
        <f>Сделки[[#This Row],[Денежный поток]]/(1+$J$2)^((B105-$B$3)/365)</f>
        <v>38825.636922432772</v>
      </c>
      <c r="H105">
        <f>Сделки[[#This Row],[Денежный поток]]/(1+$I$2)^((B105-$B$3)/365)</f>
        <v>45729.205624422495</v>
      </c>
      <c r="I105" s="32" t="s">
        <v>3013</v>
      </c>
      <c r="J105" s="11">
        <v>110</v>
      </c>
    </row>
    <row r="106" spans="1:10" x14ac:dyDescent="0.2">
      <c r="A106" s="36">
        <f>Сделки[[#This Row],[Денежный поток]]/(1+$M$11)^((B106-$B$3)/365)</f>
        <v>1365.943357747625</v>
      </c>
      <c r="B106" s="10">
        <v>42691</v>
      </c>
      <c r="C106" t="s">
        <v>2942</v>
      </c>
      <c r="D106">
        <v>150</v>
      </c>
      <c r="E106">
        <f>IF(Сделки[[#This Row],[Тип сделки]]="Продажа",Сделки[[#This Row],[Количество]]*-1,Сделки[[#This Row],[Количество]])</f>
        <v>150</v>
      </c>
      <c r="F106" s="20">
        <f>Сделки[[#This Row],[Количество_net]]*VLOOKUP(Сделки[[#This Row],[Дата сделки]],Таблица2[],2,FALSE)</f>
        <v>22104.000000000004</v>
      </c>
      <c r="G106" s="20">
        <f>Сделки[[#This Row],[Денежный поток]]/(1+$J$2)^((B106-$B$3)/365)</f>
        <v>20549.700691245496</v>
      </c>
      <c r="H106">
        <f>Сделки[[#This Row],[Денежный поток]]/(1+$I$2)^((B106-$B$3)/365)</f>
        <v>24244.503888122326</v>
      </c>
      <c r="I106" s="32" t="s">
        <v>3014</v>
      </c>
      <c r="J106" s="11">
        <v>-430</v>
      </c>
    </row>
    <row r="107" spans="1:10" x14ac:dyDescent="0.2">
      <c r="A107" s="36">
        <f>Сделки[[#This Row],[Денежный поток]]/(1+$M$11)^((B107-$B$3)/365)</f>
        <v>529.54214383805311</v>
      </c>
      <c r="B107" s="10">
        <v>42695</v>
      </c>
      <c r="C107" t="s">
        <v>2942</v>
      </c>
      <c r="D107">
        <v>60</v>
      </c>
      <c r="E107">
        <f>IF(Сделки[[#This Row],[Тип сделки]]="Продажа",Сделки[[#This Row],[Количество]]*-1,Сделки[[#This Row],[Количество]])</f>
        <v>60</v>
      </c>
      <c r="F107" s="20">
        <f>Сделки[[#This Row],[Количество_net]]*VLOOKUP(Сделки[[#This Row],[Дата сделки]],Таблица2[],2,FALSE)</f>
        <v>8733</v>
      </c>
      <c r="G107" s="20">
        <f>Сделки[[#This Row],[Денежный поток]]/(1+$J$2)^((B107-$B$3)/365)</f>
        <v>8114.8907674561569</v>
      </c>
      <c r="H107">
        <f>Сделки[[#This Row],[Денежный поток]]/(1+$I$2)^((B107-$B$3)/365)</f>
        <v>9584.7097896088217</v>
      </c>
      <c r="I107" s="32" t="s">
        <v>2894</v>
      </c>
      <c r="J107" s="11">
        <v>50</v>
      </c>
    </row>
    <row r="108" spans="1:10" x14ac:dyDescent="0.2">
      <c r="A108" s="36">
        <f>Сделки[[#This Row],[Денежный поток]]/(1+$M$11)^((B108-$B$3)/365)</f>
        <v>2352.0486773567545</v>
      </c>
      <c r="B108" s="10">
        <v>42697</v>
      </c>
      <c r="C108" t="s">
        <v>2942</v>
      </c>
      <c r="D108">
        <v>270</v>
      </c>
      <c r="E108">
        <f>IF(Сделки[[#This Row],[Тип сделки]]="Продажа",Сделки[[#This Row],[Количество]]*-1,Сделки[[#This Row],[Количество]])</f>
        <v>270</v>
      </c>
      <c r="F108" s="20">
        <f>Сделки[[#This Row],[Количество_net]]*VLOOKUP(Сделки[[#This Row],[Дата сделки]],Таблица2[],2,FALSE)</f>
        <v>39158.1</v>
      </c>
      <c r="G108" s="20">
        <f>Сделки[[#This Row],[Денежный поток]]/(1+$J$2)^((B108-$B$3)/365)</f>
        <v>36377.522993795144</v>
      </c>
      <c r="H108">
        <f>Сделки[[#This Row],[Денежный поток]]/(1+$I$2)^((B108-$B$3)/365)</f>
        <v>42990.614955369347</v>
      </c>
      <c r="I108" s="32" t="s">
        <v>2860</v>
      </c>
      <c r="J108" s="11">
        <v>500</v>
      </c>
    </row>
    <row r="109" spans="1:10" x14ac:dyDescent="0.2">
      <c r="A109" s="36">
        <f>Сделки[[#This Row],[Денежный поток]]/(1+$M$11)^((B109-$B$3)/365)</f>
        <v>-3120.7578454721715</v>
      </c>
      <c r="B109" s="10">
        <v>42716</v>
      </c>
      <c r="C109" t="s">
        <v>2944</v>
      </c>
      <c r="D109">
        <v>390</v>
      </c>
      <c r="E109">
        <f>IF(Сделки[[#This Row],[Тип сделки]]="Продажа",Сделки[[#This Row],[Количество]]*-1,Сделки[[#This Row],[Количество]])</f>
        <v>-390</v>
      </c>
      <c r="F109" s="20">
        <f>Сделки[[#This Row],[Количество_net]]*VLOOKUP(Сделки[[#This Row],[Дата сделки]],Таблица2[],2,FALSE)</f>
        <v>-56846.396099999998</v>
      </c>
      <c r="G109" s="20">
        <f>Сделки[[#This Row],[Денежный поток]]/(1+$J$2)^((B109-$B$3)/365)</f>
        <v>-52685.51733276149</v>
      </c>
      <c r="H109">
        <f>Сделки[[#This Row],[Денежный поток]]/(1+$I$2)^((B109-$B$3)/365)</f>
        <v>-62596.795713293082</v>
      </c>
      <c r="I109" s="32" t="s">
        <v>2908</v>
      </c>
      <c r="J109" s="11">
        <v>-60</v>
      </c>
    </row>
    <row r="110" spans="1:10" x14ac:dyDescent="0.2">
      <c r="A110" s="36">
        <f>Сделки[[#This Row],[Денежный поток]]/(1+$M$11)^((B110-$B$3)/365)</f>
        <v>2425.759693546574</v>
      </c>
      <c r="B110" s="10">
        <v>42718</v>
      </c>
      <c r="C110" t="s">
        <v>2942</v>
      </c>
      <c r="D110">
        <v>300</v>
      </c>
      <c r="E110">
        <f>IF(Сделки[[#This Row],[Тип сделки]]="Продажа",Сделки[[#This Row],[Количество]]*-1,Сделки[[#This Row],[Количество]])</f>
        <v>300</v>
      </c>
      <c r="F110" s="20">
        <f>Сделки[[#This Row],[Количество_net]]*VLOOKUP(Сделки[[#This Row],[Дата сделки]],Таблица2[],2,FALSE)</f>
        <v>44607</v>
      </c>
      <c r="G110" s="20">
        <f>Сделки[[#This Row],[Денежный поток]]/(1+$J$2)^((B110-$B$3)/365)</f>
        <v>41331.733724527054</v>
      </c>
      <c r="H110">
        <f>Сделки[[#This Row],[Денежный поток]]/(1+$I$2)^((B110-$B$3)/365)</f>
        <v>49134.746611989918</v>
      </c>
      <c r="I110" s="32" t="s">
        <v>2883</v>
      </c>
      <c r="J110" s="11">
        <v>710</v>
      </c>
    </row>
    <row r="111" spans="1:10" x14ac:dyDescent="0.2">
      <c r="A111" s="36">
        <f>Сделки[[#This Row],[Денежный поток]]/(1+$M$11)^((B111-$B$3)/365)</f>
        <v>-643.70332519464262</v>
      </c>
      <c r="B111" s="10">
        <v>42720</v>
      </c>
      <c r="C111" t="s">
        <v>2944</v>
      </c>
      <c r="D111">
        <v>80</v>
      </c>
      <c r="E111">
        <f>IF(Сделки[[#This Row],[Тип сделки]]="Продажа",Сделки[[#This Row],[Количество]]*-1,Сделки[[#This Row],[Количество]])</f>
        <v>-80</v>
      </c>
      <c r="F111" s="20">
        <f>Сделки[[#This Row],[Количество_net]]*VLOOKUP(Сделки[[#This Row],[Дата сделки]],Таблица2[],2,FALSE)</f>
        <v>-11949.6</v>
      </c>
      <c r="G111" s="20">
        <f>Сделки[[#This Row],[Денежный поток]]/(1+$J$2)^((B111-$B$3)/365)</f>
        <v>-11069.455769726843</v>
      </c>
      <c r="H111">
        <f>Сделки[[#This Row],[Денежный поток]]/(1+$I$2)^((B111-$B$3)/365)</f>
        <v>-13166.659709387579</v>
      </c>
      <c r="I111" s="32" t="s">
        <v>3015</v>
      </c>
      <c r="J111" s="11">
        <v>150</v>
      </c>
    </row>
    <row r="112" spans="1:10" x14ac:dyDescent="0.2">
      <c r="A112" s="36">
        <f>Сделки[[#This Row],[Денежный поток]]/(1+$M$11)^((B112-$B$3)/365)</f>
        <v>3614.1614777422587</v>
      </c>
      <c r="B112" s="10">
        <v>42725</v>
      </c>
      <c r="C112" t="s">
        <v>2942</v>
      </c>
      <c r="D112">
        <v>470</v>
      </c>
      <c r="E112">
        <f>IF(Сделки[[#This Row],[Тип сделки]]="Продажа",Сделки[[#This Row],[Количество]]*-1,Сделки[[#This Row],[Количество]])</f>
        <v>470</v>
      </c>
      <c r="F112" s="20">
        <f>Сделки[[#This Row],[Количество_net]]*VLOOKUP(Сделки[[#This Row],[Дата сделки]],Таблица2[],2,FALSE)</f>
        <v>68699.899999999994</v>
      </c>
      <c r="G112" s="20">
        <f>Сделки[[#This Row],[Денежный поток]]/(1+$J$2)^((B112-$B$3)/365)</f>
        <v>63600.384739747533</v>
      </c>
      <c r="H112">
        <f>Сделки[[#This Row],[Денежный поток]]/(1+$I$2)^((B112-$B$3)/365)</f>
        <v>75756.464024226108</v>
      </c>
      <c r="I112" s="32" t="s">
        <v>3016</v>
      </c>
      <c r="J112" s="11">
        <v>60</v>
      </c>
    </row>
    <row r="113" spans="1:10" x14ac:dyDescent="0.2">
      <c r="A113" s="36">
        <f>Сделки[[#This Row],[Денежный поток]]/(1+$M$11)^((B113-$B$3)/365)</f>
        <v>-153.78298354889182</v>
      </c>
      <c r="B113" s="10">
        <v>42727</v>
      </c>
      <c r="C113" t="s">
        <v>2944</v>
      </c>
      <c r="D113">
        <v>20</v>
      </c>
      <c r="E113">
        <f>IF(Сделки[[#This Row],[Тип сделки]]="Продажа",Сделки[[#This Row],[Количество]]*-1,Сделки[[#This Row],[Количество]])</f>
        <v>-20</v>
      </c>
      <c r="F113" s="20">
        <f>Сделки[[#This Row],[Количество_net]]*VLOOKUP(Сделки[[#This Row],[Дата сделки]],Таблица2[],2,FALSE)</f>
        <v>-2951</v>
      </c>
      <c r="G113" s="20">
        <f>Сделки[[#This Row],[Денежный поток]]/(1+$J$2)^((B113-$B$3)/365)</f>
        <v>-2731.2731923732545</v>
      </c>
      <c r="H113">
        <f>Сделки[[#This Row],[Денежный поток]]/(1+$I$2)^((B113-$B$3)/365)</f>
        <v>-3255.1375053697102</v>
      </c>
      <c r="I113" s="32" t="s">
        <v>3017</v>
      </c>
      <c r="J113" s="11">
        <v>270</v>
      </c>
    </row>
    <row r="114" spans="1:10" x14ac:dyDescent="0.2">
      <c r="A114" s="36">
        <f>Сделки[[#This Row],[Денежный поток]]/(1+$M$11)^((B114-$B$3)/365)</f>
        <v>884.51278374579965</v>
      </c>
      <c r="B114" s="10">
        <v>42734</v>
      </c>
      <c r="C114" t="s">
        <v>2942</v>
      </c>
      <c r="D114">
        <v>120</v>
      </c>
      <c r="E114">
        <f>IF(Сделки[[#This Row],[Тип сделки]]="Продажа",Сделки[[#This Row],[Количество]]*-1,Сделки[[#This Row],[Количество]])</f>
        <v>120</v>
      </c>
      <c r="F114" s="20">
        <f>Сделки[[#This Row],[Количество_net]]*VLOOKUP(Сделки[[#This Row],[Дата сделки]],Таблица2[],2,FALSE)</f>
        <v>17545.201200000003</v>
      </c>
      <c r="G114" s="20">
        <f>Сделки[[#This Row],[Денежный поток]]/(1+$J$2)^((B114-$B$3)/365)</f>
        <v>16224.723964240287</v>
      </c>
      <c r="H114">
        <f>Сделки[[#This Row],[Денежный поток]]/(1+$I$2)^((B114-$B$3)/365)</f>
        <v>19374.761647930489</v>
      </c>
      <c r="I114" s="32" t="s">
        <v>3018</v>
      </c>
      <c r="J114" s="11">
        <v>-390</v>
      </c>
    </row>
    <row r="115" spans="1:10" x14ac:dyDescent="0.2">
      <c r="A115" s="36">
        <f>Сделки[[#This Row],[Денежный поток]]/(1+$M$11)^((B115-$B$3)/365)</f>
        <v>-1767.525872254284</v>
      </c>
      <c r="B115" s="10">
        <v>42747</v>
      </c>
      <c r="C115" t="s">
        <v>2944</v>
      </c>
      <c r="D115">
        <v>240</v>
      </c>
      <c r="E115">
        <f>IF(Сделки[[#This Row],[Тип сделки]]="Продажа",Сделки[[#This Row],[Количество]]*-1,Сделки[[#This Row],[Количество]])</f>
        <v>-240</v>
      </c>
      <c r="F115" s="20">
        <f>Сделки[[#This Row],[Количество_net]]*VLOOKUP(Сделки[[#This Row],[Дата сделки]],Таблица2[],2,FALSE)</f>
        <v>-37286.400000000001</v>
      </c>
      <c r="G115" s="20">
        <f>Сделки[[#This Row],[Денежный поток]]/(1+$J$2)^((B115-$B$3)/365)</f>
        <v>-34424.634148176177</v>
      </c>
      <c r="H115">
        <f>Сделки[[#This Row],[Денежный поток]]/(1+$I$2)^((B115-$B$3)/365)</f>
        <v>-41258.741103975357</v>
      </c>
      <c r="I115" s="32" t="s">
        <v>2916</v>
      </c>
      <c r="J115" s="11">
        <v>300</v>
      </c>
    </row>
    <row r="116" spans="1:10" x14ac:dyDescent="0.2">
      <c r="A116" s="36">
        <f>Сделки[[#This Row],[Денежный поток]]/(1+$M$11)^((B116-$B$3)/365)</f>
        <v>2209.407340317855</v>
      </c>
      <c r="B116" s="10">
        <v>42747</v>
      </c>
      <c r="C116" t="s">
        <v>2942</v>
      </c>
      <c r="D116">
        <v>300</v>
      </c>
      <c r="E116">
        <f>IF(Сделки[[#This Row],[Тип сделки]]="Продажа",Сделки[[#This Row],[Количество]]*-1,Сделки[[#This Row],[Количество]])</f>
        <v>300</v>
      </c>
      <c r="F116" s="20">
        <f>Сделки[[#This Row],[Количество_net]]*VLOOKUP(Сделки[[#This Row],[Дата сделки]],Таблица2[],2,FALSE)</f>
        <v>46608.000000000007</v>
      </c>
      <c r="G116" s="20">
        <f>Сделки[[#This Row],[Денежный поток]]/(1+$J$2)^((B116-$B$3)/365)</f>
        <v>43030.792685220222</v>
      </c>
      <c r="H116">
        <f>Сделки[[#This Row],[Денежный поток]]/(1+$I$2)^((B116-$B$3)/365)</f>
        <v>51573.426379969198</v>
      </c>
      <c r="I116" s="32" t="s">
        <v>3019</v>
      </c>
      <c r="J116" s="11">
        <v>-80</v>
      </c>
    </row>
    <row r="117" spans="1:10" x14ac:dyDescent="0.2">
      <c r="A117" s="36">
        <f>Сделки[[#This Row],[Денежный поток]]/(1+$M$11)^((B117-$B$3)/365)</f>
        <v>-931.64122333910768</v>
      </c>
      <c r="B117" s="10">
        <v>42752</v>
      </c>
      <c r="C117" t="s">
        <v>2944</v>
      </c>
      <c r="D117">
        <v>130</v>
      </c>
      <c r="E117">
        <f>IF(Сделки[[#This Row],[Тип сделки]]="Продажа",Сделки[[#This Row],[Количество]]*-1,Сделки[[#This Row],[Количество]])</f>
        <v>-130</v>
      </c>
      <c r="F117" s="20">
        <f>Сделки[[#This Row],[Количество_net]]*VLOOKUP(Сделки[[#This Row],[Дата сделки]],Таблица2[],2,FALSE)</f>
        <v>-20124</v>
      </c>
      <c r="G117" s="20">
        <f>Сделки[[#This Row],[Денежный поток]]/(1+$J$2)^((B117-$B$3)/365)</f>
        <v>-18567.9485668651</v>
      </c>
      <c r="H117">
        <f>Сделки[[#This Row],[Денежный поток]]/(1+$I$2)^((B117-$B$3)/365)</f>
        <v>-22285.437997377816</v>
      </c>
      <c r="I117" s="32" t="s">
        <v>3020</v>
      </c>
      <c r="J117" s="11">
        <v>470</v>
      </c>
    </row>
    <row r="118" spans="1:10" x14ac:dyDescent="0.2">
      <c r="A118" s="36">
        <f>Сделки[[#This Row],[Денежный поток]]/(1+$M$11)^((B118-$B$3)/365)</f>
        <v>-2541.408115824323</v>
      </c>
      <c r="B118" s="10">
        <v>42755</v>
      </c>
      <c r="C118" t="s">
        <v>2944</v>
      </c>
      <c r="D118">
        <v>360</v>
      </c>
      <c r="E118">
        <f>IF(Сделки[[#This Row],[Тип сделки]]="Продажа",Сделки[[#This Row],[Количество]]*-1,Сделки[[#This Row],[Количество]])</f>
        <v>-360</v>
      </c>
      <c r="F118" s="20">
        <f>Сделки[[#This Row],[Количество_net]]*VLOOKUP(Сделки[[#This Row],[Дата сделки]],Таблица2[],2,FALSE)</f>
        <v>-55681.2</v>
      </c>
      <c r="G118" s="20">
        <f>Сделки[[#This Row],[Денежный поток]]/(1+$J$2)^((B118-$B$3)/365)</f>
        <v>-51356.644935806667</v>
      </c>
      <c r="H118">
        <f>Сделки[[#This Row],[Денежный поток]]/(1+$I$2)^((B118-$B$3)/365)</f>
        <v>-61690.779816136717</v>
      </c>
      <c r="I118" s="32" t="s">
        <v>3021</v>
      </c>
      <c r="J118" s="11">
        <v>-20</v>
      </c>
    </row>
    <row r="119" spans="1:10" x14ac:dyDescent="0.2">
      <c r="A119" s="36">
        <f>Сделки[[#This Row],[Денежный поток]]/(1+$M$11)^((B119-$B$3)/365)</f>
        <v>-2960.6247026654746</v>
      </c>
      <c r="B119" s="10">
        <v>42767</v>
      </c>
      <c r="C119" t="s">
        <v>2944</v>
      </c>
      <c r="D119">
        <v>430</v>
      </c>
      <c r="E119">
        <f>IF(Сделки[[#This Row],[Тип сделки]]="Продажа",Сделки[[#This Row],[Количество]]*-1,Сделки[[#This Row],[Количество]])</f>
        <v>-430</v>
      </c>
      <c r="F119" s="20">
        <f>Сделки[[#This Row],[Количество_net]]*VLOOKUP(Сделки[[#This Row],[Дата сделки]],Таблица2[],2,FALSE)</f>
        <v>-68658.099999999991</v>
      </c>
      <c r="G119" s="20">
        <f>Сделки[[#This Row],[Денежный поток]]/(1+$J$2)^((B119-$B$3)/365)</f>
        <v>-63231.517787197728</v>
      </c>
      <c r="H119">
        <f>Сделки[[#This Row],[Денежный поток]]/(1+$I$2)^((B119-$B$3)/365)</f>
        <v>-76211.882271407609</v>
      </c>
      <c r="I119" s="32" t="s">
        <v>3022</v>
      </c>
      <c r="J119" s="11">
        <v>120</v>
      </c>
    </row>
    <row r="120" spans="1:10" x14ac:dyDescent="0.2">
      <c r="A120" s="36">
        <f>Сделки[[#This Row],[Денежный поток]]/(1+$M$11)^((B120-$B$3)/365)</f>
        <v>2260.1007052822042</v>
      </c>
      <c r="B120" s="10">
        <v>42768</v>
      </c>
      <c r="C120" t="s">
        <v>2942</v>
      </c>
      <c r="D120">
        <v>330</v>
      </c>
      <c r="E120">
        <f>IF(Сделки[[#This Row],[Тип сделки]]="Продажа",Сделки[[#This Row],[Количество]]*-1,Сделки[[#This Row],[Количество]])</f>
        <v>330</v>
      </c>
      <c r="F120" s="20">
        <f>Сделки[[#This Row],[Количество_net]]*VLOOKUP(Сделки[[#This Row],[Дата сделки]],Таблица2[],2,FALSE)</f>
        <v>52661.4</v>
      </c>
      <c r="G120" s="20">
        <f>Сделки[[#This Row],[Денежный поток]]/(1+$J$2)^((B120-$B$3)/365)</f>
        <v>48493.147531433264</v>
      </c>
      <c r="H120">
        <f>Сделки[[#This Row],[Денежный поток]]/(1+$I$2)^((B120-$B$3)/365)</f>
        <v>58464.410778456258</v>
      </c>
      <c r="I120" s="32" t="s">
        <v>2835</v>
      </c>
      <c r="J120" s="11">
        <v>60</v>
      </c>
    </row>
    <row r="121" spans="1:10" x14ac:dyDescent="0.2">
      <c r="A121" s="36">
        <f>Сделки[[#This Row],[Денежный поток]]/(1+$M$11)^((B121-$B$3)/365)</f>
        <v>-1226.5130220070728</v>
      </c>
      <c r="B121" s="10">
        <v>42780</v>
      </c>
      <c r="C121" t="s">
        <v>2944</v>
      </c>
      <c r="D121">
        <v>180</v>
      </c>
      <c r="E121">
        <f>IF(Сделки[[#This Row],[Тип сделки]]="Продажа",Сделки[[#This Row],[Количество]]*-1,Сделки[[#This Row],[Количество]])</f>
        <v>-180</v>
      </c>
      <c r="F121" s="20">
        <f>Сделки[[#This Row],[Количество_net]]*VLOOKUP(Сделки[[#This Row],[Дата сделки]],Таблица2[],2,FALSE)</f>
        <v>-30249.000000000004</v>
      </c>
      <c r="G121" s="20">
        <f>Сделки[[#This Row],[Денежный поток]]/(1+$J$2)^((B121-$B$3)/365)</f>
        <v>-27813.315541866108</v>
      </c>
      <c r="H121">
        <f>Сделки[[#This Row],[Денежный поток]]/(1+$I$2)^((B121-$B$3)/365)</f>
        <v>-33645.689417357957</v>
      </c>
      <c r="I121" s="32" t="s">
        <v>2921</v>
      </c>
      <c r="J121" s="11">
        <v>-130</v>
      </c>
    </row>
    <row r="122" spans="1:10" x14ac:dyDescent="0.2">
      <c r="A122" s="36">
        <f>Сделки[[#This Row],[Денежный поток]]/(1+$M$11)^((B122-$B$3)/365)</f>
        <v>1525.1954094140299</v>
      </c>
      <c r="B122" s="10">
        <v>42781</v>
      </c>
      <c r="C122" t="s">
        <v>2942</v>
      </c>
      <c r="D122">
        <v>220</v>
      </c>
      <c r="E122">
        <f>IF(Сделки[[#This Row],[Тип сделки]]="Продажа",Сделки[[#This Row],[Количество]]*-1,Сделки[[#This Row],[Количество]])</f>
        <v>220</v>
      </c>
      <c r="F122" s="20">
        <f>Сделки[[#This Row],[Количество_net]]*VLOOKUP(Сделки[[#This Row],[Дата сделки]],Таблица2[],2,FALSE)</f>
        <v>37793.7978</v>
      </c>
      <c r="G122" s="20">
        <f>Сделки[[#This Row],[Денежный поток]]/(1+$J$2)^((B122-$B$3)/365)</f>
        <v>34746.288679209902</v>
      </c>
      <c r="H122">
        <f>Сделки[[#This Row],[Денежный поток]]/(1+$I$2)^((B122-$B$3)/365)</f>
        <v>42044.308533017545</v>
      </c>
      <c r="I122" s="32" t="s">
        <v>3023</v>
      </c>
      <c r="J122" s="11">
        <v>-360</v>
      </c>
    </row>
    <row r="123" spans="1:10" x14ac:dyDescent="0.2">
      <c r="A123" s="36">
        <f>Сделки[[#This Row],[Денежный поток]]/(1+$M$11)^((B123-$B$3)/365)</f>
        <v>1246.9199148634971</v>
      </c>
      <c r="B123" s="10">
        <v>42783</v>
      </c>
      <c r="C123" t="s">
        <v>2942</v>
      </c>
      <c r="D123">
        <v>180</v>
      </c>
      <c r="E123">
        <f>IF(Сделки[[#This Row],[Тип сделки]]="Продажа",Сделки[[#This Row],[Количество]]*-1,Сделки[[#This Row],[Количество]])</f>
        <v>180</v>
      </c>
      <c r="F123" s="20">
        <f>Сделки[[#This Row],[Количество_net]]*VLOOKUP(Сделки[[#This Row],[Дата сделки]],Таблица2[],2,FALSE)</f>
        <v>31192.198199999999</v>
      </c>
      <c r="G123" s="20">
        <f>Сделки[[#This Row],[Денежный поток]]/(1+$J$2)^((B123-$B$3)/365)</f>
        <v>28669.899114723634</v>
      </c>
      <c r="H123">
        <f>Сделки[[#This Row],[Денежный поток]]/(1+$I$2)^((B123-$B$3)/365)</f>
        <v>34711.165783888115</v>
      </c>
      <c r="I123" s="32" t="s">
        <v>2906</v>
      </c>
      <c r="J123" s="11">
        <v>-430</v>
      </c>
    </row>
    <row r="124" spans="1:10" x14ac:dyDescent="0.2">
      <c r="A124" s="36">
        <f>Сделки[[#This Row],[Денежный поток]]/(1+$M$11)^((B124-$B$3)/365)</f>
        <v>-267.94954923569446</v>
      </c>
      <c r="B124" s="10">
        <v>42794</v>
      </c>
      <c r="C124" t="s">
        <v>2944</v>
      </c>
      <c r="D124">
        <v>40</v>
      </c>
      <c r="E124">
        <f>IF(Сделки[[#This Row],[Тип сделки]]="Продажа",Сделки[[#This Row],[Количество]]*-1,Сделки[[#This Row],[Количество]])</f>
        <v>-40</v>
      </c>
      <c r="F124" s="20">
        <f>Сделки[[#This Row],[Количество_net]]*VLOOKUP(Сделки[[#This Row],[Дата сделки]],Таблица2[],2,FALSE)</f>
        <v>-7061.2</v>
      </c>
      <c r="G124" s="20">
        <f>Сделки[[#This Row],[Денежный поток]]/(1+$J$2)^((B124-$B$3)/365)</f>
        <v>-6481.3625606392916</v>
      </c>
      <c r="H124">
        <f>Сделки[[#This Row],[Денежный поток]]/(1+$I$2)^((B124-$B$3)/365)</f>
        <v>-7871.4129040315729</v>
      </c>
      <c r="I124" s="32" t="s">
        <v>3024</v>
      </c>
      <c r="J124" s="11">
        <v>330</v>
      </c>
    </row>
    <row r="125" spans="1:10" x14ac:dyDescent="0.2">
      <c r="A125" s="36">
        <f>Сделки[[#This Row],[Денежный поток]]/(1+$M$11)^((B125-$B$3)/365)</f>
        <v>-2243.2943252627247</v>
      </c>
      <c r="B125" s="10">
        <v>42811</v>
      </c>
      <c r="C125" t="s">
        <v>2944</v>
      </c>
      <c r="D125">
        <v>380</v>
      </c>
      <c r="E125">
        <f>IF(Сделки[[#This Row],[Тип сделки]]="Продажа",Сделки[[#This Row],[Количество]]*-1,Сделки[[#This Row],[Количество]])</f>
        <v>-380</v>
      </c>
      <c r="F125" s="20">
        <f>Сделки[[#This Row],[Количество_net]]*VLOOKUP(Сделки[[#This Row],[Дата сделки]],Таблица2[],2,FALSE)</f>
        <v>-64071.8</v>
      </c>
      <c r="G125" s="20">
        <f>Сделки[[#This Row],[Денежный поток]]/(1+$J$2)^((B125-$B$3)/365)</f>
        <v>-58686.638337099364</v>
      </c>
      <c r="H125">
        <f>Сделки[[#This Row],[Денежный поток]]/(1+$I$2)^((B125-$B$3)/365)</f>
        <v>-71614.619259713625</v>
      </c>
      <c r="I125" s="32" t="s">
        <v>3025</v>
      </c>
      <c r="J125" s="11">
        <v>-180</v>
      </c>
    </row>
    <row r="126" spans="1:10" x14ac:dyDescent="0.2">
      <c r="A126" s="36">
        <f>Сделки[[#This Row],[Денежный поток]]/(1+$M$11)^((B126-$B$3)/365)</f>
        <v>-2044.6635608897664</v>
      </c>
      <c r="B126" s="10">
        <v>42814</v>
      </c>
      <c r="C126" t="s">
        <v>2944</v>
      </c>
      <c r="D126">
        <v>350</v>
      </c>
      <c r="E126">
        <f>IF(Сделки[[#This Row],[Тип сделки]]="Продажа",Сделки[[#This Row],[Количество]]*-1,Сделки[[#This Row],[Количество]])</f>
        <v>-350</v>
      </c>
      <c r="F126" s="20">
        <f>Сделки[[#This Row],[Количество_net]]*VLOOKUP(Сделки[[#This Row],[Дата сделки]],Таблица2[],2,FALSE)</f>
        <v>-59234.003500000006</v>
      </c>
      <c r="G126" s="20">
        <f>Сделки[[#This Row],[Денежный поток]]/(1+$J$2)^((B126-$B$3)/365)</f>
        <v>-54235.273777843831</v>
      </c>
      <c r="H126">
        <f>Сделки[[#This Row],[Денежный поток]]/(1+$I$2)^((B126-$B$3)/365)</f>
        <v>-66238.525655648511</v>
      </c>
      <c r="I126" s="32" t="s">
        <v>3026</v>
      </c>
      <c r="J126" s="11">
        <v>220</v>
      </c>
    </row>
    <row r="127" spans="1:10" x14ac:dyDescent="0.2">
      <c r="A127" s="36">
        <f>Сделки[[#This Row],[Денежный поток]]/(1+$M$11)^((B127-$B$3)/365)</f>
        <v>-752.64459923690572</v>
      </c>
      <c r="B127" s="10">
        <v>42825</v>
      </c>
      <c r="C127" t="s">
        <v>2944</v>
      </c>
      <c r="D127">
        <v>140</v>
      </c>
      <c r="E127">
        <f>IF(Сделки[[#This Row],[Тип сделки]]="Продажа",Сделки[[#This Row],[Количество]]*-1,Сделки[[#This Row],[Количество]])</f>
        <v>-140</v>
      </c>
      <c r="F127" s="20">
        <f>Сделки[[#This Row],[Количество_net]]*VLOOKUP(Сделки[[#This Row],[Дата сделки]],Таблица2[],2,FALSE)</f>
        <v>-22969.8014</v>
      </c>
      <c r="G127" s="20">
        <f>Сделки[[#This Row],[Денежный поток]]/(1+$J$2)^((B127-$B$3)/365)</f>
        <v>-21002.723308526529</v>
      </c>
      <c r="H127">
        <f>Сделки[[#This Row],[Денежный поток]]/(1+$I$2)^((B127-$B$3)/365)</f>
        <v>-25730.473286730619</v>
      </c>
      <c r="I127" s="32" t="s">
        <v>2913</v>
      </c>
      <c r="J127" s="11">
        <v>180</v>
      </c>
    </row>
    <row r="128" spans="1:10" x14ac:dyDescent="0.2">
      <c r="A128" s="36">
        <f>Сделки[[#This Row],[Денежный поток]]/(1+$M$11)^((B128-$B$3)/365)</f>
        <v>-2170.3490266870599</v>
      </c>
      <c r="B128" s="10">
        <v>42831</v>
      </c>
      <c r="C128" t="s">
        <v>2944</v>
      </c>
      <c r="D128">
        <v>420</v>
      </c>
      <c r="E128">
        <f>IF(Сделки[[#This Row],[Тип сделки]]="Продажа",Сделки[[#This Row],[Количество]]*-1,Сделки[[#This Row],[Количество]])</f>
        <v>-420</v>
      </c>
      <c r="F128" s="20">
        <f>Сделки[[#This Row],[Количество_net]]*VLOOKUP(Сделки[[#This Row],[Дата сделки]],Таблица2[],2,FALSE)</f>
        <v>-68145</v>
      </c>
      <c r="G128" s="20">
        <f>Сделки[[#This Row],[Денежный поток]]/(1+$J$2)^((B128-$B$3)/365)</f>
        <v>-62262.886488842574</v>
      </c>
      <c r="H128">
        <f>Сделки[[#This Row],[Денежный поток]]/(1+$I$2)^((B128-$B$3)/365)</f>
        <v>-76407.175727765527</v>
      </c>
      <c r="I128" s="32" t="s">
        <v>2919</v>
      </c>
      <c r="J128" s="11">
        <v>-40</v>
      </c>
    </row>
    <row r="129" spans="1:10" x14ac:dyDescent="0.2">
      <c r="A129" s="36">
        <f>Сделки[[#This Row],[Денежный поток]]/(1+$M$11)^((B129-$B$3)/365)</f>
        <v>-2226.9309183236001</v>
      </c>
      <c r="B129" s="10">
        <v>42832</v>
      </c>
      <c r="C129" t="s">
        <v>2944</v>
      </c>
      <c r="D129">
        <v>430</v>
      </c>
      <c r="E129">
        <f>IF(Сделки[[#This Row],[Тип сделки]]="Продажа",Сделки[[#This Row],[Количество]]*-1,Сделки[[#This Row],[Количество]])</f>
        <v>-430</v>
      </c>
      <c r="F129" s="20">
        <f>Сделки[[#This Row],[Количество_net]]*VLOOKUP(Сделки[[#This Row],[Дата сделки]],Таблица2[],2,FALSE)</f>
        <v>-70253.399999999994</v>
      </c>
      <c r="G129" s="20">
        <f>Сделки[[#This Row],[Денежный поток]]/(1+$J$2)^((B129-$B$3)/365)</f>
        <v>-64181.335438458438</v>
      </c>
      <c r="H129">
        <f>Сделки[[#This Row],[Денежный поток]]/(1+$I$2)^((B129-$B$3)/365)</f>
        <v>-78783.590187887414</v>
      </c>
      <c r="I129" s="32" t="s">
        <v>3027</v>
      </c>
      <c r="J129" s="11">
        <v>-380</v>
      </c>
    </row>
    <row r="130" spans="1:10" x14ac:dyDescent="0.2">
      <c r="A130" s="36">
        <f>Сделки[[#This Row],[Денежный поток]]/(1+$M$11)^((B130-$B$3)/365)</f>
        <v>1493.7976035080237</v>
      </c>
      <c r="B130" s="10">
        <v>42838</v>
      </c>
      <c r="C130" t="s">
        <v>2942</v>
      </c>
      <c r="D130">
        <v>300</v>
      </c>
      <c r="E130">
        <f>IF(Сделки[[#This Row],[Тип сделки]]="Продажа",Сделки[[#This Row],[Количество]]*-1,Сделки[[#This Row],[Количество]])</f>
        <v>300</v>
      </c>
      <c r="F130" s="20">
        <f>Сделки[[#This Row],[Количество_net]]*VLOOKUP(Сделки[[#This Row],[Дата сделки]],Таблица2[],2,FALSE)</f>
        <v>48483.000000000007</v>
      </c>
      <c r="G130" s="20">
        <f>Сделки[[#This Row],[Денежный поток]]/(1+$J$2)^((B130-$B$3)/365)</f>
        <v>44259.629182506229</v>
      </c>
      <c r="H130">
        <f>Сделки[[#This Row],[Денежный поток]]/(1+$I$2)^((B130-$B$3)/365)</f>
        <v>54421.125854621714</v>
      </c>
      <c r="I130" s="32" t="s">
        <v>3028</v>
      </c>
      <c r="J130" s="11">
        <v>-350</v>
      </c>
    </row>
    <row r="131" spans="1:10" x14ac:dyDescent="0.2">
      <c r="A131" s="36">
        <f>Сделки[[#This Row],[Денежный поток]]/(1+$M$11)^((B131-$B$3)/365)</f>
        <v>2290.489658712303</v>
      </c>
      <c r="B131" s="10">
        <v>42838</v>
      </c>
      <c r="C131" t="s">
        <v>2942</v>
      </c>
      <c r="D131">
        <v>460</v>
      </c>
      <c r="E131">
        <f>IF(Сделки[[#This Row],[Тип сделки]]="Продажа",Сделки[[#This Row],[Количество]]*-1,Сделки[[#This Row],[Количество]])</f>
        <v>460</v>
      </c>
      <c r="F131" s="20">
        <f>Сделки[[#This Row],[Количество_net]]*VLOOKUP(Сделки[[#This Row],[Дата сделки]],Таблица2[],2,FALSE)</f>
        <v>74340.600000000006</v>
      </c>
      <c r="G131" s="20">
        <f>Сделки[[#This Row],[Денежный поток]]/(1+$J$2)^((B131-$B$3)/365)</f>
        <v>67864.764746509551</v>
      </c>
      <c r="H131">
        <f>Сделки[[#This Row],[Денежный поток]]/(1+$I$2)^((B131-$B$3)/365)</f>
        <v>83445.726310419966</v>
      </c>
      <c r="I131" s="32" t="s">
        <v>3029</v>
      </c>
      <c r="J131" s="11">
        <v>-140</v>
      </c>
    </row>
    <row r="132" spans="1:10" x14ac:dyDescent="0.2">
      <c r="A132" s="36">
        <f>Сделки[[#This Row],[Денежный поток]]/(1+$M$11)^((B132-$B$3)/365)</f>
        <v>-2303.4839341265065</v>
      </c>
      <c r="B132" s="10">
        <v>42842</v>
      </c>
      <c r="C132" t="s">
        <v>2944</v>
      </c>
      <c r="D132">
        <v>470</v>
      </c>
      <c r="E132">
        <f>IF(Сделки[[#This Row],[Тип сделки]]="Продажа",Сделки[[#This Row],[Количество]]*-1,Сделки[[#This Row],[Количество]])</f>
        <v>-470</v>
      </c>
      <c r="F132" s="20">
        <f>Сделки[[#This Row],[Количество_net]]*VLOOKUP(Сделки[[#This Row],[Дата сделки]],Таблица2[],2,FALSE)</f>
        <v>-76191.700000000012</v>
      </c>
      <c r="G132" s="20">
        <f>Сделки[[#This Row],[Денежный поток]]/(1+$J$2)^((B132-$B$3)/365)</f>
        <v>-69520.12415368644</v>
      </c>
      <c r="H132">
        <f>Сделки[[#This Row],[Денежный поток]]/(1+$I$2)^((B132-$B$3)/365)</f>
        <v>-85577.339103125851</v>
      </c>
      <c r="I132" s="32" t="s">
        <v>3030</v>
      </c>
      <c r="J132" s="11">
        <v>-420</v>
      </c>
    </row>
    <row r="133" spans="1:10" x14ac:dyDescent="0.2">
      <c r="A133" s="36">
        <f>Сделки[[#This Row],[Денежный поток]]/(1+$M$11)^((B133-$B$3)/365)</f>
        <v>1940.8011957706112</v>
      </c>
      <c r="B133" s="10">
        <v>42843</v>
      </c>
      <c r="C133" t="s">
        <v>2942</v>
      </c>
      <c r="D133">
        <v>400</v>
      </c>
      <c r="E133">
        <f>IF(Сделки[[#This Row],[Тип сделки]]="Продажа",Сделки[[#This Row],[Количество]]*-1,Сделки[[#This Row],[Количество]])</f>
        <v>400</v>
      </c>
      <c r="F133" s="20">
        <f>Сделки[[#This Row],[Количество_net]]*VLOOKUP(Сделки[[#This Row],[Дата сделки]],Таблица2[],2,FALSE)</f>
        <v>64500</v>
      </c>
      <c r="G133" s="20">
        <f>Сделки[[#This Row],[Денежный поток]]/(1+$J$2)^((B133-$B$3)/365)</f>
        <v>58844.887550974883</v>
      </c>
      <c r="H133">
        <f>Сделки[[#This Row],[Денежный поток]]/(1+$I$2)^((B133-$B$3)/365)</f>
        <v>72456.791516668382</v>
      </c>
      <c r="I133" s="32" t="s">
        <v>3031</v>
      </c>
      <c r="J133" s="11">
        <v>-430</v>
      </c>
    </row>
    <row r="134" spans="1:10" x14ac:dyDescent="0.2">
      <c r="A134" s="36">
        <f>Сделки[[#This Row],[Денежный поток]]/(1+$M$11)^((B134-$B$3)/365)</f>
        <v>-96.587688601854452</v>
      </c>
      <c r="B134" s="10">
        <v>42844</v>
      </c>
      <c r="C134" t="s">
        <v>2944</v>
      </c>
      <c r="D134">
        <v>20</v>
      </c>
      <c r="E134">
        <f>IF(Сделки[[#This Row],[Тип сделки]]="Продажа",Сделки[[#This Row],[Количество]]*-1,Сделки[[#This Row],[Количество]])</f>
        <v>-20</v>
      </c>
      <c r="F134" s="20">
        <f>Сделки[[#This Row],[Количество_net]]*VLOOKUP(Сделки[[#This Row],[Дата сделки]],Таблица2[],2,FALSE)</f>
        <v>-3225.1997999999999</v>
      </c>
      <c r="G134" s="20">
        <f>Сделки[[#This Row],[Денежный поток]]/(1+$J$2)^((B134-$B$3)/365)</f>
        <v>-2942.0618205070145</v>
      </c>
      <c r="H134">
        <f>Сделки[[#This Row],[Денежный поток]]/(1+$I$2)^((B134-$B$3)/365)</f>
        <v>-3623.6336000135097</v>
      </c>
      <c r="I134" s="32" t="s">
        <v>3032</v>
      </c>
      <c r="J134" s="11">
        <v>760</v>
      </c>
    </row>
    <row r="135" spans="1:10" x14ac:dyDescent="0.2">
      <c r="A135" s="36">
        <f>Сделки[[#This Row],[Денежный поток]]/(1+$M$11)^((B135-$B$3)/365)</f>
        <v>-1841.5602188969897</v>
      </c>
      <c r="B135" s="10">
        <v>42857</v>
      </c>
      <c r="C135" t="s">
        <v>2944</v>
      </c>
      <c r="D135">
        <v>400</v>
      </c>
      <c r="E135">
        <f>IF(Сделки[[#This Row],[Тип сделки]]="Продажа",Сделки[[#This Row],[Количество]]*-1,Сделки[[#This Row],[Количество]])</f>
        <v>-400</v>
      </c>
      <c r="F135" s="20">
        <f>Сделки[[#This Row],[Количество_net]]*VLOOKUP(Сделки[[#This Row],[Дата сделки]],Таблица2[],2,FALSE)</f>
        <v>-65396.004000000008</v>
      </c>
      <c r="G135" s="20">
        <f>Сделки[[#This Row],[Денежный поток]]/(1+$J$2)^((B135-$B$3)/365)</f>
        <v>-59558.849098285697</v>
      </c>
      <c r="H135">
        <f>Сделки[[#This Row],[Денежный поток]]/(1+$I$2)^((B135-$B$3)/365)</f>
        <v>-73625.179769870359</v>
      </c>
      <c r="I135" s="32" t="s">
        <v>3033</v>
      </c>
      <c r="J135" s="11">
        <v>-470</v>
      </c>
    </row>
    <row r="136" spans="1:10" x14ac:dyDescent="0.2">
      <c r="A136" s="36">
        <f>Сделки[[#This Row],[Денежный поток]]/(1+$M$11)^((B136-$B$3)/365)</f>
        <v>-779.08055127520458</v>
      </c>
      <c r="B136" s="10">
        <v>42859</v>
      </c>
      <c r="C136" t="s">
        <v>2944</v>
      </c>
      <c r="D136">
        <v>170</v>
      </c>
      <c r="E136">
        <f>IF(Сделки[[#This Row],[Тип сделки]]="Продажа",Сделки[[#This Row],[Количество]]*-1,Сделки[[#This Row],[Количество]])</f>
        <v>-170</v>
      </c>
      <c r="F136" s="20">
        <f>Сделки[[#This Row],[Количество_net]]*VLOOKUP(Сделки[[#This Row],[Дата сделки]],Таблица2[],2,FALSE)</f>
        <v>-27929.298299999999</v>
      </c>
      <c r="G136" s="20">
        <f>Сделки[[#This Row],[Денежный поток]]/(1+$J$2)^((B136-$B$3)/365)</f>
        <v>-25430.061146871834</v>
      </c>
      <c r="H136">
        <f>Сделки[[#This Row],[Денежный поток]]/(1+$I$2)^((B136-$B$3)/365)</f>
        <v>-31453.69852798992</v>
      </c>
      <c r="I136" s="32" t="s">
        <v>3034</v>
      </c>
      <c r="J136" s="11">
        <v>400</v>
      </c>
    </row>
    <row r="137" spans="1:10" x14ac:dyDescent="0.2">
      <c r="A137" s="36">
        <f>Сделки[[#This Row],[Денежный поток]]/(1+$M$11)^((B137-$B$3)/365)</f>
        <v>-713.9784439778158</v>
      </c>
      <c r="B137" s="10">
        <v>42863</v>
      </c>
      <c r="C137" t="s">
        <v>2944</v>
      </c>
      <c r="D137">
        <v>160</v>
      </c>
      <c r="E137">
        <f>IF(Сделки[[#This Row],[Тип сделки]]="Продажа",Сделки[[#This Row],[Количество]]*-1,Сделки[[#This Row],[Количество]])</f>
        <v>-160</v>
      </c>
      <c r="F137" s="20">
        <f>Сделки[[#This Row],[Количество_net]]*VLOOKUP(Сделки[[#This Row],[Дата сделки]],Таблица2[],2,FALSE)</f>
        <v>-26084.799999999999</v>
      </c>
      <c r="G137" s="20">
        <f>Сделки[[#This Row],[Денежный поток]]/(1+$J$2)^((B137-$B$3)/365)</f>
        <v>-23738.839294587186</v>
      </c>
      <c r="H137">
        <f>Сделки[[#This Row],[Денежный поток]]/(1+$I$2)^((B137-$B$3)/365)</f>
        <v>-29394.920118626582</v>
      </c>
      <c r="I137" s="32" t="s">
        <v>3035</v>
      </c>
      <c r="J137" s="11">
        <v>-20</v>
      </c>
    </row>
    <row r="138" spans="1:10" x14ac:dyDescent="0.2">
      <c r="A138" s="36">
        <f>Сделки[[#This Row],[Денежный поток]]/(1+$M$11)^((B138-$B$3)/365)</f>
        <v>1436.1546925764806</v>
      </c>
      <c r="B138" s="10">
        <v>42865</v>
      </c>
      <c r="C138" t="s">
        <v>2942</v>
      </c>
      <c r="D138">
        <v>330</v>
      </c>
      <c r="E138">
        <f>IF(Сделки[[#This Row],[Тип сделки]]="Продажа",Сделки[[#This Row],[Количество]]*-1,Сделки[[#This Row],[Количество]])</f>
        <v>330</v>
      </c>
      <c r="F138" s="20">
        <f>Сделки[[#This Row],[Количество_net]]*VLOOKUP(Сделки[[#This Row],[Дата сделки]],Таблица2[],2,FALSE)</f>
        <v>52968.296699999999</v>
      </c>
      <c r="G138" s="20">
        <f>Сделки[[#This Row],[Денежный поток]]/(1+$J$2)^((B138-$B$3)/365)</f>
        <v>48192.590480652318</v>
      </c>
      <c r="H138">
        <f>Сделки[[#This Row],[Денежный поток]]/(1+$I$2)^((B138-$B$3)/365)</f>
        <v>59708.659290098687</v>
      </c>
      <c r="I138" s="32" t="s">
        <v>2912</v>
      </c>
      <c r="J138" s="11">
        <v>-400</v>
      </c>
    </row>
    <row r="139" spans="1:10" x14ac:dyDescent="0.2">
      <c r="A139" s="36">
        <f>Сделки[[#This Row],[Денежный поток]]/(1+$M$11)^((B139-$B$3)/365)</f>
        <v>1377.017770817235</v>
      </c>
      <c r="B139" s="10">
        <v>42867</v>
      </c>
      <c r="C139" t="s">
        <v>2942</v>
      </c>
      <c r="D139">
        <v>320</v>
      </c>
      <c r="E139">
        <f>IF(Сделки[[#This Row],[Тип сделки]]="Продажа",Сделки[[#This Row],[Количество]]*-1,Сделки[[#This Row],[Количество]])</f>
        <v>320</v>
      </c>
      <c r="F139" s="20">
        <f>Сделки[[#This Row],[Количество_net]]*VLOOKUP(Сделки[[#This Row],[Дата сделки]],Таблица2[],2,FALSE)</f>
        <v>51270.400000000001</v>
      </c>
      <c r="G139" s="20">
        <f>Сделки[[#This Row],[Денежный поток]]/(1+$J$2)^((B139-$B$3)/365)</f>
        <v>46636.211610275117</v>
      </c>
      <c r="H139">
        <f>Сделки[[#This Row],[Денежный поток]]/(1+$I$2)^((B139-$B$3)/365)</f>
        <v>57812.873598382132</v>
      </c>
      <c r="I139" s="32" t="s">
        <v>3036</v>
      </c>
      <c r="J139" s="11">
        <v>-170</v>
      </c>
    </row>
    <row r="140" spans="1:10" x14ac:dyDescent="0.2">
      <c r="A140" s="36">
        <f>Сделки[[#This Row],[Денежный поток]]/(1+$M$11)^((B140-$B$3)/365)</f>
        <v>1157.7733656242115</v>
      </c>
      <c r="B140" s="10">
        <v>42895</v>
      </c>
      <c r="C140" t="s">
        <v>2942</v>
      </c>
      <c r="D140">
        <v>300</v>
      </c>
      <c r="E140">
        <f>IF(Сделки[[#This Row],[Тип сделки]]="Продажа",Сделки[[#This Row],[Количество]]*-1,Сделки[[#This Row],[Количество]])</f>
        <v>300</v>
      </c>
      <c r="F140" s="20">
        <f>Сделки[[#This Row],[Количество_net]]*VLOOKUP(Сделки[[#This Row],[Дата сделки]],Таблица2[],2,FALSE)</f>
        <v>49218</v>
      </c>
      <c r="G140" s="20">
        <f>Сделки[[#This Row],[Денежный поток]]/(1+$J$2)^((B140-$B$3)/365)</f>
        <v>44614.152312613143</v>
      </c>
      <c r="H140">
        <f>Сделки[[#This Row],[Денежный поток]]/(1+$I$2)^((B140-$B$3)/365)</f>
        <v>55743.387502843674</v>
      </c>
      <c r="I140" s="32" t="s">
        <v>3037</v>
      </c>
      <c r="J140" s="11">
        <v>-160</v>
      </c>
    </row>
    <row r="141" spans="1:10" x14ac:dyDescent="0.2">
      <c r="A141" s="36">
        <f>Сделки[[#This Row],[Денежный поток]]/(1+$M$11)^((B141-$B$3)/365)</f>
        <v>-1596.6734144834995</v>
      </c>
      <c r="B141" s="10">
        <v>42906</v>
      </c>
      <c r="C141" t="s">
        <v>2944</v>
      </c>
      <c r="D141">
        <v>430</v>
      </c>
      <c r="E141">
        <f>IF(Сделки[[#This Row],[Тип сделки]]="Продажа",Сделки[[#This Row],[Количество]]*-1,Сделки[[#This Row],[Количество]])</f>
        <v>-430</v>
      </c>
      <c r="F141" s="20">
        <f>Сделки[[#This Row],[Количество_net]]*VLOOKUP(Сделки[[#This Row],[Дата сделки]],Таблица2[],2,FALSE)</f>
        <v>-71504.695699999997</v>
      </c>
      <c r="G141" s="20">
        <f>Сделки[[#This Row],[Денежный поток]]/(1+$J$2)^((B141-$B$3)/365)</f>
        <v>-64727.803102457961</v>
      </c>
      <c r="H141">
        <f>Сделки[[#This Row],[Денежный поток]]/(1+$I$2)^((B141-$B$3)/365)</f>
        <v>-81125.03958804562</v>
      </c>
      <c r="I141" s="32" t="s">
        <v>3038</v>
      </c>
      <c r="J141" s="11">
        <v>330</v>
      </c>
    </row>
    <row r="142" spans="1:10" x14ac:dyDescent="0.2">
      <c r="A142" s="36">
        <f>Сделки[[#This Row],[Денежный поток]]/(1+$M$11)^((B142-$B$3)/365)</f>
        <v>1440.3103471189493</v>
      </c>
      <c r="B142" s="10">
        <v>42915</v>
      </c>
      <c r="C142" t="s">
        <v>2942</v>
      </c>
      <c r="D142">
        <v>390</v>
      </c>
      <c r="E142">
        <f>IF(Сделки[[#This Row],[Тип сделки]]="Продажа",Сделки[[#This Row],[Количество]]*-1,Сделки[[#This Row],[Количество]])</f>
        <v>390</v>
      </c>
      <c r="F142" s="20">
        <f>Сделки[[#This Row],[Количество_net]]*VLOOKUP(Сделки[[#This Row],[Дата сделки]],Таблица2[],2,FALSE)</f>
        <v>67310.100000000006</v>
      </c>
      <c r="G142" s="20">
        <f>Сделки[[#This Row],[Денежный поток]]/(1+$J$2)^((B142-$B$3)/365)</f>
        <v>60862.791279202043</v>
      </c>
      <c r="H142">
        <f>Сделки[[#This Row],[Денежный поток]]/(1+$I$2)^((B142-$B$3)/365)</f>
        <v>76474.213589406208</v>
      </c>
      <c r="I142" s="32" t="s">
        <v>3039</v>
      </c>
      <c r="J142" s="11">
        <v>320</v>
      </c>
    </row>
    <row r="143" spans="1:10" x14ac:dyDescent="0.2">
      <c r="A143" s="36">
        <f>Сделки[[#This Row],[Денежный поток]]/(1+$M$11)^((B143-$B$3)/365)</f>
        <v>1498.947832862862</v>
      </c>
      <c r="B143" s="10">
        <v>42933</v>
      </c>
      <c r="C143" t="s">
        <v>2942</v>
      </c>
      <c r="D143">
        <v>430</v>
      </c>
      <c r="E143">
        <f>IF(Сделки[[#This Row],[Тип сделки]]="Продажа",Сделки[[#This Row],[Количество]]*-1,Сделки[[#This Row],[Количество]])</f>
        <v>430</v>
      </c>
      <c r="F143" s="20">
        <f>Сделки[[#This Row],[Количество_net]]*VLOOKUP(Сделки[[#This Row],[Дата сделки]],Таблица2[],2,FALSE)</f>
        <v>76281.995699999999</v>
      </c>
      <c r="G143" s="20">
        <f>Сделки[[#This Row],[Денежный поток]]/(1+$J$2)^((B143-$B$3)/365)</f>
        <v>68821.530851223433</v>
      </c>
      <c r="H143">
        <f>Сделки[[#This Row],[Денежный поток]]/(1+$I$2)^((B143-$B$3)/365)</f>
        <v>86913.188026843622</v>
      </c>
      <c r="I143" s="32" t="s">
        <v>3040</v>
      </c>
      <c r="J143" s="11">
        <v>300</v>
      </c>
    </row>
    <row r="144" spans="1:10" x14ac:dyDescent="0.2">
      <c r="A144" s="36">
        <f>Сделки[[#This Row],[Денежный поток]]/(1+$M$11)^((B144-$B$3)/365)</f>
        <v>-903.42474370602952</v>
      </c>
      <c r="B144" s="10">
        <v>42937</v>
      </c>
      <c r="C144" t="s">
        <v>2944</v>
      </c>
      <c r="D144">
        <v>260</v>
      </c>
      <c r="E144">
        <f>IF(Сделки[[#This Row],[Тип сделки]]="Продажа",Сделки[[#This Row],[Количество]]*-1,Сделки[[#This Row],[Количество]])</f>
        <v>-260</v>
      </c>
      <c r="F144" s="20">
        <f>Сделки[[#This Row],[Количество_net]]*VLOOKUP(Сделки[[#This Row],[Дата сделки]],Таблица2[],2,FALSE)</f>
        <v>-46854.602600000006</v>
      </c>
      <c r="G144" s="20">
        <f>Сделки[[#This Row],[Денежный поток]]/(1+$J$2)^((B144-$B$3)/365)</f>
        <v>-42251.207987022375</v>
      </c>
      <c r="H144">
        <f>Сделки[[#This Row],[Денежный поток]]/(1+$I$2)^((B144-$B$3)/365)</f>
        <v>-53418.165622638786</v>
      </c>
      <c r="I144" s="32" t="s">
        <v>3041</v>
      </c>
      <c r="J144" s="11">
        <v>-430</v>
      </c>
    </row>
    <row r="145" spans="1:10" x14ac:dyDescent="0.2">
      <c r="A145" s="36">
        <f>Сделки[[#This Row],[Денежный поток]]/(1+$M$11)^((B145-$B$3)/365)</f>
        <v>-1451.8512196121635</v>
      </c>
      <c r="B145" s="10">
        <v>42943</v>
      </c>
      <c r="C145" t="s">
        <v>2944</v>
      </c>
      <c r="D145">
        <v>450</v>
      </c>
      <c r="E145">
        <f>IF(Сделки[[#This Row],[Тип сделки]]="Продажа",Сделки[[#This Row],[Количество]]*-1,Сделки[[#This Row],[Количество]])</f>
        <v>-450</v>
      </c>
      <c r="F145" s="20">
        <f>Сделки[[#This Row],[Количество_net]]*VLOOKUP(Сделки[[#This Row],[Дата сделки]],Таблица2[],2,FALSE)</f>
        <v>-77467.495500000005</v>
      </c>
      <c r="G145" s="20">
        <f>Сделки[[#This Row],[Денежный поток]]/(1+$J$2)^((B145-$B$3)/365)</f>
        <v>-69804.475949730448</v>
      </c>
      <c r="H145">
        <f>Сделки[[#This Row],[Денежный поток]]/(1+$I$2)^((B145-$B$3)/365)</f>
        <v>-88402.76397908073</v>
      </c>
      <c r="I145" s="32" t="s">
        <v>3042</v>
      </c>
      <c r="J145" s="11">
        <v>390</v>
      </c>
    </row>
    <row r="146" spans="1:10" x14ac:dyDescent="0.2">
      <c r="A146" s="36">
        <f>Сделки[[#This Row],[Денежный поток]]/(1+$M$11)^((B146-$B$3)/365)</f>
        <v>-1335.5110375555339</v>
      </c>
      <c r="B146" s="10">
        <v>42954</v>
      </c>
      <c r="C146" t="s">
        <v>2944</v>
      </c>
      <c r="D146">
        <v>430</v>
      </c>
      <c r="E146">
        <f>IF(Сделки[[#This Row],[Тип сделки]]="Продажа",Сделки[[#This Row],[Количество]]*-1,Сделки[[#This Row],[Количество]])</f>
        <v>-430</v>
      </c>
      <c r="F146" s="20">
        <f>Сделки[[#This Row],[Количество_net]]*VLOOKUP(Сделки[[#This Row],[Дата сделки]],Таблица2[],2,FALSE)</f>
        <v>-75069.400000000009</v>
      </c>
      <c r="G146" s="20">
        <f>Сделки[[#This Row],[Денежный поток]]/(1+$J$2)^((B146-$B$3)/365)</f>
        <v>-67551.394802682771</v>
      </c>
      <c r="H146">
        <f>Сделки[[#This Row],[Денежный поток]]/(1+$I$2)^((B146-$B$3)/365)</f>
        <v>-85814.413124657876</v>
      </c>
      <c r="I146" s="32" t="s">
        <v>3043</v>
      </c>
      <c r="J146" s="11">
        <v>430</v>
      </c>
    </row>
    <row r="147" spans="1:10" x14ac:dyDescent="0.2">
      <c r="A147" s="36">
        <f>Сделки[[#This Row],[Денежный поток]]/(1+$M$11)^((B147-$B$3)/365)</f>
        <v>1014.8856330883087</v>
      </c>
      <c r="B147" s="10">
        <v>42955</v>
      </c>
      <c r="C147" t="s">
        <v>2942</v>
      </c>
      <c r="D147">
        <v>330</v>
      </c>
      <c r="E147">
        <f>IF(Сделки[[#This Row],[Тип сделки]]="Продажа",Сделки[[#This Row],[Количество]]*-1,Сделки[[#This Row],[Количество]])</f>
        <v>330</v>
      </c>
      <c r="F147" s="20">
        <f>Сделки[[#This Row],[Количество_net]]*VLOOKUP(Сделки[[#This Row],[Дата сделки]],Таблица2[],2,FALSE)</f>
        <v>57317.7</v>
      </c>
      <c r="G147" s="20">
        <f>Сделки[[#This Row],[Денежный поток]]/(1+$J$2)^((B147-$B$3)/365)</f>
        <v>51571.086165890243</v>
      </c>
      <c r="H147">
        <f>Сделки[[#This Row],[Денежный поток]]/(1+$I$2)^((B147-$B$3)/365)</f>
        <v>65532.134883766274</v>
      </c>
      <c r="I147" s="32" t="s">
        <v>3044</v>
      </c>
      <c r="J147" s="11">
        <v>-260</v>
      </c>
    </row>
    <row r="148" spans="1:10" x14ac:dyDescent="0.2">
      <c r="A148" s="36">
        <f>Сделки[[#This Row],[Денежный поток]]/(1+$M$11)^((B148-$B$3)/365)</f>
        <v>-29.218931431919138</v>
      </c>
      <c r="B148" s="10">
        <v>42963</v>
      </c>
      <c r="C148" t="s">
        <v>2944</v>
      </c>
      <c r="D148">
        <v>10</v>
      </c>
      <c r="E148">
        <f>IF(Сделки[[#This Row],[Тип сделки]]="Продажа",Сделки[[#This Row],[Количество]]*-1,Сделки[[#This Row],[Количество]])</f>
        <v>-10</v>
      </c>
      <c r="F148" s="20">
        <f>Сделки[[#This Row],[Количество_net]]*VLOOKUP(Сделки[[#This Row],[Дата сделки]],Таблица2[],2,FALSE)</f>
        <v>-1713.8999999999999</v>
      </c>
      <c r="G148" s="20">
        <f>Сделки[[#This Row],[Денежный поток]]/(1+$J$2)^((B148-$B$3)/365)</f>
        <v>-1540.5371677072683</v>
      </c>
      <c r="H148">
        <f>Сделки[[#This Row],[Денежный поток]]/(1+$I$2)^((B148-$B$3)/365)</f>
        <v>-1961.9918351560946</v>
      </c>
      <c r="I148" s="32" t="s">
        <v>3045</v>
      </c>
      <c r="J148" s="11">
        <v>-450</v>
      </c>
    </row>
    <row r="149" spans="1:10" x14ac:dyDescent="0.2">
      <c r="A149" s="36">
        <f>Сделки[[#This Row],[Денежный поток]]/(1+$M$11)^((B149-$B$3)/365)</f>
        <v>-789.09173536544733</v>
      </c>
      <c r="B149" s="10">
        <v>42969</v>
      </c>
      <c r="C149" t="s">
        <v>2944</v>
      </c>
      <c r="D149">
        <v>280</v>
      </c>
      <c r="E149">
        <f>IF(Сделки[[#This Row],[Тип сделки]]="Продажа",Сделки[[#This Row],[Количество]]*-1,Сделки[[#This Row],[Количество]])</f>
        <v>-280</v>
      </c>
      <c r="F149" s="20">
        <f>Сделки[[#This Row],[Количество_net]]*VLOOKUP(Сделки[[#This Row],[Дата сделки]],Таблица2[],2,FALSE)</f>
        <v>-47619.602800000001</v>
      </c>
      <c r="G149" s="20">
        <f>Сделки[[#This Row],[Денежный поток]]/(1+$J$2)^((B149-$B$3)/365)</f>
        <v>-42770.995097557272</v>
      </c>
      <c r="H149">
        <f>Сделки[[#This Row],[Денежный поток]]/(1+$I$2)^((B149-$B$3)/365)</f>
        <v>-54564.113315004775</v>
      </c>
      <c r="I149" s="32" t="s">
        <v>3046</v>
      </c>
      <c r="J149" s="11">
        <v>-430</v>
      </c>
    </row>
    <row r="150" spans="1:10" x14ac:dyDescent="0.2">
      <c r="A150" s="36">
        <f>Сделки[[#This Row],[Денежный поток]]/(1+$M$11)^((B150-$B$3)/365)</f>
        <v>418.44827261287872</v>
      </c>
      <c r="B150" s="10">
        <v>42971</v>
      </c>
      <c r="C150" t="s">
        <v>2942</v>
      </c>
      <c r="D150">
        <v>150</v>
      </c>
      <c r="E150">
        <f>IF(Сделки[[#This Row],[Тип сделки]]="Продажа",Сделки[[#This Row],[Количество]]*-1,Сделки[[#This Row],[Количество]])</f>
        <v>150</v>
      </c>
      <c r="F150" s="20">
        <f>Сделки[[#This Row],[Количество_net]]*VLOOKUP(Сделки[[#This Row],[Дата сделки]],Таблица2[],2,FALSE)</f>
        <v>25492.5</v>
      </c>
      <c r="G150" s="20">
        <f>Сделки[[#This Row],[Денежный поток]]/(1+$J$2)^((B150-$B$3)/365)</f>
        <v>22891.186758239935</v>
      </c>
      <c r="H150">
        <f>Сделки[[#This Row],[Денежный поток]]/(1+$I$2)^((B150-$B$3)/365)</f>
        <v>29219.333168908786</v>
      </c>
      <c r="I150" s="32" t="s">
        <v>3047</v>
      </c>
      <c r="J150" s="11">
        <v>330</v>
      </c>
    </row>
    <row r="151" spans="1:10" x14ac:dyDescent="0.2">
      <c r="A151" s="36">
        <f>Сделки[[#This Row],[Денежный поток]]/(1+$M$11)^((B151-$B$3)/365)</f>
        <v>-753.20689070318178</v>
      </c>
      <c r="B151" s="10">
        <v>42971</v>
      </c>
      <c r="C151" t="s">
        <v>2944</v>
      </c>
      <c r="D151">
        <v>270</v>
      </c>
      <c r="E151">
        <f>IF(Сделки[[#This Row],[Тип сделки]]="Продажа",Сделки[[#This Row],[Количество]]*-1,Сделки[[#This Row],[Количество]])</f>
        <v>-270</v>
      </c>
      <c r="F151" s="20">
        <f>Сделки[[#This Row],[Количество_net]]*VLOOKUP(Сделки[[#This Row],[Дата сделки]],Таблица2[],2,FALSE)</f>
        <v>-45886.5</v>
      </c>
      <c r="G151" s="20">
        <f>Сделки[[#This Row],[Денежный поток]]/(1+$J$2)^((B151-$B$3)/365)</f>
        <v>-41204.136164831885</v>
      </c>
      <c r="H151">
        <f>Сделки[[#This Row],[Денежный поток]]/(1+$I$2)^((B151-$B$3)/365)</f>
        <v>-52594.799704035817</v>
      </c>
      <c r="I151" s="32" t="s">
        <v>3048</v>
      </c>
      <c r="J151" s="11">
        <v>-10</v>
      </c>
    </row>
    <row r="152" spans="1:10" x14ac:dyDescent="0.2">
      <c r="A152" s="36">
        <f>Сделки[[#This Row],[Денежный поток]]/(1+$M$11)^((B152-$B$3)/365)</f>
        <v>-1217.3904114230063</v>
      </c>
      <c r="B152" s="10">
        <v>42975</v>
      </c>
      <c r="C152" t="s">
        <v>2944</v>
      </c>
      <c r="D152">
        <v>440</v>
      </c>
      <c r="E152">
        <f>IF(Сделки[[#This Row],[Тип сделки]]="Продажа",Сделки[[#This Row],[Количество]]*-1,Сделки[[#This Row],[Количество]])</f>
        <v>-440</v>
      </c>
      <c r="F152" s="20">
        <f>Сделки[[#This Row],[Количество_net]]*VLOOKUP(Сделки[[#This Row],[Дата сделки]],Таблица2[],2,FALSE)</f>
        <v>-75583.199999999997</v>
      </c>
      <c r="G152" s="20">
        <f>Сделки[[#This Row],[Денежный поток]]/(1+$J$2)^((B152-$B$3)/365)</f>
        <v>-67836.861173682075</v>
      </c>
      <c r="H152">
        <f>Сделки[[#This Row],[Денежный поток]]/(1+$I$2)^((B152-$B$3)/365)</f>
        <v>-86687.449436288662</v>
      </c>
      <c r="I152" s="32" t="s">
        <v>3049</v>
      </c>
      <c r="J152" s="11">
        <v>-280</v>
      </c>
    </row>
    <row r="153" spans="1:10" x14ac:dyDescent="0.2">
      <c r="A153" s="36">
        <f>Сделки[[#This Row],[Денежный поток]]/(1+$M$11)^((B153-$B$3)/365)</f>
        <v>747.03502519139022</v>
      </c>
      <c r="B153" s="10">
        <v>42975</v>
      </c>
      <c r="C153" t="s">
        <v>2942</v>
      </c>
      <c r="D153">
        <v>270</v>
      </c>
      <c r="E153">
        <f>IF(Сделки[[#This Row],[Тип сделки]]="Продажа",Сделки[[#This Row],[Количество]]*-1,Сделки[[#This Row],[Количество]])</f>
        <v>270</v>
      </c>
      <c r="F153" s="20">
        <f>Сделки[[#This Row],[Количество_net]]*VLOOKUP(Сделки[[#This Row],[Дата сделки]],Таблица2[],2,FALSE)</f>
        <v>46380.6</v>
      </c>
      <c r="G153" s="20">
        <f>Сделки[[#This Row],[Денежный поток]]/(1+$J$2)^((B153-$B$3)/365)</f>
        <v>41627.16481112309</v>
      </c>
      <c r="H153">
        <f>Сделки[[#This Row],[Денежный поток]]/(1+$I$2)^((B153-$B$3)/365)</f>
        <v>53194.571244995313</v>
      </c>
      <c r="I153" s="32" t="s">
        <v>2871</v>
      </c>
      <c r="J153" s="11">
        <v>-120</v>
      </c>
    </row>
    <row r="154" spans="1:10" x14ac:dyDescent="0.2">
      <c r="A154" s="36">
        <f>Сделки[[#This Row],[Денежный поток]]/(1+$M$11)^((B154-$B$3)/365)</f>
        <v>705.72340495900733</v>
      </c>
      <c r="B154" s="10">
        <v>42978</v>
      </c>
      <c r="C154" t="s">
        <v>2942</v>
      </c>
      <c r="D154">
        <v>250</v>
      </c>
      <c r="E154">
        <f>IF(Сделки[[#This Row],[Тип сделки]]="Продажа",Сделки[[#This Row],[Количество]]*-1,Сделки[[#This Row],[Количество]])</f>
        <v>250</v>
      </c>
      <c r="F154" s="20">
        <f>Сделки[[#This Row],[Количество_net]]*VLOOKUP(Сделки[[#This Row],[Дата сделки]],Таблица2[],2,FALSE)</f>
        <v>44442.5</v>
      </c>
      <c r="G154" s="20">
        <f>Сделки[[#This Row],[Денежный поток]]/(1+$J$2)^((B154-$B$3)/365)</f>
        <v>39872.860472485219</v>
      </c>
      <c r="H154">
        <f>Сделки[[#This Row],[Денежный поток]]/(1+$I$2)^((B154-$B$3)/365)</f>
        <v>50995.780086910876</v>
      </c>
      <c r="I154" s="32" t="s">
        <v>2865</v>
      </c>
      <c r="J154" s="11">
        <v>-170</v>
      </c>
    </row>
    <row r="155" spans="1:10" x14ac:dyDescent="0.2">
      <c r="A155" s="36">
        <f>Сделки[[#This Row],[Денежный поток]]/(1+$M$11)^((B155-$B$3)/365)</f>
        <v>-1288.2134700438153</v>
      </c>
      <c r="B155" s="10">
        <v>42983</v>
      </c>
      <c r="C155" t="s">
        <v>2944</v>
      </c>
      <c r="D155">
        <v>470</v>
      </c>
      <c r="E155">
        <f>IF(Сделки[[#This Row],[Тип сделки]]="Продажа",Сделки[[#This Row],[Количество]]*-1,Сделки[[#This Row],[Количество]])</f>
        <v>-470</v>
      </c>
      <c r="F155" s="20">
        <f>Сделки[[#This Row],[Количество_net]]*VLOOKUP(Сделки[[#This Row],[Дата сделки]],Таблица2[],2,FALSE)</f>
        <v>-83067.804700000008</v>
      </c>
      <c r="G155" s="20">
        <f>Сделки[[#This Row],[Денежный поток]]/(1+$J$2)^((B155-$B$3)/365)</f>
        <v>-74480.465398043903</v>
      </c>
      <c r="H155">
        <f>Сделки[[#This Row],[Денежный поток]]/(1+$I$2)^((B155-$B$3)/365)</f>
        <v>-95391.535341315583</v>
      </c>
      <c r="I155" s="32" t="s">
        <v>3050</v>
      </c>
      <c r="J155" s="11">
        <v>250</v>
      </c>
    </row>
    <row r="156" spans="1:10" x14ac:dyDescent="0.2">
      <c r="A156" s="36">
        <f>Сделки[[#This Row],[Денежный поток]]/(1+$M$11)^((B156-$B$3)/365)</f>
        <v>1294.0257930844398</v>
      </c>
      <c r="B156" s="10">
        <v>42984</v>
      </c>
      <c r="C156" t="s">
        <v>2942</v>
      </c>
      <c r="D156">
        <v>470</v>
      </c>
      <c r="E156">
        <f>IF(Сделки[[#This Row],[Тип сделки]]="Продажа",Сделки[[#This Row],[Количество]]*-1,Сделки[[#This Row],[Количество]])</f>
        <v>470</v>
      </c>
      <c r="F156" s="20">
        <f>Сделки[[#This Row],[Количество_net]]*VLOOKUP(Сделки[[#This Row],[Дата сделки]],Таблица2[],2,FALSE)</f>
        <v>83838.599999999991</v>
      </c>
      <c r="G156" s="20">
        <f>Сделки[[#This Row],[Денежный поток]]/(1+$J$2)^((B156-$B$3)/365)</f>
        <v>75162.257106956109</v>
      </c>
      <c r="H156">
        <f>Сделки[[#This Row],[Денежный поток]]/(1+$I$2)^((B156-$B$3)/365)</f>
        <v>96291.819411530072</v>
      </c>
      <c r="I156" s="32" t="s">
        <v>3051</v>
      </c>
      <c r="J156" s="11">
        <v>-470</v>
      </c>
    </row>
    <row r="157" spans="1:10" x14ac:dyDescent="0.2">
      <c r="A157" s="36">
        <f>Сделки[[#This Row],[Денежный поток]]/(1+$M$11)^((B157-$B$3)/365)</f>
        <v>440.51941892236255</v>
      </c>
      <c r="B157" s="10">
        <v>42984</v>
      </c>
      <c r="C157" t="s">
        <v>2942</v>
      </c>
      <c r="D157">
        <v>160</v>
      </c>
      <c r="E157">
        <f>IF(Сделки[[#This Row],[Тип сделки]]="Продажа",Сделки[[#This Row],[Количество]]*-1,Сделки[[#This Row],[Количество]])</f>
        <v>160</v>
      </c>
      <c r="F157" s="20">
        <f>Сделки[[#This Row],[Количество_net]]*VLOOKUP(Сделки[[#This Row],[Дата сделки]],Таблица2[],2,FALSE)</f>
        <v>28540.799999999999</v>
      </c>
      <c r="G157" s="20">
        <f>Сделки[[#This Row],[Денежный поток]]/(1+$J$2)^((B157-$B$3)/365)</f>
        <v>25587.15135555953</v>
      </c>
      <c r="H157">
        <f>Сделки[[#This Row],[Денежный поток]]/(1+$I$2)^((B157-$B$3)/365)</f>
        <v>32780.193842223001</v>
      </c>
      <c r="I157" s="32" t="s">
        <v>2923</v>
      </c>
      <c r="J157" s="11">
        <v>630</v>
      </c>
    </row>
    <row r="158" spans="1:10" x14ac:dyDescent="0.2">
      <c r="A158" s="36">
        <f>Сделки[[#This Row],[Денежный поток]]/(1+$M$11)^((B158-$B$3)/365)</f>
        <v>965.96931593193881</v>
      </c>
      <c r="B158" s="10">
        <v>42999</v>
      </c>
      <c r="C158" t="s">
        <v>2942</v>
      </c>
      <c r="D158">
        <v>360</v>
      </c>
      <c r="E158">
        <f>IF(Сделки[[#This Row],[Тип сделки]]="Продажа",Сделки[[#This Row],[Количество]]*-1,Сделки[[#This Row],[Количество]])</f>
        <v>360</v>
      </c>
      <c r="F158" s="20">
        <f>Сделки[[#This Row],[Количество_net]]*VLOOKUP(Сделки[[#This Row],[Дата сделки]],Таблица2[],2,FALSE)</f>
        <v>67190.399999999994</v>
      </c>
      <c r="G158" s="20">
        <f>Сделки[[#This Row],[Денежный поток]]/(1+$J$2)^((B158-$B$3)/365)</f>
        <v>60125.01979215075</v>
      </c>
      <c r="H158">
        <f>Сделки[[#This Row],[Денежный поток]]/(1+$I$2)^((B158-$B$3)/365)</f>
        <v>77352.907661618476</v>
      </c>
      <c r="I158" s="32" t="s">
        <v>3052</v>
      </c>
      <c r="J158" s="11">
        <v>360</v>
      </c>
    </row>
    <row r="159" spans="1:10" x14ac:dyDescent="0.2">
      <c r="A159" s="36">
        <f>Сделки[[#This Row],[Денежный поток]]/(1+$M$11)^((B159-$B$3)/365)</f>
        <v>1030.7336712195897</v>
      </c>
      <c r="B159" s="10">
        <v>43013</v>
      </c>
      <c r="C159" t="s">
        <v>2942</v>
      </c>
      <c r="D159">
        <v>410</v>
      </c>
      <c r="E159">
        <f>IF(Сделки[[#This Row],[Тип сделки]]="Продажа",Сделки[[#This Row],[Количество]]*-1,Сделки[[#This Row],[Количество]])</f>
        <v>410</v>
      </c>
      <c r="F159" s="20">
        <f>Сделки[[#This Row],[Количество_net]]*VLOOKUP(Сделки[[#This Row],[Дата сделки]],Таблица2[],2,FALSE)</f>
        <v>76608.504100000006</v>
      </c>
      <c r="G159" s="20">
        <f>Сделки[[#This Row],[Денежный поток]]/(1+$J$2)^((B159-$B$3)/365)</f>
        <v>68433.862133270086</v>
      </c>
      <c r="H159">
        <f>Сделки[[#This Row],[Денежный поток]]/(1+$I$2)^((B159-$B$3)/365)</f>
        <v>88389.804028070299</v>
      </c>
      <c r="I159" s="32" t="s">
        <v>3053</v>
      </c>
      <c r="J159" s="11">
        <v>410</v>
      </c>
    </row>
    <row r="160" spans="1:10" x14ac:dyDescent="0.2">
      <c r="A160" s="36">
        <f>Сделки[[#This Row],[Денежный поток]]/(1+$M$11)^((B160-$B$3)/365)</f>
        <v>666.06302679685689</v>
      </c>
      <c r="B160" s="10">
        <v>43020</v>
      </c>
      <c r="C160" t="s">
        <v>2942</v>
      </c>
      <c r="D160">
        <v>280</v>
      </c>
      <c r="E160">
        <f>IF(Сделки[[#This Row],[Тип сделки]]="Продажа",Сделки[[#This Row],[Количество]]*-1,Сделки[[#This Row],[Количество]])</f>
        <v>280</v>
      </c>
      <c r="F160" s="20">
        <f>Сделки[[#This Row],[Количество_net]]*VLOOKUP(Сделки[[#This Row],[Дата сделки]],Таблица2[],2,FALSE)</f>
        <v>51172.797199999994</v>
      </c>
      <c r="G160" s="20">
        <f>Сделки[[#This Row],[Денежный поток]]/(1+$J$2)^((B160-$B$3)/365)</f>
        <v>45672.654821122327</v>
      </c>
      <c r="H160">
        <f>Сделки[[#This Row],[Денежный поток]]/(1+$I$2)^((B160-$B$3)/365)</f>
        <v>59107.451139665973</v>
      </c>
      <c r="I160" s="32" t="s">
        <v>3054</v>
      </c>
      <c r="J160" s="11">
        <v>280</v>
      </c>
    </row>
    <row r="161" spans="1:10" x14ac:dyDescent="0.2">
      <c r="A161" s="36">
        <f>Сделки[[#This Row],[Денежный поток]]/(1+$M$11)^((B161-$B$3)/365)</f>
        <v>371.70985707840106</v>
      </c>
      <c r="B161" s="10">
        <v>43024</v>
      </c>
      <c r="C161" t="s">
        <v>2942</v>
      </c>
      <c r="D161">
        <v>160</v>
      </c>
      <c r="E161">
        <f>IF(Сделки[[#This Row],[Тип сделки]]="Продажа",Сделки[[#This Row],[Количество]]*-1,Сделки[[#This Row],[Количество]])</f>
        <v>160</v>
      </c>
      <c r="F161" s="20">
        <f>Сделки[[#This Row],[Количество_net]]*VLOOKUP(Сделки[[#This Row],[Дата сделки]],Таблица2[],2,FALSE)</f>
        <v>29103.9984</v>
      </c>
      <c r="G161" s="20">
        <f>Сделки[[#This Row],[Денежный поток]]/(1+$J$2)^((B161-$B$3)/365)</f>
        <v>25962.968524177471</v>
      </c>
      <c r="H161">
        <f>Сделки[[#This Row],[Денежный поток]]/(1+$I$2)^((B161-$B$3)/365)</f>
        <v>33637.894994835769</v>
      </c>
      <c r="I161" s="32" t="s">
        <v>3055</v>
      </c>
      <c r="J161" s="11">
        <v>160</v>
      </c>
    </row>
    <row r="162" spans="1:10" x14ac:dyDescent="0.2">
      <c r="A162" s="36">
        <f>Сделки[[#This Row],[Денежный поток]]/(1+$M$11)^((B162-$B$3)/365)</f>
        <v>-213.00710707437133</v>
      </c>
      <c r="B162" s="10">
        <v>43025</v>
      </c>
      <c r="C162" t="s">
        <v>2944</v>
      </c>
      <c r="D162">
        <v>90</v>
      </c>
      <c r="E162">
        <f>IF(Сделки[[#This Row],[Тип сделки]]="Продажа",Сделки[[#This Row],[Количество]]*-1,Сделки[[#This Row],[Количество]])</f>
        <v>-90</v>
      </c>
      <c r="F162" s="20">
        <f>Сделки[[#This Row],[Количество_net]]*VLOOKUP(Сделки[[#This Row],[Дата сделки]],Таблица2[],2,FALSE)</f>
        <v>-16757.099999999999</v>
      </c>
      <c r="G162" s="20">
        <f>Сделки[[#This Row],[Денежный поток]]/(1+$J$2)^((B162-$B$3)/365)</f>
        <v>-14946.747492299781</v>
      </c>
      <c r="H162">
        <f>Сделки[[#This Row],[Денежный поток]]/(1+$I$2)^((B162-$B$3)/365)</f>
        <v>-19370.609384065934</v>
      </c>
      <c r="I162" s="32" t="s">
        <v>3056</v>
      </c>
      <c r="J162" s="11">
        <v>-90</v>
      </c>
    </row>
    <row r="163" spans="1:10" x14ac:dyDescent="0.2">
      <c r="A163" s="36">
        <f>Сделки[[#This Row],[Денежный поток]]/(1+$M$11)^((B163-$B$3)/365)</f>
        <v>-394.12387633595966</v>
      </c>
      <c r="B163" s="10">
        <v>43027</v>
      </c>
      <c r="C163" t="s">
        <v>2944</v>
      </c>
      <c r="D163">
        <v>170</v>
      </c>
      <c r="E163">
        <f>IF(Сделки[[#This Row],[Тип сделки]]="Продажа",Сделки[[#This Row],[Количество]]*-1,Сделки[[#This Row],[Количество]])</f>
        <v>-170</v>
      </c>
      <c r="F163" s="20">
        <f>Сделки[[#This Row],[Количество_net]]*VLOOKUP(Сделки[[#This Row],[Дата сделки]],Таблица2[],2,FALSE)</f>
        <v>-31300.400000000001</v>
      </c>
      <c r="G163" s="20">
        <f>Сделки[[#This Row],[Денежный поток]]/(1+$J$2)^((B163-$B$3)/365)</f>
        <v>-27911.939723553391</v>
      </c>
      <c r="H163">
        <f>Сделки[[#This Row],[Денежный поток]]/(1+$I$2)^((B163-$B$3)/365)</f>
        <v>-36193.522178240688</v>
      </c>
      <c r="I163" s="32" t="s">
        <v>3057</v>
      </c>
      <c r="J163" s="11">
        <v>-170</v>
      </c>
    </row>
    <row r="164" spans="1:10" x14ac:dyDescent="0.2">
      <c r="A164" s="36">
        <f>Сделки[[#This Row],[Денежный поток]]/(1+$M$11)^((B164-$B$3)/365)</f>
        <v>-200.74743274747041</v>
      </c>
      <c r="B164" s="10">
        <v>43031</v>
      </c>
      <c r="C164" t="s">
        <v>2944</v>
      </c>
      <c r="D164">
        <v>90</v>
      </c>
      <c r="E164">
        <f>IF(Сделки[[#This Row],[Тип сделки]]="Продажа",Сделки[[#This Row],[Количество]]*-1,Сделки[[#This Row],[Количество]])</f>
        <v>-90</v>
      </c>
      <c r="F164" s="20">
        <f>Сделки[[#This Row],[Количество_net]]*VLOOKUP(Сделки[[#This Row],[Дата сделки]],Таблица2[],2,FALSE)</f>
        <v>-16247.7</v>
      </c>
      <c r="G164" s="20">
        <f>Сделки[[#This Row],[Денежный поток]]/(1+$J$2)^((B164-$B$3)/365)</f>
        <v>-14481.602144921451</v>
      </c>
      <c r="H164">
        <f>Сделки[[#This Row],[Денежный поток]]/(1+$I$2)^((B164-$B$3)/365)</f>
        <v>-18799.484053753098</v>
      </c>
      <c r="I164" s="32" t="s">
        <v>3058</v>
      </c>
      <c r="J164" s="11">
        <v>-90</v>
      </c>
    </row>
    <row r="165" spans="1:10" x14ac:dyDescent="0.2">
      <c r="A165" s="36">
        <f>Сделки[[#This Row],[Денежный поток]]/(1+$M$11)^((B165-$B$3)/365)</f>
        <v>254.21513357153935</v>
      </c>
      <c r="B165" s="10">
        <v>43049</v>
      </c>
      <c r="C165" t="s">
        <v>2942</v>
      </c>
      <c r="D165">
        <v>130</v>
      </c>
      <c r="E165">
        <f>IF(Сделки[[#This Row],[Тип сделки]]="Продажа",Сделки[[#This Row],[Количество]]*-1,Сделки[[#This Row],[Количество]])</f>
        <v>130</v>
      </c>
      <c r="F165" s="20">
        <f>Сделки[[#This Row],[Количество_net]]*VLOOKUP(Сделки[[#This Row],[Дата сделки]],Таблица2[],2,FALSE)</f>
        <v>22405.5013</v>
      </c>
      <c r="G165" s="20">
        <f>Сделки[[#This Row],[Денежный поток]]/(1+$J$2)^((B165-$B$3)/365)</f>
        <v>19925.537129627046</v>
      </c>
      <c r="H165">
        <f>Сделки[[#This Row],[Денежный поток]]/(1+$I$2)^((B165-$B$3)/365)</f>
        <v>25997.857196565536</v>
      </c>
      <c r="I165" s="32" t="s">
        <v>2927</v>
      </c>
      <c r="J165" s="11">
        <v>130</v>
      </c>
    </row>
    <row r="166" spans="1:10" x14ac:dyDescent="0.2">
      <c r="A166" s="36">
        <f>Сделки[[#This Row],[Денежный поток]]/(1+$M$11)^((B166-$B$3)/365)</f>
        <v>544.28444772381238</v>
      </c>
      <c r="B166" s="10">
        <v>43054</v>
      </c>
      <c r="C166" t="s">
        <v>2942</v>
      </c>
      <c r="D166">
        <v>290</v>
      </c>
      <c r="E166">
        <f>IF(Сделки[[#This Row],[Тип сделки]]="Продажа",Сделки[[#This Row],[Количество]]*-1,Сделки[[#This Row],[Количество]])</f>
        <v>290</v>
      </c>
      <c r="F166" s="20">
        <f>Сделки[[#This Row],[Количество_net]]*VLOOKUP(Сделки[[#This Row],[Дата сделки]],Таблица2[],2,FALSE)</f>
        <v>49120.2</v>
      </c>
      <c r="G166" s="20">
        <f>Сделки[[#This Row],[Денежный поток]]/(1+$J$2)^((B166-$B$3)/365)</f>
        <v>43656.230645526484</v>
      </c>
      <c r="H166">
        <f>Сделки[[#This Row],[Денежный поток]]/(1+$I$2)^((B166-$B$3)/365)</f>
        <v>57040.636398330964</v>
      </c>
      <c r="I166" s="32" t="s">
        <v>3059</v>
      </c>
      <c r="J166" s="11">
        <v>290</v>
      </c>
    </row>
    <row r="167" spans="1:10" x14ac:dyDescent="0.2">
      <c r="A167" s="36">
        <f>Сделки[[#This Row],[Денежный поток]]/(1+$M$11)^((B167-$B$3)/365)</f>
        <v>-177.39769239365458</v>
      </c>
      <c r="B167" s="10">
        <v>43067</v>
      </c>
      <c r="C167" t="s">
        <v>2944</v>
      </c>
      <c r="D167">
        <v>100</v>
      </c>
      <c r="E167">
        <f>IF(Сделки[[#This Row],[Тип сделки]]="Продажа",Сделки[[#This Row],[Количество]]*-1,Сделки[[#This Row],[Количество]])</f>
        <v>-100</v>
      </c>
      <c r="F167" s="20">
        <f>Сделки[[#This Row],[Количество_net]]*VLOOKUP(Сделки[[#This Row],[Дата сделки]],Таблица2[],2,FALSE)</f>
        <v>-17025.999</v>
      </c>
      <c r="G167" s="20">
        <f>Сделки[[#This Row],[Денежный поток]]/(1+$J$2)^((B167-$B$3)/365)</f>
        <v>-15107.709579065087</v>
      </c>
      <c r="H167">
        <f>Сделки[[#This Row],[Денежный поток]]/(1+$I$2)^((B167-$B$3)/365)</f>
        <v>-19811.818564320612</v>
      </c>
      <c r="I167" s="32" t="s">
        <v>3060</v>
      </c>
      <c r="J167" s="11">
        <v>-420</v>
      </c>
    </row>
    <row r="168" spans="1:10" x14ac:dyDescent="0.2">
      <c r="A168" s="36">
        <f>Сделки[[#This Row],[Денежный поток]]/(1+$M$11)^((B168-$B$3)/365)</f>
        <v>-567.67261565969466</v>
      </c>
      <c r="B168" s="10">
        <v>43067</v>
      </c>
      <c r="C168" t="s">
        <v>2944</v>
      </c>
      <c r="D168">
        <v>320</v>
      </c>
      <c r="E168">
        <f>IF(Сделки[[#This Row],[Тип сделки]]="Продажа",Сделки[[#This Row],[Количество]]*-1,Сделки[[#This Row],[Количество]])</f>
        <v>-320</v>
      </c>
      <c r="F168" s="20">
        <f>Сделки[[#This Row],[Количество_net]]*VLOOKUP(Сделки[[#This Row],[Дата сделки]],Таблица2[],2,FALSE)</f>
        <v>-54483.196799999998</v>
      </c>
      <c r="G168" s="20">
        <f>Сделки[[#This Row],[Денежный поток]]/(1+$J$2)^((B168-$B$3)/365)</f>
        <v>-48344.670653008274</v>
      </c>
      <c r="H168">
        <f>Сделки[[#This Row],[Денежный поток]]/(1+$I$2)^((B168-$B$3)/365)</f>
        <v>-63397.819405825961</v>
      </c>
      <c r="I168" s="32" t="s">
        <v>3061</v>
      </c>
      <c r="J168" s="11">
        <v>-130</v>
      </c>
    </row>
    <row r="169" spans="1:10" x14ac:dyDescent="0.2">
      <c r="A169" s="36">
        <f>Сделки[[#This Row],[Денежный поток]]/(1+$M$11)^((B169-$B$3)/365)</f>
        <v>-232.18348693549822</v>
      </c>
      <c r="B169" s="10">
        <v>43068</v>
      </c>
      <c r="C169" t="s">
        <v>2944</v>
      </c>
      <c r="D169">
        <v>130</v>
      </c>
      <c r="E169">
        <f>IF(Сделки[[#This Row],[Тип сделки]]="Продажа",Сделки[[#This Row],[Количество]]*-1,Сделки[[#This Row],[Количество]])</f>
        <v>-130</v>
      </c>
      <c r="F169" s="20">
        <f>Сделки[[#This Row],[Количество_net]]*VLOOKUP(Сделки[[#This Row],[Дата сделки]],Таблица2[],2,FALSE)</f>
        <v>-22389.899999999998</v>
      </c>
      <c r="G169" s="20">
        <f>Сделки[[#This Row],[Денежный поток]]/(1+$J$2)^((B169-$B$3)/365)</f>
        <v>-19864.805873050453</v>
      </c>
      <c r="H169">
        <f>Сделки[[#This Row],[Денежный поток]]/(1+$I$2)^((B169-$B$3)/365)</f>
        <v>-26057.464925812757</v>
      </c>
      <c r="I169" s="32" t="s">
        <v>3062</v>
      </c>
      <c r="J169" s="11">
        <v>290</v>
      </c>
    </row>
    <row r="170" spans="1:10" x14ac:dyDescent="0.2">
      <c r="A170" s="36">
        <f>Сделки[[#This Row],[Денежный поток]]/(1+$M$11)^((B170-$B$3)/365)</f>
        <v>527.87186590978445</v>
      </c>
      <c r="B170" s="10">
        <v>43070</v>
      </c>
      <c r="C170" t="s">
        <v>2942</v>
      </c>
      <c r="D170">
        <v>290</v>
      </c>
      <c r="E170">
        <f>IF(Сделки[[#This Row],[Тип сделки]]="Продажа",Сделки[[#This Row],[Количество]]*-1,Сделки[[#This Row],[Количество]])</f>
        <v>290</v>
      </c>
      <c r="F170" s="20">
        <f>Сделки[[#This Row],[Количество_net]]*VLOOKUP(Сделки[[#This Row],[Дата сделки]],Таблица2[],2,FALSE)</f>
        <v>51388</v>
      </c>
      <c r="G170" s="20">
        <f>Сделки[[#This Row],[Денежный поток]]/(1+$J$2)^((B170-$B$3)/365)</f>
        <v>45581.244816777195</v>
      </c>
      <c r="H170">
        <f>Сделки[[#This Row],[Денежный поток]]/(1+$I$2)^((B170-$B$3)/365)</f>
        <v>59824.387696399106</v>
      </c>
      <c r="I170" s="32" t="s">
        <v>2898</v>
      </c>
      <c r="J170" s="11">
        <v>700</v>
      </c>
    </row>
    <row r="171" spans="1:10" x14ac:dyDescent="0.2">
      <c r="A171" s="36">
        <f>Сделки[[#This Row],[Денежный поток]]/(1+$M$11)^((B171-$B$3)/365)</f>
        <v>777.84620459594703</v>
      </c>
      <c r="B171" s="10">
        <v>43075</v>
      </c>
      <c r="C171" t="s">
        <v>2942</v>
      </c>
      <c r="D171">
        <v>440</v>
      </c>
      <c r="E171">
        <f>IF(Сделки[[#This Row],[Тип сделки]]="Продажа",Сделки[[#This Row],[Количество]]*-1,Сделки[[#This Row],[Количество]])</f>
        <v>440</v>
      </c>
      <c r="F171" s="20">
        <f>Сделки[[#This Row],[Количество_net]]*VLOOKUP(Сделки[[#This Row],[Дата сделки]],Таблица2[],2,FALSE)</f>
        <v>77536.800000000003</v>
      </c>
      <c r="G171" s="20">
        <f>Сделки[[#This Row],[Денежный поток]]/(1+$J$2)^((B171-$B$3)/365)</f>
        <v>68732.648032496509</v>
      </c>
      <c r="H171">
        <f>Сделки[[#This Row],[Денежный поток]]/(1+$I$2)^((B171-$B$3)/365)</f>
        <v>90337.021517435394</v>
      </c>
      <c r="I171" s="32" t="s">
        <v>3063</v>
      </c>
      <c r="J171" s="11">
        <v>360</v>
      </c>
    </row>
    <row r="172" spans="1:10" x14ac:dyDescent="0.2">
      <c r="A172" s="36">
        <f>Сделки[[#This Row],[Денежный поток]]/(1+$M$11)^((B172-$B$3)/365)</f>
        <v>459.63639362487777</v>
      </c>
      <c r="B172" s="10">
        <v>43075</v>
      </c>
      <c r="C172" t="s">
        <v>2942</v>
      </c>
      <c r="D172">
        <v>260</v>
      </c>
      <c r="E172">
        <f>IF(Сделки[[#This Row],[Тип сделки]]="Продажа",Сделки[[#This Row],[Количество]]*-1,Сделки[[#This Row],[Количество]])</f>
        <v>260</v>
      </c>
      <c r="F172" s="20">
        <f>Сделки[[#This Row],[Количество_net]]*VLOOKUP(Сделки[[#This Row],[Дата сделки]],Таблица2[],2,FALSE)</f>
        <v>45817.2</v>
      </c>
      <c r="G172" s="20">
        <f>Сделки[[#This Row],[Денежный поток]]/(1+$J$2)^((B172-$B$3)/365)</f>
        <v>40614.746564657027</v>
      </c>
      <c r="H172">
        <f>Сделки[[#This Row],[Денежный поток]]/(1+$I$2)^((B172-$B$3)/365)</f>
        <v>53380.967260302728</v>
      </c>
      <c r="I172" s="32" t="s">
        <v>3064</v>
      </c>
      <c r="J172" s="11">
        <v>20</v>
      </c>
    </row>
    <row r="173" spans="1:10" x14ac:dyDescent="0.2">
      <c r="A173" s="36">
        <f>Сделки[[#This Row],[Денежный поток]]/(1+$M$11)^((B173-$B$3)/365)</f>
        <v>-51.643831702715147</v>
      </c>
      <c r="B173" s="10">
        <v>43082</v>
      </c>
      <c r="C173" t="s">
        <v>2944</v>
      </c>
      <c r="D173">
        <v>30</v>
      </c>
      <c r="E173">
        <f>IF(Сделки[[#This Row],[Тип сделки]]="Продажа",Сделки[[#This Row],[Количество]]*-1,Сделки[[#This Row],[Количество]])</f>
        <v>-30</v>
      </c>
      <c r="F173" s="20">
        <f>Сделки[[#This Row],[Количество_net]]*VLOOKUP(Сделки[[#This Row],[Дата сделки]],Таблица2[],2,FALSE)</f>
        <v>-5321.4</v>
      </c>
      <c r="G173" s="20">
        <f>Сделки[[#This Row],[Денежный поток]]/(1+$J$2)^((B173-$B$3)/365)</f>
        <v>-4713.0727044001242</v>
      </c>
      <c r="H173">
        <f>Сделки[[#This Row],[Денежный поток]]/(1+$I$2)^((B173-$B$3)/365)</f>
        <v>-6206.7133062174053</v>
      </c>
      <c r="I173" s="32" t="s">
        <v>3065</v>
      </c>
      <c r="J173" s="11">
        <v>420</v>
      </c>
    </row>
    <row r="174" spans="1:10" x14ac:dyDescent="0.2">
      <c r="A174" s="36">
        <f>Сделки[[#This Row],[Денежный поток]]/(1+$M$11)^((B174-$B$3)/365)</f>
        <v>671.36981213529691</v>
      </c>
      <c r="B174" s="10">
        <v>43082</v>
      </c>
      <c r="C174" t="s">
        <v>2942</v>
      </c>
      <c r="D174">
        <v>390</v>
      </c>
      <c r="E174">
        <f>IF(Сделки[[#This Row],[Тип сделки]]="Продажа",Сделки[[#This Row],[Количество]]*-1,Сделки[[#This Row],[Количество]])</f>
        <v>390</v>
      </c>
      <c r="F174" s="20">
        <f>Сделки[[#This Row],[Количество_net]]*VLOOKUP(Сделки[[#This Row],[Дата сделки]],Таблица2[],2,FALSE)</f>
        <v>69178.2</v>
      </c>
      <c r="G174" s="20">
        <f>Сделки[[#This Row],[Денежный поток]]/(1+$J$2)^((B174-$B$3)/365)</f>
        <v>61269.945157201611</v>
      </c>
      <c r="H174">
        <f>Сделки[[#This Row],[Денежный поток]]/(1+$I$2)^((B174-$B$3)/365)</f>
        <v>80687.272980826281</v>
      </c>
      <c r="I174" s="32" t="s">
        <v>3066</v>
      </c>
      <c r="J174" s="11">
        <v>-340</v>
      </c>
    </row>
    <row r="175" spans="1:10" x14ac:dyDescent="0.2">
      <c r="A175" s="36">
        <f>Сделки[[#This Row],[Денежный поток]]/(1+$M$11)^((B175-$B$3)/365)</f>
        <v>31.690907648481748</v>
      </c>
      <c r="B175" s="10">
        <v>43103</v>
      </c>
      <c r="C175" t="s">
        <v>2942</v>
      </c>
      <c r="D175">
        <v>20</v>
      </c>
      <c r="E175">
        <f>IF(Сделки[[#This Row],[Тип сделки]]="Продажа",Сделки[[#This Row],[Количество]]*-1,Сделки[[#This Row],[Количество]])</f>
        <v>20</v>
      </c>
      <c r="F175" s="20">
        <f>Сделки[[#This Row],[Количество_net]]*VLOOKUP(Сделки[[#This Row],[Дата сделки]],Таблица2[],2,FALSE)</f>
        <v>3606.8</v>
      </c>
      <c r="G175" s="20">
        <f>Сделки[[#This Row],[Денежный поток]]/(1+$J$2)^((B175-$B$3)/365)</f>
        <v>3186.1732630308607</v>
      </c>
      <c r="H175">
        <f>Сделки[[#This Row],[Денежный поток]]/(1+$I$2)^((B175-$B$3)/365)</f>
        <v>4220.768175563926</v>
      </c>
      <c r="I175" s="32" t="s">
        <v>2924</v>
      </c>
      <c r="J175" s="11">
        <v>-230</v>
      </c>
    </row>
    <row r="176" spans="1:10" x14ac:dyDescent="0.2">
      <c r="A176" s="36">
        <f>Сделки[[#This Row],[Денежный поток]]/(1+$M$11)^((B176-$B$3)/365)</f>
        <v>659.57424207687654</v>
      </c>
      <c r="B176" s="10">
        <v>43104</v>
      </c>
      <c r="C176" t="s">
        <v>2942</v>
      </c>
      <c r="D176">
        <v>420</v>
      </c>
      <c r="E176">
        <f>IF(Сделки[[#This Row],[Тип сделки]]="Продажа",Сделки[[#This Row],[Количество]]*-1,Сделки[[#This Row],[Количество]])</f>
        <v>420</v>
      </c>
      <c r="F176" s="20">
        <f>Сделки[[#This Row],[Количество_net]]*VLOOKUP(Сделки[[#This Row],[Дата сделки]],Таблица2[],2,FALSE)</f>
        <v>75423.600000000006</v>
      </c>
      <c r="G176" s="20">
        <f>Сделки[[#This Row],[Денежный поток]]/(1+$J$2)^((B176-$B$3)/365)</f>
        <v>66619.402437872719</v>
      </c>
      <c r="H176">
        <f>Сделки[[#This Row],[Денежный поток]]/(1+$I$2)^((B176-$B$3)/365)</f>
        <v>88276.471444145995</v>
      </c>
      <c r="I176" s="32" t="s">
        <v>3067</v>
      </c>
      <c r="J176" s="11">
        <v>-40</v>
      </c>
    </row>
    <row r="177" spans="1:10" x14ac:dyDescent="0.2">
      <c r="A177" s="36">
        <f>Сделки[[#This Row],[Денежный поток]]/(1+$M$11)^((B177-$B$3)/365)</f>
        <v>-525.63688972433943</v>
      </c>
      <c r="B177" s="10">
        <v>43117</v>
      </c>
      <c r="C177" t="s">
        <v>2944</v>
      </c>
      <c r="D177">
        <v>340</v>
      </c>
      <c r="E177">
        <f>IF(Сделки[[#This Row],[Тип сделки]]="Продажа",Сделки[[#This Row],[Количество]]*-1,Сделки[[#This Row],[Количество]])</f>
        <v>-340</v>
      </c>
      <c r="F177" s="20">
        <f>Сделки[[#This Row],[Количество_net]]*VLOOKUP(Сделки[[#This Row],[Дата сделки]],Таблица2[],2,FALSE)</f>
        <v>-63923.396599999993</v>
      </c>
      <c r="G177" s="20">
        <f>Сделки[[#This Row],[Денежный поток]]/(1+$J$2)^((B177-$B$3)/365)</f>
        <v>-56370.674820419968</v>
      </c>
      <c r="H177">
        <f>Сделки[[#This Row],[Денежный поток]]/(1+$I$2)^((B177-$B$3)/365)</f>
        <v>-74969.575855818111</v>
      </c>
      <c r="I177" s="32" t="s">
        <v>3068</v>
      </c>
      <c r="J177" s="11">
        <v>-170</v>
      </c>
    </row>
    <row r="178" spans="1:10" x14ac:dyDescent="0.2">
      <c r="A178" s="36">
        <f>Сделки[[#This Row],[Денежный поток]]/(1+$M$11)^((B178-$B$3)/365)</f>
        <v>-353.10781176349644</v>
      </c>
      <c r="B178" s="10">
        <v>43118</v>
      </c>
      <c r="C178" t="s">
        <v>2944</v>
      </c>
      <c r="D178">
        <v>230</v>
      </c>
      <c r="E178">
        <f>IF(Сделки[[#This Row],[Тип сделки]]="Продажа",Сделки[[#This Row],[Количество]]*-1,Сделки[[#This Row],[Количество]])</f>
        <v>-230</v>
      </c>
      <c r="F178" s="20">
        <f>Сделки[[#This Row],[Количество_net]]*VLOOKUP(Сделки[[#This Row],[Дата сделки]],Таблица2[],2,FALSE)</f>
        <v>-43145.700000000004</v>
      </c>
      <c r="G178" s="20">
        <f>Сделки[[#This Row],[Денежный поток]]/(1+$J$2)^((B178-$B$3)/365)</f>
        <v>-38043.201470706241</v>
      </c>
      <c r="H178">
        <f>Сделки[[#This Row],[Денежный поток]]/(1+$I$2)^((B178-$B$3)/365)</f>
        <v>-50609.377945656946</v>
      </c>
      <c r="I178" s="32" t="s">
        <v>3069</v>
      </c>
      <c r="J178" s="11">
        <v>-140</v>
      </c>
    </row>
    <row r="179" spans="1:10" x14ac:dyDescent="0.2">
      <c r="A179" s="36">
        <f>Сделки[[#This Row],[Денежный поток]]/(1+$M$11)^((B179-$B$3)/365)</f>
        <v>-255.83610770912188</v>
      </c>
      <c r="B179" s="10">
        <v>43125</v>
      </c>
      <c r="C179" t="s">
        <v>2944</v>
      </c>
      <c r="D179">
        <v>170</v>
      </c>
      <c r="E179">
        <f>IF(Сделки[[#This Row],[Тип сделки]]="Продажа",Сделки[[#This Row],[Количество]]*-1,Сделки[[#This Row],[Количество]])</f>
        <v>-170</v>
      </c>
      <c r="F179" s="20">
        <f>Сделки[[#This Row],[Количество_net]]*VLOOKUP(Сделки[[#This Row],[Дата сделки]],Таблица2[],2,FALSE)</f>
        <v>-32313.600000000002</v>
      </c>
      <c r="G179" s="20">
        <f>Сделки[[#This Row],[Денежный поток]]/(1+$J$2)^((B179-$B$3)/365)</f>
        <v>-28467.407213357106</v>
      </c>
      <c r="H179">
        <f>Сделки[[#This Row],[Денежный поток]]/(1+$I$2)^((B179-$B$3)/365)</f>
        <v>-37945.188152658695</v>
      </c>
      <c r="I179" s="32" t="s">
        <v>3070</v>
      </c>
      <c r="J179" s="11">
        <v>250</v>
      </c>
    </row>
    <row r="180" spans="1:10" x14ac:dyDescent="0.2">
      <c r="A180" s="36">
        <f>Сделки[[#This Row],[Денежный поток]]/(1+$M$11)^((B180-$B$3)/365)</f>
        <v>195.63937648344614</v>
      </c>
      <c r="B180" s="10">
        <v>43125</v>
      </c>
      <c r="C180" t="s">
        <v>2942</v>
      </c>
      <c r="D180">
        <v>130</v>
      </c>
      <c r="E180">
        <f>IF(Сделки[[#This Row],[Тип сделки]]="Продажа",Сделки[[#This Row],[Количество]]*-1,Сделки[[#This Row],[Количество]])</f>
        <v>130</v>
      </c>
      <c r="F180" s="20">
        <f>Сделки[[#This Row],[Количество_net]]*VLOOKUP(Сделки[[#This Row],[Дата сделки]],Таблица2[],2,FALSE)</f>
        <v>24710.400000000001</v>
      </c>
      <c r="G180" s="20">
        <f>Сделки[[#This Row],[Денежный поток]]/(1+$J$2)^((B180-$B$3)/365)</f>
        <v>21769.193751390729</v>
      </c>
      <c r="H180">
        <f>Сделки[[#This Row],[Денежный поток]]/(1+$I$2)^((B180-$B$3)/365)</f>
        <v>29016.908587327238</v>
      </c>
      <c r="I180" s="32" t="s">
        <v>2930</v>
      </c>
      <c r="J180" s="11">
        <v>-220</v>
      </c>
    </row>
    <row r="181" spans="1:10" x14ac:dyDescent="0.2">
      <c r="A181" s="36">
        <f>Сделки[[#This Row],[Денежный поток]]/(1+$M$11)^((B181-$B$3)/365)</f>
        <v>-262.57140915899566</v>
      </c>
      <c r="B181" s="10">
        <v>43126</v>
      </c>
      <c r="C181" t="s">
        <v>2944</v>
      </c>
      <c r="D181">
        <v>170</v>
      </c>
      <c r="E181">
        <f>IF(Сделки[[#This Row],[Тип сделки]]="Продажа",Сделки[[#This Row],[Количество]]*-1,Сделки[[#This Row],[Количество]])</f>
        <v>-170</v>
      </c>
      <c r="F181" s="20">
        <f>Сделки[[#This Row],[Количество_net]]*VLOOKUP(Сделки[[#This Row],[Дата сделки]],Таблица2[],2,FALSE)</f>
        <v>-33321.698299999996</v>
      </c>
      <c r="G181" s="20">
        <f>Сделки[[#This Row],[Денежный поток]]/(1+$J$2)^((B181-$B$3)/365)</f>
        <v>-29351.874668427692</v>
      </c>
      <c r="H181">
        <f>Сделки[[#This Row],[Денежный поток]]/(1+$I$2)^((B181-$B$3)/365)</f>
        <v>-39135.128421144298</v>
      </c>
      <c r="I181" s="32" t="s">
        <v>2933</v>
      </c>
      <c r="J181" s="11">
        <v>150</v>
      </c>
    </row>
    <row r="182" spans="1:10" x14ac:dyDescent="0.2">
      <c r="A182" s="36">
        <f>Сделки[[#This Row],[Денежный поток]]/(1+$M$11)^((B182-$B$3)/365)</f>
        <v>-200.44585509522332</v>
      </c>
      <c r="B182" s="10">
        <v>43131</v>
      </c>
      <c r="C182" t="s">
        <v>2944</v>
      </c>
      <c r="D182">
        <v>140</v>
      </c>
      <c r="E182">
        <f>IF(Сделки[[#This Row],[Тип сделки]]="Продажа",Сделки[[#This Row],[Количество]]*-1,Сделки[[#This Row],[Количество]])</f>
        <v>-140</v>
      </c>
      <c r="F182" s="20">
        <f>Сделки[[#This Row],[Количество_net]]*VLOOKUP(Сделки[[#This Row],[Дата сделки]],Таблица2[],2,FALSE)</f>
        <v>-26047</v>
      </c>
      <c r="G182" s="20">
        <f>Сделки[[#This Row],[Денежный поток]]/(1+$J$2)^((B182-$B$3)/365)</f>
        <v>-22929.636137179608</v>
      </c>
      <c r="H182">
        <f>Сделки[[#This Row],[Денежный поток]]/(1+$I$2)^((B182-$B$3)/365)</f>
        <v>-30615.312207222272</v>
      </c>
      <c r="I182" s="32" t="s">
        <v>3071</v>
      </c>
      <c r="J182" s="11">
        <v>-300</v>
      </c>
    </row>
    <row r="183" spans="1:10" x14ac:dyDescent="0.2">
      <c r="A183" s="36">
        <f>Сделки[[#This Row],[Денежный поток]]/(1+$M$11)^((B183-$B$3)/365)</f>
        <v>330.33597415067504</v>
      </c>
      <c r="B183" s="10">
        <v>43137</v>
      </c>
      <c r="C183" t="s">
        <v>2942</v>
      </c>
      <c r="D183">
        <v>250</v>
      </c>
      <c r="E183">
        <f>IF(Сделки[[#This Row],[Тип сделки]]="Продажа",Сделки[[#This Row],[Количество]]*-1,Сделки[[#This Row],[Количество]])</f>
        <v>250</v>
      </c>
      <c r="F183" s="20">
        <f>Сделки[[#This Row],[Количество_net]]*VLOOKUP(Сделки[[#This Row],[Дата сделки]],Таблица2[],2,FALSE)</f>
        <v>44162.497499999998</v>
      </c>
      <c r="G183" s="20">
        <f>Сделки[[#This Row],[Денежный поток]]/(1+$J$2)^((B183-$B$3)/365)</f>
        <v>38848.11609296692</v>
      </c>
      <c r="H183">
        <f>Сделки[[#This Row],[Денежный поток]]/(1+$I$2)^((B183-$B$3)/365)</f>
        <v>51957.01891840357</v>
      </c>
      <c r="I183" s="32" t="s">
        <v>2899</v>
      </c>
      <c r="J183" s="11">
        <v>-270</v>
      </c>
    </row>
    <row r="184" spans="1:10" x14ac:dyDescent="0.2">
      <c r="A184" s="36">
        <f>Сделки[[#This Row],[Денежный поток]]/(1+$M$11)^((B184-$B$3)/365)</f>
        <v>-290.66563486414748</v>
      </c>
      <c r="B184" s="10">
        <v>43138</v>
      </c>
      <c r="C184" t="s">
        <v>2944</v>
      </c>
      <c r="D184">
        <v>220</v>
      </c>
      <c r="E184">
        <f>IF(Сделки[[#This Row],[Тип сделки]]="Продажа",Сделки[[#This Row],[Количество]]*-1,Сделки[[#This Row],[Количество]])</f>
        <v>-220</v>
      </c>
      <c r="F184" s="20">
        <f>Сделки[[#This Row],[Количество_net]]*VLOOKUP(Сделки[[#This Row],[Дата сделки]],Таблица2[],2,FALSE)</f>
        <v>-39043.4</v>
      </c>
      <c r="G184" s="20">
        <f>Сделки[[#This Row],[Денежный поток]]/(1+$J$2)^((B184-$B$3)/365)</f>
        <v>-34340.776773870166</v>
      </c>
      <c r="H184">
        <f>Сделки[[#This Row],[Денежный поток]]/(1+$I$2)^((B184-$B$3)/365)</f>
        <v>-45941.640468685626</v>
      </c>
      <c r="I184" s="32" t="s">
        <v>3072</v>
      </c>
      <c r="J184" s="11">
        <v>70</v>
      </c>
    </row>
    <row r="185" spans="1:10" x14ac:dyDescent="0.2">
      <c r="A185" s="36">
        <f>Сделки[[#This Row],[Денежный поток]]/(1+$M$11)^((B185-$B$3)/365)</f>
        <v>-166.73746907231248</v>
      </c>
      <c r="B185" s="10">
        <v>43157</v>
      </c>
      <c r="C185" t="s">
        <v>2944</v>
      </c>
      <c r="D185">
        <v>130</v>
      </c>
      <c r="E185">
        <f>IF(Сделки[[#This Row],[Тип сделки]]="Продажа",Сделки[[#This Row],[Количество]]*-1,Сделки[[#This Row],[Количество]])</f>
        <v>-130</v>
      </c>
      <c r="F185" s="20">
        <f>Сделки[[#This Row],[Количество_net]]*VLOOKUP(Сделки[[#This Row],[Дата сделки]],Таблица2[],2,FALSE)</f>
        <v>-24505</v>
      </c>
      <c r="G185" s="20">
        <f>Сделки[[#This Row],[Денежный поток]]/(1+$J$2)^((B185-$B$3)/365)</f>
        <v>-21502.749246898496</v>
      </c>
      <c r="H185">
        <f>Сделки[[#This Row],[Денежный поток]]/(1+$I$2)^((B185-$B$3)/365)</f>
        <v>-28920.82615051332</v>
      </c>
      <c r="I185" s="32" t="s">
        <v>3073</v>
      </c>
      <c r="J185" s="11">
        <v>190</v>
      </c>
    </row>
    <row r="186" spans="1:10" x14ac:dyDescent="0.2">
      <c r="A186" s="36">
        <f>Сделки[[#This Row],[Денежный поток]]/(1+$M$11)^((B186-$B$3)/365)</f>
        <v>359.12685646344227</v>
      </c>
      <c r="B186" s="10">
        <v>43157</v>
      </c>
      <c r="C186" t="s">
        <v>2942</v>
      </c>
      <c r="D186">
        <v>280</v>
      </c>
      <c r="E186">
        <f>IF(Сделки[[#This Row],[Тип сделки]]="Продажа",Сделки[[#This Row],[Количество]]*-1,Сделки[[#This Row],[Количество]])</f>
        <v>280</v>
      </c>
      <c r="F186" s="20">
        <f>Сделки[[#This Row],[Количество_net]]*VLOOKUP(Сделки[[#This Row],[Дата сделки]],Таблица2[],2,FALSE)</f>
        <v>52780</v>
      </c>
      <c r="G186" s="20">
        <f>Сделки[[#This Row],[Денежный поток]]/(1+$J$2)^((B186-$B$3)/365)</f>
        <v>46313.613762550602</v>
      </c>
      <c r="H186">
        <f>Сделки[[#This Row],[Денежный поток]]/(1+$I$2)^((B186-$B$3)/365)</f>
        <v>62291.010170336376</v>
      </c>
      <c r="I186" s="32" t="s">
        <v>3074</v>
      </c>
      <c r="J186" s="11">
        <v>360</v>
      </c>
    </row>
    <row r="187" spans="1:10" x14ac:dyDescent="0.2">
      <c r="A187" s="36">
        <f>Сделки[[#This Row],[Денежный поток]]/(1+$M$11)^((B187-$B$3)/365)</f>
        <v>-377.45560331846553</v>
      </c>
      <c r="B187" s="10">
        <v>43158</v>
      </c>
      <c r="C187" t="s">
        <v>2944</v>
      </c>
      <c r="D187">
        <v>300</v>
      </c>
      <c r="E187">
        <f>IF(Сделки[[#This Row],[Тип сделки]]="Продажа",Сделки[[#This Row],[Количество]]*-1,Сделки[[#This Row],[Количество]])</f>
        <v>-300</v>
      </c>
      <c r="F187" s="20">
        <f>Сделки[[#This Row],[Количество_net]]*VLOOKUP(Сделки[[#This Row],[Дата сделки]],Таблица2[],2,FALSE)</f>
        <v>-55736.996999999996</v>
      </c>
      <c r="G187" s="20">
        <f>Сделки[[#This Row],[Денежный поток]]/(1+$J$2)^((B187-$B$3)/365)</f>
        <v>-48902.267505132644</v>
      </c>
      <c r="H187">
        <f>Сделки[[#This Row],[Денежный поток]]/(1+$I$2)^((B187-$B$3)/365)</f>
        <v>-65791.202378210757</v>
      </c>
      <c r="I187" s="32" t="s">
        <v>3075</v>
      </c>
      <c r="J187" s="11">
        <v>290</v>
      </c>
    </row>
    <row r="188" spans="1:10" x14ac:dyDescent="0.2">
      <c r="A188" s="36">
        <f>Сделки[[#This Row],[Денежный поток]]/(1+$M$11)^((B188-$B$3)/365)</f>
        <v>-333.63914809557252</v>
      </c>
      <c r="B188" s="10">
        <v>43161</v>
      </c>
      <c r="C188" t="s">
        <v>2944</v>
      </c>
      <c r="D188">
        <v>270</v>
      </c>
      <c r="E188">
        <f>IF(Сделки[[#This Row],[Тип сделки]]="Продажа",Сделки[[#This Row],[Количество]]*-1,Сделки[[#This Row],[Количество]])</f>
        <v>-270</v>
      </c>
      <c r="F188" s="20">
        <f>Сделки[[#This Row],[Количество_net]]*VLOOKUP(Сделки[[#This Row],[Дата сделки]],Таблица2[],2,FALSE)</f>
        <v>-49971.600000000006</v>
      </c>
      <c r="G188" s="20">
        <f>Сделки[[#This Row],[Денежный поток]]/(1+$J$2)^((B188-$B$3)/365)</f>
        <v>-43827.54334169552</v>
      </c>
      <c r="H188">
        <f>Сделки[[#This Row],[Денежный поток]]/(1+$I$2)^((B188-$B$3)/365)</f>
        <v>-59013.628814942902</v>
      </c>
      <c r="I188" s="32" t="s">
        <v>2907</v>
      </c>
      <c r="J188" s="11">
        <v>-460</v>
      </c>
    </row>
    <row r="189" spans="1:10" x14ac:dyDescent="0.2">
      <c r="A189" s="36">
        <f>Сделки[[#This Row],[Денежный поток]]/(1+$M$11)^((B189-$B$3)/365)</f>
        <v>86.401083105525927</v>
      </c>
      <c r="B189" s="10">
        <v>43168</v>
      </c>
      <c r="C189" t="s">
        <v>2942</v>
      </c>
      <c r="D189">
        <v>70</v>
      </c>
      <c r="E189">
        <f>IF(Сделки[[#This Row],[Тип сделки]]="Продажа",Сделки[[#This Row],[Количество]]*-1,Сделки[[#This Row],[Количество]])</f>
        <v>70</v>
      </c>
      <c r="F189" s="20">
        <f>Сделки[[#This Row],[Количество_net]]*VLOOKUP(Сделки[[#This Row],[Дата сделки]],Таблица2[],2,FALSE)</f>
        <v>13377.000700000001</v>
      </c>
      <c r="G189" s="20">
        <f>Сделки[[#This Row],[Денежный поток]]/(1+$J$2)^((B189-$B$3)/365)</f>
        <v>11722.106262447056</v>
      </c>
      <c r="H189">
        <f>Сделки[[#This Row],[Денежный поток]]/(1+$I$2)^((B189-$B$3)/365)</f>
        <v>15814.872741313407</v>
      </c>
      <c r="I189" s="32" t="s">
        <v>3076</v>
      </c>
      <c r="J189" s="11">
        <v>-400</v>
      </c>
    </row>
    <row r="190" spans="1:10" x14ac:dyDescent="0.2">
      <c r="A190" s="36">
        <f>Сделки[[#This Row],[Денежный поток]]/(1+$M$11)^((B190-$B$3)/365)</f>
        <v>300.64741954288934</v>
      </c>
      <c r="B190" s="10">
        <v>43172</v>
      </c>
      <c r="C190" t="s">
        <v>2942</v>
      </c>
      <c r="D190">
        <v>250</v>
      </c>
      <c r="E190">
        <f>IF(Сделки[[#This Row],[Тип сделки]]="Продажа",Сделки[[#This Row],[Количество]]*-1,Сделки[[#This Row],[Количество]])</f>
        <v>250</v>
      </c>
      <c r="F190" s="20">
        <f>Сделки[[#This Row],[Количество_net]]*VLOOKUP(Сделки[[#This Row],[Дата сделки]],Таблица2[],2,FALSE)</f>
        <v>47437.5</v>
      </c>
      <c r="G190" s="20">
        <f>Сделки[[#This Row],[Денежный поток]]/(1+$J$2)^((B190-$B$3)/365)</f>
        <v>41548.302675624931</v>
      </c>
      <c r="H190">
        <f>Сделки[[#This Row],[Денежный поток]]/(1+$I$2)^((B190-$B$3)/365)</f>
        <v>56117.953232087668</v>
      </c>
      <c r="I190" s="32" t="s">
        <v>3077</v>
      </c>
      <c r="J190" s="11">
        <v>230</v>
      </c>
    </row>
    <row r="191" spans="1:10" x14ac:dyDescent="0.2">
      <c r="A191" s="36">
        <f>Сделки[[#This Row],[Денежный поток]]/(1+$M$11)^((B191-$B$3)/365)</f>
        <v>-72.155380690293441</v>
      </c>
      <c r="B191" s="10">
        <v>43172</v>
      </c>
      <c r="C191" t="s">
        <v>2944</v>
      </c>
      <c r="D191">
        <v>60</v>
      </c>
      <c r="E191">
        <f>IF(Сделки[[#This Row],[Тип сделки]]="Продажа",Сделки[[#This Row],[Количество]]*-1,Сделки[[#This Row],[Количество]])</f>
        <v>-60</v>
      </c>
      <c r="F191" s="20">
        <f>Сделки[[#This Row],[Количество_net]]*VLOOKUP(Сделки[[#This Row],[Дата сделки]],Таблица2[],2,FALSE)</f>
        <v>-11385</v>
      </c>
      <c r="G191" s="20">
        <f>Сделки[[#This Row],[Денежный поток]]/(1+$J$2)^((B191-$B$3)/365)</f>
        <v>-9971.5926421499844</v>
      </c>
      <c r="H191">
        <f>Сделки[[#This Row],[Денежный поток]]/(1+$I$2)^((B191-$B$3)/365)</f>
        <v>-13468.30877570104</v>
      </c>
      <c r="I191" s="32" t="s">
        <v>3078</v>
      </c>
      <c r="J191" s="11">
        <v>150</v>
      </c>
    </row>
    <row r="192" spans="1:10" x14ac:dyDescent="0.2">
      <c r="A192" s="36">
        <f>Сделки[[#This Row],[Денежный поток]]/(1+$M$11)^((B192-$B$3)/365)</f>
        <v>432.74948285316304</v>
      </c>
      <c r="B192" s="10">
        <v>43173</v>
      </c>
      <c r="C192" t="s">
        <v>2942</v>
      </c>
      <c r="D192">
        <v>360</v>
      </c>
      <c r="E192">
        <f>IF(Сделки[[#This Row],[Тип сделки]]="Продажа",Сделки[[#This Row],[Количество]]*-1,Сделки[[#This Row],[Количество]])</f>
        <v>360</v>
      </c>
      <c r="F192" s="20">
        <f>Сделки[[#This Row],[Количество_net]]*VLOOKUP(Сделки[[#This Row],[Дата сделки]],Таблица2[],2,FALSE)</f>
        <v>68605.203599999993</v>
      </c>
      <c r="G192" s="20">
        <f>Сделки[[#This Row],[Денежный поток]]/(1+$J$2)^((B192-$B$3)/365)</f>
        <v>60080.660487842593</v>
      </c>
      <c r="H192">
        <f>Сделки[[#This Row],[Денежный поток]]/(1+$I$2)^((B192-$B$3)/365)</f>
        <v>81171.833621738799</v>
      </c>
      <c r="I192" s="32" t="s">
        <v>2809</v>
      </c>
      <c r="J192" s="11">
        <v>80</v>
      </c>
    </row>
    <row r="193" spans="1:10" x14ac:dyDescent="0.2">
      <c r="A193" s="36">
        <f>Сделки[[#This Row],[Денежный поток]]/(1+$M$11)^((B193-$B$3)/365)</f>
        <v>290.4745742847112</v>
      </c>
      <c r="B193" s="10">
        <v>43188</v>
      </c>
      <c r="C193" t="s">
        <v>2942</v>
      </c>
      <c r="D193">
        <v>290</v>
      </c>
      <c r="E193">
        <f>IF(Сделки[[#This Row],[Тип сделки]]="Продажа",Сделки[[#This Row],[Количество]]*-1,Сделки[[#This Row],[Количество]])</f>
        <v>290</v>
      </c>
      <c r="F193" s="20">
        <f>Сделки[[#This Row],[Количество_net]]*VLOOKUP(Сделки[[#This Row],[Дата сделки]],Таблица2[],2,FALSE)</f>
        <v>49439.199999999997</v>
      </c>
      <c r="G193" s="20">
        <f>Сделки[[#This Row],[Денежный поток]]/(1+$J$2)^((B193-$B$3)/365)</f>
        <v>43215.67346649745</v>
      </c>
      <c r="H193">
        <f>Сделки[[#This Row],[Денежный поток]]/(1+$I$2)^((B193-$B$3)/365)</f>
        <v>58633.224035495085</v>
      </c>
      <c r="I193" s="32" t="s">
        <v>3079</v>
      </c>
      <c r="J193" s="11">
        <v>-20</v>
      </c>
    </row>
    <row r="194" spans="1:10" x14ac:dyDescent="0.2">
      <c r="A194" s="36">
        <f>Сделки[[#This Row],[Денежный поток]]/(1+$M$11)^((B194-$B$3)/365)</f>
        <v>-440.36079932018771</v>
      </c>
      <c r="B194" s="10">
        <v>43192</v>
      </c>
      <c r="C194" t="s">
        <v>2944</v>
      </c>
      <c r="D194">
        <v>460</v>
      </c>
      <c r="E194">
        <f>IF(Сделки[[#This Row],[Тип сделки]]="Продажа",Сделки[[#This Row],[Количество]]*-1,Сделки[[#This Row],[Количество]])</f>
        <v>-460</v>
      </c>
      <c r="F194" s="20">
        <f>Сделки[[#This Row],[Количество_net]]*VLOOKUP(Сделки[[#This Row],[Дата сделки]],Таблица2[],2,FALSE)</f>
        <v>-76383</v>
      </c>
      <c r="G194" s="20">
        <f>Сделки[[#This Row],[Денежный поток]]/(1+$J$2)^((B194-$B$3)/365)</f>
        <v>-66734.613828571135</v>
      </c>
      <c r="H194">
        <f>Сделки[[#This Row],[Денежный поток]]/(1+$I$2)^((B194-$B$3)/365)</f>
        <v>-90644.640303263033</v>
      </c>
      <c r="I194" s="32" t="s">
        <v>3080</v>
      </c>
      <c r="J194" s="11">
        <v>-290</v>
      </c>
    </row>
    <row r="195" spans="1:10" x14ac:dyDescent="0.2">
      <c r="A195" s="36">
        <f>Сделки[[#This Row],[Денежный поток]]/(1+$M$11)^((B195-$B$3)/365)</f>
        <v>-386.09428421850851</v>
      </c>
      <c r="B195" s="10">
        <v>43193</v>
      </c>
      <c r="C195" t="s">
        <v>2944</v>
      </c>
      <c r="D195">
        <v>400</v>
      </c>
      <c r="E195">
        <f>IF(Сделки[[#This Row],[Тип сделки]]="Продажа",Сделки[[#This Row],[Количество]]*-1,Сделки[[#This Row],[Количество]])</f>
        <v>-400</v>
      </c>
      <c r="F195" s="20">
        <f>Сделки[[#This Row],[Количество_net]]*VLOOKUP(Сделки[[#This Row],[Дата сделки]],Таблица2[],2,FALSE)</f>
        <v>-67288</v>
      </c>
      <c r="G195" s="20">
        <f>Сделки[[#This Row],[Денежный поток]]/(1+$J$2)^((B195-$B$3)/365)</f>
        <v>-58781.1674561529</v>
      </c>
      <c r="H195">
        <f>Сделки[[#This Row],[Денежный поток]]/(1+$I$2)^((B195-$B$3)/365)</f>
        <v>-79864.045903865379</v>
      </c>
      <c r="I195" s="32" t="s">
        <v>3081</v>
      </c>
      <c r="J195" s="11">
        <v>-110</v>
      </c>
    </row>
    <row r="196" spans="1:10" x14ac:dyDescent="0.2">
      <c r="A196" s="36">
        <f>Сделки[[#This Row],[Денежный поток]]/(1+$M$11)^((B196-$B$3)/365)</f>
        <v>227.9171155686646</v>
      </c>
      <c r="B196" s="10">
        <v>43194</v>
      </c>
      <c r="C196" t="s">
        <v>2942</v>
      </c>
      <c r="D196">
        <v>230</v>
      </c>
      <c r="E196">
        <f>IF(Сделки[[#This Row],[Тип сделки]]="Продажа",Сделки[[#This Row],[Количество]]*-1,Сделки[[#This Row],[Количество]])</f>
        <v>230</v>
      </c>
      <c r="F196" s="20">
        <f>Сделки[[#This Row],[Количество_net]]*VLOOKUP(Сделки[[#This Row],[Дата сделки]],Таблица2[],2,FALSE)</f>
        <v>39909.600000000006</v>
      </c>
      <c r="G196" s="20">
        <f>Сделки[[#This Row],[Денежный поток]]/(1+$J$2)^((B196-$B$3)/365)</f>
        <v>34859.737281851099</v>
      </c>
      <c r="H196">
        <f>Сделки[[#This Row],[Денежный поток]]/(1+$I$2)^((B196-$B$3)/365)</f>
        <v>47376.102779532324</v>
      </c>
      <c r="I196" s="32" t="s">
        <v>3082</v>
      </c>
      <c r="J196" s="11">
        <v>-250</v>
      </c>
    </row>
    <row r="197" spans="1:10" x14ac:dyDescent="0.2">
      <c r="A197" s="36">
        <f>Сделки[[#This Row],[Денежный поток]]/(1+$M$11)^((B197-$B$3)/365)</f>
        <v>136.24101280285939</v>
      </c>
      <c r="B197" s="10">
        <v>43210</v>
      </c>
      <c r="C197" t="s">
        <v>2942</v>
      </c>
      <c r="D197">
        <v>150</v>
      </c>
      <c r="E197">
        <f>IF(Сделки[[#This Row],[Тип сделки]]="Продажа",Сделки[[#This Row],[Количество]]*-1,Сделки[[#This Row],[Количество]])</f>
        <v>150</v>
      </c>
      <c r="F197" s="20">
        <f>Сделки[[#This Row],[Количество_net]]*VLOOKUP(Сделки[[#This Row],[Дата сделки]],Таблица2[],2,FALSE)</f>
        <v>25734</v>
      </c>
      <c r="G197" s="20">
        <f>Сделки[[#This Row],[Денежный поток]]/(1+$J$2)^((B197-$B$3)/365)</f>
        <v>22433.259937093495</v>
      </c>
      <c r="H197">
        <f>Сделки[[#This Row],[Денежный поток]]/(1+$I$2)^((B197-$B$3)/365)</f>
        <v>30625.38554954125</v>
      </c>
      <c r="I197" s="32" t="s">
        <v>2830</v>
      </c>
      <c r="J197" s="11">
        <v>-480</v>
      </c>
    </row>
    <row r="198" spans="1:10" x14ac:dyDescent="0.2">
      <c r="A198" s="36">
        <f>Сделки[[#This Row],[Денежный поток]]/(1+$M$11)^((B198-$B$3)/365)</f>
        <v>72.71060257897399</v>
      </c>
      <c r="B198" s="10">
        <v>43217</v>
      </c>
      <c r="C198" t="s">
        <v>2942</v>
      </c>
      <c r="D198">
        <v>80</v>
      </c>
      <c r="E198">
        <f>IF(Сделки[[#This Row],[Тип сделки]]="Продажа",Сделки[[#This Row],[Количество]]*-1,Сделки[[#This Row],[Количество]])</f>
        <v>80</v>
      </c>
      <c r="F198" s="20">
        <f>Сделки[[#This Row],[Количество_net]]*VLOOKUP(Сделки[[#This Row],[Дата сделки]],Таблица2[],2,FALSE)</f>
        <v>14196.800800000001</v>
      </c>
      <c r="G198" s="20">
        <f>Сделки[[#This Row],[Денежный поток]]/(1+$J$2)^((B198-$B$3)/365)</f>
        <v>12365.127872337236</v>
      </c>
      <c r="H198">
        <f>Сделки[[#This Row],[Денежный поток]]/(1+$I$2)^((B198-$B$3)/365)</f>
        <v>16913.85654996349</v>
      </c>
      <c r="I198" s="32" t="s">
        <v>3083</v>
      </c>
      <c r="J198" s="11">
        <v>-450</v>
      </c>
    </row>
    <row r="199" spans="1:10" x14ac:dyDescent="0.2">
      <c r="A199" s="36">
        <f>Сделки[[#This Row],[Денежный поток]]/(1+$M$11)^((B199-$B$3)/365)</f>
        <v>-16.211080655239478</v>
      </c>
      <c r="B199" s="10">
        <v>43235</v>
      </c>
      <c r="C199" t="s">
        <v>2944</v>
      </c>
      <c r="D199">
        <v>20</v>
      </c>
      <c r="E199">
        <f>IF(Сделки[[#This Row],[Тип сделки]]="Продажа",Сделки[[#This Row],[Количество]]*-1,Сделки[[#This Row],[Количество]])</f>
        <v>-20</v>
      </c>
      <c r="F199" s="20">
        <f>Сделки[[#This Row],[Количество_net]]*VLOOKUP(Сделки[[#This Row],[Дата сделки]],Таблица2[],2,FALSE)</f>
        <v>-3446.8</v>
      </c>
      <c r="G199" s="20">
        <f>Сделки[[#This Row],[Денежный поток]]/(1+$J$2)^((B199-$B$3)/365)</f>
        <v>-2995.4002344566461</v>
      </c>
      <c r="H199">
        <f>Сделки[[#This Row],[Денежный поток]]/(1+$I$2)^((B199-$B$3)/365)</f>
        <v>-4118.1018968367343</v>
      </c>
      <c r="I199" s="32" t="s">
        <v>3084</v>
      </c>
      <c r="J199" s="11">
        <v>20</v>
      </c>
    </row>
    <row r="200" spans="1:10" x14ac:dyDescent="0.2">
      <c r="A200" s="36">
        <f>Сделки[[#This Row],[Денежный поток]]/(1+$M$11)^((B200-$B$3)/365)</f>
        <v>-235.93233445820005</v>
      </c>
      <c r="B200" s="10">
        <v>43236</v>
      </c>
      <c r="C200" t="s">
        <v>2944</v>
      </c>
      <c r="D200">
        <v>290</v>
      </c>
      <c r="E200">
        <f>IF(Сделки[[#This Row],[Тип сделки]]="Продажа",Сделки[[#This Row],[Количество]]*-1,Сделки[[#This Row],[Количество]])</f>
        <v>-290</v>
      </c>
      <c r="F200" s="20">
        <f>Сделки[[#This Row],[Количество_net]]*VLOOKUP(Сделки[[#This Row],[Дата сделки]],Таблица2[],2,FALSE)</f>
        <v>-50402</v>
      </c>
      <c r="G200" s="20">
        <f>Сделки[[#This Row],[Денежный поток]]/(1+$J$2)^((B200-$B$3)/365)</f>
        <v>-43795.82306116246</v>
      </c>
      <c r="H200">
        <f>Сделки[[#This Row],[Денежный поток]]/(1+$I$2)^((B200-$B$3)/365)</f>
        <v>-60227.806110090125</v>
      </c>
      <c r="I200" s="32" t="s">
        <v>3085</v>
      </c>
      <c r="J200" s="11">
        <v>100</v>
      </c>
    </row>
    <row r="201" spans="1:10" x14ac:dyDescent="0.2">
      <c r="A201" s="36">
        <f>Сделки[[#This Row],[Денежный поток]]/(1+$M$11)^((B201-$B$3)/365)</f>
        <v>-89.923316843270626</v>
      </c>
      <c r="B201" s="10">
        <v>43238</v>
      </c>
      <c r="C201" t="s">
        <v>2944</v>
      </c>
      <c r="D201">
        <v>110</v>
      </c>
      <c r="E201">
        <f>IF(Сделки[[#This Row],[Тип сделки]]="Продажа",Сделки[[#This Row],[Количество]]*-1,Сделки[[#This Row],[Количество]])</f>
        <v>-110</v>
      </c>
      <c r="F201" s="20">
        <f>Сделки[[#This Row],[Количество_net]]*VLOOKUP(Сделки[[#This Row],[Дата сделки]],Таблица2[],2,FALSE)</f>
        <v>-19393</v>
      </c>
      <c r="G201" s="20">
        <f>Сделки[[#This Row],[Денежный поток]]/(1+$J$2)^((B201-$B$3)/365)</f>
        <v>-16846.985986585478</v>
      </c>
      <c r="H201">
        <f>Сделки[[#This Row],[Денежный поток]]/(1+$I$2)^((B201-$B$3)/365)</f>
        <v>-23180.927567303021</v>
      </c>
      <c r="I201" s="32" t="s">
        <v>3086</v>
      </c>
      <c r="J201" s="11">
        <v>-170</v>
      </c>
    </row>
    <row r="202" spans="1:10" x14ac:dyDescent="0.2">
      <c r="A202" s="36">
        <f>Сделки[[#This Row],[Денежный поток]]/(1+$M$11)^((B202-$B$3)/365)</f>
        <v>-199.88454455979465</v>
      </c>
      <c r="B202" s="10">
        <v>43245</v>
      </c>
      <c r="C202" t="s">
        <v>2944</v>
      </c>
      <c r="D202">
        <v>250</v>
      </c>
      <c r="E202">
        <f>IF(Сделки[[#This Row],[Тип сделки]]="Продажа",Сделки[[#This Row],[Количество]]*-1,Сделки[[#This Row],[Количество]])</f>
        <v>-250</v>
      </c>
      <c r="F202" s="20">
        <f>Сделки[[#This Row],[Количество_net]]*VLOOKUP(Сделки[[#This Row],[Дата сделки]],Таблица2[],2,FALSE)</f>
        <v>-44560.002500000002</v>
      </c>
      <c r="G202" s="20">
        <f>Сделки[[#This Row],[Денежный поток]]/(1+$J$2)^((B202-$B$3)/365)</f>
        <v>-38676.347620159773</v>
      </c>
      <c r="H202">
        <f>Сделки[[#This Row],[Денежный поток]]/(1+$I$2)^((B202-$B$3)/365)</f>
        <v>-53322.303819921093</v>
      </c>
      <c r="I202" s="32" t="s">
        <v>2876</v>
      </c>
      <c r="J202" s="11">
        <v>-100</v>
      </c>
    </row>
    <row r="203" spans="1:10" x14ac:dyDescent="0.2">
      <c r="A203" s="36">
        <f>Сделки[[#This Row],[Денежный поток]]/(1+$M$11)^((B203-$B$3)/365)</f>
        <v>-380.81740614155854</v>
      </c>
      <c r="B203" s="10">
        <v>43255</v>
      </c>
      <c r="C203" t="s">
        <v>2944</v>
      </c>
      <c r="D203">
        <v>480</v>
      </c>
      <c r="E203">
        <f>IF(Сделки[[#This Row],[Тип сделки]]="Продажа",Сделки[[#This Row],[Количество]]*-1,Сделки[[#This Row],[Количество]])</f>
        <v>-480</v>
      </c>
      <c r="F203" s="20">
        <f>Сделки[[#This Row],[Количество_net]]*VLOOKUP(Сделки[[#This Row],[Дата сделки]],Таблица2[],2,FALSE)</f>
        <v>-89011.199999999997</v>
      </c>
      <c r="G203" s="20">
        <f>Сделки[[#This Row],[Денежный поток]]/(1+$J$2)^((B203-$B$3)/365)</f>
        <v>-77162.515591137912</v>
      </c>
      <c r="H203">
        <f>Сделки[[#This Row],[Денежный поток]]/(1+$I$2)^((B203-$B$3)/365)</f>
        <v>-106681.97543173142</v>
      </c>
      <c r="I203" s="32" t="s">
        <v>3087</v>
      </c>
      <c r="J203" s="11">
        <v>-110</v>
      </c>
    </row>
    <row r="204" spans="1:10" x14ac:dyDescent="0.2">
      <c r="A204" s="36">
        <f>Сделки[[#This Row],[Денежный поток]]/(1+$M$11)^((B204-$B$3)/365)</f>
        <v>-343.06088034649162</v>
      </c>
      <c r="B204" s="10">
        <v>43263</v>
      </c>
      <c r="C204" t="s">
        <v>2944</v>
      </c>
      <c r="D204">
        <v>450</v>
      </c>
      <c r="E204">
        <f>IF(Сделки[[#This Row],[Тип сделки]]="Продажа",Сделки[[#This Row],[Количество]]*-1,Сделки[[#This Row],[Количество]])</f>
        <v>-450</v>
      </c>
      <c r="F204" s="20">
        <f>Сделки[[#This Row],[Количество_net]]*VLOOKUP(Сделки[[#This Row],[Дата сделки]],Таблица2[],2,FALSE)</f>
        <v>-83281.504499999995</v>
      </c>
      <c r="G204" s="20">
        <f>Сделки[[#This Row],[Денежный поток]]/(1+$J$2)^((B204-$B$3)/365)</f>
        <v>-72123.943178997783</v>
      </c>
      <c r="H204">
        <f>Сделки[[#This Row],[Денежный поток]]/(1+$I$2)^((B204-$B$3)/365)</f>
        <v>-99940.406287515027</v>
      </c>
      <c r="I204" s="32" t="s">
        <v>2925</v>
      </c>
      <c r="J204" s="11">
        <v>10</v>
      </c>
    </row>
    <row r="205" spans="1:10" x14ac:dyDescent="0.2">
      <c r="A205" s="36">
        <f>Сделки[[#This Row],[Денежный поток]]/(1+$M$11)^((B205-$B$3)/365)</f>
        <v>14.730425741138589</v>
      </c>
      <c r="B205" s="10">
        <v>43269</v>
      </c>
      <c r="C205" t="s">
        <v>2942</v>
      </c>
      <c r="D205">
        <v>20</v>
      </c>
      <c r="E205">
        <f>IF(Сделки[[#This Row],[Тип сделки]]="Продажа",Сделки[[#This Row],[Количество]]*-1,Сделки[[#This Row],[Количество]])</f>
        <v>20</v>
      </c>
      <c r="F205" s="20">
        <f>Сделки[[#This Row],[Количество_net]]*VLOOKUP(Сделки[[#This Row],[Дата сделки]],Таблица2[],2,FALSE)</f>
        <v>3679</v>
      </c>
      <c r="G205" s="20">
        <f>Сделки[[#This Row],[Денежный поток]]/(1+$J$2)^((B205-$B$3)/365)</f>
        <v>3183.7398407831975</v>
      </c>
      <c r="H205">
        <f>Сделки[[#This Row],[Денежный поток]]/(1+$I$2)^((B205-$B$3)/365)</f>
        <v>4419.0809066051233</v>
      </c>
      <c r="I205" s="32" t="s">
        <v>3088</v>
      </c>
      <c r="J205" s="11">
        <v>-310</v>
      </c>
    </row>
    <row r="206" spans="1:10" x14ac:dyDescent="0.2">
      <c r="A206" s="36">
        <f>Сделки[[#This Row],[Денежный поток]]/(1+$M$11)^((B206-$B$3)/365)</f>
        <v>70.157744722552749</v>
      </c>
      <c r="B206" s="10">
        <v>43280</v>
      </c>
      <c r="C206" t="s">
        <v>2942</v>
      </c>
      <c r="D206">
        <v>100</v>
      </c>
      <c r="E206">
        <f>IF(Сделки[[#This Row],[Тип сделки]]="Продажа",Сделки[[#This Row],[Количество]]*-1,Сделки[[#This Row],[Количество]])</f>
        <v>100</v>
      </c>
      <c r="F206" s="20">
        <f>Сделки[[#This Row],[Количество_net]]*VLOOKUP(Сделки[[#This Row],[Дата сделки]],Таблица2[],2,FALSE)</f>
        <v>18459</v>
      </c>
      <c r="G206" s="20">
        <f>Сделки[[#This Row],[Денежный поток]]/(1+$J$2)^((B206-$B$3)/365)</f>
        <v>15952.309782413975</v>
      </c>
      <c r="H206">
        <f>Сделки[[#This Row],[Денежный поток]]/(1+$I$2)^((B206-$B$3)/365)</f>
        <v>22210.651546194986</v>
      </c>
      <c r="I206" s="32" t="s">
        <v>3089</v>
      </c>
      <c r="J206" s="11">
        <v>440</v>
      </c>
    </row>
    <row r="207" spans="1:10" x14ac:dyDescent="0.2">
      <c r="A207" s="36">
        <f>Сделки[[#This Row],[Денежный поток]]/(1+$M$11)^((B207-$B$3)/365)</f>
        <v>-117.66739120099255</v>
      </c>
      <c r="B207" s="10">
        <v>43286</v>
      </c>
      <c r="C207" t="s">
        <v>2944</v>
      </c>
      <c r="D207">
        <v>170</v>
      </c>
      <c r="E207">
        <f>IF(Сделки[[#This Row],[Тип сделки]]="Продажа",Сделки[[#This Row],[Количество]]*-1,Сделки[[#This Row],[Количество]])</f>
        <v>-170</v>
      </c>
      <c r="F207" s="20">
        <f>Сделки[[#This Row],[Количество_net]]*VLOOKUP(Сделки[[#This Row],[Дата сделки]],Таблица2[],2,FALSE)</f>
        <v>-31851.200000000001</v>
      </c>
      <c r="G207" s="20">
        <f>Сделки[[#This Row],[Денежный поток]]/(1+$J$2)^((B207-$B$3)/365)</f>
        <v>-27505.407783745759</v>
      </c>
      <c r="H207">
        <f>Сделки[[#This Row],[Денежный поток]]/(1+$I$2)^((B207-$B$3)/365)</f>
        <v>-38360.878523532745</v>
      </c>
      <c r="I207" s="32" t="s">
        <v>3090</v>
      </c>
      <c r="J207" s="11">
        <v>-70</v>
      </c>
    </row>
    <row r="208" spans="1:10" x14ac:dyDescent="0.2">
      <c r="A208" s="36">
        <f>Сделки[[#This Row],[Денежный поток]]/(1+$M$11)^((B208-$B$3)/365)</f>
        <v>-70.602165528854158</v>
      </c>
      <c r="B208" s="10">
        <v>43291</v>
      </c>
      <c r="C208" t="s">
        <v>2944</v>
      </c>
      <c r="D208">
        <v>100</v>
      </c>
      <c r="E208">
        <f>IF(Сделки[[#This Row],[Тип сделки]]="Продажа",Сделки[[#This Row],[Количество]]*-1,Сделки[[#This Row],[Количество]])</f>
        <v>-100</v>
      </c>
      <c r="F208" s="20">
        <f>Сделки[[#This Row],[Количество_net]]*VLOOKUP(Сделки[[#This Row],[Дата сделки]],Таблица2[],2,FALSE)</f>
        <v>-19569</v>
      </c>
      <c r="G208" s="20">
        <f>Сделки[[#This Row],[Денежный поток]]/(1+$J$2)^((B208-$B$3)/365)</f>
        <v>-16888.522577525848</v>
      </c>
      <c r="H208">
        <f>Сделки[[#This Row],[Денежный поток]]/(1+$I$2)^((B208-$B$3)/365)</f>
        <v>-23587.00102707059</v>
      </c>
      <c r="I208" s="32" t="s">
        <v>3091</v>
      </c>
      <c r="J208" s="11">
        <v>-410</v>
      </c>
    </row>
    <row r="209" spans="1:10" x14ac:dyDescent="0.2">
      <c r="A209" s="36">
        <f>Сделки[[#This Row],[Денежный поток]]/(1+$M$11)^((B209-$B$3)/365)</f>
        <v>-75.174789488948235</v>
      </c>
      <c r="B209" s="10">
        <v>43297</v>
      </c>
      <c r="C209" t="s">
        <v>2944</v>
      </c>
      <c r="D209">
        <v>110</v>
      </c>
      <c r="E209">
        <f>IF(Сделки[[#This Row],[Тип сделки]]="Продажа",Сделки[[#This Row],[Количество]]*-1,Сделки[[#This Row],[Количество]])</f>
        <v>-110</v>
      </c>
      <c r="F209" s="20">
        <f>Сделки[[#This Row],[Количество_net]]*VLOOKUP(Сделки[[#This Row],[Дата сделки]],Таблица2[],2,FALSE)</f>
        <v>-21436.799999999999</v>
      </c>
      <c r="G209" s="20">
        <f>Сделки[[#This Row],[Денежный поток]]/(1+$J$2)^((B209-$B$3)/365)</f>
        <v>-18486.720092404066</v>
      </c>
      <c r="H209">
        <f>Сделки[[#This Row],[Денежный поток]]/(1+$I$2)^((B209-$B$3)/365)</f>
        <v>-25862.68828665587</v>
      </c>
      <c r="I209" s="32" t="s">
        <v>3092</v>
      </c>
      <c r="J209" s="11">
        <v>-170</v>
      </c>
    </row>
    <row r="210" spans="1:10" x14ac:dyDescent="0.2">
      <c r="A210" s="36">
        <f>Сделки[[#This Row],[Денежный поток]]/(1+$M$11)^((B210-$B$3)/365)</f>
        <v>6.4447188424829509</v>
      </c>
      <c r="B210" s="10">
        <v>43304</v>
      </c>
      <c r="C210" t="s">
        <v>2942</v>
      </c>
      <c r="D210">
        <v>10</v>
      </c>
      <c r="E210">
        <f>IF(Сделки[[#This Row],[Тип сделки]]="Продажа",Сделки[[#This Row],[Количество]]*-1,Сделки[[#This Row],[Количество]])</f>
        <v>10</v>
      </c>
      <c r="F210" s="20">
        <f>Сделки[[#This Row],[Количество_net]]*VLOOKUP(Сделки[[#This Row],[Дата сделки]],Таблица2[],2,FALSE)</f>
        <v>1899.7</v>
      </c>
      <c r="G210" s="20">
        <f>Сделки[[#This Row],[Денежный поток]]/(1+$J$2)^((B210-$B$3)/365)</f>
        <v>1636.8465355036208</v>
      </c>
      <c r="H210">
        <f>Сделки[[#This Row],[Денежный поток]]/(1+$I$2)^((B210-$B$3)/365)</f>
        <v>2294.439539487661</v>
      </c>
      <c r="I210" s="32" t="s">
        <v>2914</v>
      </c>
      <c r="J210" s="11">
        <v>20</v>
      </c>
    </row>
    <row r="211" spans="1:10" x14ac:dyDescent="0.2">
      <c r="A211" s="36">
        <f>Сделки[[#This Row],[Денежный поток]]/(1+$M$11)^((B211-$B$3)/365)</f>
        <v>-197.65411618040815</v>
      </c>
      <c r="B211" s="10">
        <v>43315</v>
      </c>
      <c r="C211" t="s">
        <v>2944</v>
      </c>
      <c r="D211">
        <v>310</v>
      </c>
      <c r="E211">
        <f>IF(Сделки[[#This Row],[Тип сделки]]="Продажа",Сделки[[#This Row],[Количество]]*-1,Сделки[[#This Row],[Количество]])</f>
        <v>-310</v>
      </c>
      <c r="F211" s="20">
        <f>Сделки[[#This Row],[Количество_net]]*VLOOKUP(Сделки[[#This Row],[Дата сделки]],Таблица2[],2,FALSE)</f>
        <v>-61376.903100000003</v>
      </c>
      <c r="G211" s="20">
        <f>Сделки[[#This Row],[Денежный поток]]/(1+$J$2)^((B211-$B$3)/365)</f>
        <v>-52812.354867209455</v>
      </c>
      <c r="H211">
        <f>Сделки[[#This Row],[Денежный поток]]/(1+$I$2)^((B211-$B$3)/365)</f>
        <v>-74258.732249375913</v>
      </c>
      <c r="I211" s="32" t="s">
        <v>3093</v>
      </c>
      <c r="J211" s="11">
        <v>280</v>
      </c>
    </row>
    <row r="212" spans="1:10" x14ac:dyDescent="0.2">
      <c r="A212" s="36">
        <f>Сделки[[#This Row],[Денежный поток]]/(1+$M$11)^((B212-$B$3)/365)</f>
        <v>276.05392353363379</v>
      </c>
      <c r="B212" s="10">
        <v>43318</v>
      </c>
      <c r="C212" t="s">
        <v>2942</v>
      </c>
      <c r="D212">
        <v>440</v>
      </c>
      <c r="E212">
        <f>IF(Сделки[[#This Row],[Тип сделки]]="Продажа",Сделки[[#This Row],[Количество]]*-1,Сделки[[#This Row],[Количество]])</f>
        <v>440</v>
      </c>
      <c r="F212" s="20">
        <f>Сделки[[#This Row],[Количество_net]]*VLOOKUP(Сделки[[#This Row],[Дата сделки]],Таблица2[],2,FALSE)</f>
        <v>86948.400000000009</v>
      </c>
      <c r="G212" s="20">
        <f>Сделки[[#This Row],[Денежный поток]]/(1+$J$2)^((B212-$B$3)/365)</f>
        <v>74787.772460223961</v>
      </c>
      <c r="H212">
        <f>Сделки[[#This Row],[Денежный поток]]/(1+$I$2)^((B212-$B$3)/365)</f>
        <v>105246.81504720513</v>
      </c>
      <c r="I212" s="32" t="s">
        <v>3094</v>
      </c>
      <c r="J212" s="11">
        <v>-310</v>
      </c>
    </row>
    <row r="213" spans="1:10" x14ac:dyDescent="0.2">
      <c r="A213" s="36">
        <f>Сделки[[#This Row],[Денежный поток]]/(1+$M$11)^((B213-$B$3)/365)</f>
        <v>151.4218428585354</v>
      </c>
      <c r="B213" s="10">
        <v>43322</v>
      </c>
      <c r="C213" t="s">
        <v>2942</v>
      </c>
      <c r="D213">
        <v>250</v>
      </c>
      <c r="E213">
        <f>IF(Сделки[[#This Row],[Тип сделки]]="Продажа",Сделки[[#This Row],[Количество]]*-1,Сделки[[#This Row],[Количество]])</f>
        <v>250</v>
      </c>
      <c r="F213" s="20">
        <f>Сделки[[#This Row],[Количество_net]]*VLOOKUP(Сделки[[#This Row],[Дата сделки]],Таблица2[],2,FALSE)</f>
        <v>48605</v>
      </c>
      <c r="G213" s="20">
        <f>Сделки[[#This Row],[Денежный поток]]/(1+$J$2)^((B213-$B$3)/365)</f>
        <v>41786.359871637789</v>
      </c>
      <c r="H213">
        <f>Сделки[[#This Row],[Денежный поток]]/(1+$I$2)^((B213-$B$3)/365)</f>
        <v>58870.997267206338</v>
      </c>
      <c r="I213" s="32" t="s">
        <v>3095</v>
      </c>
      <c r="J213" s="11">
        <v>330</v>
      </c>
    </row>
    <row r="214" spans="1:10" x14ac:dyDescent="0.2">
      <c r="A214" s="36">
        <f>Сделки[[#This Row],[Денежный поток]]/(1+$M$11)^((B214-$B$3)/365)</f>
        <v>-193.8199588589253</v>
      </c>
      <c r="B214" s="10">
        <v>43322</v>
      </c>
      <c r="C214" t="s">
        <v>2944</v>
      </c>
      <c r="D214">
        <v>320</v>
      </c>
      <c r="E214">
        <f>IF(Сделки[[#This Row],[Тип сделки]]="Продажа",Сделки[[#This Row],[Количество]]*-1,Сделки[[#This Row],[Количество]])</f>
        <v>-320</v>
      </c>
      <c r="F214" s="20">
        <f>Сделки[[#This Row],[Количество_net]]*VLOOKUP(Сделки[[#This Row],[Дата сделки]],Таблица2[],2,FALSE)</f>
        <v>-62214.399999999994</v>
      </c>
      <c r="G214" s="20">
        <f>Сделки[[#This Row],[Денежный поток]]/(1+$J$2)^((B214-$B$3)/365)</f>
        <v>-53486.540635696365</v>
      </c>
      <c r="H214">
        <f>Сделки[[#This Row],[Денежный поток]]/(1+$I$2)^((B214-$B$3)/365)</f>
        <v>-75354.876502024112</v>
      </c>
      <c r="I214" s="32" t="s">
        <v>3096</v>
      </c>
      <c r="J214" s="11">
        <v>370</v>
      </c>
    </row>
    <row r="215" spans="1:10" x14ac:dyDescent="0.2">
      <c r="A215" s="36">
        <f>Сделки[[#This Row],[Денежный поток]]/(1+$M$11)^((B215-$B$3)/365)</f>
        <v>-236.12639476868398</v>
      </c>
      <c r="B215" s="10">
        <v>43335</v>
      </c>
      <c r="C215" t="s">
        <v>2944</v>
      </c>
      <c r="D215">
        <v>410</v>
      </c>
      <c r="E215">
        <f>IF(Сделки[[#This Row],[Тип сделки]]="Продажа",Сделки[[#This Row],[Количество]]*-1,Сделки[[#This Row],[Количество]])</f>
        <v>-410</v>
      </c>
      <c r="F215" s="20">
        <f>Сделки[[#This Row],[Количество_net]]*VLOOKUP(Сделки[[#This Row],[Дата сделки]],Таблица2[],2,FALSE)</f>
        <v>-80606.004100000006</v>
      </c>
      <c r="G215" s="20">
        <f>Сделки[[#This Row],[Денежный поток]]/(1+$J$2)^((B215-$B$3)/365)</f>
        <v>-69186.426584239234</v>
      </c>
      <c r="H215">
        <f>Сделки[[#This Row],[Денежный поток]]/(1+$I$2)^((B215-$B$3)/365)</f>
        <v>-97830.740389104511</v>
      </c>
      <c r="I215" s="32" t="s">
        <v>3097</v>
      </c>
      <c r="J215" s="11">
        <v>180</v>
      </c>
    </row>
    <row r="216" spans="1:10" x14ac:dyDescent="0.2">
      <c r="A216" s="36">
        <f>Сделки[[#This Row],[Денежный поток]]/(1+$M$11)^((B216-$B$3)/365)</f>
        <v>-174.70549238401179</v>
      </c>
      <c r="B216" s="10">
        <v>43343</v>
      </c>
      <c r="C216" t="s">
        <v>2944</v>
      </c>
      <c r="D216">
        <v>310</v>
      </c>
      <c r="E216">
        <f>IF(Сделки[[#This Row],[Тип сделки]]="Продажа",Сделки[[#This Row],[Количество]]*-1,Сделки[[#This Row],[Количество]])</f>
        <v>-310</v>
      </c>
      <c r="F216" s="20">
        <f>Сделки[[#This Row],[Количество_net]]*VLOOKUP(Сделки[[#This Row],[Дата сделки]],Таблица2[],2,FALSE)</f>
        <v>-61941.1</v>
      </c>
      <c r="G216" s="20">
        <f>Сделки[[#This Row],[Денежный поток]]/(1+$J$2)^((B216-$B$3)/365)</f>
        <v>-53113.093888793046</v>
      </c>
      <c r="H216">
        <f>Сделки[[#This Row],[Денежный поток]]/(1+$I$2)^((B216-$B$3)/365)</f>
        <v>-75271.924020352308</v>
      </c>
      <c r="I216" s="32" t="s">
        <v>2822</v>
      </c>
      <c r="J216" s="11">
        <v>-470</v>
      </c>
    </row>
    <row r="217" spans="1:10" x14ac:dyDescent="0.2">
      <c r="A217" s="36">
        <f>Сделки[[#This Row],[Денежный поток]]/(1+$M$11)^((B217-$B$3)/365)</f>
        <v>78.899254625037585</v>
      </c>
      <c r="B217" s="10">
        <v>43343</v>
      </c>
      <c r="C217" t="s">
        <v>2942</v>
      </c>
      <c r="D217">
        <v>140</v>
      </c>
      <c r="E217">
        <f>IF(Сделки[[#This Row],[Тип сделки]]="Продажа",Сделки[[#This Row],[Количество]]*-1,Сделки[[#This Row],[Количество]])</f>
        <v>140</v>
      </c>
      <c r="F217" s="20">
        <f>Сделки[[#This Row],[Количество_net]]*VLOOKUP(Сделки[[#This Row],[Дата сделки]],Таблица2[],2,FALSE)</f>
        <v>27973.4</v>
      </c>
      <c r="G217" s="20">
        <f>Сделки[[#This Row],[Денежный поток]]/(1+$J$2)^((B217-$B$3)/365)</f>
        <v>23986.55853042267</v>
      </c>
      <c r="H217">
        <f>Сделки[[#This Row],[Денежный поток]]/(1+$I$2)^((B217-$B$3)/365)</f>
        <v>33993.772138223627</v>
      </c>
      <c r="I217" s="32" t="s">
        <v>3098</v>
      </c>
      <c r="J217" s="11">
        <v>270</v>
      </c>
    </row>
    <row r="218" spans="1:10" x14ac:dyDescent="0.2">
      <c r="A218" s="36">
        <f>Сделки[[#This Row],[Денежный поток]]/(1+$M$11)^((B218-$B$3)/365)</f>
        <v>10.88938826415033</v>
      </c>
      <c r="B218" s="10">
        <v>43347</v>
      </c>
      <c r="C218" t="s">
        <v>2942</v>
      </c>
      <c r="D218">
        <v>20</v>
      </c>
      <c r="E218">
        <f>IF(Сделки[[#This Row],[Тип сделки]]="Продажа",Сделки[[#This Row],[Количество]]*-1,Сделки[[#This Row],[Количество]])</f>
        <v>20</v>
      </c>
      <c r="F218" s="20">
        <f>Сделки[[#This Row],[Количество_net]]*VLOOKUP(Сделки[[#This Row],[Дата сделки]],Таблица2[],2,FALSE)</f>
        <v>3934.6</v>
      </c>
      <c r="G218" s="20">
        <f>Сделки[[#This Row],[Денежный поток]]/(1+$J$2)^((B218-$B$3)/365)</f>
        <v>3372.1576003877126</v>
      </c>
      <c r="H218">
        <f>Сделки[[#This Row],[Денежный поток]]/(1+$I$2)^((B218-$B$3)/365)</f>
        <v>4784.4031635628626</v>
      </c>
      <c r="I218" s="32" t="s">
        <v>2888</v>
      </c>
      <c r="J218" s="11">
        <v>-330</v>
      </c>
    </row>
    <row r="219" spans="1:10" x14ac:dyDescent="0.2">
      <c r="A219" s="36">
        <f>Сделки[[#This Row],[Денежный поток]]/(1+$M$11)^((B219-$B$3)/365)</f>
        <v>148.85188119851355</v>
      </c>
      <c r="B219" s="10">
        <v>43355</v>
      </c>
      <c r="C219" t="s">
        <v>2942</v>
      </c>
      <c r="D219">
        <v>280</v>
      </c>
      <c r="E219">
        <f>IF(Сделки[[#This Row],[Тип сделки]]="Продажа",Сделки[[#This Row],[Количество]]*-1,Сделки[[#This Row],[Количество]])</f>
        <v>280</v>
      </c>
      <c r="F219" s="20">
        <f>Сделки[[#This Row],[Количество_net]]*VLOOKUP(Сделки[[#This Row],[Дата сделки]],Таблица2[],2,FALSE)</f>
        <v>55860</v>
      </c>
      <c r="G219" s="20">
        <f>Сделки[[#This Row],[Денежный поток]]/(1+$J$2)^((B219-$B$3)/365)</f>
        <v>47827.467568419765</v>
      </c>
      <c r="H219">
        <f>Сделки[[#This Row],[Денежный поток]]/(1+$I$2)^((B219-$B$3)/365)</f>
        <v>68010.233846984847</v>
      </c>
      <c r="I219" s="32" t="s">
        <v>3099</v>
      </c>
      <c r="J219" s="11">
        <v>310</v>
      </c>
    </row>
    <row r="220" spans="1:10" x14ac:dyDescent="0.2">
      <c r="A220" s="36">
        <f>Сделки[[#This Row],[Денежный поток]]/(1+$M$11)^((B220-$B$3)/365)</f>
        <v>-162.00166919764442</v>
      </c>
      <c r="B220" s="10">
        <v>43360</v>
      </c>
      <c r="C220" t="s">
        <v>2944</v>
      </c>
      <c r="D220">
        <v>310</v>
      </c>
      <c r="E220">
        <f>IF(Сделки[[#This Row],[Тип сделки]]="Продажа",Сделки[[#This Row],[Количество]]*-1,Сделки[[#This Row],[Количество]])</f>
        <v>-310</v>
      </c>
      <c r="F220" s="20">
        <f>Сделки[[#This Row],[Количество_net]]*VLOOKUP(Сделки[[#This Row],[Дата сделки]],Таблица2[],2,FALSE)</f>
        <v>-62251.1</v>
      </c>
      <c r="G220" s="20">
        <f>Сделки[[#This Row],[Денежный поток]]/(1+$J$2)^((B220-$B$3)/365)</f>
        <v>-53266.507328759253</v>
      </c>
      <c r="H220">
        <f>Сделки[[#This Row],[Денежный поток]]/(1+$I$2)^((B220-$B$3)/365)</f>
        <v>-75851.070411619585</v>
      </c>
      <c r="I220" s="32" t="s">
        <v>3100</v>
      </c>
      <c r="J220" s="11">
        <v>-460</v>
      </c>
    </row>
    <row r="221" spans="1:10" x14ac:dyDescent="0.2">
      <c r="A221" s="36">
        <f>Сделки[[#This Row],[Денежный поток]]/(1+$M$11)^((B221-$B$3)/365)</f>
        <v>-41.898973040581936</v>
      </c>
      <c r="B221" s="10">
        <v>43364</v>
      </c>
      <c r="C221" t="s">
        <v>2944</v>
      </c>
      <c r="D221">
        <v>80</v>
      </c>
      <c r="E221">
        <f>IF(Сделки[[#This Row],[Тип сделки]]="Продажа",Сделки[[#This Row],[Количество]]*-1,Сделки[[#This Row],[Количество]])</f>
        <v>-80</v>
      </c>
      <c r="F221" s="20">
        <f>Сделки[[#This Row],[Количество_net]]*VLOOKUP(Сделки[[#This Row],[Дата сделки]],Таблица2[],2,FALSE)</f>
        <v>-16408.000800000002</v>
      </c>
      <c r="G221" s="20">
        <f>Сделки[[#This Row],[Денежный поток]]/(1+$J$2)^((B221-$B$3)/365)</f>
        <v>-14032.90060153949</v>
      </c>
      <c r="H221">
        <f>Сделки[[#This Row],[Денежный поток]]/(1+$I$2)^((B221-$B$3)/365)</f>
        <v>-20005.224537809227</v>
      </c>
      <c r="I221" s="32" t="s">
        <v>3101</v>
      </c>
      <c r="J221" s="11">
        <v>130</v>
      </c>
    </row>
    <row r="222" spans="1:10" x14ac:dyDescent="0.2">
      <c r="A222" s="36">
        <f>Сделки[[#This Row],[Денежный поток]]/(1+$M$11)^((B222-$B$3)/365)</f>
        <v>214.73223683298244</v>
      </c>
      <c r="B222" s="10">
        <v>43364</v>
      </c>
      <c r="C222" t="s">
        <v>2942</v>
      </c>
      <c r="D222">
        <v>410</v>
      </c>
      <c r="E222">
        <f>IF(Сделки[[#This Row],[Тип сделки]]="Продажа",Сделки[[#This Row],[Количество]]*-1,Сделки[[#This Row],[Количество]])</f>
        <v>410</v>
      </c>
      <c r="F222" s="20">
        <f>Сделки[[#This Row],[Количество_net]]*VLOOKUP(Сделки[[#This Row],[Дата сделки]],Таблица2[],2,FALSE)</f>
        <v>84091.004100000006</v>
      </c>
      <c r="G222" s="20">
        <f>Сделки[[#This Row],[Денежный поток]]/(1+$J$2)^((B222-$B$3)/365)</f>
        <v>71918.615582889892</v>
      </c>
      <c r="H222">
        <f>Сделки[[#This Row],[Денежный поток]]/(1+$I$2)^((B222-$B$3)/365)</f>
        <v>102526.77575627228</v>
      </c>
      <c r="I222" s="32" t="s">
        <v>3102</v>
      </c>
      <c r="J222" s="11">
        <v>-380</v>
      </c>
    </row>
    <row r="223" spans="1:10" x14ac:dyDescent="0.2">
      <c r="A223" s="36">
        <f>Сделки[[#This Row],[Денежный поток]]/(1+$M$11)^((B223-$B$3)/365)</f>
        <v>189.46738138985742</v>
      </c>
      <c r="B223" s="10">
        <v>43371</v>
      </c>
      <c r="C223" t="s">
        <v>2942</v>
      </c>
      <c r="D223">
        <v>370</v>
      </c>
      <c r="E223">
        <f>IF(Сделки[[#This Row],[Тип сделки]]="Продажа",Сделки[[#This Row],[Количество]]*-1,Сделки[[#This Row],[Количество]])</f>
        <v>370</v>
      </c>
      <c r="F223" s="20">
        <f>Сделки[[#This Row],[Количество_net]]*VLOOKUP(Сделки[[#This Row],[Дата сделки]],Таблица2[],2,FALSE)</f>
        <v>76697.296300000002</v>
      </c>
      <c r="G223" s="20">
        <f>Сделки[[#This Row],[Денежный поток]]/(1+$J$2)^((B223-$B$3)/365)</f>
        <v>65538.25388419129</v>
      </c>
      <c r="H223">
        <f>Сделки[[#This Row],[Денежный поток]]/(1+$I$2)^((B223-$B$3)/365)</f>
        <v>93615.056216989586</v>
      </c>
      <c r="I223" s="32" t="s">
        <v>3103</v>
      </c>
      <c r="J223" s="11">
        <v>390</v>
      </c>
    </row>
    <row r="224" spans="1:10" x14ac:dyDescent="0.2">
      <c r="A224" s="36">
        <f>Сделки[[#This Row],[Денежный поток]]/(1+$M$11)^((B224-$B$3)/365)</f>
        <v>89.847590742725075</v>
      </c>
      <c r="B224" s="10">
        <v>43376</v>
      </c>
      <c r="C224" t="s">
        <v>2942</v>
      </c>
      <c r="D224">
        <v>180</v>
      </c>
      <c r="E224">
        <f>IF(Сделки[[#This Row],[Тип сделки]]="Продажа",Сделки[[#This Row],[Количество]]*-1,Сделки[[#This Row],[Количество]])</f>
        <v>180</v>
      </c>
      <c r="F224" s="20">
        <f>Сделки[[#This Row],[Количество_net]]*VLOOKUP(Сделки[[#This Row],[Дата сделки]],Таблица2[],2,FALSE)</f>
        <v>37241.998200000002</v>
      </c>
      <c r="G224" s="20">
        <f>Сделки[[#This Row],[Денежный поток]]/(1+$J$2)^((B224-$B$3)/365)</f>
        <v>31803.764078511667</v>
      </c>
      <c r="H224">
        <f>Сделки[[#This Row],[Денежный поток]]/(1+$I$2)^((B224-$B$3)/365)</f>
        <v>45492.517388019252</v>
      </c>
      <c r="I224" s="32" t="s">
        <v>3104</v>
      </c>
      <c r="J224" s="11">
        <v>320</v>
      </c>
    </row>
    <row r="225" spans="1:10" x14ac:dyDescent="0.2">
      <c r="A225" s="36">
        <f>Сделки[[#This Row],[Денежный поток]]/(1+$M$11)^((B225-$B$3)/365)</f>
        <v>-214.48196497285272</v>
      </c>
      <c r="B225" s="10">
        <v>43385</v>
      </c>
      <c r="C225" t="s">
        <v>2944</v>
      </c>
      <c r="D225">
        <v>470</v>
      </c>
      <c r="E225">
        <f>IF(Сделки[[#This Row],[Тип сделки]]="Продажа",Сделки[[#This Row],[Количество]]*-1,Сделки[[#This Row],[Количество]])</f>
        <v>-470</v>
      </c>
      <c r="F225" s="20">
        <f>Сделки[[#This Row],[Количество_net]]*VLOOKUP(Сделки[[#This Row],[Дата сделки]],Таблица2[],2,FALSE)</f>
        <v>-92773.299999999988</v>
      </c>
      <c r="G225" s="20">
        <f>Сделки[[#This Row],[Денежный поток]]/(1+$J$2)^((B225-$B$3)/365)</f>
        <v>-79137.782954225971</v>
      </c>
      <c r="H225">
        <f>Сделки[[#This Row],[Денежный поток]]/(1+$I$2)^((B225-$B$3)/365)</f>
        <v>-113486.55817035907</v>
      </c>
      <c r="I225" s="32" t="s">
        <v>3105</v>
      </c>
      <c r="J225" s="11">
        <v>310</v>
      </c>
    </row>
    <row r="226" spans="1:10" x14ac:dyDescent="0.2">
      <c r="A226" s="36">
        <f>Сделки[[#This Row],[Денежный поток]]/(1+$M$11)^((B226-$B$3)/365)</f>
        <v>123.93344872561084</v>
      </c>
      <c r="B226" s="10">
        <v>43389</v>
      </c>
      <c r="C226" t="s">
        <v>2942</v>
      </c>
      <c r="D226">
        <v>270</v>
      </c>
      <c r="E226">
        <f>IF(Сделки[[#This Row],[Тип сделки]]="Продажа",Сделки[[#This Row],[Количество]]*-1,Сделки[[#This Row],[Количество]])</f>
        <v>270</v>
      </c>
      <c r="F226" s="20">
        <f>Сделки[[#This Row],[Количество_net]]*VLOOKUP(Сделки[[#This Row],[Дата сделки]],Таблица2[],2,FALSE)</f>
        <v>54631.8</v>
      </c>
      <c r="G226" s="20">
        <f>Сделки[[#This Row],[Денежный поток]]/(1+$J$2)^((B226-$B$3)/365)</f>
        <v>46579.087197482935</v>
      </c>
      <c r="H226">
        <f>Сделки[[#This Row],[Денежный поток]]/(1+$I$2)^((B226-$B$3)/365)</f>
        <v>66871.337166353173</v>
      </c>
      <c r="I226" s="32" t="s">
        <v>2890</v>
      </c>
      <c r="J226" s="11">
        <v>430</v>
      </c>
    </row>
    <row r="227" spans="1:10" x14ac:dyDescent="0.2">
      <c r="A227" s="36">
        <f>Сделки[[#This Row],[Денежный поток]]/(1+$M$11)^((B227-$B$3)/365)</f>
        <v>-144.08835957856013</v>
      </c>
      <c r="B227" s="10">
        <v>43395</v>
      </c>
      <c r="C227" t="s">
        <v>2944</v>
      </c>
      <c r="D227">
        <v>330</v>
      </c>
      <c r="E227">
        <f>IF(Сделки[[#This Row],[Тип сделки]]="Продажа",Сделки[[#This Row],[Количество]]*-1,Сделки[[#This Row],[Количество]])</f>
        <v>-330</v>
      </c>
      <c r="F227" s="20">
        <f>Сделки[[#This Row],[Количество_net]]*VLOOKUP(Сделки[[#This Row],[Дата сделки]],Таблица2[],2,FALSE)</f>
        <v>-65346.600000000006</v>
      </c>
      <c r="G227" s="20">
        <f>Сделки[[#This Row],[Денежный поток]]/(1+$J$2)^((B227-$B$3)/365)</f>
        <v>-55673.092211455441</v>
      </c>
      <c r="H227">
        <f>Сделки[[#This Row],[Денежный поток]]/(1+$I$2)^((B227-$B$3)/365)</f>
        <v>-80062.124526931395</v>
      </c>
      <c r="I227" s="32" t="s">
        <v>2891</v>
      </c>
      <c r="J227" s="11">
        <v>320</v>
      </c>
    </row>
    <row r="228" spans="1:10" x14ac:dyDescent="0.2">
      <c r="A228" s="36">
        <f>Сделки[[#This Row],[Денежный поток]]/(1+$M$11)^((B228-$B$3)/365)</f>
        <v>126.76164057670763</v>
      </c>
      <c r="B228" s="10">
        <v>43398</v>
      </c>
      <c r="C228" t="s">
        <v>2942</v>
      </c>
      <c r="D228">
        <v>310</v>
      </c>
      <c r="E228">
        <f>IF(Сделки[[#This Row],[Тип сделки]]="Продажа",Сделки[[#This Row],[Количество]]*-1,Сделки[[#This Row],[Количество]])</f>
        <v>310</v>
      </c>
      <c r="F228" s="20">
        <f>Сделки[[#This Row],[Количество_net]]*VLOOKUP(Сделки[[#This Row],[Дата сделки]],Таблица2[],2,FALSE)</f>
        <v>58311.003100000002</v>
      </c>
      <c r="G228" s="20">
        <f>Сделки[[#This Row],[Денежный поток]]/(1+$J$2)^((B228-$B$3)/365)</f>
        <v>49660.524495300451</v>
      </c>
      <c r="H228">
        <f>Сделки[[#This Row],[Денежный поток]]/(1+$I$2)^((B228-$B$3)/365)</f>
        <v>71475.867501304121</v>
      </c>
      <c r="I228" s="32" t="s">
        <v>3106</v>
      </c>
      <c r="J228" s="11">
        <v>40</v>
      </c>
    </row>
    <row r="229" spans="1:10" x14ac:dyDescent="0.2">
      <c r="A229" s="36">
        <f>Сделки[[#This Row],[Денежный поток]]/(1+$M$11)^((B229-$B$3)/365)</f>
        <v>-185.09949184776832</v>
      </c>
      <c r="B229" s="10">
        <v>43399</v>
      </c>
      <c r="C229" t="s">
        <v>2944</v>
      </c>
      <c r="D229">
        <v>460</v>
      </c>
      <c r="E229">
        <f>IF(Сделки[[#This Row],[Тип сделки]]="Продажа",Сделки[[#This Row],[Количество]]*-1,Сделки[[#This Row],[Количество]])</f>
        <v>-460</v>
      </c>
      <c r="F229" s="20">
        <f>Сделки[[#This Row],[Количество_net]]*VLOOKUP(Сделки[[#This Row],[Дата сделки]],Таблица2[],2,FALSE)</f>
        <v>-85550.799999999988</v>
      </c>
      <c r="G229" s="20">
        <f>Сделки[[#This Row],[Денежный поток]]/(1+$J$2)^((B229-$B$3)/365)</f>
        <v>-72850.244217836953</v>
      </c>
      <c r="H229">
        <f>Сделки[[#This Row],[Денежный поток]]/(1+$I$2)^((B229-$B$3)/365)</f>
        <v>-104882.07408367077</v>
      </c>
      <c r="I229" s="32" t="s">
        <v>3107</v>
      </c>
      <c r="J229" s="11">
        <v>370</v>
      </c>
    </row>
    <row r="230" spans="1:10" x14ac:dyDescent="0.2">
      <c r="A230" s="36">
        <f>Сделки[[#This Row],[Денежный поток]]/(1+$M$11)^((B230-$B$3)/365)</f>
        <v>50.948726328959566</v>
      </c>
      <c r="B230" s="10">
        <v>43409</v>
      </c>
      <c r="C230" t="s">
        <v>2942</v>
      </c>
      <c r="D230">
        <v>130</v>
      </c>
      <c r="E230">
        <f>IF(Сделки[[#This Row],[Тип сделки]]="Продажа",Сделки[[#This Row],[Количество]]*-1,Сделки[[#This Row],[Количество]])</f>
        <v>130</v>
      </c>
      <c r="F230" s="20">
        <f>Сделки[[#This Row],[Количество_net]]*VLOOKUP(Сделки[[#This Row],[Дата сделки]],Таблица2[],2,FALSE)</f>
        <v>24689.599999999999</v>
      </c>
      <c r="G230" s="20">
        <f>Сделки[[#This Row],[Денежный поток]]/(1+$J$2)^((B230-$B$3)/365)</f>
        <v>20998.219158627158</v>
      </c>
      <c r="H230">
        <f>Сделки[[#This Row],[Денежный поток]]/(1+$I$2)^((B230-$B$3)/365)</f>
        <v>30316.142539564426</v>
      </c>
      <c r="I230" s="32" t="s">
        <v>3108</v>
      </c>
      <c r="J230" s="11">
        <v>-160</v>
      </c>
    </row>
    <row r="231" spans="1:10" x14ac:dyDescent="0.2">
      <c r="A231" s="36">
        <f>Сделки[[#This Row],[Денежный поток]]/(1+$M$11)^((B231-$B$3)/365)</f>
        <v>-153.50460003648294</v>
      </c>
      <c r="B231" s="10">
        <v>43411</v>
      </c>
      <c r="C231" t="s">
        <v>2944</v>
      </c>
      <c r="D231">
        <v>380</v>
      </c>
      <c r="E231">
        <f>IF(Сделки[[#This Row],[Тип сделки]]="Продажа",Сделки[[#This Row],[Количество]]*-1,Сделки[[#This Row],[Количество]])</f>
        <v>-380</v>
      </c>
      <c r="F231" s="20">
        <f>Сделки[[#This Row],[Количество_net]]*VLOOKUP(Сделки[[#This Row],[Дата сделки]],Таблица2[],2,FALSE)</f>
        <v>-75095.600000000006</v>
      </c>
      <c r="G231" s="20">
        <f>Сделки[[#This Row],[Денежный поток]]/(1+$J$2)^((B231-$B$3)/365)</f>
        <v>-63852.10166558309</v>
      </c>
      <c r="H231">
        <f>Сделки[[#This Row],[Денежный поток]]/(1+$I$2)^((B231-$B$3)/365)</f>
        <v>-92238.220737392767</v>
      </c>
      <c r="I231" s="32" t="s">
        <v>3109</v>
      </c>
      <c r="J231" s="11">
        <v>320</v>
      </c>
    </row>
    <row r="232" spans="1:10" x14ac:dyDescent="0.2">
      <c r="A232" s="36">
        <f>Сделки[[#This Row],[Денежный поток]]/(1+$M$11)^((B232-$B$3)/365)</f>
        <v>155.53054983790193</v>
      </c>
      <c r="B232" s="10">
        <v>43412</v>
      </c>
      <c r="C232" t="s">
        <v>2942</v>
      </c>
      <c r="D232">
        <v>390</v>
      </c>
      <c r="E232">
        <f>IF(Сделки[[#This Row],[Тип сделки]]="Продажа",Сделки[[#This Row],[Количество]]*-1,Сделки[[#This Row],[Количество]])</f>
        <v>390</v>
      </c>
      <c r="F232" s="20">
        <f>Сделки[[#This Row],[Количество_net]]*VLOOKUP(Сделки[[#This Row],[Дата сделки]],Таблица2[],2,FALSE)</f>
        <v>76447.8</v>
      </c>
      <c r="G232" s="20">
        <f>Сделки[[#This Row],[Денежный поток]]/(1+$J$2)^((B232-$B$3)/365)</f>
        <v>64993.787195851692</v>
      </c>
      <c r="H232">
        <f>Сделки[[#This Row],[Денежный поток]]/(1+$I$2)^((B232-$B$3)/365)</f>
        <v>93913.859041792413</v>
      </c>
      <c r="I232" s="32" t="s">
        <v>3110</v>
      </c>
      <c r="J232" s="11">
        <v>150</v>
      </c>
    </row>
    <row r="233" spans="1:10" x14ac:dyDescent="0.2">
      <c r="A233" s="36">
        <f>Сделки[[#This Row],[Денежный поток]]/(1+$M$11)^((B233-$B$3)/365)</f>
        <v>120.45900335042614</v>
      </c>
      <c r="B233" s="10">
        <v>43418</v>
      </c>
      <c r="C233" t="s">
        <v>2942</v>
      </c>
      <c r="D233">
        <v>320</v>
      </c>
      <c r="E233">
        <f>IF(Сделки[[#This Row],[Тип сделки]]="Продажа",Сделки[[#This Row],[Количество]]*-1,Сделки[[#This Row],[Количество]])</f>
        <v>320</v>
      </c>
      <c r="F233" s="20">
        <f>Сделки[[#This Row],[Количество_net]]*VLOOKUP(Сделки[[#This Row],[Дата сделки]],Таблица2[],2,FALSE)</f>
        <v>60915.200000000004</v>
      </c>
      <c r="G233" s="20">
        <f>Сделки[[#This Row],[Денежный поток]]/(1+$J$2)^((B233-$B$3)/365)</f>
        <v>51749.887573326851</v>
      </c>
      <c r="H233">
        <f>Сделки[[#This Row],[Денежный поток]]/(1+$I$2)^((B233-$B$3)/365)</f>
        <v>74903.133406466193</v>
      </c>
      <c r="I233" s="32" t="s">
        <v>2820</v>
      </c>
      <c r="J233" s="11">
        <v>-110</v>
      </c>
    </row>
    <row r="234" spans="1:10" x14ac:dyDescent="0.2">
      <c r="A234" s="36">
        <f>Сделки[[#This Row],[Денежный поток]]/(1+$M$11)^((B234-$B$3)/365)</f>
        <v>114.31979070159154</v>
      </c>
      <c r="B234" s="10">
        <v>43425</v>
      </c>
      <c r="C234" t="s">
        <v>2942</v>
      </c>
      <c r="D234">
        <v>310</v>
      </c>
      <c r="E234">
        <f>IF(Сделки[[#This Row],[Тип сделки]]="Продажа",Сделки[[#This Row],[Количество]]*-1,Сделки[[#This Row],[Количество]])</f>
        <v>310</v>
      </c>
      <c r="F234" s="20">
        <f>Сделки[[#This Row],[Количество_net]]*VLOOKUP(Сделки[[#This Row],[Дата сделки]],Таблица2[],2,FALSE)</f>
        <v>59758.700000000004</v>
      </c>
      <c r="G234" s="20">
        <f>Сделки[[#This Row],[Денежный поток]]/(1+$J$2)^((B234-$B$3)/365)</f>
        <v>50723.347673076445</v>
      </c>
      <c r="H234">
        <f>Сделки[[#This Row],[Денежный поток]]/(1+$I$2)^((B234-$B$3)/365)</f>
        <v>73561.967875711256</v>
      </c>
      <c r="I234" s="32" t="s">
        <v>3111</v>
      </c>
      <c r="J234" s="11">
        <v>240</v>
      </c>
    </row>
    <row r="235" spans="1:10" x14ac:dyDescent="0.2">
      <c r="A235" s="36">
        <f>Сделки[[#This Row],[Денежный поток]]/(1+$M$11)^((B235-$B$3)/365)</f>
        <v>-19.088403530068749</v>
      </c>
      <c r="B235" s="10">
        <v>43434</v>
      </c>
      <c r="C235" t="s">
        <v>2944</v>
      </c>
      <c r="D235">
        <v>50</v>
      </c>
      <c r="E235">
        <f>IF(Сделки[[#This Row],[Тип сделки]]="Продажа",Сделки[[#This Row],[Количество]]*-1,Сделки[[#This Row],[Количество]])</f>
        <v>-50</v>
      </c>
      <c r="F235" s="20">
        <f>Сделки[[#This Row],[Количество_net]]*VLOOKUP(Сделки[[#This Row],[Дата сделки]],Таблица2[],2,FALSE)</f>
        <v>-10412.5</v>
      </c>
      <c r="G235" s="20">
        <f>Сделки[[#This Row],[Денежный поток]]/(1+$J$2)^((B235-$B$3)/365)</f>
        <v>-8828.3005095348544</v>
      </c>
      <c r="H235">
        <f>Сделки[[#This Row],[Денежный поток]]/(1+$I$2)^((B235-$B$3)/365)</f>
        <v>-12835.761437668405</v>
      </c>
      <c r="I235" s="32" t="s">
        <v>3112</v>
      </c>
      <c r="J235" s="11">
        <v>550</v>
      </c>
    </row>
    <row r="236" spans="1:10" x14ac:dyDescent="0.2">
      <c r="A236" s="36">
        <f>Сделки[[#This Row],[Денежный поток]]/(1+$M$11)^((B236-$B$3)/365)</f>
        <v>183.24867388865997</v>
      </c>
      <c r="B236" s="10">
        <v>43434</v>
      </c>
      <c r="C236" t="s">
        <v>2942</v>
      </c>
      <c r="D236">
        <v>480</v>
      </c>
      <c r="E236">
        <f>IF(Сделки[[#This Row],[Тип сделки]]="Продажа",Сделки[[#This Row],[Количество]]*-1,Сделки[[#This Row],[Количество]])</f>
        <v>480</v>
      </c>
      <c r="F236" s="20">
        <f>Сделки[[#This Row],[Количество_net]]*VLOOKUP(Сделки[[#This Row],[Дата сделки]],Таблица2[],2,FALSE)</f>
        <v>99960</v>
      </c>
      <c r="G236" s="20">
        <f>Сделки[[#This Row],[Денежный поток]]/(1+$J$2)^((B236-$B$3)/365)</f>
        <v>84751.684891534605</v>
      </c>
      <c r="H236">
        <f>Сделки[[#This Row],[Денежный поток]]/(1+$I$2)^((B236-$B$3)/365)</f>
        <v>123223.30980161668</v>
      </c>
      <c r="I236" s="32" t="s">
        <v>3113</v>
      </c>
      <c r="J236" s="11">
        <v>-40</v>
      </c>
    </row>
    <row r="237" spans="1:10" x14ac:dyDescent="0.2">
      <c r="A237" s="36">
        <f>Сделки[[#This Row],[Денежный поток]]/(1+$M$11)^((B237-$B$3)/365)</f>
        <v>105.24843839276689</v>
      </c>
      <c r="B237" s="10">
        <v>43441</v>
      </c>
      <c r="C237" t="s">
        <v>2942</v>
      </c>
      <c r="D237">
        <v>310</v>
      </c>
      <c r="E237">
        <f>IF(Сделки[[#This Row],[Тип сделки]]="Продажа",Сделки[[#This Row],[Количество]]*-1,Сделки[[#This Row],[Количество]])</f>
        <v>310</v>
      </c>
      <c r="F237" s="20">
        <f>Сделки[[#This Row],[Количество_net]]*VLOOKUP(Сделки[[#This Row],[Дата сделки]],Таблица2[],2,FALSE)</f>
        <v>59346.400000000001</v>
      </c>
      <c r="G237" s="20">
        <f>Сделки[[#This Row],[Денежный поток]]/(1+$J$2)^((B237-$B$3)/365)</f>
        <v>50273.544295410167</v>
      </c>
      <c r="H237">
        <f>Сделки[[#This Row],[Денежный поток]]/(1+$I$2)^((B237-$B$3)/365)</f>
        <v>73238.406739637983</v>
      </c>
      <c r="I237" s="32" t="s">
        <v>3114</v>
      </c>
      <c r="J237" s="11">
        <v>-140</v>
      </c>
    </row>
    <row r="238" spans="1:10" x14ac:dyDescent="0.2">
      <c r="A238" s="36">
        <f>Сделки[[#This Row],[Денежный поток]]/(1+$M$11)^((B238-$B$3)/365)</f>
        <v>3.3951109158957062</v>
      </c>
      <c r="B238" s="10">
        <v>43441</v>
      </c>
      <c r="C238" t="s">
        <v>2942</v>
      </c>
      <c r="D238">
        <v>10</v>
      </c>
      <c r="E238">
        <f>IF(Сделки[[#This Row],[Тип сделки]]="Продажа",Сделки[[#This Row],[Количество]]*-1,Сделки[[#This Row],[Количество]])</f>
        <v>10</v>
      </c>
      <c r="F238" s="20">
        <f>Сделки[[#This Row],[Количество_net]]*VLOOKUP(Сделки[[#This Row],[Дата сделки]],Таблица2[],2,FALSE)</f>
        <v>1914.4</v>
      </c>
      <c r="G238" s="20">
        <f>Сделки[[#This Row],[Денежный поток]]/(1+$J$2)^((B238-$B$3)/365)</f>
        <v>1621.7272353358119</v>
      </c>
      <c r="H238">
        <f>Сделки[[#This Row],[Денежный поток]]/(1+$I$2)^((B238-$B$3)/365)</f>
        <v>2362.5292496657412</v>
      </c>
      <c r="I238" s="32" t="s">
        <v>3115</v>
      </c>
      <c r="J238" s="11">
        <v>430</v>
      </c>
    </row>
    <row r="239" spans="1:10" x14ac:dyDescent="0.2">
      <c r="A239" s="36">
        <f>Сделки[[#This Row],[Денежный поток]]/(1+$M$11)^((B239-$B$3)/365)</f>
        <v>13.620003278077137</v>
      </c>
      <c r="B239" s="10">
        <v>43447</v>
      </c>
      <c r="C239" t="s">
        <v>2942</v>
      </c>
      <c r="D239">
        <v>40</v>
      </c>
      <c r="E239">
        <f>IF(Сделки[[#This Row],[Тип сделки]]="Продажа",Сделки[[#This Row],[Количество]]*-1,Сделки[[#This Row],[Количество]])</f>
        <v>40</v>
      </c>
      <c r="F239" s="20">
        <f>Сделки[[#This Row],[Количество_net]]*VLOOKUP(Сделки[[#This Row],[Дата сделки]],Таблица2[],2,FALSE)</f>
        <v>7901.2</v>
      </c>
      <c r="G239" s="20">
        <f>Сделки[[#This Row],[Денежный поток]]/(1+$J$2)^((B239-$B$3)/365)</f>
        <v>6688.2895099319421</v>
      </c>
      <c r="H239">
        <f>Сделки[[#This Row],[Денежный поток]]/(1+$I$2)^((B239-$B$3)/365)</f>
        <v>9759.9407267285878</v>
      </c>
      <c r="I239" s="32" t="s">
        <v>3116</v>
      </c>
      <c r="J239" s="11">
        <v>-90</v>
      </c>
    </row>
    <row r="240" spans="1:10" x14ac:dyDescent="0.2">
      <c r="A240" s="36">
        <f>Сделки[[#This Row],[Денежный поток]]/(1+$M$11)^((B240-$B$3)/365)</f>
        <v>121.9240141617242</v>
      </c>
      <c r="B240" s="10">
        <v>43448</v>
      </c>
      <c r="C240" t="s">
        <v>2942</v>
      </c>
      <c r="D240">
        <v>370</v>
      </c>
      <c r="E240">
        <f>IF(Сделки[[#This Row],[Тип сделки]]="Продажа",Сделки[[#This Row],[Количество]]*-1,Сделки[[#This Row],[Количество]])</f>
        <v>370</v>
      </c>
      <c r="F240" s="20">
        <f>Сделки[[#This Row],[Количество_net]]*VLOOKUP(Сделки[[#This Row],[Дата сделки]],Таблица2[],2,FALSE)</f>
        <v>71065.903699999995</v>
      </c>
      <c r="G240" s="20">
        <f>Сделки[[#This Row],[Денежный поток]]/(1+$J$2)^((B240-$B$3)/365)</f>
        <v>60149.142327182395</v>
      </c>
      <c r="H240">
        <f>Сделки[[#This Row],[Денежный поток]]/(1+$I$2)^((B240-$B$3)/365)</f>
        <v>87797.808876572119</v>
      </c>
      <c r="I240" s="32" t="s">
        <v>3117</v>
      </c>
      <c r="J240" s="11">
        <v>460</v>
      </c>
    </row>
    <row r="241" spans="1:10" x14ac:dyDescent="0.2">
      <c r="A241" s="36">
        <f>Сделки[[#This Row],[Денежный поток]]/(1+$M$11)^((B241-$B$3)/365)</f>
        <v>-51.441759358330657</v>
      </c>
      <c r="B241" s="10">
        <v>43451</v>
      </c>
      <c r="C241" t="s">
        <v>2944</v>
      </c>
      <c r="D241">
        <v>160</v>
      </c>
      <c r="E241">
        <f>IF(Сделки[[#This Row],[Тип сделки]]="Продажа",Сделки[[#This Row],[Количество]]*-1,Сделки[[#This Row],[Количество]])</f>
        <v>-160</v>
      </c>
      <c r="F241" s="20">
        <f>Сделки[[#This Row],[Количество_net]]*VLOOKUP(Сделки[[#This Row],[Дата сделки]],Таблица2[],2,FALSE)</f>
        <v>-30412.800000000003</v>
      </c>
      <c r="G241" s="20">
        <f>Сделки[[#This Row],[Денежный поток]]/(1+$J$2)^((B241-$B$3)/365)</f>
        <v>-25731.375584037472</v>
      </c>
      <c r="H241">
        <f>Сделки[[#This Row],[Денежный поток]]/(1+$I$2)^((B241-$B$3)/365)</f>
        <v>-37590.976610941507</v>
      </c>
      <c r="I241" s="32" t="s">
        <v>3118</v>
      </c>
      <c r="J241" s="11">
        <v>320</v>
      </c>
    </row>
    <row r="242" spans="1:10" x14ac:dyDescent="0.2">
      <c r="A242" s="36">
        <f>Сделки[[#This Row],[Денежный поток]]/(1+$M$11)^((B242-$B$3)/365)</f>
        <v>99.452919287320796</v>
      </c>
      <c r="B242" s="10">
        <v>43453</v>
      </c>
      <c r="C242" t="s">
        <v>2942</v>
      </c>
      <c r="D242">
        <v>320</v>
      </c>
      <c r="E242">
        <f>IF(Сделки[[#This Row],[Тип сделки]]="Продажа",Сделки[[#This Row],[Количество]]*-1,Сделки[[#This Row],[Количество]])</f>
        <v>320</v>
      </c>
      <c r="F242" s="20">
        <f>Сделки[[#This Row],[Количество_net]]*VLOOKUP(Сделки[[#This Row],[Дата сделки]],Таблица2[],2,FALSE)</f>
        <v>59356.803200000002</v>
      </c>
      <c r="G242" s="20">
        <f>Сделки[[#This Row],[Денежный поток]]/(1+$J$2)^((B242-$B$3)/365)</f>
        <v>50207.592332420194</v>
      </c>
      <c r="H242">
        <f>Сделки[[#This Row],[Денежный поток]]/(1+$I$2)^((B242-$B$3)/365)</f>
        <v>73389.553364794396</v>
      </c>
      <c r="I242" s="32" t="s">
        <v>2910</v>
      </c>
      <c r="J242" s="11">
        <v>-380</v>
      </c>
    </row>
    <row r="243" spans="1:10" x14ac:dyDescent="0.2">
      <c r="A243" s="36">
        <f>Сделки[[#This Row],[Денежный поток]]/(1+$M$11)^((B243-$B$3)/365)</f>
        <v>44.864706170253207</v>
      </c>
      <c r="B243" s="10">
        <v>43455</v>
      </c>
      <c r="C243" t="s">
        <v>2942</v>
      </c>
      <c r="D243">
        <v>150</v>
      </c>
      <c r="E243">
        <f>IF(Сделки[[#This Row],[Тип сделки]]="Продажа",Сделки[[#This Row],[Количество]]*-1,Сделки[[#This Row],[Количество]])</f>
        <v>150</v>
      </c>
      <c r="F243" s="20">
        <f>Сделки[[#This Row],[Количество_net]]*VLOOKUP(Сделки[[#This Row],[Дата сделки]],Таблица2[],2,FALSE)</f>
        <v>27031.501500000002</v>
      </c>
      <c r="G243" s="20">
        <f>Сделки[[#This Row],[Денежный поток]]/(1+$J$2)^((B243-$B$3)/365)</f>
        <v>22859.217356273377</v>
      </c>
      <c r="H243">
        <f>Сделки[[#This Row],[Денежный поток]]/(1+$I$2)^((B243-$B$3)/365)</f>
        <v>33432.622949975419</v>
      </c>
      <c r="I243" s="32" t="s">
        <v>3119</v>
      </c>
      <c r="J243" s="11">
        <v>-400</v>
      </c>
    </row>
    <row r="244" spans="1:10" x14ac:dyDescent="0.2">
      <c r="A244" s="36">
        <f>Сделки[[#This Row],[Денежный поток]]/(1+$M$11)^((B244-$B$3)/365)</f>
        <v>-33.495057233896269</v>
      </c>
      <c r="B244" s="10">
        <v>43460</v>
      </c>
      <c r="C244" t="s">
        <v>2944</v>
      </c>
      <c r="D244">
        <v>110</v>
      </c>
      <c r="E244">
        <f>IF(Сделки[[#This Row],[Тип сделки]]="Продажа",Сделки[[#This Row],[Количество]]*-1,Сделки[[#This Row],[Количество]])</f>
        <v>-110</v>
      </c>
      <c r="F244" s="20">
        <f>Сделки[[#This Row],[Количество_net]]*VLOOKUP(Сделки[[#This Row],[Дата сделки]],Таблица2[],2,FALSE)</f>
        <v>-20664.600000000002</v>
      </c>
      <c r="G244" s="20">
        <f>Сделки[[#This Row],[Денежный поток]]/(1+$J$2)^((B244-$B$3)/365)</f>
        <v>-17464.20928268581</v>
      </c>
      <c r="H244">
        <f>Сделки[[#This Row],[Денежный поток]]/(1+$I$2)^((B244-$B$3)/365)</f>
        <v>-25578.120613389379</v>
      </c>
      <c r="I244" s="32" t="s">
        <v>2936</v>
      </c>
      <c r="J244" s="11">
        <v>-80</v>
      </c>
    </row>
    <row r="245" spans="1:10" x14ac:dyDescent="0.2">
      <c r="A245" s="36">
        <f>Сделки[[#This Row],[Денежный поток]]/(1+$M$11)^((B245-$B$3)/365)</f>
        <v>73.691266902299816</v>
      </c>
      <c r="B245" s="10">
        <v>43461</v>
      </c>
      <c r="C245" t="s">
        <v>2942</v>
      </c>
      <c r="D245">
        <v>240</v>
      </c>
      <c r="E245">
        <f>IF(Сделки[[#This Row],[Тип сделки]]="Продажа",Сделки[[#This Row],[Количество]]*-1,Сделки[[#This Row],[Количество]])</f>
        <v>240</v>
      </c>
      <c r="F245" s="20">
        <f>Сделки[[#This Row],[Количество_net]]*VLOOKUP(Сделки[[#This Row],[Дата сделки]],Таблица2[],2,FALSE)</f>
        <v>45679.200000000004</v>
      </c>
      <c r="G245" s="20">
        <f>Сделки[[#This Row],[Денежный поток]]/(1+$J$2)^((B245-$B$3)/365)</f>
        <v>38599.933866316242</v>
      </c>
      <c r="H245">
        <f>Сделки[[#This Row],[Денежный поток]]/(1+$I$2)^((B245-$B$3)/365)</f>
        <v>56549.450157107553</v>
      </c>
      <c r="I245" s="32" t="s">
        <v>3120</v>
      </c>
      <c r="J245" s="11">
        <v>190</v>
      </c>
    </row>
    <row r="246" spans="1:10" x14ac:dyDescent="0.2">
      <c r="A246" s="36">
        <f>Сделки[[#This Row],[Денежный поток]]/(1+$M$11)^((B246-$B$3)/365)</f>
        <v>64.134217137532247</v>
      </c>
      <c r="B246" s="10">
        <v>43479</v>
      </c>
      <c r="C246" t="s">
        <v>2942</v>
      </c>
      <c r="D246">
        <v>220</v>
      </c>
      <c r="E246">
        <f>IF(Сделки[[#This Row],[Тип сделки]]="Продажа",Сделки[[#This Row],[Количество]]*-1,Сделки[[#This Row],[Количество]])</f>
        <v>220</v>
      </c>
      <c r="F246" s="20">
        <f>Сделки[[#This Row],[Количество_net]]*VLOOKUP(Сделки[[#This Row],[Дата сделки]],Таблица2[],2,FALSE)</f>
        <v>43291.6</v>
      </c>
      <c r="G246" s="20">
        <f>Сделки[[#This Row],[Денежный поток]]/(1+$J$2)^((B246-$B$3)/365)</f>
        <v>36500.798075423532</v>
      </c>
      <c r="H246">
        <f>Сделки[[#This Row],[Денежный поток]]/(1+$I$2)^((B246-$B$3)/365)</f>
        <v>53745.534235876403</v>
      </c>
      <c r="I246" s="32" t="s">
        <v>3121</v>
      </c>
      <c r="J246" s="11">
        <v>-30</v>
      </c>
    </row>
    <row r="247" spans="1:10" x14ac:dyDescent="0.2">
      <c r="A247" s="36">
        <f>Сделки[[#This Row],[Денежный поток]]/(1+$M$11)^((B247-$B$3)/365)</f>
        <v>96.201325706298377</v>
      </c>
      <c r="B247" s="10">
        <v>43479</v>
      </c>
      <c r="C247" t="s">
        <v>2942</v>
      </c>
      <c r="D247">
        <v>330</v>
      </c>
      <c r="E247">
        <f>IF(Сделки[[#This Row],[Тип сделки]]="Продажа",Сделки[[#This Row],[Количество]]*-1,Сделки[[#This Row],[Количество]])</f>
        <v>330</v>
      </c>
      <c r="F247" s="20">
        <f>Сделки[[#This Row],[Количество_net]]*VLOOKUP(Сделки[[#This Row],[Дата сделки]],Таблица2[],2,FALSE)</f>
        <v>64937.4</v>
      </c>
      <c r="G247" s="20">
        <f>Сделки[[#This Row],[Денежный поток]]/(1+$J$2)^((B247-$B$3)/365)</f>
        <v>54751.197113135298</v>
      </c>
      <c r="H247">
        <f>Сделки[[#This Row],[Денежный поток]]/(1+$I$2)^((B247-$B$3)/365)</f>
        <v>80618.301353814604</v>
      </c>
      <c r="I247" s="32" t="s">
        <v>3122</v>
      </c>
      <c r="J247" s="11">
        <v>-170</v>
      </c>
    </row>
    <row r="248" spans="1:10" x14ac:dyDescent="0.2">
      <c r="A248" s="36">
        <f>Сделки[[#This Row],[Денежный поток]]/(1+$M$11)^((B248-$B$3)/365)</f>
        <v>-107.99122256650122</v>
      </c>
      <c r="B248" s="10">
        <v>43481</v>
      </c>
      <c r="C248" t="s">
        <v>2944</v>
      </c>
      <c r="D248">
        <v>370</v>
      </c>
      <c r="E248">
        <f>IF(Сделки[[#This Row],[Тип сделки]]="Продажа",Сделки[[#This Row],[Количество]]*-1,Сделки[[#This Row],[Количество]])</f>
        <v>-370</v>
      </c>
      <c r="F248" s="20">
        <f>Сделки[[#This Row],[Количество_net]]*VLOOKUP(Сделки[[#This Row],[Дата сделки]],Таблица2[],2,FALSE)</f>
        <v>-73589.299999999988</v>
      </c>
      <c r="G248" s="20">
        <f>Сделки[[#This Row],[Денежный поток]]/(1+$J$2)^((B248-$B$3)/365)</f>
        <v>-62030.558250671034</v>
      </c>
      <c r="H248">
        <f>Сделки[[#This Row],[Денежный поток]]/(1+$I$2)^((B248-$B$3)/365)</f>
        <v>-91388.165144255225</v>
      </c>
      <c r="I248" s="32" t="s">
        <v>2915</v>
      </c>
      <c r="J248" s="11">
        <v>500</v>
      </c>
    </row>
    <row r="249" spans="1:10" x14ac:dyDescent="0.2">
      <c r="A249" s="36">
        <f>Сделки[[#This Row],[Денежный поток]]/(1+$M$11)^((B249-$B$3)/365)</f>
        <v>96.316495802555153</v>
      </c>
      <c r="B249" s="10">
        <v>43481</v>
      </c>
      <c r="C249" t="s">
        <v>2942</v>
      </c>
      <c r="D249">
        <v>330</v>
      </c>
      <c r="E249">
        <f>IF(Сделки[[#This Row],[Тип сделки]]="Продажа",Сделки[[#This Row],[Количество]]*-1,Сделки[[#This Row],[Количество]])</f>
        <v>330</v>
      </c>
      <c r="F249" s="20">
        <f>Сделки[[#This Row],[Количество_net]]*VLOOKUP(Сделки[[#This Row],[Дата сделки]],Таблица2[],2,FALSE)</f>
        <v>65633.7</v>
      </c>
      <c r="G249" s="20">
        <f>Сделки[[#This Row],[Денежный поток]]/(1+$J$2)^((B249-$B$3)/365)</f>
        <v>55324.551953301205</v>
      </c>
      <c r="H249">
        <f>Сделки[[#This Row],[Денежный поток]]/(1+$I$2)^((B249-$B$3)/365)</f>
        <v>81508.363507038463</v>
      </c>
      <c r="I249" s="32" t="s">
        <v>3123</v>
      </c>
      <c r="J249" s="11">
        <v>230</v>
      </c>
    </row>
    <row r="250" spans="1:10" x14ac:dyDescent="0.2">
      <c r="A250" s="36">
        <f>Сделки[[#This Row],[Денежный поток]]/(1+$M$11)^((B250-$B$3)/365)</f>
        <v>-39.754249141879882</v>
      </c>
      <c r="B250" s="10">
        <v>43489</v>
      </c>
      <c r="C250" t="s">
        <v>2944</v>
      </c>
      <c r="D250">
        <v>140</v>
      </c>
      <c r="E250">
        <f>IF(Сделки[[#This Row],[Тип сделки]]="Продажа",Сделки[[#This Row],[Количество]]*-1,Сделки[[#This Row],[Количество]])</f>
        <v>-140</v>
      </c>
      <c r="F250" s="20">
        <f>Сделки[[#This Row],[Количество_net]]*VLOOKUP(Сделки[[#This Row],[Дата сделки]],Таблица2[],2,FALSE)</f>
        <v>-28135.8</v>
      </c>
      <c r="G250" s="20">
        <f>Сделки[[#This Row],[Денежный поток]]/(1+$J$2)^((B250-$B$3)/365)</f>
        <v>-23692.967824279636</v>
      </c>
      <c r="H250">
        <f>Сделки[[#This Row],[Денежный поток]]/(1+$I$2)^((B250-$B$3)/365)</f>
        <v>-34984.905865699824</v>
      </c>
      <c r="I250" s="32" t="s">
        <v>3124</v>
      </c>
      <c r="J250" s="11">
        <v>-340</v>
      </c>
    </row>
    <row r="251" spans="1:10" x14ac:dyDescent="0.2">
      <c r="A251" s="36">
        <f>Сделки[[#This Row],[Денежный поток]]/(1+$M$11)^((B251-$B$3)/365)</f>
        <v>101.3773963814854</v>
      </c>
      <c r="B251" s="10">
        <v>43502</v>
      </c>
      <c r="C251" t="s">
        <v>2942</v>
      </c>
      <c r="D251">
        <v>400</v>
      </c>
      <c r="E251">
        <f>IF(Сделки[[#This Row],[Тип сделки]]="Продажа",Сделки[[#This Row],[Количество]]*-1,Сделки[[#This Row],[Количество]])</f>
        <v>400</v>
      </c>
      <c r="F251" s="20">
        <f>Сделки[[#This Row],[Количество_net]]*VLOOKUP(Сделки[[#This Row],[Дата сделки]],Таблица2[],2,FALSE)</f>
        <v>76303.995999999999</v>
      </c>
      <c r="G251" s="20">
        <f>Сделки[[#This Row],[Денежный поток]]/(1+$J$2)^((B251-$B$3)/365)</f>
        <v>64151.585449229533</v>
      </c>
      <c r="H251">
        <f>Сделки[[#This Row],[Денежный поток]]/(1+$I$2)^((B251-$B$3)/365)</f>
        <v>95072.787295488815</v>
      </c>
      <c r="I251" s="32" t="s">
        <v>3125</v>
      </c>
      <c r="J251" s="11">
        <v>-60</v>
      </c>
    </row>
    <row r="252" spans="1:10" x14ac:dyDescent="0.2">
      <c r="A252" s="36">
        <f>Сделки[[#This Row],[Денежный поток]]/(1+$M$11)^((B252-$B$3)/365)</f>
        <v>7.6033047286114046</v>
      </c>
      <c r="B252" s="10">
        <v>43502</v>
      </c>
      <c r="C252" t="s">
        <v>2942</v>
      </c>
      <c r="D252">
        <v>30</v>
      </c>
      <c r="E252">
        <f>IF(Сделки[[#This Row],[Тип сделки]]="Продажа",Сделки[[#This Row],[Количество]]*-1,Сделки[[#This Row],[Количество]])</f>
        <v>30</v>
      </c>
      <c r="F252" s="20">
        <f>Сделки[[#This Row],[Количество_net]]*VLOOKUP(Сделки[[#This Row],[Дата сделки]],Таблица2[],2,FALSE)</f>
        <v>5722.7996999999996</v>
      </c>
      <c r="G252" s="20">
        <f>Сделки[[#This Row],[Денежный поток]]/(1+$J$2)^((B252-$B$3)/365)</f>
        <v>4811.368908692215</v>
      </c>
      <c r="H252">
        <f>Сделки[[#This Row],[Денежный поток]]/(1+$I$2)^((B252-$B$3)/365)</f>
        <v>7130.4590471616611</v>
      </c>
      <c r="I252" s="32" t="s">
        <v>3126</v>
      </c>
      <c r="J252" s="11">
        <v>440</v>
      </c>
    </row>
    <row r="253" spans="1:10" x14ac:dyDescent="0.2">
      <c r="A253" s="36">
        <f>Сделки[[#This Row],[Денежный поток]]/(1+$M$11)^((B253-$B$3)/365)</f>
        <v>-21.860439714826018</v>
      </c>
      <c r="B253" s="10">
        <v>43509</v>
      </c>
      <c r="C253" t="s">
        <v>2944</v>
      </c>
      <c r="D253">
        <v>90</v>
      </c>
      <c r="E253">
        <f>IF(Сделки[[#This Row],[Тип сделки]]="Продажа",Сделки[[#This Row],[Количество]]*-1,Сделки[[#This Row],[Количество]])</f>
        <v>-90</v>
      </c>
      <c r="F253" s="20">
        <f>Сделки[[#This Row],[Количество_net]]*VLOOKUP(Сделки[[#This Row],[Дата сделки]],Таблица2[],2,FALSE)</f>
        <v>-17008.2</v>
      </c>
      <c r="G253" s="20">
        <f>Сделки[[#This Row],[Денежный поток]]/(1+$J$2)^((B253-$B$3)/365)</f>
        <v>-14287.01488193055</v>
      </c>
      <c r="H253">
        <f>Сделки[[#This Row],[Денежный поток]]/(1+$I$2)^((B253-$B$3)/365)</f>
        <v>-21215.104941143123</v>
      </c>
      <c r="I253" s="32" t="s">
        <v>3127</v>
      </c>
      <c r="J253" s="11">
        <v>-250</v>
      </c>
    </row>
    <row r="254" spans="1:10" x14ac:dyDescent="0.2">
      <c r="A254" s="36">
        <f>Сделки[[#This Row],[Денежный поток]]/(1+$M$11)^((B254-$B$3)/365)</f>
        <v>105.59729317165989</v>
      </c>
      <c r="B254" s="10">
        <v>43517</v>
      </c>
      <c r="C254" t="s">
        <v>2942</v>
      </c>
      <c r="D254">
        <v>460</v>
      </c>
      <c r="E254">
        <f>IF(Сделки[[#This Row],[Тип сделки]]="Продажа",Сделки[[#This Row],[Количество]]*-1,Сделки[[#This Row],[Количество]])</f>
        <v>460</v>
      </c>
      <c r="F254" s="20">
        <f>Сделки[[#This Row],[Количество_net]]*VLOOKUP(Сделки[[#This Row],[Дата сделки]],Таблица2[],2,FALSE)</f>
        <v>85330</v>
      </c>
      <c r="G254" s="20">
        <f>Сделки[[#This Row],[Денежный поток]]/(1+$J$2)^((B254-$B$3)/365)</f>
        <v>71606.767201627721</v>
      </c>
      <c r="H254">
        <f>Сделки[[#This Row],[Денежный поток]]/(1+$I$2)^((B254-$B$3)/365)</f>
        <v>106569.94248810578</v>
      </c>
      <c r="I254" s="32" t="s">
        <v>3128</v>
      </c>
      <c r="J254" s="11">
        <v>-40</v>
      </c>
    </row>
    <row r="255" spans="1:10" x14ac:dyDescent="0.2">
      <c r="A255" s="36">
        <f>Сделки[[#This Row],[Денежный поток]]/(1+$M$11)^((B255-$B$3)/365)</f>
        <v>73.511706559359169</v>
      </c>
      <c r="B255" s="10">
        <v>43522</v>
      </c>
      <c r="C255" t="s">
        <v>2942</v>
      </c>
      <c r="D255">
        <v>320</v>
      </c>
      <c r="E255">
        <f>IF(Сделки[[#This Row],[Тип сделки]]="Продажа",Сделки[[#This Row],[Количество]]*-1,Сделки[[#This Row],[Количество]])</f>
        <v>320</v>
      </c>
      <c r="F255" s="20">
        <f>Сделки[[#This Row],[Количество_net]]*VLOOKUP(Сделки[[#This Row],[Дата сделки]],Таблица2[],2,FALSE)</f>
        <v>60825.600000000006</v>
      </c>
      <c r="G255" s="20">
        <f>Сделки[[#This Row],[Денежный поток]]/(1+$J$2)^((B255-$B$3)/365)</f>
        <v>51011.660412325735</v>
      </c>
      <c r="H255">
        <f>Сделки[[#This Row],[Денежный поток]]/(1+$I$2)^((B255-$B$3)/365)</f>
        <v>76025.753745878465</v>
      </c>
      <c r="I255" s="32" t="s">
        <v>3129</v>
      </c>
      <c r="J255" s="11">
        <v>290</v>
      </c>
    </row>
    <row r="256" spans="1:10" x14ac:dyDescent="0.2">
      <c r="A256" s="36">
        <f>Сделки[[#This Row],[Денежный поток]]/(1+$M$11)^((B256-$B$3)/365)</f>
        <v>-104.77469244559356</v>
      </c>
      <c r="B256" s="10">
        <v>43525</v>
      </c>
      <c r="C256" t="s">
        <v>2944</v>
      </c>
      <c r="D256">
        <v>460</v>
      </c>
      <c r="E256">
        <f>IF(Сделки[[#This Row],[Тип сделки]]="Продажа",Сделки[[#This Row],[Количество]]*-1,Сделки[[#This Row],[Количество]])</f>
        <v>-460</v>
      </c>
      <c r="F256" s="20">
        <f>Сделки[[#This Row],[Количество_net]]*VLOOKUP(Сделки[[#This Row],[Дата сделки]],Таблица2[],2,FALSE)</f>
        <v>-87933.599999999991</v>
      </c>
      <c r="G256" s="20">
        <f>Сделки[[#This Row],[Денежный поток]]/(1+$J$2)^((B256-$B$3)/365)</f>
        <v>-73718.476921490757</v>
      </c>
      <c r="H256">
        <f>Сделки[[#This Row],[Денежный поток]]/(1+$I$2)^((B256-$B$3)/365)</f>
        <v>-109959.81355888367</v>
      </c>
      <c r="I256" s="32" t="s">
        <v>3130</v>
      </c>
      <c r="J256" s="11">
        <v>-130</v>
      </c>
    </row>
    <row r="257" spans="1:10" x14ac:dyDescent="0.2">
      <c r="A257" s="36">
        <f>Сделки[[#This Row],[Денежный поток]]/(1+$M$11)^((B257-$B$3)/365)</f>
        <v>18.221685642711925</v>
      </c>
      <c r="B257" s="10">
        <v>43525</v>
      </c>
      <c r="C257" t="s">
        <v>2942</v>
      </c>
      <c r="D257">
        <v>80</v>
      </c>
      <c r="E257">
        <f>IF(Сделки[[#This Row],[Тип сделки]]="Продажа",Сделки[[#This Row],[Количество]]*-1,Сделки[[#This Row],[Количество]])</f>
        <v>80</v>
      </c>
      <c r="F257" s="20">
        <f>Сделки[[#This Row],[Количество_net]]*VLOOKUP(Сделки[[#This Row],[Дата сделки]],Таблица2[],2,FALSE)</f>
        <v>15292.8</v>
      </c>
      <c r="G257" s="20">
        <f>Сделки[[#This Row],[Денежный поток]]/(1+$J$2)^((B257-$B$3)/365)</f>
        <v>12820.604681998393</v>
      </c>
      <c r="H257">
        <f>Сделки[[#This Row],[Денежный поток]]/(1+$I$2)^((B257-$B$3)/365)</f>
        <v>19123.445836327595</v>
      </c>
      <c r="I257" s="32" t="s">
        <v>3131</v>
      </c>
      <c r="J257" s="11">
        <v>500</v>
      </c>
    </row>
    <row r="258" spans="1:10" x14ac:dyDescent="0.2">
      <c r="A258" s="36">
        <f>Сделки[[#This Row],[Денежный поток]]/(1+$M$11)^((B258-$B$3)/365)</f>
        <v>-83.393991182152249</v>
      </c>
      <c r="B258" s="10">
        <v>43532</v>
      </c>
      <c r="C258" t="s">
        <v>2944</v>
      </c>
      <c r="D258">
        <v>400</v>
      </c>
      <c r="E258">
        <f>IF(Сделки[[#This Row],[Тип сделки]]="Продажа",Сделки[[#This Row],[Количество]]*-1,Сделки[[#This Row],[Количество]])</f>
        <v>-400</v>
      </c>
      <c r="F258" s="20">
        <f>Сделки[[#This Row],[Количество_net]]*VLOOKUP(Сделки[[#This Row],[Дата сделки]],Таблица2[],2,FALSE)</f>
        <v>-72348</v>
      </c>
      <c r="G258" s="20">
        <f>Сделки[[#This Row],[Денежный поток]]/(1+$J$2)^((B258-$B$3)/365)</f>
        <v>-60599.781947106167</v>
      </c>
      <c r="H258">
        <f>Сделки[[#This Row],[Денежный поток]]/(1+$I$2)^((B258-$B$3)/365)</f>
        <v>-90569.830977880178</v>
      </c>
      <c r="I258" s="32" t="s">
        <v>3132</v>
      </c>
      <c r="J258" s="11">
        <v>-80</v>
      </c>
    </row>
    <row r="259" spans="1:10" x14ac:dyDescent="0.2">
      <c r="A259" s="36">
        <f>Сделки[[#This Row],[Денежный поток]]/(1+$M$11)^((B259-$B$3)/365)</f>
        <v>-16.665406523658</v>
      </c>
      <c r="B259" s="10">
        <v>43536</v>
      </c>
      <c r="C259" t="s">
        <v>2944</v>
      </c>
      <c r="D259">
        <v>80</v>
      </c>
      <c r="E259">
        <f>IF(Сделки[[#This Row],[Тип сделки]]="Продажа",Сделки[[#This Row],[Количество]]*-1,Сделки[[#This Row],[Количество]])</f>
        <v>-80</v>
      </c>
      <c r="F259" s="20">
        <f>Сделки[[#This Row],[Количество_net]]*VLOOKUP(Сделки[[#This Row],[Дата сделки]],Таблица2[],2,FALSE)</f>
        <v>-14734.3992</v>
      </c>
      <c r="G259" s="20">
        <f>Сделки[[#This Row],[Денежный поток]]/(1+$J$2)^((B259-$B$3)/365)</f>
        <v>-12335.636204020528</v>
      </c>
      <c r="H259">
        <f>Сделки[[#This Row],[Денежный поток]]/(1+$I$2)^((B259-$B$3)/365)</f>
        <v>-18457.060557784629</v>
      </c>
      <c r="I259" s="32" t="s">
        <v>2901</v>
      </c>
      <c r="J259" s="11">
        <v>-340</v>
      </c>
    </row>
    <row r="260" spans="1:10" x14ac:dyDescent="0.2">
      <c r="A260" s="36">
        <f>Сделки[[#This Row],[Денежный поток]]/(1+$M$11)^((B260-$B$3)/365)</f>
        <v>39.961117837612143</v>
      </c>
      <c r="B260" s="10">
        <v>43542</v>
      </c>
      <c r="C260" t="s">
        <v>2942</v>
      </c>
      <c r="D260">
        <v>190</v>
      </c>
      <c r="E260">
        <f>IF(Сделки[[#This Row],[Тип сделки]]="Продажа",Сделки[[#This Row],[Количество]]*-1,Сделки[[#This Row],[Количество]])</f>
        <v>190</v>
      </c>
      <c r="F260" s="20">
        <f>Сделки[[#This Row],[Количество_net]]*VLOOKUP(Сделки[[#This Row],[Дата сделки]],Таблица2[],2,FALSE)</f>
        <v>36348.9</v>
      </c>
      <c r="G260" s="20">
        <f>Сделки[[#This Row],[Денежный поток]]/(1+$J$2)^((B260-$B$3)/365)</f>
        <v>30408.659630490285</v>
      </c>
      <c r="H260">
        <f>Сделки[[#This Row],[Денежный поток]]/(1+$I$2)^((B260-$B$3)/365)</f>
        <v>45575.453036169703</v>
      </c>
      <c r="I260" s="32" t="s">
        <v>2842</v>
      </c>
      <c r="J260" s="11">
        <v>70</v>
      </c>
    </row>
    <row r="261" spans="1:10" x14ac:dyDescent="0.2">
      <c r="A261" s="36">
        <f>Сделки[[#This Row],[Денежный поток]]/(1+$M$11)^((B261-$B$3)/365)</f>
        <v>-8.0561197913990057</v>
      </c>
      <c r="B261" s="10">
        <v>43546</v>
      </c>
      <c r="C261" t="s">
        <v>2944</v>
      </c>
      <c r="D261">
        <v>40</v>
      </c>
      <c r="E261">
        <f>IF(Сделки[[#This Row],[Тип сделки]]="Продажа",Сделки[[#This Row],[Количество]]*-1,Сделки[[#This Row],[Количество]])</f>
        <v>-40</v>
      </c>
      <c r="F261" s="20">
        <f>Сделки[[#This Row],[Количество_net]]*VLOOKUP(Сделки[[#This Row],[Дата сделки]],Таблица2[],2,FALSE)</f>
        <v>-7468</v>
      </c>
      <c r="G261" s="20">
        <f>Сделки[[#This Row],[Денежный поток]]/(1+$J$2)^((B261-$B$3)/365)</f>
        <v>-6244.4602217827305</v>
      </c>
      <c r="H261">
        <f>Сделки[[#This Row],[Денежный поток]]/(1+$I$2)^((B261-$B$3)/365)</f>
        <v>-9369.5149556542765</v>
      </c>
      <c r="I261" s="32" t="s">
        <v>3133</v>
      </c>
      <c r="J261" s="11">
        <v>-420</v>
      </c>
    </row>
    <row r="262" spans="1:10" x14ac:dyDescent="0.2">
      <c r="A262" s="36">
        <f>Сделки[[#This Row],[Денежный поток]]/(1+$M$11)^((B262-$B$3)/365)</f>
        <v>2.0140299478497514</v>
      </c>
      <c r="B262" s="10">
        <v>43546</v>
      </c>
      <c r="C262" t="s">
        <v>2942</v>
      </c>
      <c r="D262">
        <v>10</v>
      </c>
      <c r="E262">
        <f>IF(Сделки[[#This Row],[Тип сделки]]="Продажа",Сделки[[#This Row],[Количество]]*-1,Сделки[[#This Row],[Количество]])</f>
        <v>10</v>
      </c>
      <c r="F262" s="20">
        <f>Сделки[[#This Row],[Количество_net]]*VLOOKUP(Сделки[[#This Row],[Дата сделки]],Таблица2[],2,FALSE)</f>
        <v>1867</v>
      </c>
      <c r="G262" s="20">
        <f>Сделки[[#This Row],[Денежный поток]]/(1+$J$2)^((B262-$B$3)/365)</f>
        <v>1561.1150554456826</v>
      </c>
      <c r="H262">
        <f>Сделки[[#This Row],[Денежный поток]]/(1+$I$2)^((B262-$B$3)/365)</f>
        <v>2342.3787389135691</v>
      </c>
      <c r="I262" s="32" t="s">
        <v>3134</v>
      </c>
      <c r="J262" s="11">
        <v>-460</v>
      </c>
    </row>
    <row r="263" spans="1:10" x14ac:dyDescent="0.2">
      <c r="A263" s="36">
        <f>Сделки[[#This Row],[Денежный поток]]/(1+$M$11)^((B263-$B$3)/365)</f>
        <v>-33.425162871761344</v>
      </c>
      <c r="B263" s="10">
        <v>43558</v>
      </c>
      <c r="C263" t="s">
        <v>2944</v>
      </c>
      <c r="D263">
        <v>170</v>
      </c>
      <c r="E263">
        <f>IF(Сделки[[#This Row],[Тип сделки]]="Продажа",Сделки[[#This Row],[Количество]]*-1,Сделки[[#This Row],[Количество]])</f>
        <v>-170</v>
      </c>
      <c r="F263" s="20">
        <f>Сделки[[#This Row],[Количество_net]]*VLOOKUP(Сделки[[#This Row],[Дата сделки]],Таблица2[],2,FALSE)</f>
        <v>-32796.400000000001</v>
      </c>
      <c r="G263" s="20">
        <f>Сделки[[#This Row],[Денежный поток]]/(1+$J$2)^((B263-$B$3)/365)</f>
        <v>-27382.338614420962</v>
      </c>
      <c r="H263">
        <f>Сделки[[#This Row],[Денежный поток]]/(1+$I$2)^((B263-$B$3)/365)</f>
        <v>-41224.766777389115</v>
      </c>
      <c r="I263" s="32" t="s">
        <v>3135</v>
      </c>
      <c r="J263" s="11">
        <v>-420</v>
      </c>
    </row>
    <row r="264" spans="1:10" x14ac:dyDescent="0.2">
      <c r="A264" s="36">
        <f>Сделки[[#This Row],[Денежный поток]]/(1+$M$11)^((B264-$B$3)/365)</f>
        <v>96.984804766198067</v>
      </c>
      <c r="B264" s="10">
        <v>43563</v>
      </c>
      <c r="C264" t="s">
        <v>2942</v>
      </c>
      <c r="D264">
        <v>500</v>
      </c>
      <c r="E264">
        <f>IF(Сделки[[#This Row],[Тип сделки]]="Продажа",Сделки[[#This Row],[Количество]]*-1,Сделки[[#This Row],[Количество]])</f>
        <v>500</v>
      </c>
      <c r="F264" s="20">
        <f>Сделки[[#This Row],[Количество_net]]*VLOOKUP(Сделки[[#This Row],[Дата сделки]],Таблица2[],2,FALSE)</f>
        <v>97440</v>
      </c>
      <c r="G264" s="20">
        <f>Сделки[[#This Row],[Денежный поток]]/(1+$J$2)^((B264-$B$3)/365)</f>
        <v>81304.086386087642</v>
      </c>
      <c r="H264">
        <f>Сделки[[#This Row],[Денежный поток]]/(1+$I$2)^((B264-$B$3)/365)</f>
        <v>122577.47055217992</v>
      </c>
      <c r="I264" s="32" t="s">
        <v>3136</v>
      </c>
      <c r="J264" s="11">
        <v>300</v>
      </c>
    </row>
    <row r="265" spans="1:10" x14ac:dyDescent="0.2">
      <c r="A265" s="36">
        <f>Сделки[[#This Row],[Денежный поток]]/(1+$M$11)^((B265-$B$3)/365)</f>
        <v>42.343702808003734</v>
      </c>
      <c r="B265" s="10">
        <v>43570</v>
      </c>
      <c r="C265" t="s">
        <v>2942</v>
      </c>
      <c r="D265">
        <v>230</v>
      </c>
      <c r="E265">
        <f>IF(Сделки[[#This Row],[Тип сделки]]="Продажа",Сделки[[#This Row],[Количество]]*-1,Сделки[[#This Row],[Количество]])</f>
        <v>230</v>
      </c>
      <c r="F265" s="20">
        <f>Сделки[[#This Row],[Количество_net]]*VLOOKUP(Сделки[[#This Row],[Дата сделки]],Таблица2[],2,FALSE)</f>
        <v>43976</v>
      </c>
      <c r="G265" s="20">
        <f>Сделки[[#This Row],[Денежный поток]]/(1+$J$2)^((B265-$B$3)/365)</f>
        <v>36661.805916345096</v>
      </c>
      <c r="H265">
        <f>Сделки[[#This Row],[Денежный поток]]/(1+$I$2)^((B265-$B$3)/365)</f>
        <v>55381.790185091661</v>
      </c>
      <c r="I265" s="32" t="s">
        <v>3137</v>
      </c>
      <c r="J265" s="11">
        <v>-200</v>
      </c>
    </row>
    <row r="266" spans="1:10" x14ac:dyDescent="0.2">
      <c r="A266" s="36">
        <f>Сделки[[#This Row],[Денежный поток]]/(1+$M$11)^((B266-$B$3)/365)</f>
        <v>-59.174026685800655</v>
      </c>
      <c r="B266" s="10">
        <v>43572</v>
      </c>
      <c r="C266" t="s">
        <v>2944</v>
      </c>
      <c r="D266">
        <v>340</v>
      </c>
      <c r="E266">
        <f>IF(Сделки[[#This Row],[Тип сделки]]="Продажа",Сделки[[#This Row],[Количество]]*-1,Сделки[[#This Row],[Количество]])</f>
        <v>-340</v>
      </c>
      <c r="F266" s="20">
        <f>Сделки[[#This Row],[Количество_net]]*VLOOKUP(Сделки[[#This Row],[Дата сделки]],Таблица2[],2,FALSE)</f>
        <v>-62039.8</v>
      </c>
      <c r="G266" s="20">
        <f>Сделки[[#This Row],[Денежный поток]]/(1+$J$2)^((B266-$B$3)/365)</f>
        <v>-51708.365954076959</v>
      </c>
      <c r="H266">
        <f>Сделки[[#This Row],[Денежный поток]]/(1+$I$2)^((B266-$B$3)/365)</f>
        <v>-78155.256720305741</v>
      </c>
      <c r="I266" s="32" t="s">
        <v>2875</v>
      </c>
      <c r="J266" s="11">
        <v>-190</v>
      </c>
    </row>
    <row r="267" spans="1:10" x14ac:dyDescent="0.2">
      <c r="A267" s="36">
        <f>Сделки[[#This Row],[Денежный поток]]/(1+$M$11)^((B267-$B$3)/365)</f>
        <v>-9.4068932619488645</v>
      </c>
      <c r="B267" s="10">
        <v>43588</v>
      </c>
      <c r="C267" t="s">
        <v>2944</v>
      </c>
      <c r="D267">
        <v>60</v>
      </c>
      <c r="E267">
        <f>IF(Сделки[[#This Row],[Тип сделки]]="Продажа",Сделки[[#This Row],[Количество]]*-1,Сделки[[#This Row],[Количество]])</f>
        <v>-60</v>
      </c>
      <c r="F267" s="20">
        <f>Сделки[[#This Row],[Количество_net]]*VLOOKUP(Сделки[[#This Row],[Дата сделки]],Таблица2[],2,FALSE)</f>
        <v>-10638.6</v>
      </c>
      <c r="G267" s="20">
        <f>Сделки[[#This Row],[Денежный поток]]/(1+$J$2)^((B267-$B$3)/365)</f>
        <v>-8849.3885097491111</v>
      </c>
      <c r="H267">
        <f>Сделки[[#This Row],[Денежный поток]]/(1+$I$2)^((B267-$B$3)/365)</f>
        <v>-13435.832966544584</v>
      </c>
      <c r="I267" s="32" t="s">
        <v>3138</v>
      </c>
      <c r="J267" s="11">
        <v>-400</v>
      </c>
    </row>
    <row r="268" spans="1:10" x14ac:dyDescent="0.2">
      <c r="A268" s="36">
        <f>Сделки[[#This Row],[Денежный поток]]/(1+$M$11)^((B268-$B$3)/365)</f>
        <v>66.376495193016922</v>
      </c>
      <c r="B268" s="10">
        <v>43592</v>
      </c>
      <c r="C268" t="s">
        <v>2942</v>
      </c>
      <c r="D268">
        <v>440</v>
      </c>
      <c r="E268">
        <f>IF(Сделки[[#This Row],[Тип сделки]]="Продажа",Сделки[[#This Row],[Количество]]*-1,Сделки[[#This Row],[Количество]])</f>
        <v>440</v>
      </c>
      <c r="F268" s="20">
        <f>Сделки[[#This Row],[Количество_net]]*VLOOKUP(Сделки[[#This Row],[Дата сделки]],Таблица2[],2,FALSE)</f>
        <v>76502.8</v>
      </c>
      <c r="G268" s="20">
        <f>Сделки[[#This Row],[Денежный поток]]/(1+$J$2)^((B268-$B$3)/365)</f>
        <v>63604.918700258575</v>
      </c>
      <c r="H268">
        <f>Сделки[[#This Row],[Денежный поток]]/(1+$I$2)^((B268-$B$3)/365)</f>
        <v>96678.638172977691</v>
      </c>
      <c r="I268" s="32" t="s">
        <v>2909</v>
      </c>
      <c r="J268" s="11">
        <v>450</v>
      </c>
    </row>
    <row r="269" spans="1:10" x14ac:dyDescent="0.2">
      <c r="A269" s="36">
        <f>Сделки[[#This Row],[Денежный поток]]/(1+$M$11)^((B269-$B$3)/365)</f>
        <v>-37.164458519878529</v>
      </c>
      <c r="B269" s="10">
        <v>43593</v>
      </c>
      <c r="C269" t="s">
        <v>2944</v>
      </c>
      <c r="D269">
        <v>250</v>
      </c>
      <c r="E269">
        <f>IF(Сделки[[#This Row],[Тип сделки]]="Продажа",Сделки[[#This Row],[Количество]]*-1,Сделки[[#This Row],[Количество]])</f>
        <v>-250</v>
      </c>
      <c r="F269" s="20">
        <f>Сделки[[#This Row],[Количество_net]]*VLOOKUP(Сделки[[#This Row],[Дата сделки]],Таблица2[],2,FALSE)</f>
        <v>-43037.497499999998</v>
      </c>
      <c r="G269" s="20">
        <f>Сделки[[#This Row],[Денежный поток]]/(1+$J$2)^((B269-$B$3)/365)</f>
        <v>-35777.214852780227</v>
      </c>
      <c r="H269">
        <f>Сделки[[#This Row],[Денежный поток]]/(1+$I$2)^((B269-$B$3)/365)</f>
        <v>-54396.188937401399</v>
      </c>
      <c r="I269" s="32" t="s">
        <v>3139</v>
      </c>
      <c r="J269" s="11">
        <v>330</v>
      </c>
    </row>
    <row r="270" spans="1:10" x14ac:dyDescent="0.2">
      <c r="A270" s="36">
        <f>Сделки[[#This Row],[Денежный поток]]/(1+$M$11)^((B270-$B$3)/365)</f>
        <v>-55.860083775752095</v>
      </c>
      <c r="B270" s="10">
        <v>43595</v>
      </c>
      <c r="C270" t="s">
        <v>2944</v>
      </c>
      <c r="D270">
        <v>380</v>
      </c>
      <c r="E270">
        <f>IF(Сделки[[#This Row],[Тип сделки]]="Продажа",Сделки[[#This Row],[Количество]]*-1,Сделки[[#This Row],[Количество]])</f>
        <v>-380</v>
      </c>
      <c r="F270" s="20">
        <f>Сделки[[#This Row],[Количество_net]]*VLOOKUP(Сделки[[#This Row],[Дата сделки]],Таблица2[],2,FALSE)</f>
        <v>-65303.003799999999</v>
      </c>
      <c r="G270" s="20">
        <f>Сделки[[#This Row],[Денежный поток]]/(1+$J$2)^((B270-$B$3)/365)</f>
        <v>-54273.142867201204</v>
      </c>
      <c r="H270">
        <f>Сделки[[#This Row],[Денежный поток]]/(1+$I$2)^((B270-$B$3)/365)</f>
        <v>-82564.082726580149</v>
      </c>
      <c r="I270" s="32" t="s">
        <v>3140</v>
      </c>
      <c r="J270" s="11">
        <v>-620</v>
      </c>
    </row>
    <row r="271" spans="1:10" x14ac:dyDescent="0.2">
      <c r="A271" s="36">
        <f>Сделки[[#This Row],[Денежный поток]]/(1+$M$11)^((B271-$B$3)/365)</f>
        <v>49.980074957251873</v>
      </c>
      <c r="B271" s="10">
        <v>43595</v>
      </c>
      <c r="C271" t="s">
        <v>2942</v>
      </c>
      <c r="D271">
        <v>340</v>
      </c>
      <c r="E271">
        <f>IF(Сделки[[#This Row],[Тип сделки]]="Продажа",Сделки[[#This Row],[Количество]]*-1,Сделки[[#This Row],[Количество]])</f>
        <v>340</v>
      </c>
      <c r="F271" s="20">
        <f>Сделки[[#This Row],[Количество_net]]*VLOOKUP(Сделки[[#This Row],[Дата сделки]],Таблица2[],2,FALSE)</f>
        <v>58429.003400000001</v>
      </c>
      <c r="G271" s="20">
        <f>Сделки[[#This Row],[Денежный поток]]/(1+$J$2)^((B271-$B$3)/365)</f>
        <v>48560.180460127391</v>
      </c>
      <c r="H271">
        <f>Сделки[[#This Row],[Денежный поток]]/(1+$I$2)^((B271-$B$3)/365)</f>
        <v>73873.126650098027</v>
      </c>
      <c r="I271" s="32" t="s">
        <v>3141</v>
      </c>
      <c r="J271" s="11">
        <v>-480</v>
      </c>
    </row>
    <row r="272" spans="1:10" x14ac:dyDescent="0.2">
      <c r="A272" s="36">
        <f>Сделки[[#This Row],[Денежный поток]]/(1+$M$11)^((B272-$B$3)/365)</f>
        <v>38.464150035834109</v>
      </c>
      <c r="B272" s="10">
        <v>43613</v>
      </c>
      <c r="C272" t="s">
        <v>2942</v>
      </c>
      <c r="D272">
        <v>290</v>
      </c>
      <c r="E272">
        <f>IF(Сделки[[#This Row],[Тип сделки]]="Продажа",Сделки[[#This Row],[Количество]]*-1,Сделки[[#This Row],[Количество]])</f>
        <v>290</v>
      </c>
      <c r="F272" s="20">
        <f>Сделки[[#This Row],[Количество_net]]*VLOOKUP(Сделки[[#This Row],[Дата сделки]],Таблица2[],2,FALSE)</f>
        <v>48966.502899999999</v>
      </c>
      <c r="G272" s="20">
        <f>Сделки[[#This Row],[Денежный поток]]/(1+$J$2)^((B272-$B$3)/365)</f>
        <v>40605.190628725628</v>
      </c>
      <c r="H272">
        <f>Сделки[[#This Row],[Денежный поток]]/(1+$I$2)^((B272-$B$3)/365)</f>
        <v>62084.893495687415</v>
      </c>
      <c r="I272" s="32" t="s">
        <v>3142</v>
      </c>
      <c r="J272" s="11">
        <v>-230</v>
      </c>
    </row>
    <row r="273" spans="1:10" x14ac:dyDescent="0.2">
      <c r="A273" s="36">
        <f>Сделки[[#This Row],[Денежный поток]]/(1+$M$11)^((B273-$B$3)/365)</f>
        <v>-16.782916793224746</v>
      </c>
      <c r="B273" s="10">
        <v>43616</v>
      </c>
      <c r="C273" t="s">
        <v>2944</v>
      </c>
      <c r="D273">
        <v>130</v>
      </c>
      <c r="E273">
        <f>IF(Сделки[[#This Row],[Тип сделки]]="Продажа",Сделки[[#This Row],[Количество]]*-1,Сделки[[#This Row],[Количество]])</f>
        <v>-130</v>
      </c>
      <c r="F273" s="20">
        <f>Сделки[[#This Row],[Количество_net]]*VLOOKUP(Сделки[[#This Row],[Дата сделки]],Таблица2[],2,FALSE)</f>
        <v>-21671</v>
      </c>
      <c r="G273" s="20">
        <f>Сделки[[#This Row],[Денежный поток]]/(1+$J$2)^((B273-$B$3)/365)</f>
        <v>-17963.868168158449</v>
      </c>
      <c r="H273">
        <f>Сделки[[#This Row],[Денежный поток]]/(1+$I$2)^((B273-$B$3)/365)</f>
        <v>-27489.738735717619</v>
      </c>
      <c r="I273" s="32" t="s">
        <v>3143</v>
      </c>
      <c r="J273" s="11">
        <v>-90</v>
      </c>
    </row>
    <row r="274" spans="1:10" x14ac:dyDescent="0.2">
      <c r="A274" s="36">
        <f>Сделки[[#This Row],[Денежный поток]]/(1+$M$11)^((B274-$B$3)/365)</f>
        <v>64.844278815063561</v>
      </c>
      <c r="B274" s="10">
        <v>43626</v>
      </c>
      <c r="C274" t="s">
        <v>2942</v>
      </c>
      <c r="D274">
        <v>500</v>
      </c>
      <c r="E274">
        <f>IF(Сделки[[#This Row],[Тип сделки]]="Продажа",Сделки[[#This Row],[Количество]]*-1,Сделки[[#This Row],[Количество]])</f>
        <v>500</v>
      </c>
      <c r="F274" s="20">
        <f>Сделки[[#This Row],[Количество_net]]*VLOOKUP(Сделки[[#This Row],[Дата сделки]],Таблица2[],2,FALSE)</f>
        <v>87790</v>
      </c>
      <c r="G274" s="20">
        <f>Сделки[[#This Row],[Денежный поток]]/(1+$J$2)^((B274-$B$3)/365)</f>
        <v>72682.093730900859</v>
      </c>
      <c r="H274">
        <f>Сделки[[#This Row],[Денежный поток]]/(1+$I$2)^((B274-$B$3)/365)</f>
        <v>111537.11414203118</v>
      </c>
      <c r="I274" s="32" t="s">
        <v>3144</v>
      </c>
      <c r="J274" s="11">
        <v>310</v>
      </c>
    </row>
    <row r="275" spans="1:10" x14ac:dyDescent="0.2">
      <c r="A275" s="36">
        <f>Сделки[[#This Row],[Денежный поток]]/(1+$M$11)^((B275-$B$3)/365)</f>
        <v>-10.278476895366403</v>
      </c>
      <c r="B275" s="10">
        <v>43628</v>
      </c>
      <c r="C275" t="s">
        <v>2944</v>
      </c>
      <c r="D275">
        <v>80</v>
      </c>
      <c r="E275">
        <f>IF(Сделки[[#This Row],[Тип сделки]]="Продажа",Сделки[[#This Row],[Количество]]*-1,Сделки[[#This Row],[Количество]])</f>
        <v>-80</v>
      </c>
      <c r="F275" s="20">
        <f>Сделки[[#This Row],[Количество_net]]*VLOOKUP(Сделки[[#This Row],[Дата сделки]],Таблица2[],2,FALSE)</f>
        <v>-14048.0008</v>
      </c>
      <c r="G275" s="20">
        <f>Сделки[[#This Row],[Денежный поток]]/(1+$J$2)^((B275-$B$3)/365)</f>
        <v>-11627.576308090314</v>
      </c>
      <c r="H275">
        <f>Сделки[[#This Row],[Денежный поток]]/(1+$I$2)^((B275-$B$3)/365)</f>
        <v>-17853.584226266776</v>
      </c>
      <c r="I275" s="32" t="s">
        <v>3145</v>
      </c>
      <c r="J275" s="11">
        <v>210</v>
      </c>
    </row>
    <row r="276" spans="1:10" x14ac:dyDescent="0.2">
      <c r="A276" s="36">
        <f>Сделки[[#This Row],[Денежный поток]]/(1+$M$11)^((B276-$B$3)/365)</f>
        <v>-43.390116132733745</v>
      </c>
      <c r="B276" s="10">
        <v>43630</v>
      </c>
      <c r="C276" t="s">
        <v>2944</v>
      </c>
      <c r="D276">
        <v>340</v>
      </c>
      <c r="E276">
        <f>IF(Сделки[[#This Row],[Тип сделки]]="Продажа",Сделки[[#This Row],[Количество]]*-1,Сделки[[#This Row],[Количество]])</f>
        <v>-340</v>
      </c>
      <c r="F276" s="20">
        <f>Сделки[[#This Row],[Количество_net]]*VLOOKUP(Сделки[[#This Row],[Дата сделки]],Таблица2[],2,FALSE)</f>
        <v>-59867.200000000004</v>
      </c>
      <c r="G276" s="20">
        <f>Сделки[[#This Row],[Денежный поток]]/(1+$J$2)^((B276-$B$3)/365)</f>
        <v>-49539.990193295984</v>
      </c>
      <c r="H276">
        <f>Сделки[[#This Row],[Денежный поток]]/(1+$I$2)^((B276-$B$3)/365)</f>
        <v>-76109.063637132742</v>
      </c>
      <c r="I276" s="32" t="s">
        <v>3146</v>
      </c>
      <c r="J276" s="11">
        <v>-330</v>
      </c>
    </row>
    <row r="277" spans="1:10" x14ac:dyDescent="0.2">
      <c r="A277" s="36">
        <f>Сделки[[#This Row],[Денежный поток]]/(1+$M$11)^((B277-$B$3)/365)</f>
        <v>9.0557386633232273</v>
      </c>
      <c r="B277" s="10">
        <v>43635</v>
      </c>
      <c r="C277" t="s">
        <v>2942</v>
      </c>
      <c r="D277">
        <v>70</v>
      </c>
      <c r="E277">
        <f>IF(Сделки[[#This Row],[Тип сделки]]="Продажа",Сделки[[#This Row],[Количество]]*-1,Сделки[[#This Row],[Количество]])</f>
        <v>70</v>
      </c>
      <c r="F277" s="20">
        <f>Сделки[[#This Row],[Количество_net]]*VLOOKUP(Сделки[[#This Row],[Дата сделки]],Таблица2[],2,FALSE)</f>
        <v>12793.900000000001</v>
      </c>
      <c r="G277" s="20">
        <f>Сделки[[#This Row],[Денежный поток]]/(1+$J$2)^((B277-$B$3)/365)</f>
        <v>10580.365194713208</v>
      </c>
      <c r="H277">
        <f>Сделки[[#This Row],[Денежный поток]]/(1+$I$2)^((B277-$B$3)/365)</f>
        <v>16277.650946180249</v>
      </c>
      <c r="I277" s="32" t="s">
        <v>3147</v>
      </c>
      <c r="J277" s="11">
        <v>190</v>
      </c>
    </row>
    <row r="278" spans="1:10" x14ac:dyDescent="0.2">
      <c r="A278" s="36">
        <f>Сделки[[#This Row],[Денежный поток]]/(1+$M$11)^((B278-$B$3)/365)</f>
        <v>-53.661368737585697</v>
      </c>
      <c r="B278" s="10">
        <v>43640</v>
      </c>
      <c r="C278" t="s">
        <v>2944</v>
      </c>
      <c r="D278">
        <v>420</v>
      </c>
      <c r="E278">
        <f>IF(Сделки[[#This Row],[Тип сделки]]="Продажа",Сделки[[#This Row],[Количество]]*-1,Сделки[[#This Row],[Количество]])</f>
        <v>-420</v>
      </c>
      <c r="F278" s="20">
        <f>Сделки[[#This Row],[Количество_net]]*VLOOKUP(Сделки[[#This Row],[Дата сделки]],Таблица2[],2,FALSE)</f>
        <v>-77628.600000000006</v>
      </c>
      <c r="G278" s="20">
        <f>Сделки[[#This Row],[Денежный поток]]/(1+$J$2)^((B278-$B$3)/365)</f>
        <v>-64157.908359781293</v>
      </c>
      <c r="H278">
        <f>Сделки[[#This Row],[Денежный поток]]/(1+$I$2)^((B278-$B$3)/365)</f>
        <v>-98844.357000689459</v>
      </c>
      <c r="I278" s="32" t="s">
        <v>3148</v>
      </c>
      <c r="J278" s="11">
        <v>-120</v>
      </c>
    </row>
    <row r="279" spans="1:10" x14ac:dyDescent="0.2">
      <c r="A279" s="36">
        <f>Сделки[[#This Row],[Денежный поток]]/(1+$M$11)^((B279-$B$3)/365)</f>
        <v>-57.689169651529745</v>
      </c>
      <c r="B279" s="10">
        <v>43643</v>
      </c>
      <c r="C279" t="s">
        <v>2944</v>
      </c>
      <c r="D279">
        <v>460</v>
      </c>
      <c r="E279">
        <f>IF(Сделки[[#This Row],[Тип сделки]]="Продажа",Сделки[[#This Row],[Количество]]*-1,Сделки[[#This Row],[Количество]])</f>
        <v>-460</v>
      </c>
      <c r="F279" s="20">
        <f>Сделки[[#This Row],[Количество_net]]*VLOOKUP(Сделки[[#This Row],[Дата сделки]],Таблица2[],2,FALSE)</f>
        <v>-84649.200000000012</v>
      </c>
      <c r="G279" s="20">
        <f>Сделки[[#This Row],[Денежный поток]]/(1+$J$2)^((B279-$B$3)/365)</f>
        <v>-69934.221222402834</v>
      </c>
      <c r="H279">
        <f>Сделки[[#This Row],[Денежный поток]]/(1+$I$2)^((B279-$B$3)/365)</f>
        <v>-107834.51591183998</v>
      </c>
      <c r="I279" s="32" t="s">
        <v>3149</v>
      </c>
      <c r="J279" s="11">
        <v>370</v>
      </c>
    </row>
    <row r="280" spans="1:10" x14ac:dyDescent="0.2">
      <c r="A280" s="36">
        <f>Сделки[[#This Row],[Денежный поток]]/(1+$M$11)^((B280-$B$3)/365)</f>
        <v>-7.0152048990937139</v>
      </c>
      <c r="B280" s="10">
        <v>43655</v>
      </c>
      <c r="C280" t="s">
        <v>2944</v>
      </c>
      <c r="D280">
        <v>60</v>
      </c>
      <c r="E280">
        <f>IF(Сделки[[#This Row],[Тип сделки]]="Продажа",Сделки[[#This Row],[Количество]]*-1,Сделки[[#This Row],[Количество]])</f>
        <v>-60</v>
      </c>
      <c r="F280" s="20">
        <f>Сделки[[#This Row],[Количество_net]]*VLOOKUP(Сделки[[#This Row],[Дата сделки]],Таблица2[],2,FALSE)</f>
        <v>-10895.4</v>
      </c>
      <c r="G280" s="20">
        <f>Сделки[[#This Row],[Денежный поток]]/(1+$J$2)^((B280-$B$3)/365)</f>
        <v>-8988.0158975202012</v>
      </c>
      <c r="H280">
        <f>Сделки[[#This Row],[Денежный поток]]/(1+$I$2)^((B280-$B$3)/365)</f>
        <v>-13905.84381576092</v>
      </c>
      <c r="I280" s="32" t="s">
        <v>3150</v>
      </c>
      <c r="J280" s="11">
        <v>-240</v>
      </c>
    </row>
    <row r="281" spans="1:10" x14ac:dyDescent="0.2">
      <c r="A281" s="36">
        <f>Сделки[[#This Row],[Денежный поток]]/(1+$M$11)^((B281-$B$3)/365)</f>
        <v>-42.091229394562284</v>
      </c>
      <c r="B281" s="10">
        <v>43655</v>
      </c>
      <c r="C281" t="s">
        <v>2944</v>
      </c>
      <c r="D281">
        <v>360</v>
      </c>
      <c r="E281">
        <f>IF(Сделки[[#This Row],[Тип сделки]]="Продажа",Сделки[[#This Row],[Количество]]*-1,Сделки[[#This Row],[Количество]])</f>
        <v>-360</v>
      </c>
      <c r="F281" s="20">
        <f>Сделки[[#This Row],[Количество_net]]*VLOOKUP(Сделки[[#This Row],[Дата сделки]],Таблица2[],2,FALSE)</f>
        <v>-65372.4</v>
      </c>
      <c r="G281" s="20">
        <f>Сделки[[#This Row],[Денежный поток]]/(1+$J$2)^((B281-$B$3)/365)</f>
        <v>-53928.095385121211</v>
      </c>
      <c r="H281">
        <f>Сделки[[#This Row],[Денежный поток]]/(1+$I$2)^((B281-$B$3)/365)</f>
        <v>-83435.062894565519</v>
      </c>
      <c r="I281" s="32" t="s">
        <v>2887</v>
      </c>
      <c r="J281" s="11">
        <v>-60</v>
      </c>
    </row>
    <row r="282" spans="1:10" x14ac:dyDescent="0.2">
      <c r="A282" s="36">
        <f>Сделки[[#This Row],[Денежный поток]]/(1+$M$11)^((B282-$B$3)/365)</f>
        <v>31.177633926211602</v>
      </c>
      <c r="B282" s="10">
        <v>43671</v>
      </c>
      <c r="C282" t="s">
        <v>2942</v>
      </c>
      <c r="D282">
        <v>300</v>
      </c>
      <c r="E282">
        <f>IF(Сделки[[#This Row],[Тип сделки]]="Продажа",Сделки[[#This Row],[Количество]]*-1,Сделки[[#This Row],[Количество]])</f>
        <v>300</v>
      </c>
      <c r="F282" s="20">
        <f>Сделки[[#This Row],[Количество_net]]*VLOOKUP(Сделки[[#This Row],[Дата сделки]],Таблица2[],2,FALSE)</f>
        <v>52233.000000000007</v>
      </c>
      <c r="G282" s="20">
        <f>Сделки[[#This Row],[Денежный поток]]/(1+$J$2)^((B282-$B$3)/365)</f>
        <v>43003.517494760345</v>
      </c>
      <c r="H282">
        <f>Сделки[[#This Row],[Денежный поток]]/(1+$I$2)^((B282-$B$3)/365)</f>
        <v>66833.075918792878</v>
      </c>
      <c r="I282" s="32" t="s">
        <v>3151</v>
      </c>
      <c r="J282" s="11">
        <v>-390</v>
      </c>
    </row>
    <row r="283" spans="1:10" x14ac:dyDescent="0.2">
      <c r="A283" s="36">
        <f>Сделки[[#This Row],[Денежный поток]]/(1+$M$11)^((B283-$B$3)/365)</f>
        <v>-20.625926170981305</v>
      </c>
      <c r="B283" s="10">
        <v>43675</v>
      </c>
      <c r="C283" t="s">
        <v>2944</v>
      </c>
      <c r="D283">
        <v>200</v>
      </c>
      <c r="E283">
        <f>IF(Сделки[[#This Row],[Тип сделки]]="Продажа",Сделки[[#This Row],[Количество]]*-1,Сделки[[#This Row],[Количество]])</f>
        <v>-200</v>
      </c>
      <c r="F283" s="20">
        <f>Сделки[[#This Row],[Количество_net]]*VLOOKUP(Сделки[[#This Row],[Дата сделки]],Таблица2[],2,FALSE)</f>
        <v>-35216</v>
      </c>
      <c r="G283" s="20">
        <f>Сделки[[#This Row],[Денежный поток]]/(1+$J$2)^((B283-$B$3)/365)</f>
        <v>-28979.015332857558</v>
      </c>
      <c r="H283">
        <f>Сделки[[#This Row],[Денежный поток]]/(1+$I$2)^((B283-$B$3)/365)</f>
        <v>-45087.855775490163</v>
      </c>
      <c r="I283" s="32" t="s">
        <v>3152</v>
      </c>
      <c r="J283" s="11">
        <v>480</v>
      </c>
    </row>
    <row r="284" spans="1:10" x14ac:dyDescent="0.2">
      <c r="A284" s="36">
        <f>Сделки[[#This Row],[Денежный поток]]/(1+$M$11)^((B284-$B$3)/365)</f>
        <v>-20.567416773874992</v>
      </c>
      <c r="B284" s="10">
        <v>43677</v>
      </c>
      <c r="C284" t="s">
        <v>2944</v>
      </c>
      <c r="D284">
        <v>190</v>
      </c>
      <c r="E284">
        <f>IF(Сделки[[#This Row],[Тип сделки]]="Продажа",Сделки[[#This Row],[Количество]]*-1,Сделки[[#This Row],[Количество]])</f>
        <v>-190</v>
      </c>
      <c r="F284" s="20">
        <f>Сделки[[#This Row],[Количество_net]]*VLOOKUP(Сделки[[#This Row],[Дата сделки]],Таблица2[],2,FALSE)</f>
        <v>-35450.200000000004</v>
      </c>
      <c r="G284" s="20">
        <f>Сделки[[#This Row],[Денежный поток]]/(1+$J$2)^((B284-$B$3)/365)</f>
        <v>-29164.503261417613</v>
      </c>
      <c r="H284">
        <f>Сделки[[#This Row],[Денежный поток]]/(1+$I$2)^((B284-$B$3)/365)</f>
        <v>-45401.979221592941</v>
      </c>
      <c r="I284" s="32" t="s">
        <v>3153</v>
      </c>
      <c r="J284" s="11">
        <v>-160</v>
      </c>
    </row>
    <row r="285" spans="1:10" x14ac:dyDescent="0.2">
      <c r="A285" s="36">
        <f>Сделки[[#This Row],[Денежный поток]]/(1+$M$11)^((B285-$B$3)/365)</f>
        <v>-41.135496419352975</v>
      </c>
      <c r="B285" s="10">
        <v>43682</v>
      </c>
      <c r="C285" t="s">
        <v>2944</v>
      </c>
      <c r="D285">
        <v>400</v>
      </c>
      <c r="E285">
        <f>IF(Сделки[[#This Row],[Тип сделки]]="Продажа",Сделки[[#This Row],[Количество]]*-1,Сделки[[#This Row],[Количество]])</f>
        <v>-400</v>
      </c>
      <c r="F285" s="20">
        <f>Сделки[[#This Row],[Количество_net]]*VLOOKUP(Сделки[[#This Row],[Дата сделки]],Таблица2[],2,FALSE)</f>
        <v>-72600</v>
      </c>
      <c r="G285" s="20">
        <f>Сделки[[#This Row],[Денежный поток]]/(1+$J$2)^((B285-$B$3)/365)</f>
        <v>-59690.229877922873</v>
      </c>
      <c r="H285">
        <f>Сделки[[#This Row],[Денежный поток]]/(1+$I$2)^((B285-$B$3)/365)</f>
        <v>-93053.789470714619</v>
      </c>
      <c r="I285" s="32" t="s">
        <v>3154</v>
      </c>
      <c r="J285" s="11">
        <v>-110</v>
      </c>
    </row>
    <row r="286" spans="1:10" x14ac:dyDescent="0.2">
      <c r="A286" s="36">
        <f>Сделки[[#This Row],[Денежный поток]]/(1+$M$11)^((B286-$B$3)/365)</f>
        <v>46.810003784280326</v>
      </c>
      <c r="B286" s="10">
        <v>43683</v>
      </c>
      <c r="C286" t="s">
        <v>2942</v>
      </c>
      <c r="D286">
        <v>450</v>
      </c>
      <c r="E286">
        <f>IF(Сделки[[#This Row],[Тип сделки]]="Продажа",Сделки[[#This Row],[Количество]]*-1,Сделки[[#This Row],[Количество]])</f>
        <v>450</v>
      </c>
      <c r="F286" s="20">
        <f>Сделки[[#This Row],[Количество_net]]*VLOOKUP(Сделки[[#This Row],[Дата сделки]],Таблица2[],2,FALSE)</f>
        <v>83007.00450000001</v>
      </c>
      <c r="G286" s="20">
        <f>Сделки[[#This Row],[Денежный поток]]/(1+$J$2)^((B286-$B$3)/365)</f>
        <v>68238.193287866728</v>
      </c>
      <c r="H286">
        <f>Сделки[[#This Row],[Денежный поток]]/(1+$I$2)^((B286-$B$3)/365)</f>
        <v>106409.51265070066</v>
      </c>
      <c r="I286" s="32" t="s">
        <v>3155</v>
      </c>
      <c r="J286" s="11">
        <v>0</v>
      </c>
    </row>
    <row r="287" spans="1:10" x14ac:dyDescent="0.2">
      <c r="A287" s="36">
        <f>Сделки[[#This Row],[Денежный поток]]/(1+$M$11)^((B287-$B$3)/365)</f>
        <v>35.633431683442289</v>
      </c>
      <c r="B287" s="10">
        <v>43691</v>
      </c>
      <c r="C287" t="s">
        <v>2942</v>
      </c>
      <c r="D287">
        <v>330</v>
      </c>
      <c r="E287">
        <f>IF(Сделки[[#This Row],[Тип сделки]]="Продажа",Сделки[[#This Row],[Количество]]*-1,Сделки[[#This Row],[Количество]])</f>
        <v>330</v>
      </c>
      <c r="F287" s="20">
        <f>Сделки[[#This Row],[Количество_net]]*VLOOKUP(Сделки[[#This Row],[Дата сделки]],Таблица2[],2,FALSE)</f>
        <v>65627.100000000006</v>
      </c>
      <c r="G287" s="20">
        <f>Сделки[[#This Row],[Денежный поток]]/(1+$J$2)^((B287-$B$3)/365)</f>
        <v>53897.071734786419</v>
      </c>
      <c r="H287">
        <f>Сделки[[#This Row],[Денежный поток]]/(1+$I$2)^((B287-$B$3)/365)</f>
        <v>84235.485179015814</v>
      </c>
      <c r="I287" s="32" t="s">
        <v>2825</v>
      </c>
      <c r="J287" s="11">
        <v>80</v>
      </c>
    </row>
    <row r="288" spans="1:10" x14ac:dyDescent="0.2">
      <c r="A288" s="36">
        <f>Сделки[[#This Row],[Денежный поток]]/(1+$M$11)^((B288-$B$3)/365)</f>
        <v>6.5839428794674797</v>
      </c>
      <c r="B288" s="10">
        <v>43693</v>
      </c>
      <c r="C288" t="s">
        <v>2942</v>
      </c>
      <c r="D288">
        <v>60</v>
      </c>
      <c r="E288">
        <f>IF(Сделки[[#This Row],[Тип сделки]]="Продажа",Сделки[[#This Row],[Количество]]*-1,Сделки[[#This Row],[Количество]])</f>
        <v>60</v>
      </c>
      <c r="F288" s="20">
        <f>Сделки[[#This Row],[Количество_net]]*VLOOKUP(Сделки[[#This Row],[Дата сделки]],Таблица2[],2,FALSE)</f>
        <v>12241.2</v>
      </c>
      <c r="G288" s="20">
        <f>Сделки[[#This Row],[Денежный поток]]/(1+$J$2)^((B288-$B$3)/365)</f>
        <v>10050.744778504417</v>
      </c>
      <c r="H288">
        <f>Сделки[[#This Row],[Денежный поток]]/(1+$I$2)^((B288-$B$3)/365)</f>
        <v>15717.099426539209</v>
      </c>
      <c r="I288" s="32" t="s">
        <v>3156</v>
      </c>
      <c r="J288" s="11">
        <v>160</v>
      </c>
    </row>
    <row r="289" spans="1:10" x14ac:dyDescent="0.2">
      <c r="A289" s="36">
        <f>Сделки[[#This Row],[Денежный поток]]/(1+$M$11)^((B289-$B$3)/365)</f>
        <v>-35.114362023826558</v>
      </c>
      <c r="B289" s="10">
        <v>43693</v>
      </c>
      <c r="C289" t="s">
        <v>2944</v>
      </c>
      <c r="D289">
        <v>320</v>
      </c>
      <c r="E289">
        <f>IF(Сделки[[#This Row],[Тип сделки]]="Продажа",Сделки[[#This Row],[Количество]]*-1,Сделки[[#This Row],[Количество]])</f>
        <v>-320</v>
      </c>
      <c r="F289" s="20">
        <f>Сделки[[#This Row],[Количество_net]]*VLOOKUP(Сделки[[#This Row],[Дата сделки]],Таблица2[],2,FALSE)</f>
        <v>-65286.400000000001</v>
      </c>
      <c r="G289" s="20">
        <f>Сделки[[#This Row],[Денежный поток]]/(1+$J$2)^((B289-$B$3)/365)</f>
        <v>-53603.972152023547</v>
      </c>
      <c r="H289">
        <f>Сделки[[#This Row],[Денежный поток]]/(1+$I$2)^((B289-$B$3)/365)</f>
        <v>-83824.530274875782</v>
      </c>
      <c r="I289" s="32" t="s">
        <v>3157</v>
      </c>
      <c r="J289" s="11">
        <v>270</v>
      </c>
    </row>
    <row r="290" spans="1:10" x14ac:dyDescent="0.2">
      <c r="A290" s="36">
        <f>Сделки[[#This Row],[Денежный поток]]/(1+$M$11)^((B290-$B$3)/365)</f>
        <v>-39.503657276804873</v>
      </c>
      <c r="B290" s="10">
        <v>43693</v>
      </c>
      <c r="C290" t="s">
        <v>2944</v>
      </c>
      <c r="D290">
        <v>360</v>
      </c>
      <c r="E290">
        <f>IF(Сделки[[#This Row],[Тип сделки]]="Продажа",Сделки[[#This Row],[Количество]]*-1,Сделки[[#This Row],[Количество]])</f>
        <v>-360</v>
      </c>
      <c r="F290" s="20">
        <f>Сделки[[#This Row],[Количество_net]]*VLOOKUP(Сделки[[#This Row],[Дата сделки]],Таблица2[],2,FALSE)</f>
        <v>-73447.199999999997</v>
      </c>
      <c r="G290" s="20">
        <f>Сделки[[#This Row],[Денежный поток]]/(1+$J$2)^((B290-$B$3)/365)</f>
        <v>-60304.468671026487</v>
      </c>
      <c r="H290">
        <f>Сделки[[#This Row],[Денежный поток]]/(1+$I$2)^((B290-$B$3)/365)</f>
        <v>-94302.596559235244</v>
      </c>
      <c r="I290" s="32" t="s">
        <v>2931</v>
      </c>
      <c r="J290" s="11">
        <v>230</v>
      </c>
    </row>
    <row r="291" spans="1:10" x14ac:dyDescent="0.2">
      <c r="A291" s="36">
        <f>Сделки[[#This Row],[Денежный поток]]/(1+$M$11)^((B291-$B$3)/365)</f>
        <v>-51.045777583590947</v>
      </c>
      <c r="B291" s="10">
        <v>43699</v>
      </c>
      <c r="C291" t="s">
        <v>2944</v>
      </c>
      <c r="D291">
        <v>480</v>
      </c>
      <c r="E291">
        <f>IF(Сделки[[#This Row],[Тип сделки]]="Продажа",Сделки[[#This Row],[Количество]]*-1,Сделки[[#This Row],[Количество]])</f>
        <v>-480</v>
      </c>
      <c r="F291" s="20">
        <f>Сделки[[#This Row],[Количество_net]]*VLOOKUP(Сделки[[#This Row],[Дата сделки]],Таблица2[],2,FALSE)</f>
        <v>-97641.599999999991</v>
      </c>
      <c r="G291" s="20">
        <f>Сделки[[#This Row],[Денежный поток]]/(1+$J$2)^((B291-$B$3)/365)</f>
        <v>-80109.86920522702</v>
      </c>
      <c r="H291">
        <f>Сделки[[#This Row],[Денежный поток]]/(1+$I$2)^((B291-$B$3)/365)</f>
        <v>-125485.316646415</v>
      </c>
      <c r="I291" s="32" t="s">
        <v>3158</v>
      </c>
      <c r="J291" s="11">
        <v>-350</v>
      </c>
    </row>
    <row r="292" spans="1:10" x14ac:dyDescent="0.2">
      <c r="A292" s="36">
        <f>Сделки[[#This Row],[Денежный поток]]/(1+$M$11)^((B292-$B$3)/365)</f>
        <v>-23.824523163071998</v>
      </c>
      <c r="B292" s="10">
        <v>43700</v>
      </c>
      <c r="C292" t="s">
        <v>2944</v>
      </c>
      <c r="D292">
        <v>230</v>
      </c>
      <c r="E292">
        <f>IF(Сделки[[#This Row],[Тип сделки]]="Продажа",Сделки[[#This Row],[Количество]]*-1,Сделки[[#This Row],[Количество]])</f>
        <v>-230</v>
      </c>
      <c r="F292" s="20">
        <f>Сделки[[#This Row],[Количество_net]]*VLOOKUP(Сделки[[#This Row],[Дата сделки]],Таблица2[],2,FALSE)</f>
        <v>-45788.4</v>
      </c>
      <c r="G292" s="20">
        <f>Сделки[[#This Row],[Денежный поток]]/(1+$J$2)^((B292-$B$3)/365)</f>
        <v>-37562.349626145711</v>
      </c>
      <c r="H292">
        <f>Сделки[[#This Row],[Денежный поток]]/(1+$I$2)^((B292-$B$3)/365)</f>
        <v>-58854.782768613179</v>
      </c>
      <c r="I292" s="32" t="s">
        <v>3159</v>
      </c>
      <c r="J292" s="11">
        <v>-320</v>
      </c>
    </row>
    <row r="293" spans="1:10" x14ac:dyDescent="0.2">
      <c r="A293" s="36">
        <f>Сделки[[#This Row],[Денежный поток]]/(1+$M$11)^((B293-$B$3)/365)</f>
        <v>-9.4834045843614092</v>
      </c>
      <c r="B293" s="10">
        <v>43703</v>
      </c>
      <c r="C293" t="s">
        <v>2944</v>
      </c>
      <c r="D293">
        <v>90</v>
      </c>
      <c r="E293">
        <f>IF(Сделки[[#This Row],[Тип сделки]]="Продажа",Сделки[[#This Row],[Количество]]*-1,Сделки[[#This Row],[Количество]])</f>
        <v>-90</v>
      </c>
      <c r="F293" s="20">
        <f>Сделки[[#This Row],[Количество_net]]*VLOOKUP(Сделки[[#This Row],[Дата сделки]],Таблица2[],2,FALSE)</f>
        <v>-18486.900000000001</v>
      </c>
      <c r="G293" s="20">
        <f>Сделки[[#This Row],[Денежный поток]]/(1+$J$2)^((B293-$B$3)/365)</f>
        <v>-15160.021480426298</v>
      </c>
      <c r="H293">
        <f>Сделки[[#This Row],[Денежный поток]]/(1+$I$2)^((B293-$B$3)/365)</f>
        <v>-23773.613250827533</v>
      </c>
      <c r="I293" s="32" t="s">
        <v>3160</v>
      </c>
      <c r="J293" s="11">
        <v>-460</v>
      </c>
    </row>
    <row r="294" spans="1:10" x14ac:dyDescent="0.2">
      <c r="A294" s="36">
        <f>Сделки[[#This Row],[Денежный поток]]/(1+$M$11)^((B294-$B$3)/365)</f>
        <v>32.553153969136865</v>
      </c>
      <c r="B294" s="10">
        <v>43707</v>
      </c>
      <c r="C294" t="s">
        <v>2942</v>
      </c>
      <c r="D294">
        <v>310</v>
      </c>
      <c r="E294">
        <f>IF(Сделки[[#This Row],[Тип сделки]]="Продажа",Сделки[[#This Row],[Количество]]*-1,Сделки[[#This Row],[Количество]])</f>
        <v>310</v>
      </c>
      <c r="F294" s="20">
        <f>Сделки[[#This Row],[Количество_net]]*VLOOKUP(Сделки[[#This Row],[Дата сделки]],Таблица2[],2,FALSE)</f>
        <v>64672.200000000004</v>
      </c>
      <c r="G294" s="20">
        <f>Сделки[[#This Row],[Денежный поток]]/(1+$J$2)^((B294-$B$3)/365)</f>
        <v>53007.576506253521</v>
      </c>
      <c r="H294">
        <f>Сделки[[#This Row],[Денежный поток]]/(1+$I$2)^((B294-$B$3)/365)</f>
        <v>83218.869921194535</v>
      </c>
      <c r="I294" s="32" t="s">
        <v>3161</v>
      </c>
      <c r="J294" s="11">
        <v>-340</v>
      </c>
    </row>
    <row r="295" spans="1:10" x14ac:dyDescent="0.2">
      <c r="A295" s="36">
        <f>Сделки[[#This Row],[Денежный поток]]/(1+$M$11)^((B295-$B$3)/365)</f>
        <v>21.316901276241083</v>
      </c>
      <c r="B295" s="10">
        <v>43711</v>
      </c>
      <c r="C295" t="s">
        <v>2942</v>
      </c>
      <c r="D295">
        <v>210</v>
      </c>
      <c r="E295">
        <f>IF(Сделки[[#This Row],[Тип сделки]]="Продажа",Сделки[[#This Row],[Количество]]*-1,Сделки[[#This Row],[Количество]])</f>
        <v>210</v>
      </c>
      <c r="F295" s="20">
        <f>Сделки[[#This Row],[Количество_net]]*VLOOKUP(Сделки[[#This Row],[Дата сделки]],Таблица2[],2,FALSE)</f>
        <v>43159.200000000004</v>
      </c>
      <c r="G295" s="20">
        <f>Сделки[[#This Row],[Денежный поток]]/(1+$J$2)^((B295-$B$3)/365)</f>
        <v>35357.234527092995</v>
      </c>
      <c r="H295">
        <f>Сделки[[#This Row],[Денежный поток]]/(1+$I$2)^((B295-$B$3)/365)</f>
        <v>55571.311040300054</v>
      </c>
      <c r="I295" s="32" t="s">
        <v>3162</v>
      </c>
      <c r="J295" s="11">
        <v>-430</v>
      </c>
    </row>
    <row r="296" spans="1:10" x14ac:dyDescent="0.2">
      <c r="A296" s="36">
        <f>Сделки[[#This Row],[Денежный поток]]/(1+$M$11)^((B296-$B$3)/365)</f>
        <v>-30.733818993124853</v>
      </c>
      <c r="B296" s="10">
        <v>43719</v>
      </c>
      <c r="C296" t="s">
        <v>2944</v>
      </c>
      <c r="D296">
        <v>330</v>
      </c>
      <c r="E296">
        <f>IF(Сделки[[#This Row],[Тип сделки]]="Продажа",Сделки[[#This Row],[Количество]]*-1,Сделки[[#This Row],[Количество]])</f>
        <v>-330</v>
      </c>
      <c r="F296" s="20">
        <f>Сделки[[#This Row],[Количество_net]]*VLOOKUP(Сделки[[#This Row],[Дата сделки]],Таблица2[],2,FALSE)</f>
        <v>-64627.200000000004</v>
      </c>
      <c r="G296" s="20">
        <f>Сделки[[#This Row],[Денежный поток]]/(1+$J$2)^((B296-$B$3)/365)</f>
        <v>-52891.930940348378</v>
      </c>
      <c r="H296">
        <f>Сделки[[#This Row],[Денежный поток]]/(1+$I$2)^((B296-$B$3)/365)</f>
        <v>-83317.983930782793</v>
      </c>
      <c r="I296" s="32" t="s">
        <v>3163</v>
      </c>
      <c r="J296" s="11">
        <v>-120</v>
      </c>
    </row>
    <row r="297" spans="1:10" x14ac:dyDescent="0.2">
      <c r="A297" s="36">
        <f>Сделки[[#This Row],[Денежный поток]]/(1+$M$11)^((B297-$B$3)/365)</f>
        <v>17.12594860550573</v>
      </c>
      <c r="B297" s="10">
        <v>43724</v>
      </c>
      <c r="C297" t="s">
        <v>2942</v>
      </c>
      <c r="D297">
        <v>190</v>
      </c>
      <c r="E297">
        <f>IF(Сделки[[#This Row],[Тип сделки]]="Продажа",Сделки[[#This Row],[Количество]]*-1,Сделки[[#This Row],[Количество]])</f>
        <v>190</v>
      </c>
      <c r="F297" s="20">
        <f>Сделки[[#This Row],[Количество_net]]*VLOOKUP(Сделки[[#This Row],[Дата сделки]],Таблица2[],2,FALSE)</f>
        <v>36875.200000000004</v>
      </c>
      <c r="G297" s="20">
        <f>Сделки[[#This Row],[Денежный поток]]/(1+$J$2)^((B297-$B$3)/365)</f>
        <v>30160.546252393084</v>
      </c>
      <c r="H297">
        <f>Сделки[[#This Row],[Денежный поток]]/(1+$I$2)^((B297-$B$3)/365)</f>
        <v>47577.228976278471</v>
      </c>
      <c r="I297" s="32" t="s">
        <v>3164</v>
      </c>
      <c r="J297" s="11">
        <v>440</v>
      </c>
    </row>
    <row r="298" spans="1:10" x14ac:dyDescent="0.2">
      <c r="A298" s="36">
        <f>Сделки[[#This Row],[Денежный поток]]/(1+$M$11)^((B298-$B$3)/365)</f>
        <v>-10.911735403054262</v>
      </c>
      <c r="B298" s="10">
        <v>43725</v>
      </c>
      <c r="C298" t="s">
        <v>2944</v>
      </c>
      <c r="D298">
        <v>120</v>
      </c>
      <c r="E298">
        <f>IF(Сделки[[#This Row],[Тип сделки]]="Продажа",Сделки[[#This Row],[Количество]]*-1,Сделки[[#This Row],[Количество]])</f>
        <v>-120</v>
      </c>
      <c r="F298" s="20">
        <f>Сделки[[#This Row],[Количество_net]]*VLOOKUP(Сделки[[#This Row],[Дата сделки]],Таблица2[],2,FALSE)</f>
        <v>-23606.400000000001</v>
      </c>
      <c r="G298" s="20">
        <f>Сделки[[#This Row],[Денежный поток]]/(1+$J$2)^((B298-$B$3)/365)</f>
        <v>-19305.485489210339</v>
      </c>
      <c r="H298">
        <f>Сделки[[#This Row],[Денежный поток]]/(1+$I$2)^((B298-$B$3)/365)</f>
        <v>-30462.307005378476</v>
      </c>
      <c r="I298" s="32" t="s">
        <v>2937</v>
      </c>
      <c r="J298" s="11">
        <v>-160</v>
      </c>
    </row>
    <row r="299" spans="1:10" x14ac:dyDescent="0.2">
      <c r="A299" s="36">
        <f>Сделки[[#This Row],[Денежный поток]]/(1+$M$11)^((B299-$B$3)/365)</f>
        <v>33.199631801548733</v>
      </c>
      <c r="B299" s="10">
        <v>43726</v>
      </c>
      <c r="C299" t="s">
        <v>2942</v>
      </c>
      <c r="D299">
        <v>370</v>
      </c>
      <c r="E299">
        <f>IF(Сделки[[#This Row],[Тип сделки]]="Продажа",Сделки[[#This Row],[Количество]]*-1,Сделки[[#This Row],[Количество]])</f>
        <v>370</v>
      </c>
      <c r="F299" s="20">
        <f>Сделки[[#This Row],[Количество_net]]*VLOOKUP(Сделки[[#This Row],[Дата сделки]],Таблица2[],2,FALSE)</f>
        <v>72164.796300000002</v>
      </c>
      <c r="G299" s="20">
        <f>Сделки[[#This Row],[Денежный поток]]/(1+$J$2)^((B299-$B$3)/365)</f>
        <v>59009.577238936072</v>
      </c>
      <c r="H299">
        <f>Сделки[[#This Row],[Денежный поток]]/(1+$I$2)^((B299-$B$3)/365)</f>
        <v>93137.952944601813</v>
      </c>
      <c r="I299" s="32" t="s">
        <v>3165</v>
      </c>
      <c r="J299" s="11">
        <v>-420</v>
      </c>
    </row>
    <row r="300" spans="1:10" x14ac:dyDescent="0.2">
      <c r="A300" s="36">
        <f>Сделки[[#This Row],[Денежный поток]]/(1+$M$11)^((B300-$B$3)/365)</f>
        <v>-21.539750956953785</v>
      </c>
      <c r="B300" s="10">
        <v>43728</v>
      </c>
      <c r="C300" t="s">
        <v>2944</v>
      </c>
      <c r="D300">
        <v>240</v>
      </c>
      <c r="E300">
        <f>IF(Сделки[[#This Row],[Тип сделки]]="Продажа",Сделки[[#This Row],[Количество]]*-1,Сделки[[#This Row],[Количество]])</f>
        <v>-240</v>
      </c>
      <c r="F300" s="20">
        <f>Сделки[[#This Row],[Количество_net]]*VLOOKUP(Сделки[[#This Row],[Дата сделки]],Таблица2[],2,FALSE)</f>
        <v>-47265.599999999999</v>
      </c>
      <c r="G300" s="20">
        <f>Сделки[[#This Row],[Денежный поток]]/(1+$J$2)^((B300-$B$3)/365)</f>
        <v>-38639.774490413074</v>
      </c>
      <c r="H300">
        <f>Сделки[[#This Row],[Денежный поток]]/(1+$I$2)^((B300-$B$3)/365)</f>
        <v>-61021.518758204475</v>
      </c>
      <c r="I300" s="32" t="s">
        <v>2905</v>
      </c>
      <c r="J300" s="11">
        <v>-480</v>
      </c>
    </row>
    <row r="301" spans="1:10" x14ac:dyDescent="0.2">
      <c r="A301" s="36">
        <f>Сделки[[#This Row],[Денежный поток]]/(1+$M$11)^((B301-$B$3)/365)</f>
        <v>-5.273452656315615</v>
      </c>
      <c r="B301" s="10">
        <v>43732</v>
      </c>
      <c r="C301" t="s">
        <v>2944</v>
      </c>
      <c r="D301">
        <v>60</v>
      </c>
      <c r="E301">
        <f>IF(Сделки[[#This Row],[Тип сделки]]="Продажа",Сделки[[#This Row],[Количество]]*-1,Сделки[[#This Row],[Количество]])</f>
        <v>-60</v>
      </c>
      <c r="F301" s="20">
        <f>Сделки[[#This Row],[Количество_net]]*VLOOKUP(Сделки[[#This Row],[Дата сделки]],Таблица2[],2,FALSE)</f>
        <v>-11793</v>
      </c>
      <c r="G301" s="20">
        <f>Сделки[[#This Row],[Денежный поток]]/(1+$J$2)^((B301-$B$3)/365)</f>
        <v>-9636.0333781355512</v>
      </c>
      <c r="H301">
        <f>Сделки[[#This Row],[Денежный поток]]/(1+$I$2)^((B301-$B$3)/365)</f>
        <v>-15234.745848014843</v>
      </c>
      <c r="I301" s="32" t="s">
        <v>3166</v>
      </c>
      <c r="J301" s="11">
        <v>-310</v>
      </c>
    </row>
    <row r="302" spans="1:10" x14ac:dyDescent="0.2">
      <c r="A302" s="36">
        <f>Сделки[[#This Row],[Денежный поток]]/(1+$M$11)^((B302-$B$3)/365)</f>
        <v>-33.517202206176663</v>
      </c>
      <c r="B302" s="10">
        <v>43735</v>
      </c>
      <c r="C302" t="s">
        <v>2944</v>
      </c>
      <c r="D302">
        <v>390</v>
      </c>
      <c r="E302">
        <f>IF(Сделки[[#This Row],[Тип сделки]]="Продажа",Сделки[[#This Row],[Количество]]*-1,Сделки[[#This Row],[Количество]])</f>
        <v>-390</v>
      </c>
      <c r="F302" s="20">
        <f>Сделки[[#This Row],[Количество_net]]*VLOOKUP(Сделки[[#This Row],[Дата сделки]],Таблица2[],2,FALSE)</f>
        <v>-76026.600000000006</v>
      </c>
      <c r="G302" s="20">
        <f>Сделки[[#This Row],[Денежный поток]]/(1+$J$2)^((B302-$B$3)/365)</f>
        <v>-62098.056459976004</v>
      </c>
      <c r="H302">
        <f>Сделки[[#This Row],[Денежный поток]]/(1+$I$2)^((B302-$B$3)/365)</f>
        <v>-98261.025442890023</v>
      </c>
      <c r="I302" s="32" t="s">
        <v>3167</v>
      </c>
      <c r="J302" s="11">
        <v>350</v>
      </c>
    </row>
    <row r="303" spans="1:10" x14ac:dyDescent="0.2">
      <c r="A303" s="36">
        <f>Сделки[[#This Row],[Денежный поток]]/(1+$M$11)^((B303-$B$3)/365)</f>
        <v>40.371813320855487</v>
      </c>
      <c r="B303" s="10">
        <v>43738</v>
      </c>
      <c r="C303" t="s">
        <v>2942</v>
      </c>
      <c r="D303">
        <v>480</v>
      </c>
      <c r="E303">
        <f>IF(Сделки[[#This Row],[Тип сделки]]="Продажа",Сделки[[#This Row],[Количество]]*-1,Сделки[[#This Row],[Количество]])</f>
        <v>480</v>
      </c>
      <c r="F303" s="20">
        <f>Сделки[[#This Row],[Количество_net]]*VLOOKUP(Сделки[[#This Row],[Дата сделки]],Таблица2[],2,FALSE)</f>
        <v>92884.795199999993</v>
      </c>
      <c r="G303" s="20">
        <f>Сделки[[#This Row],[Денежный поток]]/(1+$J$2)^((B303-$B$3)/365)</f>
        <v>75839.508360859254</v>
      </c>
      <c r="H303">
        <f>Сделки[[#This Row],[Денежный поток]]/(1+$I$2)^((B303-$B$3)/365)</f>
        <v>120106.1261091729</v>
      </c>
      <c r="I303" s="32" t="s">
        <v>3168</v>
      </c>
      <c r="J303" s="11">
        <v>-110</v>
      </c>
    </row>
    <row r="304" spans="1:10" x14ac:dyDescent="0.2">
      <c r="A304" s="36">
        <f>Сделки[[#This Row],[Денежный поток]]/(1+$M$11)^((B304-$B$3)/365)</f>
        <v>26.883097200926752</v>
      </c>
      <c r="B304" s="10">
        <v>43740</v>
      </c>
      <c r="C304" t="s">
        <v>2942</v>
      </c>
      <c r="D304">
        <v>330</v>
      </c>
      <c r="E304">
        <f>IF(Сделки[[#This Row],[Тип сделки]]="Продажа",Сделки[[#This Row],[Количество]]*-1,Сделки[[#This Row],[Количество]])</f>
        <v>330</v>
      </c>
      <c r="F304" s="20">
        <f>Сделки[[#This Row],[Количество_net]]*VLOOKUP(Сделки[[#This Row],[Дата сделки]],Таблица2[],2,FALSE)</f>
        <v>62439.303300000007</v>
      </c>
      <c r="G304" s="20">
        <f>Сделки[[#This Row],[Денежный поток]]/(1+$J$2)^((B304-$B$3)/365)</f>
        <v>50968.426273536497</v>
      </c>
      <c r="H304">
        <f>Сделки[[#This Row],[Денежный поток]]/(1+$I$2)^((B304-$B$3)/365)</f>
        <v>80763.497697219282</v>
      </c>
      <c r="I304" s="32" t="s">
        <v>3169</v>
      </c>
      <c r="J304" s="11">
        <v>-410</v>
      </c>
    </row>
    <row r="305" spans="1:10" x14ac:dyDescent="0.2">
      <c r="A305" s="36">
        <f>Сделки[[#This Row],[Денежный поток]]/(1+$M$11)^((B305-$B$3)/365)</f>
        <v>-39.917326146830632</v>
      </c>
      <c r="B305" s="10">
        <v>43740</v>
      </c>
      <c r="C305" t="s">
        <v>2944</v>
      </c>
      <c r="D305">
        <v>490</v>
      </c>
      <c r="E305">
        <f>IF(Сделки[[#This Row],[Тип сделки]]="Продажа",Сделки[[#This Row],[Количество]]*-1,Сделки[[#This Row],[Количество]])</f>
        <v>-490</v>
      </c>
      <c r="F305" s="20">
        <f>Сделки[[#This Row],[Количество_net]]*VLOOKUP(Сделки[[#This Row],[Дата сделки]],Таблица2[],2,FALSE)</f>
        <v>-92712.904900000009</v>
      </c>
      <c r="G305" s="20">
        <f>Сделки[[#This Row],[Денежный поток]]/(1+$J$2)^((B305-$B$3)/365)</f>
        <v>-75680.390527372365</v>
      </c>
      <c r="H305">
        <f>Сделки[[#This Row],[Денежный поток]]/(1+$I$2)^((B305-$B$3)/365)</f>
        <v>-119921.55718678013</v>
      </c>
      <c r="I305" s="32" t="s">
        <v>3170</v>
      </c>
      <c r="J305" s="11">
        <v>230</v>
      </c>
    </row>
    <row r="306" spans="1:10" x14ac:dyDescent="0.2">
      <c r="A306" s="36">
        <f>Сделки[[#This Row],[Денежный поток]]/(1+$M$11)^((B306-$B$3)/365)</f>
        <v>-9.1195590222781213</v>
      </c>
      <c r="B306" s="10">
        <v>43745</v>
      </c>
      <c r="C306" t="s">
        <v>2944</v>
      </c>
      <c r="D306">
        <v>110</v>
      </c>
      <c r="E306">
        <f>IF(Сделки[[#This Row],[Тип сделки]]="Продажа",Сделки[[#This Row],[Количество]]*-1,Сделки[[#This Row],[Количество]])</f>
        <v>-110</v>
      </c>
      <c r="F306" s="20">
        <f>Сделки[[#This Row],[Количество_net]]*VLOOKUP(Сделки[[#This Row],[Дата сделки]],Таблица2[],2,FALSE)</f>
        <v>-21688.699999999997</v>
      </c>
      <c r="G306" s="20">
        <f>Сделки[[#This Row],[Денежный поток]]/(1+$J$2)^((B306-$B$3)/365)</f>
        <v>-17693.242666744904</v>
      </c>
      <c r="H306">
        <f>Сделки[[#This Row],[Денежный поток]]/(1+$I$2)^((B306-$B$3)/365)</f>
        <v>-28075.787024158504</v>
      </c>
      <c r="I306" s="32" t="s">
        <v>3171</v>
      </c>
      <c r="J306" s="11">
        <v>-140</v>
      </c>
    </row>
    <row r="307" spans="1:10" x14ac:dyDescent="0.2">
      <c r="A307" s="36">
        <f>Сделки[[#This Row],[Денежный поток]]/(1+$M$11)^((B307-$B$3)/365)</f>
        <v>0</v>
      </c>
      <c r="B307" s="10">
        <v>43748</v>
      </c>
      <c r="C307" t="s">
        <v>2942</v>
      </c>
      <c r="D307">
        <v>0</v>
      </c>
      <c r="E307">
        <f>IF(Сделки[[#This Row],[Тип сделки]]="Продажа",Сделки[[#This Row],[Количество]]*-1,Сделки[[#This Row],[Количество]])</f>
        <v>0</v>
      </c>
      <c r="F307" s="20">
        <f>Сделки[[#This Row],[Количество_net]]*VLOOKUP(Сделки[[#This Row],[Дата сделки]],Таблица2[],2,FALSE)</f>
        <v>0</v>
      </c>
      <c r="G307" s="20">
        <f>Сделки[[#This Row],[Денежный поток]]/(1+$J$2)^((B307-$B$3)/365)</f>
        <v>0</v>
      </c>
      <c r="H307">
        <f>Сделки[[#This Row],[Денежный поток]]/(1+$I$2)^((B307-$B$3)/365)</f>
        <v>0</v>
      </c>
      <c r="I307" s="32" t="s">
        <v>2874</v>
      </c>
      <c r="J307" s="11">
        <v>-250</v>
      </c>
    </row>
    <row r="308" spans="1:10" x14ac:dyDescent="0.2">
      <c r="A308" s="36">
        <f>Сделки[[#This Row],[Денежный поток]]/(1+$M$11)^((B308-$B$3)/365)</f>
        <v>6.6277979868479306</v>
      </c>
      <c r="B308" s="10">
        <v>43749</v>
      </c>
      <c r="C308" t="s">
        <v>2942</v>
      </c>
      <c r="D308">
        <v>80</v>
      </c>
      <c r="E308">
        <f>IF(Сделки[[#This Row],[Тип сделки]]="Продажа",Сделки[[#This Row],[Количество]]*-1,Сделки[[#This Row],[Количество]])</f>
        <v>80</v>
      </c>
      <c r="F308" s="20">
        <f>Сделки[[#This Row],[Количество_net]]*VLOOKUP(Сделки[[#This Row],[Дата сделки]],Таблица2[],2,FALSE)</f>
        <v>16064</v>
      </c>
      <c r="G308" s="20">
        <f>Сделки[[#This Row],[Денежный поток]]/(1+$J$2)^((B308-$B$3)/365)</f>
        <v>13098.217482720194</v>
      </c>
      <c r="H308">
        <f>Сделки[[#This Row],[Денежный поток]]/(1+$I$2)^((B308-$B$3)/365)</f>
        <v>20807.753336926355</v>
      </c>
      <c r="I308" s="32" t="s">
        <v>3172</v>
      </c>
      <c r="J308" s="11">
        <v>170</v>
      </c>
    </row>
    <row r="309" spans="1:10" x14ac:dyDescent="0.2">
      <c r="A309" s="36">
        <f>Сделки[[#This Row],[Денежный поток]]/(1+$M$11)^((B309-$B$3)/365)</f>
        <v>13.204672366199198</v>
      </c>
      <c r="B309" s="10">
        <v>43752</v>
      </c>
      <c r="C309" t="s">
        <v>2942</v>
      </c>
      <c r="D309">
        <v>160</v>
      </c>
      <c r="E309">
        <f>IF(Сделки[[#This Row],[Тип сделки]]="Продажа",Сделки[[#This Row],[Количество]]*-1,Сделки[[#This Row],[Количество]])</f>
        <v>160</v>
      </c>
      <c r="F309" s="20">
        <f>Сделки[[#This Row],[Количество_net]]*VLOOKUP(Сделки[[#This Row],[Дата сделки]],Таблица2[],2,FALSE)</f>
        <v>32462.399999999998</v>
      </c>
      <c r="G309" s="20">
        <f>Сделки[[#This Row],[Денежный поток]]/(1+$J$2)^((B309-$B$3)/365)</f>
        <v>26459.252360979641</v>
      </c>
      <c r="H309">
        <f>Сделки[[#This Row],[Денежный поток]]/(1+$I$2)^((B309-$B$3)/365)</f>
        <v>42068.490462995491</v>
      </c>
      <c r="I309" s="32" t="s">
        <v>3173</v>
      </c>
      <c r="J309" s="11">
        <v>290</v>
      </c>
    </row>
    <row r="310" spans="1:10" x14ac:dyDescent="0.2">
      <c r="A310" s="36">
        <f>Сделки[[#This Row],[Денежный поток]]/(1+$M$11)^((B310-$B$3)/365)</f>
        <v>21.84653763865693</v>
      </c>
      <c r="B310" s="10">
        <v>43756</v>
      </c>
      <c r="C310" t="s">
        <v>2942</v>
      </c>
      <c r="D310">
        <v>270</v>
      </c>
      <c r="E310">
        <f>IF(Сделки[[#This Row],[Тип сделки]]="Продажа",Сделки[[#This Row],[Количество]]*-1,Сделки[[#This Row],[Количество]])</f>
        <v>270</v>
      </c>
      <c r="F310" s="20">
        <f>Сделки[[#This Row],[Количество_net]]*VLOOKUP(Сделки[[#This Row],[Дата сделки]],Таблица2[],2,FALSE)</f>
        <v>54734.400000000001</v>
      </c>
      <c r="G310" s="20">
        <f>Сделки[[#This Row],[Денежный поток]]/(1+$J$2)^((B310-$B$3)/365)</f>
        <v>44590.454055488539</v>
      </c>
      <c r="H310">
        <f>Сделки[[#This Row],[Денежный поток]]/(1+$I$2)^((B310-$B$3)/365)</f>
        <v>70975.709603878466</v>
      </c>
      <c r="I310" s="32" t="s">
        <v>2889</v>
      </c>
      <c r="J310" s="11">
        <v>-140</v>
      </c>
    </row>
    <row r="311" spans="1:10" x14ac:dyDescent="0.2">
      <c r="A311" s="36">
        <f>Сделки[[#This Row],[Денежный поток]]/(1+$M$11)^((B311-$B$3)/365)</f>
        <v>18.366557529199824</v>
      </c>
      <c r="B311" s="10">
        <v>43759</v>
      </c>
      <c r="C311" t="s">
        <v>2942</v>
      </c>
      <c r="D311">
        <v>230</v>
      </c>
      <c r="E311">
        <f>IF(Сделки[[#This Row],[Тип сделки]]="Продажа",Сделки[[#This Row],[Количество]]*-1,Сделки[[#This Row],[Количество]])</f>
        <v>230</v>
      </c>
      <c r="F311" s="20">
        <f>Сделки[[#This Row],[Количество_net]]*VLOOKUP(Сделки[[#This Row],[Дата сделки]],Таблица2[],2,FALSE)</f>
        <v>46673.897700000001</v>
      </c>
      <c r="G311" s="20">
        <f>Сделки[[#This Row],[Денежный поток]]/(1+$J$2)^((B311-$B$3)/365)</f>
        <v>38009.665265216572</v>
      </c>
      <c r="H311">
        <f>Сделки[[#This Row],[Денежный поток]]/(1+$I$2)^((B311-$B$3)/365)</f>
        <v>60551.967597367591</v>
      </c>
      <c r="I311" s="32" t="s">
        <v>2917</v>
      </c>
      <c r="J311" s="11">
        <v>120</v>
      </c>
    </row>
    <row r="312" spans="1:10" x14ac:dyDescent="0.2">
      <c r="A312" s="36">
        <f>Сделки[[#This Row],[Денежный поток]]/(1+$M$11)^((B312-$B$3)/365)</f>
        <v>-27.441003054081744</v>
      </c>
      <c r="B312" s="10">
        <v>43763</v>
      </c>
      <c r="C312" t="s">
        <v>2944</v>
      </c>
      <c r="D312">
        <v>350</v>
      </c>
      <c r="E312">
        <f>IF(Сделки[[#This Row],[Тип сделки]]="Продажа",Сделки[[#This Row],[Количество]]*-1,Сделки[[#This Row],[Количество]])</f>
        <v>-350</v>
      </c>
      <c r="F312" s="20">
        <f>Сделки[[#This Row],[Количество_net]]*VLOOKUP(Сделки[[#This Row],[Дата сделки]],Таблица2[],2,FALSE)</f>
        <v>-71067.5</v>
      </c>
      <c r="G312" s="20">
        <f>Сделки[[#This Row],[Денежный поток]]/(1+$J$2)^((B312-$B$3)/365)</f>
        <v>-57846.302251994064</v>
      </c>
      <c r="H312">
        <f>Сделки[[#This Row],[Денежный поток]]/(1+$I$2)^((B312-$B$3)/365)</f>
        <v>-92256.782811680401</v>
      </c>
      <c r="I312" s="32" t="s">
        <v>3174</v>
      </c>
      <c r="J312" s="11">
        <v>-320</v>
      </c>
    </row>
    <row r="313" spans="1:10" x14ac:dyDescent="0.2">
      <c r="A313" s="36">
        <f>Сделки[[#This Row],[Денежный поток]]/(1+$M$11)^((B313-$B$3)/365)</f>
        <v>-24.973843426784413</v>
      </c>
      <c r="B313" s="10">
        <v>43766</v>
      </c>
      <c r="C313" t="s">
        <v>2944</v>
      </c>
      <c r="D313">
        <v>320</v>
      </c>
      <c r="E313">
        <f>IF(Сделки[[#This Row],[Тип сделки]]="Продажа",Сделки[[#This Row],[Количество]]*-1,Сделки[[#This Row],[Количество]])</f>
        <v>-320</v>
      </c>
      <c r="F313" s="20">
        <f>Сделки[[#This Row],[Количество_net]]*VLOOKUP(Сделки[[#This Row],[Дата сделки]],Таблица2[],2,FALSE)</f>
        <v>-65603.196799999991</v>
      </c>
      <c r="G313" s="20">
        <f>Сделки[[#This Row],[Денежный поток]]/(1+$J$2)^((B313-$B$3)/365)</f>
        <v>-53378.702016569616</v>
      </c>
      <c r="H313">
        <f>Сделки[[#This Row],[Денежный поток]]/(1+$I$2)^((B313-$B$3)/365)</f>
        <v>-85203.430068159127</v>
      </c>
      <c r="I313" s="32" t="s">
        <v>3175</v>
      </c>
      <c r="J313" s="11">
        <v>-420</v>
      </c>
    </row>
    <row r="314" spans="1:10" x14ac:dyDescent="0.2">
      <c r="A314" s="36">
        <f>Сделки[[#This Row],[Денежный поток]]/(1+$M$11)^((B314-$B$3)/365)</f>
        <v>-36.407673764794382</v>
      </c>
      <c r="B314" s="10">
        <v>43776</v>
      </c>
      <c r="C314" t="s">
        <v>2944</v>
      </c>
      <c r="D314">
        <v>460</v>
      </c>
      <c r="E314">
        <f>IF(Сделки[[#This Row],[Тип сделки]]="Продажа",Сделки[[#This Row],[Количество]]*-1,Сделки[[#This Row],[Количество]])</f>
        <v>-460</v>
      </c>
      <c r="F314" s="20">
        <f>Сделки[[#This Row],[Количество_net]]*VLOOKUP(Сделки[[#This Row],[Дата сделки]],Таблица2[],2,FALSE)</f>
        <v>-100275.40460000001</v>
      </c>
      <c r="G314" s="20">
        <f>Сделки[[#This Row],[Денежный поток]]/(1+$J$2)^((B314-$B$3)/365)</f>
        <v>-81488.983900807289</v>
      </c>
      <c r="H314">
        <f>Сделки[[#This Row],[Денежный поток]]/(1+$I$2)^((B314-$B$3)/365)</f>
        <v>-130439.5203875248</v>
      </c>
      <c r="I314" s="32" t="s">
        <v>2922</v>
      </c>
      <c r="J314" s="11">
        <v>-260</v>
      </c>
    </row>
    <row r="315" spans="1:10" x14ac:dyDescent="0.2">
      <c r="A315" s="36">
        <f>Сделки[[#This Row],[Денежный поток]]/(1+$M$11)^((B315-$B$3)/365)</f>
        <v>-26.109069788467995</v>
      </c>
      <c r="B315" s="10">
        <v>43798</v>
      </c>
      <c r="C315" t="s">
        <v>2944</v>
      </c>
      <c r="D315">
        <v>340</v>
      </c>
      <c r="E315">
        <f>IF(Сделки[[#This Row],[Тип сделки]]="Продажа",Сделки[[#This Row],[Количество]]*-1,Сделки[[#This Row],[Количество]])</f>
        <v>-340</v>
      </c>
      <c r="F315" s="20">
        <f>Сделки[[#This Row],[Количество_net]]*VLOOKUP(Сделки[[#This Row],[Дата сделки]],Таблица2[],2,FALSE)</f>
        <v>-79804.800000000003</v>
      </c>
      <c r="G315" s="20">
        <f>Сделки[[#This Row],[Денежный поток]]/(1+$J$2)^((B315-$B$3)/365)</f>
        <v>-64676.831280963175</v>
      </c>
      <c r="H315">
        <f>Сделки[[#This Row],[Денежный поток]]/(1+$I$2)^((B315-$B$3)/365)</f>
        <v>-104170.73093303974</v>
      </c>
      <c r="I315" s="32" t="s">
        <v>3176</v>
      </c>
      <c r="J315" s="11">
        <v>170</v>
      </c>
    </row>
    <row r="316" spans="1:10" x14ac:dyDescent="0.2">
      <c r="A316" s="36">
        <f>Сделки[[#This Row],[Денежный поток]]/(1+$M$11)^((B316-$B$3)/365)</f>
        <v>-32.382618513151186</v>
      </c>
      <c r="B316" s="10">
        <v>43801</v>
      </c>
      <c r="C316" t="s">
        <v>2944</v>
      </c>
      <c r="D316">
        <v>430</v>
      </c>
      <c r="E316">
        <f>IF(Сделки[[#This Row],[Тип сделки]]="Продажа",Сделки[[#This Row],[Количество]]*-1,Сделки[[#This Row],[Количество]])</f>
        <v>-430</v>
      </c>
      <c r="F316" s="20">
        <f>Сделки[[#This Row],[Количество_net]]*VLOOKUP(Сделки[[#This Row],[Дата сделки]],Таблица2[],2,FALSE)</f>
        <v>-100396.4</v>
      </c>
      <c r="G316" s="20">
        <f>Сделки[[#This Row],[Денежный поток]]/(1+$J$2)^((B316-$B$3)/365)</f>
        <v>-81334.781251439534</v>
      </c>
      <c r="H316">
        <f>Сделки[[#This Row],[Денежный поток]]/(1+$I$2)^((B316-$B$3)/365)</f>
        <v>-131111.15597368334</v>
      </c>
      <c r="I316" s="32" t="s">
        <v>3177</v>
      </c>
      <c r="J316" s="11">
        <v>-140</v>
      </c>
    </row>
    <row r="317" spans="1:10" x14ac:dyDescent="0.2">
      <c r="A317" s="36">
        <f>Сделки[[#This Row],[Денежный поток]]/(1+$M$11)^((B317-$B$3)/365)</f>
        <v>-8.9669735487490776</v>
      </c>
      <c r="B317" s="10">
        <v>43802</v>
      </c>
      <c r="C317" t="s">
        <v>2944</v>
      </c>
      <c r="D317">
        <v>120</v>
      </c>
      <c r="E317">
        <f>IF(Сделки[[#This Row],[Тип сделки]]="Продажа",Сделки[[#This Row],[Количество]]*-1,Сделки[[#This Row],[Количество]])</f>
        <v>-120</v>
      </c>
      <c r="F317" s="20">
        <f>Сделки[[#This Row],[Количество_net]]*VLOOKUP(Сделки[[#This Row],[Дата сделки]],Таблица2[],2,FALSE)</f>
        <v>-27932.400000000001</v>
      </c>
      <c r="G317" s="20">
        <f>Сделки[[#This Row],[Денежный поток]]/(1+$J$2)^((B317-$B$3)/365)</f>
        <v>-22626.249027809052</v>
      </c>
      <c r="H317">
        <f>Сделки[[#This Row],[Денежный поток]]/(1+$I$2)^((B317-$B$3)/365)</f>
        <v>-36483.628795483666</v>
      </c>
      <c r="I317" s="32" t="s">
        <v>2926</v>
      </c>
      <c r="J317" s="11">
        <v>5820</v>
      </c>
    </row>
    <row r="318" spans="1:10" x14ac:dyDescent="0.2">
      <c r="A318" s="36">
        <f>Сделки[[#This Row],[Денежный поток]]/(1+$M$11)^((B318-$B$3)/365)</f>
        <v>31.96491042555844</v>
      </c>
      <c r="B318" s="10">
        <v>43808</v>
      </c>
      <c r="C318" t="s">
        <v>2942</v>
      </c>
      <c r="D318">
        <v>440</v>
      </c>
      <c r="E318">
        <f>IF(Сделки[[#This Row],[Тип сделки]]="Продажа",Сделки[[#This Row],[Количество]]*-1,Сделки[[#This Row],[Количество]])</f>
        <v>440</v>
      </c>
      <c r="F318" s="20">
        <f>Сделки[[#This Row],[Количество_net]]*VLOOKUP(Сделки[[#This Row],[Дата сделки]],Таблица2[],2,FALSE)</f>
        <v>102440.80439999999</v>
      </c>
      <c r="G318" s="20">
        <f>Сделки[[#This Row],[Денежный поток]]/(1+$J$2)^((B318-$B$3)/365)</f>
        <v>82919.02257063851</v>
      </c>
      <c r="H318">
        <f>Сделки[[#This Row],[Денежный поток]]/(1+$I$2)^((B318-$B$3)/365)</f>
        <v>133928.3049784684</v>
      </c>
    </row>
    <row r="319" spans="1:10" x14ac:dyDescent="0.2">
      <c r="A319" s="36">
        <f>Сделки[[#This Row],[Денежный поток]]/(1+$M$11)^((B319-$B$3)/365)</f>
        <v>-11.673234755205442</v>
      </c>
      <c r="B319" s="10">
        <v>43816</v>
      </c>
      <c r="C319" t="s">
        <v>2944</v>
      </c>
      <c r="D319">
        <v>160</v>
      </c>
      <c r="E319">
        <f>IF(Сделки[[#This Row],[Тип сделки]]="Продажа",Сделки[[#This Row],[Количество]]*-1,Сделки[[#This Row],[Количество]])</f>
        <v>-160</v>
      </c>
      <c r="F319" s="20">
        <f>Сделки[[#This Row],[Количество_net]]*VLOOKUP(Сделки[[#This Row],[Дата сделки]],Таблица2[],2,FALSE)</f>
        <v>-38854.400000000001</v>
      </c>
      <c r="G319" s="20">
        <f>Сделки[[#This Row],[Денежный поток]]/(1+$J$2)^((B319-$B$3)/365)</f>
        <v>-31418.871319098209</v>
      </c>
      <c r="H319">
        <f>Сделки[[#This Row],[Денежный поток]]/(1+$I$2)^((B319-$B$3)/365)</f>
        <v>-50861.100705666031</v>
      </c>
    </row>
    <row r="320" spans="1:10" x14ac:dyDescent="0.2">
      <c r="A320" s="36">
        <f>Сделки[[#This Row],[Денежный поток]]/(1+$M$11)^((B320-$B$3)/365)</f>
        <v>-30.237454960157937</v>
      </c>
      <c r="B320" s="10">
        <v>43819</v>
      </c>
      <c r="C320" t="s">
        <v>2944</v>
      </c>
      <c r="D320">
        <v>420</v>
      </c>
      <c r="E320">
        <f>IF(Сделки[[#This Row],[Тип сделки]]="Продажа",Сделки[[#This Row],[Количество]]*-1,Сделки[[#This Row],[Количество]])</f>
        <v>-420</v>
      </c>
      <c r="F320" s="20">
        <f>Сделки[[#This Row],[Количество_net]]*VLOOKUP(Сделки[[#This Row],[Дата сделки]],Таблица2[],2,FALSE)</f>
        <v>-102085.2</v>
      </c>
      <c r="G320" s="20">
        <f>Сделки[[#This Row],[Денежный поток]]/(1+$J$2)^((B320-$B$3)/365)</f>
        <v>-82518.552013799985</v>
      </c>
      <c r="H320">
        <f>Сделки[[#This Row],[Денежный поток]]/(1+$I$2)^((B320-$B$3)/365)</f>
        <v>-133694.37647190547</v>
      </c>
    </row>
    <row r="321" spans="1:8" x14ac:dyDescent="0.2">
      <c r="A321" s="36">
        <f>Сделки[[#This Row],[Денежный поток]]/(1+$M$11)^((B321-$B$3)/365)</f>
        <v>-32.580771381104448</v>
      </c>
      <c r="B321" s="10">
        <v>43829</v>
      </c>
      <c r="C321" t="s">
        <v>2944</v>
      </c>
      <c r="D321">
        <v>480</v>
      </c>
      <c r="E321">
        <f>IF(Сделки[[#This Row],[Тип сделки]]="Продажа",Сделки[[#This Row],[Количество]]*-1,Сделки[[#This Row],[Количество]])</f>
        <v>-480</v>
      </c>
      <c r="F321" s="20">
        <f>Сделки[[#This Row],[Количество_net]]*VLOOKUP(Сделки[[#This Row],[Дата сделки]],Таблица2[],2,FALSE)</f>
        <v>-115329.60000000001</v>
      </c>
      <c r="G321" s="20">
        <f>Сделки[[#This Row],[Денежный поток]]/(1+$J$2)^((B321-$B$3)/365)</f>
        <v>-93108.873807846685</v>
      </c>
      <c r="H321">
        <f>Сделки[[#This Row],[Денежный поток]]/(1+$I$2)^((B321-$B$3)/365)</f>
        <v>-151277.32496585249</v>
      </c>
    </row>
    <row r="322" spans="1:8" x14ac:dyDescent="0.2">
      <c r="A322" s="36">
        <f>Сделки[[#This Row],[Денежный поток]]/(1+$M$11)^((B322-$B$3)/365)</f>
        <v>-20.492326778252188</v>
      </c>
      <c r="B322" s="10">
        <v>43833</v>
      </c>
      <c r="C322" t="s">
        <v>2944</v>
      </c>
      <c r="D322">
        <v>310</v>
      </c>
      <c r="E322">
        <f>IF(Сделки[[#This Row],[Тип сделки]]="Продажа",Сделки[[#This Row],[Количество]]*-1,Сделки[[#This Row],[Количество]])</f>
        <v>-310</v>
      </c>
      <c r="F322" s="20">
        <f>Сделки[[#This Row],[Количество_net]]*VLOOKUP(Сделки[[#This Row],[Дата сделки]],Таблица2[],2,FALSE)</f>
        <v>-73925.7</v>
      </c>
      <c r="G322" s="20">
        <f>Сделки[[#This Row],[Денежный поток]]/(1+$J$2)^((B322-$B$3)/365)</f>
        <v>-59652.729848271185</v>
      </c>
      <c r="H322">
        <f>Сделки[[#This Row],[Денежный поток]]/(1+$I$2)^((B322-$B$3)/365)</f>
        <v>-97029.004096789751</v>
      </c>
    </row>
    <row r="323" spans="1:8" x14ac:dyDescent="0.2">
      <c r="A323" s="36">
        <f>Сделки[[#This Row],[Денежный поток]]/(1+$M$11)^((B323-$B$3)/365)</f>
        <v>26.546352544819946</v>
      </c>
      <c r="B323" s="10">
        <v>43837</v>
      </c>
      <c r="C323" t="s">
        <v>2942</v>
      </c>
      <c r="D323">
        <v>410</v>
      </c>
      <c r="E323">
        <f>IF(Сделки[[#This Row],[Тип сделки]]="Продажа",Сделки[[#This Row],[Количество]]*-1,Сделки[[#This Row],[Количество]])</f>
        <v>410</v>
      </c>
      <c r="F323" s="20">
        <f>Сделки[[#This Row],[Количество_net]]*VLOOKUP(Сделки[[#This Row],[Дата сделки]],Таблица2[],2,FALSE)</f>
        <v>97596.395899999989</v>
      </c>
      <c r="G323" s="20">
        <f>Сделки[[#This Row],[Денежный поток]]/(1+$J$2)^((B323-$B$3)/365)</f>
        <v>78714.229128369974</v>
      </c>
      <c r="H323">
        <f>Сделки[[#This Row],[Денежный поток]]/(1+$I$2)^((B323-$B$3)/365)</f>
        <v>128177.85102086788</v>
      </c>
    </row>
    <row r="324" spans="1:8" x14ac:dyDescent="0.2">
      <c r="A324" s="36">
        <f>Сделки[[#This Row],[Денежный поток]]/(1+$M$11)^((B324-$B$3)/365)</f>
        <v>-3.8848320797297484</v>
      </c>
      <c r="B324" s="10">
        <v>43837</v>
      </c>
      <c r="C324" t="s">
        <v>2944</v>
      </c>
      <c r="D324">
        <v>60</v>
      </c>
      <c r="E324">
        <f>IF(Сделки[[#This Row],[Тип сделки]]="Продажа",Сделки[[#This Row],[Количество]]*-1,Сделки[[#This Row],[Количество]])</f>
        <v>-60</v>
      </c>
      <c r="F324" s="20">
        <f>Сделки[[#This Row],[Количество_net]]*VLOOKUP(Сделки[[#This Row],[Дата сделки]],Таблица2[],2,FALSE)</f>
        <v>-14282.399399999998</v>
      </c>
      <c r="G324" s="20">
        <f>Сделки[[#This Row],[Денежный поток]]/(1+$J$2)^((B324-$B$3)/365)</f>
        <v>-11519.155482200485</v>
      </c>
      <c r="H324">
        <f>Сделки[[#This Row],[Денежный поток]]/(1+$I$2)^((B324-$B$3)/365)</f>
        <v>-18757.734295736762</v>
      </c>
    </row>
    <row r="325" spans="1:8" x14ac:dyDescent="0.2">
      <c r="A325" s="36">
        <f>Сделки[[#This Row],[Денежный поток]]/(1+$M$11)^((B325-$B$3)/365)</f>
        <v>-7.0814477147256731</v>
      </c>
      <c r="B325" s="10">
        <v>43839</v>
      </c>
      <c r="C325" t="s">
        <v>2944</v>
      </c>
      <c r="D325">
        <v>110</v>
      </c>
      <c r="E325">
        <f>IF(Сделки[[#This Row],[Тип сделки]]="Продажа",Сделки[[#This Row],[Количество]]*-1,Сделки[[#This Row],[Количество]])</f>
        <v>-110</v>
      </c>
      <c r="F325" s="20">
        <f>Сделки[[#This Row],[Количество_net]]*VLOOKUP(Сделки[[#This Row],[Дата сделки]],Таблица2[],2,FALSE)</f>
        <v>-26282.298900000002</v>
      </c>
      <c r="G325" s="20">
        <f>Сделки[[#This Row],[Денежный поток]]/(1+$J$2)^((B325-$B$3)/365)</f>
        <v>-21192.154490381923</v>
      </c>
      <c r="H325">
        <f>Сделки[[#This Row],[Денежный поток]]/(1+$I$2)^((B325-$B$3)/365)</f>
        <v>-34528.609956140688</v>
      </c>
    </row>
    <row r="326" spans="1:8" x14ac:dyDescent="0.2">
      <c r="A326" s="36">
        <f>Сделки[[#This Row],[Денежный поток]]/(1+$M$11)^((B326-$B$3)/365)</f>
        <v>-26.196151378422588</v>
      </c>
      <c r="B326" s="10">
        <v>43840</v>
      </c>
      <c r="C326" t="s">
        <v>2944</v>
      </c>
      <c r="D326">
        <v>410</v>
      </c>
      <c r="E326">
        <f>IF(Сделки[[#This Row],[Тип сделки]]="Продажа",Сделки[[#This Row],[Количество]]*-1,Сделки[[#This Row],[Количество]])</f>
        <v>-410</v>
      </c>
      <c r="F326" s="20">
        <f>Сделки[[#This Row],[Количество_net]]*VLOOKUP(Сделки[[#This Row],[Дата сделки]],Таблица2[],2,FALSE)</f>
        <v>-97686.5959</v>
      </c>
      <c r="G326" s="20">
        <f>Сделки[[#This Row],[Денежный поток]]/(1+$J$2)^((B326-$B$3)/365)</f>
        <v>-78757.674566759539</v>
      </c>
      <c r="H326">
        <f>Сделки[[#This Row],[Денежный поток]]/(1+$I$2)^((B326-$B$3)/365)</f>
        <v>-128356.83218834003</v>
      </c>
    </row>
    <row r="327" spans="1:8" x14ac:dyDescent="0.2">
      <c r="A327" s="36">
        <f>Сделки[[#This Row],[Денежный поток]]/(1+$M$11)^((B327-$B$3)/365)</f>
        <v>14.406666848131563</v>
      </c>
      <c r="B327" s="10">
        <v>43843</v>
      </c>
      <c r="C327" t="s">
        <v>2942</v>
      </c>
      <c r="D327">
        <v>230</v>
      </c>
      <c r="E327">
        <f>IF(Сделки[[#This Row],[Тип сделки]]="Продажа",Сделки[[#This Row],[Количество]]*-1,Сделки[[#This Row],[Количество]])</f>
        <v>230</v>
      </c>
      <c r="F327" s="20">
        <f>Сделки[[#This Row],[Количество_net]]*VLOOKUP(Сделки[[#This Row],[Дата сделки]],Таблица2[],2,FALSE)</f>
        <v>54491.6</v>
      </c>
      <c r="G327" s="20">
        <f>Сделки[[#This Row],[Денежный поток]]/(1+$J$2)^((B327-$B$3)/365)</f>
        <v>43916.316923335457</v>
      </c>
      <c r="H327">
        <f>Сделки[[#This Row],[Денежный поток]]/(1+$I$2)^((B327-$B$3)/365)</f>
        <v>71633.864757533898</v>
      </c>
    </row>
    <row r="328" spans="1:8" x14ac:dyDescent="0.2">
      <c r="A328" s="36">
        <f>Сделки[[#This Row],[Денежный поток]]/(1+$M$11)^((B328-$B$3)/365)</f>
        <v>-8.770743473267574</v>
      </c>
      <c r="B328" s="10">
        <v>43847</v>
      </c>
      <c r="C328" t="s">
        <v>2944</v>
      </c>
      <c r="D328">
        <v>140</v>
      </c>
      <c r="E328">
        <f>IF(Сделки[[#This Row],[Тип сделки]]="Продажа",Сделки[[#This Row],[Количество]]*-1,Сделки[[#This Row],[Количество]])</f>
        <v>-140</v>
      </c>
      <c r="F328" s="20">
        <f>Сделки[[#This Row],[Количество_net]]*VLOOKUP(Сделки[[#This Row],[Дата сделки]],Таблица2[],2,FALSE)</f>
        <v>-33808.6014</v>
      </c>
      <c r="G328" s="20">
        <f>Сделки[[#This Row],[Денежный поток]]/(1+$J$2)^((B328-$B$3)/365)</f>
        <v>-27233.793807779835</v>
      </c>
      <c r="H328">
        <f>Сделки[[#This Row],[Денежный поток]]/(1+$I$2)^((B328-$B$3)/365)</f>
        <v>-44472.250324351073</v>
      </c>
    </row>
    <row r="329" spans="1:8" x14ac:dyDescent="0.2">
      <c r="A329" s="36">
        <f>Сделки[[#This Row],[Денежный поток]]/(1+$M$11)^((B329-$B$3)/365)</f>
        <v>-14.995407189510471</v>
      </c>
      <c r="B329" s="10">
        <v>43852</v>
      </c>
      <c r="C329" t="s">
        <v>2944</v>
      </c>
      <c r="D329">
        <v>250</v>
      </c>
      <c r="E329">
        <f>IF(Сделки[[#This Row],[Тип сделки]]="Продажа",Сделки[[#This Row],[Количество]]*-1,Сделки[[#This Row],[Количество]])</f>
        <v>-250</v>
      </c>
      <c r="F329" s="20">
        <f>Сделки[[#This Row],[Количество_net]]*VLOOKUP(Сделки[[#This Row],[Дата сделки]],Таблица2[],2,FALSE)</f>
        <v>-59187.5</v>
      </c>
      <c r="G329" s="20">
        <f>Сделки[[#This Row],[Денежный поток]]/(1+$J$2)^((B329-$B$3)/365)</f>
        <v>-47647.670504802867</v>
      </c>
      <c r="H329">
        <f>Сделки[[#This Row],[Денежный поток]]/(1+$I$2)^((B329-$B$3)/365)</f>
        <v>-77917.18321218605</v>
      </c>
    </row>
    <row r="330" spans="1:8" x14ac:dyDescent="0.2">
      <c r="A330" s="36">
        <f>Сделки[[#This Row],[Денежный поток]]/(1+$M$11)^((B330-$B$3)/365)</f>
        <v>9.464476529703358</v>
      </c>
      <c r="B330" s="10">
        <v>43859</v>
      </c>
      <c r="C330" t="s">
        <v>2942</v>
      </c>
      <c r="D330">
        <v>170</v>
      </c>
      <c r="E330">
        <f>IF(Сделки[[#This Row],[Тип сделки]]="Продажа",Сделки[[#This Row],[Количество]]*-1,Сделки[[#This Row],[Количество]])</f>
        <v>170</v>
      </c>
      <c r="F330" s="20">
        <f>Сделки[[#This Row],[Количество_net]]*VLOOKUP(Сделки[[#This Row],[Дата сделки]],Таблица2[],2,FALSE)</f>
        <v>38615.498299999999</v>
      </c>
      <c r="G330" s="20">
        <f>Сделки[[#This Row],[Денежный поток]]/(1+$J$2)^((B330-$B$3)/365)</f>
        <v>31059.635244242923</v>
      </c>
      <c r="H330">
        <f>Сделки[[#This Row],[Денежный поток]]/(1+$I$2)^((B330-$B$3)/365)</f>
        <v>50891.210024866283</v>
      </c>
    </row>
    <row r="331" spans="1:8" x14ac:dyDescent="0.2">
      <c r="A331" s="36">
        <f>Сделки[[#This Row],[Денежный поток]]/(1+$M$11)^((B331-$B$3)/365)</f>
        <v>15.211598324284296</v>
      </c>
      <c r="B331" s="10">
        <v>43861</v>
      </c>
      <c r="C331" t="s">
        <v>2942</v>
      </c>
      <c r="D331">
        <v>290</v>
      </c>
      <c r="E331">
        <f>IF(Сделки[[#This Row],[Тип сделки]]="Продажа",Сделки[[#This Row],[Количество]]*-1,Сделки[[#This Row],[Количество]])</f>
        <v>290</v>
      </c>
      <c r="F331" s="20">
        <f>Сделки[[#This Row],[Количество_net]]*VLOOKUP(Сделки[[#This Row],[Дата сделки]],Таблица2[],2,FALSE)</f>
        <v>62654.5</v>
      </c>
      <c r="G331" s="20">
        <f>Сделки[[#This Row],[Денежный поток]]/(1+$J$2)^((B331-$B$3)/365)</f>
        <v>50382.448655894914</v>
      </c>
      <c r="H331">
        <f>Сделки[[#This Row],[Денежный поток]]/(1+$I$2)^((B331-$B$3)/365)</f>
        <v>82598.077884159269</v>
      </c>
    </row>
    <row r="332" spans="1:8" x14ac:dyDescent="0.2">
      <c r="A332" s="36">
        <f>Сделки[[#This Row],[Денежный поток]]/(1+$M$11)^((B332-$B$3)/365)</f>
        <v>-7.5408130753896563</v>
      </c>
      <c r="B332" s="10">
        <v>43868</v>
      </c>
      <c r="C332" t="s">
        <v>2944</v>
      </c>
      <c r="D332">
        <v>140</v>
      </c>
      <c r="E332">
        <f>IF(Сделки[[#This Row],[Тип сделки]]="Продажа",Сделки[[#This Row],[Количество]]*-1,Сделки[[#This Row],[Количество]])</f>
        <v>-140</v>
      </c>
      <c r="F332" s="20">
        <f>Сделки[[#This Row],[Количество_net]]*VLOOKUP(Сделки[[#This Row],[Дата сделки]],Таблица2[],2,FALSE)</f>
        <v>-32106.2</v>
      </c>
      <c r="G332" s="20">
        <f>Сделки[[#This Row],[Денежный поток]]/(1+$J$2)^((B332-$B$3)/365)</f>
        <v>-25795.202434354527</v>
      </c>
      <c r="H332">
        <f>Сделки[[#This Row],[Денежный поток]]/(1+$I$2)^((B332-$B$3)/365)</f>
        <v>-42372.53678112576</v>
      </c>
    </row>
    <row r="333" spans="1:8" x14ac:dyDescent="0.2">
      <c r="A333" s="36">
        <f>Сделки[[#This Row],[Денежный поток]]/(1+$M$11)^((B333-$B$3)/365)</f>
        <v>6.248207373905438</v>
      </c>
      <c r="B333" s="10">
        <v>43873</v>
      </c>
      <c r="C333" t="s">
        <v>2942</v>
      </c>
      <c r="D333">
        <v>120</v>
      </c>
      <c r="E333">
        <f>IF(Сделки[[#This Row],[Тип сделки]]="Продажа",Сделки[[#This Row],[Количество]]*-1,Сделки[[#This Row],[Количество]])</f>
        <v>120</v>
      </c>
      <c r="F333" s="20">
        <f>Сделки[[#This Row],[Количество_net]]*VLOOKUP(Сделки[[#This Row],[Дата сделки]],Таблица2[],2,FALSE)</f>
        <v>27240</v>
      </c>
      <c r="G333" s="20">
        <f>Сделки[[#This Row],[Денежный поток]]/(1+$J$2)^((B333-$B$3)/365)</f>
        <v>21871.968593495621</v>
      </c>
      <c r="H333">
        <f>Сделки[[#This Row],[Денежный поток]]/(1+$I$2)^((B333-$B$3)/365)</f>
        <v>35978.579205297545</v>
      </c>
    </row>
    <row r="334" spans="1:8" x14ac:dyDescent="0.2">
      <c r="A334" s="36">
        <f>Сделки[[#This Row],[Денежный поток]]/(1+$M$11)^((B334-$B$3)/365)</f>
        <v>-15.699129741918323</v>
      </c>
      <c r="B334" s="10">
        <v>43881</v>
      </c>
      <c r="C334" t="s">
        <v>2944</v>
      </c>
      <c r="D334">
        <v>320</v>
      </c>
      <c r="E334">
        <f>IF(Сделки[[#This Row],[Тип сделки]]="Продажа",Сделки[[#This Row],[Количество]]*-1,Сделки[[#This Row],[Количество]])</f>
        <v>-320</v>
      </c>
      <c r="F334" s="20">
        <f>Сделки[[#This Row],[Количество_net]]*VLOOKUP(Сделки[[#This Row],[Дата сделки]],Таблица2[],2,FALSE)</f>
        <v>-71084.799999999988</v>
      </c>
      <c r="G334" s="20">
        <f>Сделки[[#This Row],[Денежный поток]]/(1+$J$2)^((B334-$B$3)/365)</f>
        <v>-57019.931973035862</v>
      </c>
      <c r="H334">
        <f>Сделки[[#This Row],[Денежный поток]]/(1+$I$2)^((B334-$B$3)/365)</f>
        <v>-94006.916380777882</v>
      </c>
    </row>
    <row r="335" spans="1:8" x14ac:dyDescent="0.2">
      <c r="A335" s="36">
        <f>Сделки[[#This Row],[Денежный поток]]/(1+$M$11)^((B335-$B$3)/365)</f>
        <v>-19.830823089546829</v>
      </c>
      <c r="B335" s="10">
        <v>43885</v>
      </c>
      <c r="C335" t="s">
        <v>2944</v>
      </c>
      <c r="D335">
        <v>420</v>
      </c>
      <c r="E335">
        <f>IF(Сделки[[#This Row],[Тип сделки]]="Продажа",Сделки[[#This Row],[Количество]]*-1,Сделки[[#This Row],[Количество]])</f>
        <v>-420</v>
      </c>
      <c r="F335" s="20">
        <f>Сделки[[#This Row],[Количество_net]]*VLOOKUP(Сделки[[#This Row],[Дата сделки]],Таблица2[],2,FALSE)</f>
        <v>-91509.599999999991</v>
      </c>
      <c r="G335" s="20">
        <f>Сделки[[#This Row],[Денежный поток]]/(1+$J$2)^((B335-$B$3)/365)</f>
        <v>-73367.073368771613</v>
      </c>
      <c r="H335">
        <f>Сделки[[#This Row],[Денежный поток]]/(1+$I$2)^((B335-$B$3)/365)</f>
        <v>-121094.04766314356</v>
      </c>
    </row>
    <row r="336" spans="1:8" x14ac:dyDescent="0.2">
      <c r="A336" s="36">
        <f>Сделки[[#This Row],[Денежный поток]]/(1+$M$11)^((B336-$B$3)/365)</f>
        <v>-7.368684247619699</v>
      </c>
      <c r="B336" s="10">
        <v>43887</v>
      </c>
      <c r="C336" t="s">
        <v>2944</v>
      </c>
      <c r="D336">
        <v>160</v>
      </c>
      <c r="E336">
        <f>IF(Сделки[[#This Row],[Тип сделки]]="Продажа",Сделки[[#This Row],[Количество]]*-1,Сделки[[#This Row],[Количество]])</f>
        <v>-160</v>
      </c>
      <c r="F336" s="20">
        <f>Сделки[[#This Row],[Количество_net]]*VLOOKUP(Сделки[[#This Row],[Дата сделки]],Таблица2[],2,FALSE)</f>
        <v>-34326.398399999998</v>
      </c>
      <c r="G336" s="20">
        <f>Сделки[[#This Row],[Денежный поток]]/(1+$J$2)^((B336-$B$3)/365)</f>
        <v>-27514.084812229336</v>
      </c>
      <c r="H336">
        <f>Сделки[[#This Row],[Денежный поток]]/(1+$I$2)^((B336-$B$3)/365)</f>
        <v>-45438.178850099459</v>
      </c>
    </row>
    <row r="337" spans="1:8" x14ac:dyDescent="0.2">
      <c r="A337" s="36">
        <f>Сделки[[#This Row],[Денежный поток]]/(1+$M$11)^((B337-$B$3)/365)</f>
        <v>-4.6054276547623125</v>
      </c>
      <c r="B337" s="10">
        <v>43887</v>
      </c>
      <c r="C337" t="s">
        <v>2944</v>
      </c>
      <c r="D337">
        <v>100</v>
      </c>
      <c r="E337">
        <f>IF(Сделки[[#This Row],[Тип сделки]]="Продажа",Сделки[[#This Row],[Количество]]*-1,Сделки[[#This Row],[Количество]])</f>
        <v>-100</v>
      </c>
      <c r="F337" s="20">
        <f>Сделки[[#This Row],[Количество_net]]*VLOOKUP(Сделки[[#This Row],[Дата сделки]],Таблица2[],2,FALSE)</f>
        <v>-21453.999</v>
      </c>
      <c r="G337" s="20">
        <f>Сделки[[#This Row],[Денежный поток]]/(1+$J$2)^((B337-$B$3)/365)</f>
        <v>-17196.303007643335</v>
      </c>
      <c r="H337">
        <f>Сделки[[#This Row],[Денежный поток]]/(1+$I$2)^((B337-$B$3)/365)</f>
        <v>-28398.861781312164</v>
      </c>
    </row>
    <row r="338" spans="1:8" x14ac:dyDescent="0.2">
      <c r="A338" s="36">
        <f>Сделки[[#This Row],[Денежный поток]]/(1+$M$11)^((B338-$B$3)/365)</f>
        <v>7.3912664063474702</v>
      </c>
      <c r="B338" s="10">
        <v>43888</v>
      </c>
      <c r="C338" t="s">
        <v>2942</v>
      </c>
      <c r="D338">
        <v>170</v>
      </c>
      <c r="E338">
        <f>IF(Сделки[[#This Row],[Тип сделки]]="Продажа",Сделки[[#This Row],[Количество]]*-1,Сделки[[#This Row],[Количество]])</f>
        <v>170</v>
      </c>
      <c r="F338" s="20">
        <f>Сделки[[#This Row],[Количество_net]]*VLOOKUP(Сделки[[#This Row],[Дата сделки]],Таблица2[],2,FALSE)</f>
        <v>34595</v>
      </c>
      <c r="G338" s="20">
        <f>Сделки[[#This Row],[Денежный поток]]/(1+$J$2)^((B338-$B$3)/365)</f>
        <v>27725.942308098671</v>
      </c>
      <c r="H338">
        <f>Сделки[[#This Row],[Денежный поток]]/(1+$I$2)^((B338-$B$3)/365)</f>
        <v>45800.928499021895</v>
      </c>
    </row>
    <row r="339" spans="1:8" x14ac:dyDescent="0.2">
      <c r="A339" s="36">
        <f>Сделки[[#This Row],[Денежный поток]]/(1+$M$11)^((B339-$B$3)/365)</f>
        <v>-6.1379290431590139</v>
      </c>
      <c r="B339" s="10">
        <v>43895</v>
      </c>
      <c r="C339" t="s">
        <v>2944</v>
      </c>
      <c r="D339">
        <v>140</v>
      </c>
      <c r="E339">
        <f>IF(Сделки[[#This Row],[Тип сделки]]="Продажа",Сделки[[#This Row],[Количество]]*-1,Сделки[[#This Row],[Количество]])</f>
        <v>-140</v>
      </c>
      <c r="F339" s="20">
        <f>Сделки[[#This Row],[Количество_net]]*VLOOKUP(Сделки[[#This Row],[Дата сделки]],Таблица2[],2,FALSE)</f>
        <v>-29696.799999999999</v>
      </c>
      <c r="G339" s="20">
        <f>Сделки[[#This Row],[Денежный поток]]/(1+$J$2)^((B339-$B$3)/365)</f>
        <v>-23779.661363073341</v>
      </c>
      <c r="H339">
        <f>Сделки[[#This Row],[Денежный поток]]/(1+$I$2)^((B339-$B$3)/365)</f>
        <v>-39359.401650563676</v>
      </c>
    </row>
    <row r="340" spans="1:8" x14ac:dyDescent="0.2">
      <c r="A340" s="36">
        <f>Сделки[[#This Row],[Денежный поток]]/(1+$M$11)^((B340-$B$3)/365)</f>
        <v>-12.753537768242667</v>
      </c>
      <c r="B340" s="10">
        <v>43902</v>
      </c>
      <c r="C340" t="s">
        <v>2944</v>
      </c>
      <c r="D340">
        <v>350</v>
      </c>
      <c r="E340">
        <f>IF(Сделки[[#This Row],[Тип сделки]]="Продажа",Сделки[[#This Row],[Количество]]*-1,Сделки[[#This Row],[Количество]])</f>
        <v>-350</v>
      </c>
      <c r="F340" s="20">
        <f>Сделки[[#This Row],[Количество_net]]*VLOOKUP(Сделки[[#This Row],[Дата сделки]],Таблица2[],2,FALSE)</f>
        <v>-63784.003500000006</v>
      </c>
      <c r="G340" s="20">
        <f>Сделки[[#This Row],[Денежный поток]]/(1+$J$2)^((B340-$B$3)/365)</f>
        <v>-51030.616820332463</v>
      </c>
      <c r="H340">
        <f>Сделки[[#This Row],[Денежный поток]]/(1+$I$2)^((B340-$B$3)/365)</f>
        <v>-84630.809399489066</v>
      </c>
    </row>
    <row r="341" spans="1:8" x14ac:dyDescent="0.2">
      <c r="A341" s="36">
        <f>Сделки[[#This Row],[Денежный поток]]/(1+$M$11)^((B341-$B$3)/365)</f>
        <v>224.82665151444928</v>
      </c>
      <c r="B341" s="10">
        <v>43902</v>
      </c>
      <c r="C341" t="s">
        <v>2942</v>
      </c>
      <c r="D341">
        <v>6170</v>
      </c>
      <c r="E341">
        <f>IF(Сделки[[#This Row],[Тип сделки]]="Продажа",Сделки[[#This Row],[Количество]]*-1,Сделки[[#This Row],[Количество]])</f>
        <v>6170</v>
      </c>
      <c r="F341" s="20">
        <f>Сделки[[#This Row],[Количество_net]]*VLOOKUP(Сделки[[#This Row],[Дата сделки]],Таблица2[],2,FALSE)</f>
        <v>1124420.8617</v>
      </c>
      <c r="G341" s="20">
        <f>Сделки[[#This Row],[Денежный поток]]/(1+$J$2)^((B341-$B$3)/365)</f>
        <v>899596.87366128934</v>
      </c>
      <c r="H341">
        <f>Сделки[[#This Row],[Денежный поток]]/(1+$I$2)^((B341-$B$3)/365)</f>
        <v>1491920.2685567071</v>
      </c>
    </row>
    <row r="343" spans="1:8" x14ac:dyDescent="0.2">
      <c r="B343" s="19" t="s">
        <v>49</v>
      </c>
      <c r="C343" s="16" t="s">
        <v>50</v>
      </c>
    </row>
    <row r="344" spans="1:8" x14ac:dyDescent="0.2">
      <c r="B344" s="18">
        <v>42089</v>
      </c>
      <c r="C344">
        <v>160.55000000000001</v>
      </c>
    </row>
    <row r="345" spans="1:8" x14ac:dyDescent="0.2">
      <c r="B345" s="18">
        <v>42090</v>
      </c>
      <c r="C345">
        <v>162.59</v>
      </c>
    </row>
    <row r="346" spans="1:8" x14ac:dyDescent="0.2">
      <c r="B346" s="18">
        <v>42093</v>
      </c>
      <c r="C346">
        <v>164.31</v>
      </c>
    </row>
    <row r="347" spans="1:8" x14ac:dyDescent="0.2">
      <c r="B347" s="18">
        <v>42094</v>
      </c>
      <c r="C347">
        <v>159.85001</v>
      </c>
    </row>
    <row r="348" spans="1:8" x14ac:dyDescent="0.2">
      <c r="B348" s="18">
        <v>42095</v>
      </c>
      <c r="C348">
        <v>157.10001</v>
      </c>
    </row>
    <row r="349" spans="1:8" x14ac:dyDescent="0.2">
      <c r="B349" s="18">
        <v>42096</v>
      </c>
      <c r="C349">
        <v>155.88</v>
      </c>
    </row>
    <row r="350" spans="1:8" x14ac:dyDescent="0.2">
      <c r="B350" s="18">
        <v>42100</v>
      </c>
      <c r="C350">
        <v>155.28</v>
      </c>
    </row>
    <row r="351" spans="1:8" x14ac:dyDescent="0.2">
      <c r="B351" s="18">
        <v>42101</v>
      </c>
      <c r="C351">
        <v>157.28</v>
      </c>
    </row>
    <row r="352" spans="1:8" x14ac:dyDescent="0.2">
      <c r="B352" s="18">
        <v>42102</v>
      </c>
      <c r="C352">
        <v>160.33000000000001</v>
      </c>
    </row>
    <row r="353" spans="2:3" x14ac:dyDescent="0.2">
      <c r="B353" s="18">
        <v>42103</v>
      </c>
      <c r="C353">
        <v>161.49001000000001</v>
      </c>
    </row>
    <row r="354" spans="2:3" x14ac:dyDescent="0.2">
      <c r="B354" s="18">
        <v>42104</v>
      </c>
      <c r="C354">
        <v>163.38</v>
      </c>
    </row>
    <row r="355" spans="2:3" x14ac:dyDescent="0.2">
      <c r="B355" s="18">
        <v>42107</v>
      </c>
      <c r="C355">
        <v>162.49001000000001</v>
      </c>
    </row>
    <row r="356" spans="2:3" x14ac:dyDescent="0.2">
      <c r="B356" s="18">
        <v>42108</v>
      </c>
      <c r="C356">
        <v>162.57001</v>
      </c>
    </row>
    <row r="357" spans="2:3" x14ac:dyDescent="0.2">
      <c r="B357" s="18">
        <v>42109</v>
      </c>
      <c r="C357">
        <v>165.47</v>
      </c>
    </row>
    <row r="358" spans="2:3" x14ac:dyDescent="0.2">
      <c r="B358" s="18">
        <v>42110</v>
      </c>
      <c r="C358">
        <v>166.87</v>
      </c>
    </row>
    <row r="359" spans="2:3" x14ac:dyDescent="0.2">
      <c r="B359" s="18">
        <v>42111</v>
      </c>
      <c r="C359">
        <v>163.58000000000001</v>
      </c>
    </row>
    <row r="360" spans="2:3" x14ac:dyDescent="0.2">
      <c r="B360" s="18">
        <v>42114</v>
      </c>
      <c r="C360">
        <v>165.97</v>
      </c>
    </row>
    <row r="361" spans="2:3" x14ac:dyDescent="0.2">
      <c r="B361" s="18">
        <v>42115</v>
      </c>
      <c r="C361">
        <v>168.46001000000001</v>
      </c>
    </row>
    <row r="362" spans="2:3" x14ac:dyDescent="0.2">
      <c r="B362" s="18">
        <v>42116</v>
      </c>
      <c r="C362">
        <v>169.10001</v>
      </c>
    </row>
    <row r="363" spans="2:3" x14ac:dyDescent="0.2">
      <c r="B363" s="18">
        <v>42117</v>
      </c>
      <c r="C363">
        <v>169.17</v>
      </c>
    </row>
    <row r="364" spans="2:3" x14ac:dyDescent="0.2">
      <c r="B364" s="18">
        <v>42118</v>
      </c>
      <c r="C364">
        <v>167.91</v>
      </c>
    </row>
    <row r="365" spans="2:3" x14ac:dyDescent="0.2">
      <c r="B365" s="18">
        <v>42121</v>
      </c>
      <c r="C365">
        <v>162.38</v>
      </c>
    </row>
    <row r="366" spans="2:3" x14ac:dyDescent="0.2">
      <c r="B366" s="18">
        <v>42122</v>
      </c>
      <c r="C366">
        <v>162.49001000000001</v>
      </c>
    </row>
    <row r="367" spans="2:3" x14ac:dyDescent="0.2">
      <c r="B367" s="18">
        <v>42123</v>
      </c>
      <c r="C367">
        <v>160.97999999999999</v>
      </c>
    </row>
    <row r="368" spans="2:3" x14ac:dyDescent="0.2">
      <c r="B368" s="18">
        <v>42124</v>
      </c>
      <c r="C368">
        <v>157.91</v>
      </c>
    </row>
    <row r="369" spans="2:3" x14ac:dyDescent="0.2">
      <c r="B369" s="18">
        <v>42125</v>
      </c>
      <c r="C369">
        <v>160.36000000000001</v>
      </c>
    </row>
    <row r="370" spans="2:3" x14ac:dyDescent="0.2">
      <c r="B370" s="18">
        <v>42128</v>
      </c>
      <c r="C370">
        <v>162.11000000000001</v>
      </c>
    </row>
    <row r="371" spans="2:3" x14ac:dyDescent="0.2">
      <c r="B371" s="18">
        <v>42129</v>
      </c>
      <c r="C371">
        <v>159.44</v>
      </c>
    </row>
    <row r="372" spans="2:3" x14ac:dyDescent="0.2">
      <c r="B372" s="18">
        <v>42130</v>
      </c>
      <c r="C372">
        <v>158.94999999999999</v>
      </c>
    </row>
    <row r="373" spans="2:3" x14ac:dyDescent="0.2">
      <c r="B373" s="18">
        <v>42131</v>
      </c>
      <c r="C373">
        <v>157.89999</v>
      </c>
    </row>
    <row r="374" spans="2:3" x14ac:dyDescent="0.2">
      <c r="B374" s="18">
        <v>42132</v>
      </c>
      <c r="C374">
        <v>162.34</v>
      </c>
    </row>
    <row r="375" spans="2:3" x14ac:dyDescent="0.2">
      <c r="B375" s="18">
        <v>42135</v>
      </c>
      <c r="C375">
        <v>161.05000000000001</v>
      </c>
    </row>
    <row r="376" spans="2:3" x14ac:dyDescent="0.2">
      <c r="B376" s="18">
        <v>42136</v>
      </c>
      <c r="C376">
        <v>158.24001000000001</v>
      </c>
    </row>
    <row r="377" spans="2:3" x14ac:dyDescent="0.2">
      <c r="B377" s="18">
        <v>42137</v>
      </c>
      <c r="C377">
        <v>158.38999999999999</v>
      </c>
    </row>
    <row r="378" spans="2:3" x14ac:dyDescent="0.2">
      <c r="B378" s="18">
        <v>42138</v>
      </c>
      <c r="C378">
        <v>161.97999999999999</v>
      </c>
    </row>
    <row r="379" spans="2:3" x14ac:dyDescent="0.2">
      <c r="B379" s="18">
        <v>42139</v>
      </c>
      <c r="C379">
        <v>162.36000000000001</v>
      </c>
    </row>
    <row r="380" spans="2:3" x14ac:dyDescent="0.2">
      <c r="B380" s="18">
        <v>42142</v>
      </c>
      <c r="C380">
        <v>163.44</v>
      </c>
    </row>
    <row r="381" spans="2:3" x14ac:dyDescent="0.2">
      <c r="B381" s="18">
        <v>42143</v>
      </c>
      <c r="C381">
        <v>163.56</v>
      </c>
    </row>
    <row r="382" spans="2:3" x14ac:dyDescent="0.2">
      <c r="B382" s="18">
        <v>42144</v>
      </c>
      <c r="C382">
        <v>163.98</v>
      </c>
    </row>
    <row r="383" spans="2:3" x14ac:dyDescent="0.2">
      <c r="B383" s="18">
        <v>42145</v>
      </c>
      <c r="C383">
        <v>163.84</v>
      </c>
    </row>
    <row r="384" spans="2:3" x14ac:dyDescent="0.2">
      <c r="B384" s="18">
        <v>42146</v>
      </c>
      <c r="C384">
        <v>163.58000000000001</v>
      </c>
    </row>
    <row r="385" spans="2:3" x14ac:dyDescent="0.2">
      <c r="B385" s="18">
        <v>42150</v>
      </c>
      <c r="C385">
        <v>159.00998999999999</v>
      </c>
    </row>
    <row r="386" spans="2:3" x14ac:dyDescent="0.2">
      <c r="B386" s="18">
        <v>42151</v>
      </c>
      <c r="C386">
        <v>160.44</v>
      </c>
    </row>
    <row r="387" spans="2:3" x14ac:dyDescent="0.2">
      <c r="B387" s="18">
        <v>42152</v>
      </c>
      <c r="C387">
        <v>157.35001</v>
      </c>
    </row>
    <row r="388" spans="2:3" x14ac:dyDescent="0.2">
      <c r="B388" s="18">
        <v>42153</v>
      </c>
      <c r="C388">
        <v>156.25998999999999</v>
      </c>
    </row>
    <row r="389" spans="2:3" x14ac:dyDescent="0.2">
      <c r="B389" s="18">
        <v>42156</v>
      </c>
      <c r="C389">
        <v>157.03</v>
      </c>
    </row>
    <row r="390" spans="2:3" x14ac:dyDescent="0.2">
      <c r="B390" s="18">
        <v>42157</v>
      </c>
      <c r="C390">
        <v>156.44</v>
      </c>
    </row>
    <row r="391" spans="2:3" x14ac:dyDescent="0.2">
      <c r="B391" s="18">
        <v>42158</v>
      </c>
      <c r="C391">
        <v>157.13</v>
      </c>
    </row>
    <row r="392" spans="2:3" x14ac:dyDescent="0.2">
      <c r="B392" s="18">
        <v>42159</v>
      </c>
      <c r="C392">
        <v>158.09</v>
      </c>
    </row>
    <row r="393" spans="2:3" x14ac:dyDescent="0.2">
      <c r="B393" s="18">
        <v>42160</v>
      </c>
      <c r="C393">
        <v>157.25</v>
      </c>
    </row>
    <row r="394" spans="2:3" x14ac:dyDescent="0.2">
      <c r="B394" s="18">
        <v>42163</v>
      </c>
      <c r="C394">
        <v>156.47</v>
      </c>
    </row>
    <row r="395" spans="2:3" x14ac:dyDescent="0.2">
      <c r="B395" s="18">
        <v>42164</v>
      </c>
      <c r="C395">
        <v>154.80000000000001</v>
      </c>
    </row>
    <row r="396" spans="2:3" x14ac:dyDescent="0.2">
      <c r="B396" s="18">
        <v>42165</v>
      </c>
      <c r="C396">
        <v>155.55000000000001</v>
      </c>
    </row>
    <row r="397" spans="2:3" x14ac:dyDescent="0.2">
      <c r="B397" s="18">
        <v>42166</v>
      </c>
      <c r="C397">
        <v>157.96001000000001</v>
      </c>
    </row>
    <row r="398" spans="2:3" x14ac:dyDescent="0.2">
      <c r="B398" s="18">
        <v>42167</v>
      </c>
      <c r="C398">
        <v>156.12</v>
      </c>
    </row>
    <row r="399" spans="2:3" x14ac:dyDescent="0.2">
      <c r="B399" s="18">
        <v>42170</v>
      </c>
      <c r="C399">
        <v>156.10001</v>
      </c>
    </row>
    <row r="400" spans="2:3" x14ac:dyDescent="0.2">
      <c r="B400" s="18">
        <v>42171</v>
      </c>
      <c r="C400">
        <v>156.22999999999999</v>
      </c>
    </row>
    <row r="401" spans="2:3" x14ac:dyDescent="0.2">
      <c r="B401" s="18">
        <v>42172</v>
      </c>
      <c r="C401">
        <v>155.64999</v>
      </c>
    </row>
    <row r="402" spans="2:3" x14ac:dyDescent="0.2">
      <c r="B402" s="18">
        <v>42173</v>
      </c>
      <c r="C402">
        <v>160.12</v>
      </c>
    </row>
    <row r="403" spans="2:3" x14ac:dyDescent="0.2">
      <c r="B403" s="18">
        <v>42174</v>
      </c>
      <c r="C403">
        <v>160.72</v>
      </c>
    </row>
    <row r="404" spans="2:3" x14ac:dyDescent="0.2">
      <c r="B404" s="18">
        <v>42177</v>
      </c>
      <c r="C404">
        <v>162.22</v>
      </c>
    </row>
    <row r="405" spans="2:3" x14ac:dyDescent="0.2">
      <c r="B405" s="18">
        <v>42178</v>
      </c>
      <c r="C405">
        <v>161.69</v>
      </c>
    </row>
    <row r="406" spans="2:3" x14ac:dyDescent="0.2">
      <c r="B406" s="18">
        <v>42179</v>
      </c>
      <c r="C406">
        <v>159.88999999999999</v>
      </c>
    </row>
    <row r="407" spans="2:3" x14ac:dyDescent="0.2">
      <c r="B407" s="18">
        <v>42180</v>
      </c>
      <c r="C407">
        <v>158.75998999999999</v>
      </c>
    </row>
    <row r="408" spans="2:3" x14ac:dyDescent="0.2">
      <c r="B408" s="18">
        <v>42181</v>
      </c>
      <c r="C408">
        <v>158.02000000000001</v>
      </c>
    </row>
    <row r="409" spans="2:3" x14ac:dyDescent="0.2">
      <c r="B409" s="18">
        <v>42184</v>
      </c>
      <c r="C409">
        <v>151.60001</v>
      </c>
    </row>
    <row r="410" spans="2:3" x14ac:dyDescent="0.2">
      <c r="B410" s="18">
        <v>42185</v>
      </c>
      <c r="C410">
        <v>153.52000000000001</v>
      </c>
    </row>
    <row r="411" spans="2:3" x14ac:dyDescent="0.2">
      <c r="B411" s="18">
        <v>42186</v>
      </c>
      <c r="C411">
        <v>154.99001000000001</v>
      </c>
    </row>
    <row r="412" spans="2:3" x14ac:dyDescent="0.2">
      <c r="B412" s="18">
        <v>42187</v>
      </c>
      <c r="C412">
        <v>153.25998999999999</v>
      </c>
    </row>
    <row r="413" spans="2:3" x14ac:dyDescent="0.2">
      <c r="B413" s="18">
        <v>42191</v>
      </c>
      <c r="C413">
        <v>154.5</v>
      </c>
    </row>
    <row r="414" spans="2:3" x14ac:dyDescent="0.2">
      <c r="B414" s="18">
        <v>42192</v>
      </c>
      <c r="C414">
        <v>155.38999999999999</v>
      </c>
    </row>
    <row r="415" spans="2:3" x14ac:dyDescent="0.2">
      <c r="B415" s="18">
        <v>42193</v>
      </c>
      <c r="C415">
        <v>152.31</v>
      </c>
    </row>
    <row r="416" spans="2:3" x14ac:dyDescent="0.2">
      <c r="B416" s="18">
        <v>42194</v>
      </c>
      <c r="C416">
        <v>151.31</v>
      </c>
    </row>
    <row r="417" spans="2:3" x14ac:dyDescent="0.2">
      <c r="B417" s="18">
        <v>42195</v>
      </c>
      <c r="C417">
        <v>154.10001</v>
      </c>
    </row>
    <row r="418" spans="2:3" x14ac:dyDescent="0.2">
      <c r="B418" s="18">
        <v>42198</v>
      </c>
      <c r="C418">
        <v>155.75998999999999</v>
      </c>
    </row>
    <row r="419" spans="2:3" x14ac:dyDescent="0.2">
      <c r="B419" s="18">
        <v>42199</v>
      </c>
      <c r="C419">
        <v>159.32001</v>
      </c>
    </row>
    <row r="420" spans="2:3" x14ac:dyDescent="0.2">
      <c r="B420" s="18">
        <v>42200</v>
      </c>
      <c r="C420">
        <v>160.44999999999999</v>
      </c>
    </row>
    <row r="421" spans="2:3" x14ac:dyDescent="0.2">
      <c r="B421" s="18">
        <v>42201</v>
      </c>
      <c r="C421">
        <v>163.03998999999999</v>
      </c>
    </row>
    <row r="422" spans="2:3" x14ac:dyDescent="0.2">
      <c r="B422" s="18">
        <v>42202</v>
      </c>
      <c r="C422">
        <v>163.27000000000001</v>
      </c>
    </row>
    <row r="423" spans="2:3" x14ac:dyDescent="0.2">
      <c r="B423" s="18">
        <v>42205</v>
      </c>
      <c r="C423">
        <v>164.34</v>
      </c>
    </row>
    <row r="424" spans="2:3" x14ac:dyDescent="0.2">
      <c r="B424" s="18">
        <v>42206</v>
      </c>
      <c r="C424">
        <v>163.69999999999999</v>
      </c>
    </row>
    <row r="425" spans="2:3" x14ac:dyDescent="0.2">
      <c r="B425" s="18">
        <v>42207</v>
      </c>
      <c r="C425">
        <v>164.25</v>
      </c>
    </row>
    <row r="426" spans="2:3" x14ac:dyDescent="0.2">
      <c r="B426" s="18">
        <v>42208</v>
      </c>
      <c r="C426">
        <v>164.10001</v>
      </c>
    </row>
    <row r="427" spans="2:3" x14ac:dyDescent="0.2">
      <c r="B427" s="18">
        <v>42209</v>
      </c>
      <c r="C427">
        <v>158.59</v>
      </c>
    </row>
    <row r="428" spans="2:3" x14ac:dyDescent="0.2">
      <c r="B428" s="18">
        <v>42212</v>
      </c>
      <c r="C428">
        <v>165.53998999999999</v>
      </c>
    </row>
    <row r="429" spans="2:3" x14ac:dyDescent="0.2">
      <c r="B429" s="18">
        <v>42213</v>
      </c>
      <c r="C429">
        <v>172.74001000000001</v>
      </c>
    </row>
    <row r="430" spans="2:3" x14ac:dyDescent="0.2">
      <c r="B430" s="18">
        <v>42214</v>
      </c>
      <c r="C430">
        <v>171.47</v>
      </c>
    </row>
    <row r="431" spans="2:3" x14ac:dyDescent="0.2">
      <c r="B431" s="18">
        <v>42215</v>
      </c>
      <c r="C431">
        <v>171.69</v>
      </c>
    </row>
    <row r="432" spans="2:3" x14ac:dyDescent="0.2">
      <c r="B432" s="18">
        <v>42216</v>
      </c>
      <c r="C432">
        <v>176.59</v>
      </c>
    </row>
    <row r="433" spans="2:3" x14ac:dyDescent="0.2">
      <c r="B433" s="18">
        <v>42219</v>
      </c>
      <c r="C433">
        <v>175.59</v>
      </c>
    </row>
    <row r="434" spans="2:3" x14ac:dyDescent="0.2">
      <c r="B434" s="18">
        <v>42220</v>
      </c>
      <c r="C434">
        <v>174.8</v>
      </c>
    </row>
    <row r="435" spans="2:3" x14ac:dyDescent="0.2">
      <c r="B435" s="18">
        <v>42221</v>
      </c>
      <c r="C435">
        <v>176.44</v>
      </c>
    </row>
    <row r="436" spans="2:3" x14ac:dyDescent="0.2">
      <c r="B436" s="18">
        <v>42222</v>
      </c>
      <c r="C436">
        <v>169.66</v>
      </c>
    </row>
    <row r="437" spans="2:3" x14ac:dyDescent="0.2">
      <c r="B437" s="18">
        <v>42223</v>
      </c>
      <c r="C437">
        <v>172.31</v>
      </c>
    </row>
    <row r="438" spans="2:3" x14ac:dyDescent="0.2">
      <c r="B438" s="18">
        <v>42226</v>
      </c>
      <c r="C438">
        <v>170.60001</v>
      </c>
    </row>
    <row r="439" spans="2:3" x14ac:dyDescent="0.2">
      <c r="B439" s="18">
        <v>42227</v>
      </c>
      <c r="C439">
        <v>168.56</v>
      </c>
    </row>
    <row r="440" spans="2:3" x14ac:dyDescent="0.2">
      <c r="B440" s="18">
        <v>42228</v>
      </c>
      <c r="C440">
        <v>170.62</v>
      </c>
    </row>
    <row r="441" spans="2:3" x14ac:dyDescent="0.2">
      <c r="B441" s="18">
        <v>42229</v>
      </c>
      <c r="C441">
        <v>168.58</v>
      </c>
    </row>
    <row r="442" spans="2:3" x14ac:dyDescent="0.2">
      <c r="B442" s="18">
        <v>42230</v>
      </c>
      <c r="C442">
        <v>167.72</v>
      </c>
    </row>
    <row r="443" spans="2:3" x14ac:dyDescent="0.2">
      <c r="B443" s="18">
        <v>42233</v>
      </c>
      <c r="C443">
        <v>169.78998999999999</v>
      </c>
    </row>
    <row r="444" spans="2:3" x14ac:dyDescent="0.2">
      <c r="B444" s="18">
        <v>42234</v>
      </c>
      <c r="C444">
        <v>167.72</v>
      </c>
    </row>
    <row r="445" spans="2:3" x14ac:dyDescent="0.2">
      <c r="B445" s="18">
        <v>42235</v>
      </c>
      <c r="C445">
        <v>166.57001</v>
      </c>
    </row>
    <row r="446" spans="2:3" x14ac:dyDescent="0.2">
      <c r="B446" s="18">
        <v>42236</v>
      </c>
      <c r="C446">
        <v>161.14999</v>
      </c>
    </row>
    <row r="447" spans="2:3" x14ac:dyDescent="0.2">
      <c r="B447" s="18">
        <v>42237</v>
      </c>
      <c r="C447">
        <v>155.19</v>
      </c>
    </row>
    <row r="448" spans="2:3" x14ac:dyDescent="0.2">
      <c r="B448" s="18">
        <v>42240</v>
      </c>
      <c r="C448">
        <v>147.63999999999999</v>
      </c>
    </row>
    <row r="449" spans="2:3" x14ac:dyDescent="0.2">
      <c r="B449" s="18">
        <v>42241</v>
      </c>
      <c r="C449">
        <v>145.19</v>
      </c>
    </row>
    <row r="450" spans="2:3" x14ac:dyDescent="0.2">
      <c r="B450" s="18">
        <v>42242</v>
      </c>
      <c r="C450">
        <v>153.97999999999999</v>
      </c>
    </row>
    <row r="451" spans="2:3" x14ac:dyDescent="0.2">
      <c r="B451" s="18">
        <v>42243</v>
      </c>
      <c r="C451">
        <v>155.72</v>
      </c>
    </row>
    <row r="452" spans="2:3" x14ac:dyDescent="0.2">
      <c r="B452" s="18">
        <v>42244</v>
      </c>
      <c r="C452">
        <v>155.88999999999999</v>
      </c>
    </row>
    <row r="453" spans="2:3" x14ac:dyDescent="0.2">
      <c r="B453" s="18">
        <v>42247</v>
      </c>
      <c r="C453">
        <v>151.78</v>
      </c>
    </row>
    <row r="454" spans="2:3" x14ac:dyDescent="0.2">
      <c r="B454" s="18">
        <v>42248</v>
      </c>
      <c r="C454">
        <v>147.46001000000001</v>
      </c>
    </row>
    <row r="455" spans="2:3" x14ac:dyDescent="0.2">
      <c r="B455" s="18">
        <v>42249</v>
      </c>
      <c r="C455">
        <v>152.28998999999999</v>
      </c>
    </row>
    <row r="456" spans="2:3" x14ac:dyDescent="0.2">
      <c r="B456" s="18">
        <v>42250</v>
      </c>
      <c r="C456">
        <v>149.22999999999999</v>
      </c>
    </row>
    <row r="457" spans="2:3" x14ac:dyDescent="0.2">
      <c r="B457" s="18">
        <v>42251</v>
      </c>
      <c r="C457">
        <v>147.02000000000001</v>
      </c>
    </row>
    <row r="458" spans="2:3" x14ac:dyDescent="0.2">
      <c r="B458" s="18">
        <v>42255</v>
      </c>
      <c r="C458">
        <v>154.56</v>
      </c>
    </row>
    <row r="459" spans="2:3" x14ac:dyDescent="0.2">
      <c r="B459" s="18">
        <v>42256</v>
      </c>
      <c r="C459">
        <v>151.08000000000001</v>
      </c>
    </row>
    <row r="460" spans="2:3" x14ac:dyDescent="0.2">
      <c r="B460" s="18">
        <v>42257</v>
      </c>
      <c r="C460">
        <v>153.13999999999999</v>
      </c>
    </row>
    <row r="461" spans="2:3" x14ac:dyDescent="0.2">
      <c r="B461" s="18">
        <v>42258</v>
      </c>
      <c r="C461">
        <v>153.21001000000001</v>
      </c>
    </row>
    <row r="462" spans="2:3" x14ac:dyDescent="0.2">
      <c r="B462" s="18">
        <v>42261</v>
      </c>
      <c r="C462">
        <v>151</v>
      </c>
    </row>
    <row r="463" spans="2:3" x14ac:dyDescent="0.2">
      <c r="B463" s="18">
        <v>42262</v>
      </c>
      <c r="C463">
        <v>152.13999999999999</v>
      </c>
    </row>
    <row r="464" spans="2:3" x14ac:dyDescent="0.2">
      <c r="B464" s="18">
        <v>42263</v>
      </c>
      <c r="C464">
        <v>151.17999</v>
      </c>
    </row>
    <row r="465" spans="2:3" x14ac:dyDescent="0.2">
      <c r="B465" s="18">
        <v>42264</v>
      </c>
      <c r="C465">
        <v>153.91</v>
      </c>
    </row>
    <row r="466" spans="2:3" x14ac:dyDescent="0.2">
      <c r="B466" s="18">
        <v>42265</v>
      </c>
      <c r="C466">
        <v>150.59</v>
      </c>
    </row>
    <row r="467" spans="2:3" x14ac:dyDescent="0.2">
      <c r="B467" s="18">
        <v>42268</v>
      </c>
      <c r="C467">
        <v>147.09</v>
      </c>
    </row>
    <row r="468" spans="2:3" x14ac:dyDescent="0.2">
      <c r="B468" s="18">
        <v>42269</v>
      </c>
      <c r="C468">
        <v>145.92999</v>
      </c>
    </row>
    <row r="469" spans="2:3" x14ac:dyDescent="0.2">
      <c r="B469" s="18">
        <v>42270</v>
      </c>
      <c r="C469">
        <v>145.72</v>
      </c>
    </row>
    <row r="470" spans="2:3" x14ac:dyDescent="0.2">
      <c r="B470" s="18">
        <v>42271</v>
      </c>
      <c r="C470">
        <v>143.50998999999999</v>
      </c>
    </row>
    <row r="471" spans="2:3" x14ac:dyDescent="0.2">
      <c r="B471" s="18">
        <v>42272</v>
      </c>
      <c r="C471">
        <v>138.53</v>
      </c>
    </row>
    <row r="472" spans="2:3" x14ac:dyDescent="0.2">
      <c r="B472" s="18">
        <v>42275</v>
      </c>
      <c r="C472">
        <v>132.24001000000001</v>
      </c>
    </row>
    <row r="473" spans="2:3" x14ac:dyDescent="0.2">
      <c r="B473" s="18">
        <v>42276</v>
      </c>
      <c r="C473">
        <v>133.82001</v>
      </c>
    </row>
    <row r="474" spans="2:3" x14ac:dyDescent="0.2">
      <c r="B474" s="18">
        <v>42277</v>
      </c>
      <c r="C474">
        <v>138.32001</v>
      </c>
    </row>
    <row r="475" spans="2:3" x14ac:dyDescent="0.2">
      <c r="B475" s="18">
        <v>42278</v>
      </c>
      <c r="C475">
        <v>140.22999999999999</v>
      </c>
    </row>
    <row r="476" spans="2:3" x14ac:dyDescent="0.2">
      <c r="B476" s="18">
        <v>42279</v>
      </c>
      <c r="C476">
        <v>142.47</v>
      </c>
    </row>
    <row r="477" spans="2:3" x14ac:dyDescent="0.2">
      <c r="B477" s="18">
        <v>42282</v>
      </c>
      <c r="C477">
        <v>143.80000000000001</v>
      </c>
    </row>
    <row r="478" spans="2:3" x14ac:dyDescent="0.2">
      <c r="B478" s="18">
        <v>42283</v>
      </c>
      <c r="C478">
        <v>141.22</v>
      </c>
    </row>
    <row r="479" spans="2:3" x14ac:dyDescent="0.2">
      <c r="B479" s="18">
        <v>42284</v>
      </c>
      <c r="C479">
        <v>148.05000000000001</v>
      </c>
    </row>
    <row r="480" spans="2:3" x14ac:dyDescent="0.2">
      <c r="B480" s="18">
        <v>42285</v>
      </c>
      <c r="C480">
        <v>149.89999</v>
      </c>
    </row>
    <row r="481" spans="2:3" x14ac:dyDescent="0.2">
      <c r="B481" s="18">
        <v>42286</v>
      </c>
      <c r="C481">
        <v>149.59</v>
      </c>
    </row>
    <row r="482" spans="2:3" x14ac:dyDescent="0.2">
      <c r="B482" s="18">
        <v>42289</v>
      </c>
      <c r="C482">
        <v>153.03</v>
      </c>
    </row>
    <row r="483" spans="2:3" x14ac:dyDescent="0.2">
      <c r="B483" s="18">
        <v>42290</v>
      </c>
      <c r="C483">
        <v>147.58000000000001</v>
      </c>
    </row>
    <row r="484" spans="2:3" x14ac:dyDescent="0.2">
      <c r="B484" s="18">
        <v>42291</v>
      </c>
      <c r="C484">
        <v>147.81</v>
      </c>
    </row>
    <row r="485" spans="2:3" x14ac:dyDescent="0.2">
      <c r="B485" s="18">
        <v>42292</v>
      </c>
      <c r="C485">
        <v>152.53998999999999</v>
      </c>
    </row>
    <row r="486" spans="2:3" x14ac:dyDescent="0.2">
      <c r="B486" s="18">
        <v>42293</v>
      </c>
      <c r="C486">
        <v>152.61000000000001</v>
      </c>
    </row>
    <row r="487" spans="2:3" x14ac:dyDescent="0.2">
      <c r="B487" s="18">
        <v>42296</v>
      </c>
      <c r="C487">
        <v>154.47</v>
      </c>
    </row>
    <row r="488" spans="2:3" x14ac:dyDescent="0.2">
      <c r="B488" s="18">
        <v>42297</v>
      </c>
      <c r="C488">
        <v>150.44999999999999</v>
      </c>
    </row>
    <row r="489" spans="2:3" x14ac:dyDescent="0.2">
      <c r="B489" s="18">
        <v>42298</v>
      </c>
      <c r="C489">
        <v>150.09</v>
      </c>
    </row>
    <row r="490" spans="2:3" x14ac:dyDescent="0.2">
      <c r="B490" s="18">
        <v>42299</v>
      </c>
      <c r="C490">
        <v>152.31</v>
      </c>
    </row>
    <row r="491" spans="2:3" x14ac:dyDescent="0.2">
      <c r="B491" s="18">
        <v>42300</v>
      </c>
      <c r="C491">
        <v>155.75</v>
      </c>
    </row>
    <row r="492" spans="2:3" x14ac:dyDescent="0.2">
      <c r="B492" s="18">
        <v>42303</v>
      </c>
      <c r="C492">
        <v>158.58000000000001</v>
      </c>
    </row>
    <row r="493" spans="2:3" x14ac:dyDescent="0.2">
      <c r="B493" s="18">
        <v>42304</v>
      </c>
      <c r="C493">
        <v>161.97999999999999</v>
      </c>
    </row>
    <row r="494" spans="2:3" x14ac:dyDescent="0.2">
      <c r="B494" s="18">
        <v>42305</v>
      </c>
      <c r="C494">
        <v>162.66999999999999</v>
      </c>
    </row>
    <row r="495" spans="2:3" x14ac:dyDescent="0.2">
      <c r="B495" s="18">
        <v>42306</v>
      </c>
      <c r="C495">
        <v>160.58000000000001</v>
      </c>
    </row>
    <row r="496" spans="2:3" x14ac:dyDescent="0.2">
      <c r="B496" s="18">
        <v>42307</v>
      </c>
      <c r="C496">
        <v>158.17999</v>
      </c>
    </row>
    <row r="497" spans="2:3" x14ac:dyDescent="0.2">
      <c r="B497" s="18">
        <v>42310</v>
      </c>
      <c r="C497">
        <v>162.31</v>
      </c>
    </row>
    <row r="498" spans="2:3" x14ac:dyDescent="0.2">
      <c r="B498" s="18">
        <v>42311</v>
      </c>
      <c r="C498">
        <v>162.46001000000001</v>
      </c>
    </row>
    <row r="499" spans="2:3" x14ac:dyDescent="0.2">
      <c r="B499" s="18">
        <v>42312</v>
      </c>
      <c r="C499">
        <v>161.88</v>
      </c>
    </row>
    <row r="500" spans="2:3" x14ac:dyDescent="0.2">
      <c r="B500" s="18">
        <v>42313</v>
      </c>
      <c r="C500">
        <v>161.22</v>
      </c>
    </row>
    <row r="501" spans="2:3" x14ac:dyDescent="0.2">
      <c r="B501" s="18">
        <v>42314</v>
      </c>
      <c r="C501">
        <v>160.46001000000001</v>
      </c>
    </row>
    <row r="502" spans="2:3" x14ac:dyDescent="0.2">
      <c r="B502" s="18">
        <v>42317</v>
      </c>
      <c r="C502">
        <v>159.63</v>
      </c>
    </row>
    <row r="503" spans="2:3" x14ac:dyDescent="0.2">
      <c r="B503" s="18">
        <v>42318</v>
      </c>
      <c r="C503">
        <v>158.37</v>
      </c>
    </row>
    <row r="504" spans="2:3" x14ac:dyDescent="0.2">
      <c r="B504" s="18">
        <v>42319</v>
      </c>
      <c r="C504">
        <v>156.86000000000001</v>
      </c>
    </row>
    <row r="505" spans="2:3" x14ac:dyDescent="0.2">
      <c r="B505" s="18">
        <v>42320</v>
      </c>
      <c r="C505">
        <v>150.97999999999999</v>
      </c>
    </row>
    <row r="506" spans="2:3" x14ac:dyDescent="0.2">
      <c r="B506" s="18">
        <v>42321</v>
      </c>
      <c r="C506">
        <v>151.55000000000001</v>
      </c>
    </row>
    <row r="507" spans="2:3" x14ac:dyDescent="0.2">
      <c r="B507" s="18">
        <v>42324</v>
      </c>
      <c r="C507">
        <v>154.5</v>
      </c>
    </row>
    <row r="508" spans="2:3" x14ac:dyDescent="0.2">
      <c r="B508" s="18">
        <v>42325</v>
      </c>
      <c r="C508">
        <v>157.60001</v>
      </c>
    </row>
    <row r="509" spans="2:3" x14ac:dyDescent="0.2">
      <c r="B509" s="18">
        <v>42326</v>
      </c>
      <c r="C509">
        <v>160.91999999999999</v>
      </c>
    </row>
    <row r="510" spans="2:3" x14ac:dyDescent="0.2">
      <c r="B510" s="18">
        <v>42327</v>
      </c>
      <c r="C510">
        <v>159.49001000000001</v>
      </c>
    </row>
    <row r="511" spans="2:3" x14ac:dyDescent="0.2">
      <c r="B511" s="18">
        <v>42328</v>
      </c>
      <c r="C511">
        <v>159.91</v>
      </c>
    </row>
    <row r="512" spans="2:3" x14ac:dyDescent="0.2">
      <c r="B512" s="18">
        <v>42331</v>
      </c>
      <c r="C512">
        <v>162.47</v>
      </c>
    </row>
    <row r="513" spans="2:3" x14ac:dyDescent="0.2">
      <c r="B513" s="18">
        <v>42332</v>
      </c>
      <c r="C513">
        <v>162.78</v>
      </c>
    </row>
    <row r="514" spans="2:3" x14ac:dyDescent="0.2">
      <c r="B514" s="18">
        <v>42333</v>
      </c>
      <c r="C514">
        <v>163.95</v>
      </c>
    </row>
    <row r="515" spans="2:3" x14ac:dyDescent="0.2">
      <c r="B515" s="18">
        <v>42335</v>
      </c>
      <c r="C515">
        <v>163.52000000000001</v>
      </c>
    </row>
    <row r="516" spans="2:3" x14ac:dyDescent="0.2">
      <c r="B516" s="18">
        <v>42338</v>
      </c>
      <c r="C516">
        <v>161.10001</v>
      </c>
    </row>
    <row r="517" spans="2:3" x14ac:dyDescent="0.2">
      <c r="B517" s="18">
        <v>42339</v>
      </c>
      <c r="C517">
        <v>161.97999999999999</v>
      </c>
    </row>
    <row r="518" spans="2:3" x14ac:dyDescent="0.2">
      <c r="B518" s="18">
        <v>42340</v>
      </c>
      <c r="C518">
        <v>160.52000000000001</v>
      </c>
    </row>
    <row r="519" spans="2:3" x14ac:dyDescent="0.2">
      <c r="B519" s="18">
        <v>42341</v>
      </c>
      <c r="C519">
        <v>154.64999</v>
      </c>
    </row>
    <row r="520" spans="2:3" x14ac:dyDescent="0.2">
      <c r="B520" s="18">
        <v>42342</v>
      </c>
      <c r="C520">
        <v>161.42999</v>
      </c>
    </row>
    <row r="521" spans="2:3" x14ac:dyDescent="0.2">
      <c r="B521" s="18">
        <v>42345</v>
      </c>
      <c r="C521">
        <v>158.30000000000001</v>
      </c>
    </row>
    <row r="522" spans="2:3" x14ac:dyDescent="0.2">
      <c r="B522" s="18">
        <v>42346</v>
      </c>
      <c r="C522">
        <v>159.35001</v>
      </c>
    </row>
    <row r="523" spans="2:3" x14ac:dyDescent="0.2">
      <c r="B523" s="18">
        <v>42347</v>
      </c>
      <c r="C523">
        <v>157.88999999999999</v>
      </c>
    </row>
    <row r="524" spans="2:3" x14ac:dyDescent="0.2">
      <c r="B524" s="18">
        <v>42348</v>
      </c>
      <c r="C524">
        <v>159.66999999999999</v>
      </c>
    </row>
    <row r="525" spans="2:3" x14ac:dyDescent="0.2">
      <c r="B525" s="18">
        <v>42349</v>
      </c>
      <c r="C525">
        <v>155.14999</v>
      </c>
    </row>
    <row r="526" spans="2:3" x14ac:dyDescent="0.2">
      <c r="B526" s="18">
        <v>42352</v>
      </c>
      <c r="C526">
        <v>158.11000000000001</v>
      </c>
    </row>
    <row r="527" spans="2:3" x14ac:dyDescent="0.2">
      <c r="B527" s="18">
        <v>42353</v>
      </c>
      <c r="C527">
        <v>162.62</v>
      </c>
    </row>
    <row r="528" spans="2:3" x14ac:dyDescent="0.2">
      <c r="B528" s="18">
        <v>42354</v>
      </c>
      <c r="C528">
        <v>164.58</v>
      </c>
    </row>
    <row r="529" spans="2:3" x14ac:dyDescent="0.2">
      <c r="B529" s="18">
        <v>42355</v>
      </c>
      <c r="C529">
        <v>161.42999</v>
      </c>
    </row>
    <row r="530" spans="2:3" x14ac:dyDescent="0.2">
      <c r="B530" s="18">
        <v>42356</v>
      </c>
      <c r="C530">
        <v>158.80000000000001</v>
      </c>
    </row>
    <row r="531" spans="2:3" x14ac:dyDescent="0.2">
      <c r="B531" s="18">
        <v>42359</v>
      </c>
      <c r="C531">
        <v>159.28</v>
      </c>
    </row>
    <row r="532" spans="2:3" x14ac:dyDescent="0.2">
      <c r="B532" s="18">
        <v>42360</v>
      </c>
      <c r="C532">
        <v>162.30000000000001</v>
      </c>
    </row>
    <row r="533" spans="2:3" x14ac:dyDescent="0.2">
      <c r="B533" s="18">
        <v>42361</v>
      </c>
      <c r="C533">
        <v>162.72</v>
      </c>
    </row>
    <row r="534" spans="2:3" x14ac:dyDescent="0.2">
      <c r="B534" s="18">
        <v>42362</v>
      </c>
      <c r="C534">
        <v>163.55000000000001</v>
      </c>
    </row>
    <row r="535" spans="2:3" x14ac:dyDescent="0.2">
      <c r="B535" s="18">
        <v>42366</v>
      </c>
      <c r="C535">
        <v>161.72999999999999</v>
      </c>
    </row>
    <row r="536" spans="2:3" x14ac:dyDescent="0.2">
      <c r="B536" s="18">
        <v>42367</v>
      </c>
      <c r="C536">
        <v>164.44</v>
      </c>
    </row>
    <row r="537" spans="2:3" x14ac:dyDescent="0.2">
      <c r="B537" s="18">
        <v>42368</v>
      </c>
      <c r="C537">
        <v>163.28998999999999</v>
      </c>
    </row>
    <row r="538" spans="2:3" x14ac:dyDescent="0.2">
      <c r="B538" s="18">
        <v>42369</v>
      </c>
      <c r="C538">
        <v>162.33000000000001</v>
      </c>
    </row>
    <row r="539" spans="2:3" x14ac:dyDescent="0.2">
      <c r="B539" s="18">
        <v>42373</v>
      </c>
      <c r="C539">
        <v>158.34</v>
      </c>
    </row>
    <row r="540" spans="2:3" x14ac:dyDescent="0.2">
      <c r="B540" s="18">
        <v>42374</v>
      </c>
      <c r="C540">
        <v>158.16999999999999</v>
      </c>
    </row>
    <row r="541" spans="2:3" x14ac:dyDescent="0.2">
      <c r="B541" s="18">
        <v>42375</v>
      </c>
      <c r="C541">
        <v>156.72</v>
      </c>
    </row>
    <row r="542" spans="2:3" x14ac:dyDescent="0.2">
      <c r="B542" s="18">
        <v>42376</v>
      </c>
      <c r="C542">
        <v>152.97999999999999</v>
      </c>
    </row>
    <row r="543" spans="2:3" x14ac:dyDescent="0.2">
      <c r="B543" s="18">
        <v>42377</v>
      </c>
      <c r="C543">
        <v>150.71001000000001</v>
      </c>
    </row>
    <row r="544" spans="2:3" x14ac:dyDescent="0.2">
      <c r="B544" s="18">
        <v>42380</v>
      </c>
      <c r="C544">
        <v>147.69</v>
      </c>
    </row>
    <row r="545" spans="2:3" x14ac:dyDescent="0.2">
      <c r="B545" s="18">
        <v>42381</v>
      </c>
      <c r="C545">
        <v>150.78998999999999</v>
      </c>
    </row>
    <row r="546" spans="2:3" x14ac:dyDescent="0.2">
      <c r="B546" s="18">
        <v>42382</v>
      </c>
      <c r="C546">
        <v>145.46001000000001</v>
      </c>
    </row>
    <row r="547" spans="2:3" x14ac:dyDescent="0.2">
      <c r="B547" s="18">
        <v>42383</v>
      </c>
      <c r="C547">
        <v>153.16</v>
      </c>
    </row>
    <row r="548" spans="2:3" x14ac:dyDescent="0.2">
      <c r="B548" s="18">
        <v>42384</v>
      </c>
      <c r="C548">
        <v>151.30000000000001</v>
      </c>
    </row>
    <row r="549" spans="2:3" x14ac:dyDescent="0.2">
      <c r="B549" s="18">
        <v>42388</v>
      </c>
      <c r="C549">
        <v>151.30000000000001</v>
      </c>
    </row>
    <row r="550" spans="2:3" x14ac:dyDescent="0.2">
      <c r="B550" s="18">
        <v>42389</v>
      </c>
      <c r="C550">
        <v>155.02000000000001</v>
      </c>
    </row>
    <row r="551" spans="2:3" x14ac:dyDescent="0.2">
      <c r="B551" s="18">
        <v>42390</v>
      </c>
      <c r="C551">
        <v>152.78</v>
      </c>
    </row>
    <row r="552" spans="2:3" x14ac:dyDescent="0.2">
      <c r="B552" s="18">
        <v>42391</v>
      </c>
      <c r="C552">
        <v>156.08000000000001</v>
      </c>
    </row>
    <row r="553" spans="2:3" x14ac:dyDescent="0.2">
      <c r="B553" s="18">
        <v>42394</v>
      </c>
      <c r="C553">
        <v>153.42999</v>
      </c>
    </row>
    <row r="554" spans="2:3" x14ac:dyDescent="0.2">
      <c r="B554" s="18">
        <v>42395</v>
      </c>
      <c r="C554">
        <v>153.78</v>
      </c>
    </row>
    <row r="555" spans="2:3" x14ac:dyDescent="0.2">
      <c r="B555" s="18">
        <v>42396</v>
      </c>
      <c r="C555">
        <v>150.47</v>
      </c>
    </row>
    <row r="556" spans="2:3" x14ac:dyDescent="0.2">
      <c r="B556" s="18">
        <v>42397</v>
      </c>
      <c r="C556">
        <v>148.35001</v>
      </c>
    </row>
    <row r="557" spans="2:3" x14ac:dyDescent="0.2">
      <c r="B557" s="18">
        <v>42398</v>
      </c>
      <c r="C557">
        <v>152.72999999999999</v>
      </c>
    </row>
    <row r="558" spans="2:3" x14ac:dyDescent="0.2">
      <c r="B558" s="18">
        <v>42401</v>
      </c>
      <c r="C558">
        <v>152.75</v>
      </c>
    </row>
    <row r="559" spans="2:3" x14ac:dyDescent="0.2">
      <c r="B559" s="18">
        <v>42402</v>
      </c>
      <c r="C559">
        <v>150.11000000000001</v>
      </c>
    </row>
    <row r="560" spans="2:3" x14ac:dyDescent="0.2">
      <c r="B560" s="18">
        <v>42403</v>
      </c>
      <c r="C560">
        <v>150.69</v>
      </c>
    </row>
    <row r="561" spans="2:3" x14ac:dyDescent="0.2">
      <c r="B561" s="18">
        <v>42404</v>
      </c>
      <c r="C561">
        <v>149.91</v>
      </c>
    </row>
    <row r="562" spans="2:3" x14ac:dyDescent="0.2">
      <c r="B562" s="18">
        <v>42405</v>
      </c>
      <c r="C562">
        <v>145.03998999999999</v>
      </c>
    </row>
    <row r="563" spans="2:3" x14ac:dyDescent="0.2">
      <c r="B563" s="18">
        <v>42408</v>
      </c>
      <c r="C563">
        <v>143</v>
      </c>
    </row>
    <row r="564" spans="2:3" x14ac:dyDescent="0.2">
      <c r="B564" s="18">
        <v>42409</v>
      </c>
      <c r="C564">
        <v>143.16</v>
      </c>
    </row>
    <row r="565" spans="2:3" x14ac:dyDescent="0.2">
      <c r="B565" s="18">
        <v>42410</v>
      </c>
      <c r="C565">
        <v>144.81</v>
      </c>
    </row>
    <row r="566" spans="2:3" x14ac:dyDescent="0.2">
      <c r="B566" s="18">
        <v>42411</v>
      </c>
      <c r="C566">
        <v>141.46001000000001</v>
      </c>
    </row>
    <row r="567" spans="2:3" x14ac:dyDescent="0.2">
      <c r="B567" s="18">
        <v>42412</v>
      </c>
      <c r="C567">
        <v>144.72</v>
      </c>
    </row>
    <row r="568" spans="2:3" x14ac:dyDescent="0.2">
      <c r="B568" s="18">
        <v>42416</v>
      </c>
      <c r="C568">
        <v>147.14999</v>
      </c>
    </row>
    <row r="569" spans="2:3" x14ac:dyDescent="0.2">
      <c r="B569" s="18">
        <v>42417</v>
      </c>
      <c r="C569">
        <v>151.07001</v>
      </c>
    </row>
    <row r="570" spans="2:3" x14ac:dyDescent="0.2">
      <c r="B570" s="18">
        <v>42418</v>
      </c>
      <c r="C570">
        <v>149.30000000000001</v>
      </c>
    </row>
    <row r="571" spans="2:3" x14ac:dyDescent="0.2">
      <c r="B571" s="18">
        <v>42419</v>
      </c>
      <c r="C571">
        <v>150.12</v>
      </c>
    </row>
    <row r="572" spans="2:3" x14ac:dyDescent="0.2">
      <c r="B572" s="18">
        <v>42422</v>
      </c>
      <c r="C572">
        <v>148.56</v>
      </c>
    </row>
    <row r="573" spans="2:3" x14ac:dyDescent="0.2">
      <c r="B573" s="18">
        <v>42423</v>
      </c>
      <c r="C573">
        <v>147.25998999999999</v>
      </c>
    </row>
    <row r="574" spans="2:3" x14ac:dyDescent="0.2">
      <c r="B574" s="18">
        <v>42424</v>
      </c>
      <c r="C574">
        <v>147.11000000000001</v>
      </c>
    </row>
    <row r="575" spans="2:3" x14ac:dyDescent="0.2">
      <c r="B575" s="18">
        <v>42425</v>
      </c>
      <c r="C575">
        <v>146.75</v>
      </c>
    </row>
    <row r="576" spans="2:3" x14ac:dyDescent="0.2">
      <c r="B576" s="18">
        <v>42426</v>
      </c>
      <c r="C576">
        <v>147.60001</v>
      </c>
    </row>
    <row r="577" spans="2:3" x14ac:dyDescent="0.2">
      <c r="B577" s="18">
        <v>42429</v>
      </c>
      <c r="C577">
        <v>142.28</v>
      </c>
    </row>
    <row r="578" spans="2:3" x14ac:dyDescent="0.2">
      <c r="B578" s="18">
        <v>42430</v>
      </c>
      <c r="C578">
        <v>148.38999999999999</v>
      </c>
    </row>
    <row r="579" spans="2:3" x14ac:dyDescent="0.2">
      <c r="B579" s="18">
        <v>42431</v>
      </c>
      <c r="C579">
        <v>147.49001000000001</v>
      </c>
    </row>
    <row r="580" spans="2:3" x14ac:dyDescent="0.2">
      <c r="B580" s="18">
        <v>42432</v>
      </c>
      <c r="C580">
        <v>145.84</v>
      </c>
    </row>
    <row r="581" spans="2:3" x14ac:dyDescent="0.2">
      <c r="B581" s="18">
        <v>42433</v>
      </c>
      <c r="C581">
        <v>145.97999999999999</v>
      </c>
    </row>
    <row r="582" spans="2:3" x14ac:dyDescent="0.2">
      <c r="B582" s="18">
        <v>42436</v>
      </c>
      <c r="C582">
        <v>147.31</v>
      </c>
    </row>
    <row r="583" spans="2:3" x14ac:dyDescent="0.2">
      <c r="B583" s="18">
        <v>42437</v>
      </c>
      <c r="C583">
        <v>144.63</v>
      </c>
    </row>
    <row r="584" spans="2:3" x14ac:dyDescent="0.2">
      <c r="B584" s="18">
        <v>42438</v>
      </c>
      <c r="C584">
        <v>140.89999</v>
      </c>
    </row>
    <row r="585" spans="2:3" x14ac:dyDescent="0.2">
      <c r="B585" s="18">
        <v>42439</v>
      </c>
      <c r="C585">
        <v>141.03</v>
      </c>
    </row>
    <row r="586" spans="2:3" x14ac:dyDescent="0.2">
      <c r="B586" s="18">
        <v>42440</v>
      </c>
      <c r="C586">
        <v>144.57001</v>
      </c>
    </row>
    <row r="587" spans="2:3" x14ac:dyDescent="0.2">
      <c r="B587" s="18">
        <v>42443</v>
      </c>
      <c r="C587">
        <v>144.62</v>
      </c>
    </row>
    <row r="588" spans="2:3" x14ac:dyDescent="0.2">
      <c r="B588" s="18">
        <v>42444</v>
      </c>
      <c r="C588">
        <v>143.21001000000001</v>
      </c>
    </row>
    <row r="589" spans="2:3" x14ac:dyDescent="0.2">
      <c r="B589" s="18">
        <v>42445</v>
      </c>
      <c r="C589">
        <v>143.97999999999999</v>
      </c>
    </row>
    <row r="590" spans="2:3" x14ac:dyDescent="0.2">
      <c r="B590" s="18">
        <v>42446</v>
      </c>
      <c r="C590">
        <v>144.13</v>
      </c>
    </row>
    <row r="591" spans="2:3" x14ac:dyDescent="0.2">
      <c r="B591" s="18">
        <v>42447</v>
      </c>
      <c r="C591">
        <v>145.50998999999999</v>
      </c>
    </row>
    <row r="592" spans="2:3" x14ac:dyDescent="0.2">
      <c r="B592" s="18">
        <v>42450</v>
      </c>
      <c r="C592">
        <v>147.00998999999999</v>
      </c>
    </row>
    <row r="593" spans="2:3" x14ac:dyDescent="0.2">
      <c r="B593" s="18">
        <v>42451</v>
      </c>
      <c r="C593">
        <v>150.62</v>
      </c>
    </row>
    <row r="594" spans="2:3" x14ac:dyDescent="0.2">
      <c r="B594" s="18">
        <v>42452</v>
      </c>
      <c r="C594">
        <v>148.75998999999999</v>
      </c>
    </row>
    <row r="595" spans="2:3" x14ac:dyDescent="0.2">
      <c r="B595" s="18">
        <v>42453</v>
      </c>
      <c r="C595">
        <v>149.24001000000001</v>
      </c>
    </row>
    <row r="596" spans="2:3" x14ac:dyDescent="0.2">
      <c r="B596" s="18">
        <v>42457</v>
      </c>
      <c r="C596">
        <v>148.37</v>
      </c>
    </row>
    <row r="597" spans="2:3" x14ac:dyDescent="0.2">
      <c r="B597" s="18">
        <v>42458</v>
      </c>
      <c r="C597">
        <v>149.49001000000001</v>
      </c>
    </row>
    <row r="598" spans="2:3" x14ac:dyDescent="0.2">
      <c r="B598" s="18">
        <v>42459</v>
      </c>
      <c r="C598">
        <v>149.47999999999999</v>
      </c>
    </row>
    <row r="599" spans="2:3" x14ac:dyDescent="0.2">
      <c r="B599" s="18">
        <v>42460</v>
      </c>
      <c r="C599">
        <v>149.92999</v>
      </c>
    </row>
    <row r="600" spans="2:3" x14ac:dyDescent="0.2">
      <c r="B600" s="18">
        <v>42461</v>
      </c>
      <c r="C600">
        <v>154.16</v>
      </c>
    </row>
    <row r="601" spans="2:3" x14ac:dyDescent="0.2">
      <c r="B601" s="18">
        <v>42464</v>
      </c>
      <c r="C601">
        <v>154.66</v>
      </c>
    </row>
    <row r="602" spans="2:3" x14ac:dyDescent="0.2">
      <c r="B602" s="18">
        <v>42465</v>
      </c>
      <c r="C602">
        <v>152.94999999999999</v>
      </c>
    </row>
    <row r="603" spans="2:3" x14ac:dyDescent="0.2">
      <c r="B603" s="18">
        <v>42466</v>
      </c>
      <c r="C603">
        <v>159.66</v>
      </c>
    </row>
    <row r="604" spans="2:3" x14ac:dyDescent="0.2">
      <c r="B604" s="18">
        <v>42467</v>
      </c>
      <c r="C604">
        <v>157.38</v>
      </c>
    </row>
    <row r="605" spans="2:3" x14ac:dyDescent="0.2">
      <c r="B605" s="18">
        <v>42468</v>
      </c>
      <c r="C605">
        <v>156.46001000000001</v>
      </c>
    </row>
    <row r="606" spans="2:3" x14ac:dyDescent="0.2">
      <c r="B606" s="18">
        <v>42471</v>
      </c>
      <c r="C606">
        <v>156.38999999999999</v>
      </c>
    </row>
    <row r="607" spans="2:3" x14ac:dyDescent="0.2">
      <c r="B607" s="18">
        <v>42472</v>
      </c>
      <c r="C607">
        <v>158.60001</v>
      </c>
    </row>
    <row r="608" spans="2:3" x14ac:dyDescent="0.2">
      <c r="B608" s="18">
        <v>42473</v>
      </c>
      <c r="C608">
        <v>160.06</v>
      </c>
    </row>
    <row r="609" spans="2:3" x14ac:dyDescent="0.2">
      <c r="B609" s="18">
        <v>42474</v>
      </c>
      <c r="C609">
        <v>160.12</v>
      </c>
    </row>
    <row r="610" spans="2:3" x14ac:dyDescent="0.2">
      <c r="B610" s="18">
        <v>42475</v>
      </c>
      <c r="C610">
        <v>160.13</v>
      </c>
    </row>
    <row r="611" spans="2:3" x14ac:dyDescent="0.2">
      <c r="B611" s="18">
        <v>42478</v>
      </c>
      <c r="C611">
        <v>161.69999999999999</v>
      </c>
    </row>
    <row r="612" spans="2:3" x14ac:dyDescent="0.2">
      <c r="B612" s="18">
        <v>42479</v>
      </c>
      <c r="C612">
        <v>162.10001</v>
      </c>
    </row>
    <row r="613" spans="2:3" x14ac:dyDescent="0.2">
      <c r="B613" s="18">
        <v>42480</v>
      </c>
      <c r="C613">
        <v>162.75998999999999</v>
      </c>
    </row>
    <row r="614" spans="2:3" x14ac:dyDescent="0.2">
      <c r="B614" s="18">
        <v>42481</v>
      </c>
      <c r="C614">
        <v>164.35001</v>
      </c>
    </row>
    <row r="615" spans="2:3" x14ac:dyDescent="0.2">
      <c r="B615" s="18">
        <v>42482</v>
      </c>
      <c r="C615">
        <v>163.19</v>
      </c>
    </row>
    <row r="616" spans="2:3" x14ac:dyDescent="0.2">
      <c r="B616" s="18">
        <v>42485</v>
      </c>
      <c r="C616">
        <v>163.46001000000001</v>
      </c>
    </row>
    <row r="617" spans="2:3" x14ac:dyDescent="0.2">
      <c r="B617" s="18">
        <v>42486</v>
      </c>
      <c r="C617">
        <v>162.85001</v>
      </c>
    </row>
    <row r="618" spans="2:3" x14ac:dyDescent="0.2">
      <c r="B618" s="18">
        <v>42487</v>
      </c>
      <c r="C618">
        <v>161</v>
      </c>
    </row>
    <row r="619" spans="2:3" x14ac:dyDescent="0.2">
      <c r="B619" s="18">
        <v>42488</v>
      </c>
      <c r="C619">
        <v>160.56</v>
      </c>
    </row>
    <row r="620" spans="2:3" x14ac:dyDescent="0.2">
      <c r="B620" s="18">
        <v>42489</v>
      </c>
      <c r="C620">
        <v>158.30000000000001</v>
      </c>
    </row>
    <row r="621" spans="2:3" x14ac:dyDescent="0.2">
      <c r="B621" s="18">
        <v>42492</v>
      </c>
      <c r="C621">
        <v>158.99001000000001</v>
      </c>
    </row>
    <row r="622" spans="2:3" x14ac:dyDescent="0.2">
      <c r="B622" s="18">
        <v>42493</v>
      </c>
      <c r="C622">
        <v>156.35001</v>
      </c>
    </row>
    <row r="623" spans="2:3" x14ac:dyDescent="0.2">
      <c r="B623" s="18">
        <v>42494</v>
      </c>
      <c r="C623">
        <v>154.17999</v>
      </c>
    </row>
    <row r="624" spans="2:3" x14ac:dyDescent="0.2">
      <c r="B624" s="18">
        <v>42495</v>
      </c>
      <c r="C624">
        <v>154.25</v>
      </c>
    </row>
    <row r="625" spans="2:3" x14ac:dyDescent="0.2">
      <c r="B625" s="18">
        <v>42496</v>
      </c>
      <c r="C625">
        <v>153.19</v>
      </c>
    </row>
    <row r="626" spans="2:3" x14ac:dyDescent="0.2">
      <c r="B626" s="18">
        <v>42499</v>
      </c>
      <c r="C626">
        <v>155.41</v>
      </c>
    </row>
    <row r="627" spans="2:3" x14ac:dyDescent="0.2">
      <c r="B627" s="18">
        <v>42500</v>
      </c>
      <c r="C627">
        <v>157.24001000000001</v>
      </c>
    </row>
    <row r="628" spans="2:3" x14ac:dyDescent="0.2">
      <c r="B628" s="18">
        <v>42501</v>
      </c>
      <c r="C628">
        <v>154.17999</v>
      </c>
    </row>
    <row r="629" spans="2:3" x14ac:dyDescent="0.2">
      <c r="B629" s="18">
        <v>42502</v>
      </c>
      <c r="C629">
        <v>152.89999</v>
      </c>
    </row>
    <row r="630" spans="2:3" x14ac:dyDescent="0.2">
      <c r="B630" s="18">
        <v>42503</v>
      </c>
      <c r="C630">
        <v>152.35001</v>
      </c>
    </row>
    <row r="631" spans="2:3" x14ac:dyDescent="0.2">
      <c r="B631" s="18">
        <v>42506</v>
      </c>
      <c r="C631">
        <v>153.27000000000001</v>
      </c>
    </row>
    <row r="632" spans="2:3" x14ac:dyDescent="0.2">
      <c r="B632" s="18">
        <v>42507</v>
      </c>
      <c r="C632">
        <v>150.11000000000001</v>
      </c>
    </row>
    <row r="633" spans="2:3" x14ac:dyDescent="0.2">
      <c r="B633" s="18">
        <v>42508</v>
      </c>
      <c r="C633">
        <v>150.83000000000001</v>
      </c>
    </row>
    <row r="634" spans="2:3" x14ac:dyDescent="0.2">
      <c r="B634" s="18">
        <v>42509</v>
      </c>
      <c r="C634">
        <v>148.66999999999999</v>
      </c>
    </row>
    <row r="635" spans="2:3" x14ac:dyDescent="0.2">
      <c r="B635" s="18">
        <v>42510</v>
      </c>
      <c r="C635">
        <v>150.17999</v>
      </c>
    </row>
    <row r="636" spans="2:3" x14ac:dyDescent="0.2">
      <c r="B636" s="18">
        <v>42513</v>
      </c>
      <c r="C636">
        <v>149.30000000000001</v>
      </c>
    </row>
    <row r="637" spans="2:3" x14ac:dyDescent="0.2">
      <c r="B637" s="18">
        <v>42514</v>
      </c>
      <c r="C637">
        <v>152.72</v>
      </c>
    </row>
    <row r="638" spans="2:3" x14ac:dyDescent="0.2">
      <c r="B638" s="18">
        <v>42515</v>
      </c>
      <c r="C638">
        <v>155.57001</v>
      </c>
    </row>
    <row r="639" spans="2:3" x14ac:dyDescent="0.2">
      <c r="B639" s="18">
        <v>42516</v>
      </c>
      <c r="C639">
        <v>155.55000000000001</v>
      </c>
    </row>
    <row r="640" spans="2:3" x14ac:dyDescent="0.2">
      <c r="B640" s="18">
        <v>42517</v>
      </c>
      <c r="C640">
        <v>156.74001000000001</v>
      </c>
    </row>
    <row r="641" spans="2:3" x14ac:dyDescent="0.2">
      <c r="B641" s="18">
        <v>42521</v>
      </c>
      <c r="C641">
        <v>157.94999999999999</v>
      </c>
    </row>
    <row r="642" spans="2:3" x14ac:dyDescent="0.2">
      <c r="B642" s="18">
        <v>42522</v>
      </c>
      <c r="C642">
        <v>158.05000000000001</v>
      </c>
    </row>
    <row r="643" spans="2:3" x14ac:dyDescent="0.2">
      <c r="B643" s="18">
        <v>42523</v>
      </c>
      <c r="C643">
        <v>159.87</v>
      </c>
    </row>
    <row r="644" spans="2:3" x14ac:dyDescent="0.2">
      <c r="B644" s="18">
        <v>42524</v>
      </c>
      <c r="C644">
        <v>159.19</v>
      </c>
    </row>
    <row r="645" spans="2:3" x14ac:dyDescent="0.2">
      <c r="B645" s="18">
        <v>42527</v>
      </c>
      <c r="C645">
        <v>160.19</v>
      </c>
    </row>
    <row r="646" spans="2:3" x14ac:dyDescent="0.2">
      <c r="B646" s="18">
        <v>42528</v>
      </c>
      <c r="C646">
        <v>158.88999999999999</v>
      </c>
    </row>
    <row r="647" spans="2:3" x14ac:dyDescent="0.2">
      <c r="B647" s="18">
        <v>42529</v>
      </c>
      <c r="C647">
        <v>158</v>
      </c>
    </row>
    <row r="648" spans="2:3" x14ac:dyDescent="0.2">
      <c r="B648" s="18">
        <v>42530</v>
      </c>
      <c r="C648">
        <v>156.78</v>
      </c>
    </row>
    <row r="649" spans="2:3" x14ac:dyDescent="0.2">
      <c r="B649" s="18">
        <v>42531</v>
      </c>
      <c r="C649">
        <v>154.78</v>
      </c>
    </row>
    <row r="650" spans="2:3" x14ac:dyDescent="0.2">
      <c r="B650" s="18">
        <v>42534</v>
      </c>
      <c r="C650">
        <v>153.08000000000001</v>
      </c>
    </row>
    <row r="651" spans="2:3" x14ac:dyDescent="0.2">
      <c r="B651" s="18">
        <v>42535</v>
      </c>
      <c r="C651">
        <v>152.99001000000001</v>
      </c>
    </row>
    <row r="652" spans="2:3" x14ac:dyDescent="0.2">
      <c r="B652" s="18">
        <v>42536</v>
      </c>
      <c r="C652">
        <v>151.89999</v>
      </c>
    </row>
    <row r="653" spans="2:3" x14ac:dyDescent="0.2">
      <c r="B653" s="18">
        <v>42537</v>
      </c>
      <c r="C653">
        <v>152.30000000000001</v>
      </c>
    </row>
    <row r="654" spans="2:3" x14ac:dyDescent="0.2">
      <c r="B654" s="18">
        <v>42538</v>
      </c>
      <c r="C654">
        <v>149.62</v>
      </c>
    </row>
    <row r="655" spans="2:3" x14ac:dyDescent="0.2">
      <c r="B655" s="18">
        <v>42541</v>
      </c>
      <c r="C655">
        <v>150.64999</v>
      </c>
    </row>
    <row r="656" spans="2:3" x14ac:dyDescent="0.2">
      <c r="B656" s="18">
        <v>42542</v>
      </c>
      <c r="C656">
        <v>149.41999999999999</v>
      </c>
    </row>
    <row r="657" spans="2:3" x14ac:dyDescent="0.2">
      <c r="B657" s="18">
        <v>42543</v>
      </c>
      <c r="C657">
        <v>149.81</v>
      </c>
    </row>
    <row r="658" spans="2:3" x14ac:dyDescent="0.2">
      <c r="B658" s="18">
        <v>42544</v>
      </c>
      <c r="C658">
        <v>152.27000000000001</v>
      </c>
    </row>
    <row r="659" spans="2:3" x14ac:dyDescent="0.2">
      <c r="B659" s="18">
        <v>42545</v>
      </c>
      <c r="C659">
        <v>146.44999999999999</v>
      </c>
    </row>
    <row r="660" spans="2:3" x14ac:dyDescent="0.2">
      <c r="B660" s="18">
        <v>42548</v>
      </c>
      <c r="C660">
        <v>144.58000000000001</v>
      </c>
    </row>
    <row r="661" spans="2:3" x14ac:dyDescent="0.2">
      <c r="B661" s="18">
        <v>42549</v>
      </c>
      <c r="C661">
        <v>148.41999999999999</v>
      </c>
    </row>
    <row r="662" spans="2:3" x14ac:dyDescent="0.2">
      <c r="B662" s="18">
        <v>42550</v>
      </c>
      <c r="C662">
        <v>150.10001</v>
      </c>
    </row>
    <row r="663" spans="2:3" x14ac:dyDescent="0.2">
      <c r="B663" s="18">
        <v>42551</v>
      </c>
      <c r="C663">
        <v>152.14999</v>
      </c>
    </row>
    <row r="664" spans="2:3" x14ac:dyDescent="0.2">
      <c r="B664" s="18">
        <v>42552</v>
      </c>
      <c r="C664">
        <v>154.28</v>
      </c>
    </row>
    <row r="665" spans="2:3" x14ac:dyDescent="0.2">
      <c r="B665" s="18">
        <v>42556</v>
      </c>
      <c r="C665">
        <v>154.27000000000001</v>
      </c>
    </row>
    <row r="666" spans="2:3" x14ac:dyDescent="0.2">
      <c r="B666" s="18">
        <v>42557</v>
      </c>
      <c r="C666">
        <v>156.05000000000001</v>
      </c>
    </row>
    <row r="667" spans="2:3" x14ac:dyDescent="0.2">
      <c r="B667" s="18">
        <v>42558</v>
      </c>
      <c r="C667">
        <v>156.59</v>
      </c>
    </row>
    <row r="668" spans="2:3" x14ac:dyDescent="0.2">
      <c r="B668" s="18">
        <v>42559</v>
      </c>
      <c r="C668">
        <v>161.10001</v>
      </c>
    </row>
    <row r="669" spans="2:3" x14ac:dyDescent="0.2">
      <c r="B669" s="18">
        <v>42562</v>
      </c>
      <c r="C669">
        <v>160.17999</v>
      </c>
    </row>
    <row r="670" spans="2:3" x14ac:dyDescent="0.2">
      <c r="B670" s="18">
        <v>42563</v>
      </c>
      <c r="C670">
        <v>161.96001000000001</v>
      </c>
    </row>
    <row r="671" spans="2:3" x14ac:dyDescent="0.2">
      <c r="B671" s="18">
        <v>42564</v>
      </c>
      <c r="C671">
        <v>160.52000000000001</v>
      </c>
    </row>
    <row r="672" spans="2:3" x14ac:dyDescent="0.2">
      <c r="B672" s="18">
        <v>42565</v>
      </c>
      <c r="C672">
        <v>162.74001000000001</v>
      </c>
    </row>
    <row r="673" spans="2:3" x14ac:dyDescent="0.2">
      <c r="B673" s="18">
        <v>42566</v>
      </c>
      <c r="C673">
        <v>163.28</v>
      </c>
    </row>
    <row r="674" spans="2:3" x14ac:dyDescent="0.2">
      <c r="B674" s="18">
        <v>42569</v>
      </c>
      <c r="C674">
        <v>162.92999</v>
      </c>
    </row>
    <row r="675" spans="2:3" x14ac:dyDescent="0.2">
      <c r="B675" s="18">
        <v>42570</v>
      </c>
      <c r="C675">
        <v>162.49001000000001</v>
      </c>
    </row>
    <row r="676" spans="2:3" x14ac:dyDescent="0.2">
      <c r="B676" s="18">
        <v>42571</v>
      </c>
      <c r="C676">
        <v>163.25</v>
      </c>
    </row>
    <row r="677" spans="2:3" x14ac:dyDescent="0.2">
      <c r="B677" s="18">
        <v>42572</v>
      </c>
      <c r="C677">
        <v>164.19</v>
      </c>
    </row>
    <row r="678" spans="2:3" x14ac:dyDescent="0.2">
      <c r="B678" s="18">
        <v>42573</v>
      </c>
      <c r="C678">
        <v>165.67</v>
      </c>
    </row>
    <row r="679" spans="2:3" x14ac:dyDescent="0.2">
      <c r="B679" s="18">
        <v>42576</v>
      </c>
      <c r="C679">
        <v>166.56</v>
      </c>
    </row>
    <row r="680" spans="2:3" x14ac:dyDescent="0.2">
      <c r="B680" s="18">
        <v>42577</v>
      </c>
      <c r="C680">
        <v>167.67</v>
      </c>
    </row>
    <row r="681" spans="2:3" x14ac:dyDescent="0.2">
      <c r="B681" s="18">
        <v>42578</v>
      </c>
      <c r="C681">
        <v>170.67999</v>
      </c>
    </row>
    <row r="682" spans="2:3" x14ac:dyDescent="0.2">
      <c r="B682" s="18">
        <v>42579</v>
      </c>
      <c r="C682">
        <v>171.28</v>
      </c>
    </row>
    <row r="683" spans="2:3" x14ac:dyDescent="0.2">
      <c r="B683" s="18">
        <v>42580</v>
      </c>
      <c r="C683">
        <v>172.03</v>
      </c>
    </row>
    <row r="684" spans="2:3" x14ac:dyDescent="0.2">
      <c r="B684" s="18">
        <v>42583</v>
      </c>
      <c r="C684">
        <v>174.16</v>
      </c>
    </row>
    <row r="685" spans="2:3" x14ac:dyDescent="0.2">
      <c r="B685" s="18">
        <v>42584</v>
      </c>
      <c r="C685">
        <v>174.14999</v>
      </c>
    </row>
    <row r="686" spans="2:3" x14ac:dyDescent="0.2">
      <c r="B686" s="18">
        <v>42585</v>
      </c>
      <c r="C686">
        <v>173.42999</v>
      </c>
    </row>
    <row r="687" spans="2:3" x14ac:dyDescent="0.2">
      <c r="B687" s="18">
        <v>42586</v>
      </c>
      <c r="C687">
        <v>172.67</v>
      </c>
    </row>
    <row r="688" spans="2:3" x14ac:dyDescent="0.2">
      <c r="B688" s="18">
        <v>42587</v>
      </c>
      <c r="C688">
        <v>173.66</v>
      </c>
    </row>
    <row r="689" spans="2:3" x14ac:dyDescent="0.2">
      <c r="B689" s="18">
        <v>42590</v>
      </c>
      <c r="C689">
        <v>172.34</v>
      </c>
    </row>
    <row r="690" spans="2:3" x14ac:dyDescent="0.2">
      <c r="B690" s="18">
        <v>42591</v>
      </c>
      <c r="C690">
        <v>172.08</v>
      </c>
    </row>
    <row r="691" spans="2:3" x14ac:dyDescent="0.2">
      <c r="B691" s="18">
        <v>42592</v>
      </c>
      <c r="C691">
        <v>171.23</v>
      </c>
    </row>
    <row r="692" spans="2:3" x14ac:dyDescent="0.2">
      <c r="B692" s="18">
        <v>42593</v>
      </c>
      <c r="C692">
        <v>172.42999</v>
      </c>
    </row>
    <row r="693" spans="2:3" x14ac:dyDescent="0.2">
      <c r="B693" s="18">
        <v>42594</v>
      </c>
      <c r="C693">
        <v>173.02</v>
      </c>
    </row>
    <row r="694" spans="2:3" x14ac:dyDescent="0.2">
      <c r="B694" s="18">
        <v>42597</v>
      </c>
      <c r="C694">
        <v>174.58</v>
      </c>
    </row>
    <row r="695" spans="2:3" x14ac:dyDescent="0.2">
      <c r="B695" s="18">
        <v>42598</v>
      </c>
      <c r="C695">
        <v>172.16</v>
      </c>
    </row>
    <row r="696" spans="2:3" x14ac:dyDescent="0.2">
      <c r="B696" s="18">
        <v>42599</v>
      </c>
      <c r="C696">
        <v>174.31</v>
      </c>
    </row>
    <row r="697" spans="2:3" x14ac:dyDescent="0.2">
      <c r="B697" s="18">
        <v>42600</v>
      </c>
      <c r="C697">
        <v>174.75</v>
      </c>
    </row>
    <row r="698" spans="2:3" x14ac:dyDescent="0.2">
      <c r="B698" s="18">
        <v>42601</v>
      </c>
      <c r="C698">
        <v>173.62</v>
      </c>
    </row>
    <row r="699" spans="2:3" x14ac:dyDescent="0.2">
      <c r="B699" s="18">
        <v>42604</v>
      </c>
      <c r="C699">
        <v>174.35001</v>
      </c>
    </row>
    <row r="700" spans="2:3" x14ac:dyDescent="0.2">
      <c r="B700" s="18">
        <v>42605</v>
      </c>
      <c r="C700">
        <v>174.39999</v>
      </c>
    </row>
    <row r="701" spans="2:3" x14ac:dyDescent="0.2">
      <c r="B701" s="18">
        <v>42606</v>
      </c>
      <c r="C701">
        <v>170.84</v>
      </c>
    </row>
    <row r="702" spans="2:3" x14ac:dyDescent="0.2">
      <c r="B702" s="18">
        <v>42607</v>
      </c>
      <c r="C702">
        <v>170.23</v>
      </c>
    </row>
    <row r="703" spans="2:3" x14ac:dyDescent="0.2">
      <c r="B703" s="18">
        <v>42608</v>
      </c>
      <c r="C703">
        <v>171.97</v>
      </c>
    </row>
    <row r="704" spans="2:3" x14ac:dyDescent="0.2">
      <c r="B704" s="18">
        <v>42611</v>
      </c>
      <c r="C704">
        <v>171.50998999999999</v>
      </c>
    </row>
    <row r="705" spans="2:3" x14ac:dyDescent="0.2">
      <c r="B705" s="18">
        <v>42612</v>
      </c>
      <c r="C705">
        <v>170.75998999999999</v>
      </c>
    </row>
    <row r="706" spans="2:3" x14ac:dyDescent="0.2">
      <c r="B706" s="18">
        <v>42613</v>
      </c>
      <c r="C706">
        <v>170.06</v>
      </c>
    </row>
    <row r="707" spans="2:3" x14ac:dyDescent="0.2">
      <c r="B707" s="18">
        <v>42614</v>
      </c>
      <c r="C707">
        <v>170.13</v>
      </c>
    </row>
    <row r="708" spans="2:3" x14ac:dyDescent="0.2">
      <c r="B708" s="18">
        <v>42615</v>
      </c>
      <c r="C708">
        <v>169.77</v>
      </c>
    </row>
    <row r="709" spans="2:3" x14ac:dyDescent="0.2">
      <c r="B709" s="18">
        <v>42619</v>
      </c>
      <c r="C709">
        <v>170.84</v>
      </c>
    </row>
    <row r="710" spans="2:3" x14ac:dyDescent="0.2">
      <c r="B710" s="18">
        <v>42620</v>
      </c>
      <c r="C710">
        <v>170.63</v>
      </c>
    </row>
    <row r="711" spans="2:3" x14ac:dyDescent="0.2">
      <c r="B711" s="18">
        <v>42621</v>
      </c>
      <c r="C711">
        <v>170.97</v>
      </c>
    </row>
    <row r="712" spans="2:3" x14ac:dyDescent="0.2">
      <c r="B712" s="18">
        <v>42622</v>
      </c>
      <c r="C712">
        <v>166.55</v>
      </c>
    </row>
    <row r="713" spans="2:3" x14ac:dyDescent="0.2">
      <c r="B713" s="18">
        <v>42625</v>
      </c>
      <c r="C713">
        <v>172.03998999999999</v>
      </c>
    </row>
    <row r="714" spans="2:3" x14ac:dyDescent="0.2">
      <c r="B714" s="18">
        <v>42626</v>
      </c>
      <c r="C714">
        <v>169.3</v>
      </c>
    </row>
    <row r="715" spans="2:3" x14ac:dyDescent="0.2">
      <c r="B715" s="18">
        <v>42627</v>
      </c>
      <c r="C715">
        <v>170.14</v>
      </c>
    </row>
    <row r="716" spans="2:3" x14ac:dyDescent="0.2">
      <c r="B716" s="18">
        <v>42628</v>
      </c>
      <c r="C716">
        <v>172.64</v>
      </c>
    </row>
    <row r="717" spans="2:3" x14ac:dyDescent="0.2">
      <c r="B717" s="18">
        <v>42629</v>
      </c>
      <c r="C717">
        <v>172.96001000000001</v>
      </c>
    </row>
    <row r="718" spans="2:3" x14ac:dyDescent="0.2">
      <c r="B718" s="18">
        <v>42632</v>
      </c>
      <c r="C718">
        <v>171.38</v>
      </c>
    </row>
    <row r="719" spans="2:3" x14ac:dyDescent="0.2">
      <c r="B719" s="18">
        <v>42633</v>
      </c>
      <c r="C719">
        <v>173.38</v>
      </c>
    </row>
    <row r="720" spans="2:3" x14ac:dyDescent="0.2">
      <c r="B720" s="18">
        <v>42634</v>
      </c>
      <c r="C720">
        <v>173.85001</v>
      </c>
    </row>
    <row r="721" spans="2:3" x14ac:dyDescent="0.2">
      <c r="B721" s="18">
        <v>42635</v>
      </c>
      <c r="C721">
        <v>175.62</v>
      </c>
    </row>
    <row r="722" spans="2:3" x14ac:dyDescent="0.2">
      <c r="B722" s="18">
        <v>42636</v>
      </c>
      <c r="C722">
        <v>174.8</v>
      </c>
    </row>
    <row r="723" spans="2:3" x14ac:dyDescent="0.2">
      <c r="B723" s="18">
        <v>42639</v>
      </c>
      <c r="C723">
        <v>173.53</v>
      </c>
    </row>
    <row r="724" spans="2:3" x14ac:dyDescent="0.2">
      <c r="B724" s="18">
        <v>42640</v>
      </c>
      <c r="C724">
        <v>171.63</v>
      </c>
    </row>
    <row r="725" spans="2:3" x14ac:dyDescent="0.2">
      <c r="B725" s="18">
        <v>42641</v>
      </c>
      <c r="C725">
        <v>169.71001000000001</v>
      </c>
    </row>
    <row r="726" spans="2:3" x14ac:dyDescent="0.2">
      <c r="B726" s="18">
        <v>42642</v>
      </c>
      <c r="C726">
        <v>165.45</v>
      </c>
    </row>
    <row r="727" spans="2:3" x14ac:dyDescent="0.2">
      <c r="B727" s="18">
        <v>42643</v>
      </c>
      <c r="C727">
        <v>166.81</v>
      </c>
    </row>
    <row r="728" spans="2:3" x14ac:dyDescent="0.2">
      <c r="B728" s="18">
        <v>42646</v>
      </c>
      <c r="C728">
        <v>167.34</v>
      </c>
    </row>
    <row r="729" spans="2:3" x14ac:dyDescent="0.2">
      <c r="B729" s="18">
        <v>42647</v>
      </c>
      <c r="C729">
        <v>167.55</v>
      </c>
    </row>
    <row r="730" spans="2:3" x14ac:dyDescent="0.2">
      <c r="B730" s="18">
        <v>42648</v>
      </c>
      <c r="C730">
        <v>167.24001000000001</v>
      </c>
    </row>
    <row r="731" spans="2:3" x14ac:dyDescent="0.2">
      <c r="B731" s="18">
        <v>42649</v>
      </c>
      <c r="C731">
        <v>166.89999</v>
      </c>
    </row>
    <row r="732" spans="2:3" x14ac:dyDescent="0.2">
      <c r="B732" s="18">
        <v>42650</v>
      </c>
      <c r="C732">
        <v>167.5</v>
      </c>
    </row>
    <row r="733" spans="2:3" x14ac:dyDescent="0.2">
      <c r="B733" s="18">
        <v>42653</v>
      </c>
      <c r="C733">
        <v>168.31</v>
      </c>
    </row>
    <row r="734" spans="2:3" x14ac:dyDescent="0.2">
      <c r="B734" s="18">
        <v>42654</v>
      </c>
      <c r="C734">
        <v>164.32001</v>
      </c>
    </row>
    <row r="735" spans="2:3" x14ac:dyDescent="0.2">
      <c r="B735" s="18">
        <v>42655</v>
      </c>
      <c r="C735">
        <v>163.88</v>
      </c>
    </row>
    <row r="736" spans="2:3" x14ac:dyDescent="0.2">
      <c r="B736" s="18">
        <v>42656</v>
      </c>
      <c r="C736">
        <v>164.28998999999999</v>
      </c>
    </row>
    <row r="737" spans="2:3" x14ac:dyDescent="0.2">
      <c r="B737" s="18">
        <v>42657</v>
      </c>
      <c r="C737">
        <v>161.89999</v>
      </c>
    </row>
    <row r="738" spans="2:3" x14ac:dyDescent="0.2">
      <c r="B738" s="18">
        <v>42660</v>
      </c>
      <c r="C738">
        <v>162.62</v>
      </c>
    </row>
    <row r="739" spans="2:3" x14ac:dyDescent="0.2">
      <c r="B739" s="18">
        <v>42661</v>
      </c>
      <c r="C739">
        <v>162.80000000000001</v>
      </c>
    </row>
    <row r="740" spans="2:3" x14ac:dyDescent="0.2">
      <c r="B740" s="18">
        <v>42662</v>
      </c>
      <c r="C740">
        <v>161.08000000000001</v>
      </c>
    </row>
    <row r="741" spans="2:3" x14ac:dyDescent="0.2">
      <c r="B741" s="18">
        <v>42663</v>
      </c>
      <c r="C741">
        <v>161.5</v>
      </c>
    </row>
    <row r="742" spans="2:3" x14ac:dyDescent="0.2">
      <c r="B742" s="18">
        <v>42664</v>
      </c>
      <c r="C742">
        <v>158.50998999999999</v>
      </c>
    </row>
    <row r="743" spans="2:3" x14ac:dyDescent="0.2">
      <c r="B743" s="18">
        <v>42667</v>
      </c>
      <c r="C743">
        <v>158.75998999999999</v>
      </c>
    </row>
    <row r="744" spans="2:3" x14ac:dyDescent="0.2">
      <c r="B744" s="18">
        <v>42668</v>
      </c>
      <c r="C744">
        <v>157.89999</v>
      </c>
    </row>
    <row r="745" spans="2:3" x14ac:dyDescent="0.2">
      <c r="B745" s="18">
        <v>42669</v>
      </c>
      <c r="C745">
        <v>158.99001000000001</v>
      </c>
    </row>
    <row r="746" spans="2:3" x14ac:dyDescent="0.2">
      <c r="B746" s="18">
        <v>42670</v>
      </c>
      <c r="C746">
        <v>160.57001</v>
      </c>
    </row>
    <row r="747" spans="2:3" x14ac:dyDescent="0.2">
      <c r="B747" s="18">
        <v>42671</v>
      </c>
      <c r="C747">
        <v>145.17999</v>
      </c>
    </row>
    <row r="748" spans="2:3" x14ac:dyDescent="0.2">
      <c r="B748" s="18">
        <v>42674</v>
      </c>
      <c r="C748">
        <v>141.16</v>
      </c>
    </row>
    <row r="749" spans="2:3" x14ac:dyDescent="0.2">
      <c r="B749" s="18">
        <v>42675</v>
      </c>
      <c r="C749">
        <v>140.75998999999999</v>
      </c>
    </row>
    <row r="750" spans="2:3" x14ac:dyDescent="0.2">
      <c r="B750" s="18">
        <v>42676</v>
      </c>
      <c r="C750">
        <v>138.69999999999999</v>
      </c>
    </row>
    <row r="751" spans="2:3" x14ac:dyDescent="0.2">
      <c r="B751" s="18">
        <v>42677</v>
      </c>
      <c r="C751">
        <v>135.22</v>
      </c>
    </row>
    <row r="752" spans="2:3" x14ac:dyDescent="0.2">
      <c r="B752" s="18">
        <v>42678</v>
      </c>
      <c r="C752">
        <v>135.39999</v>
      </c>
    </row>
    <row r="753" spans="2:3" x14ac:dyDescent="0.2">
      <c r="B753" s="18">
        <v>42681</v>
      </c>
      <c r="C753">
        <v>139.21001000000001</v>
      </c>
    </row>
    <row r="754" spans="2:3" x14ac:dyDescent="0.2">
      <c r="B754" s="18">
        <v>42682</v>
      </c>
      <c r="C754">
        <v>138.44999999999999</v>
      </c>
    </row>
    <row r="755" spans="2:3" x14ac:dyDescent="0.2">
      <c r="B755" s="18">
        <v>42683</v>
      </c>
      <c r="C755">
        <v>146.41999999999999</v>
      </c>
    </row>
    <row r="756" spans="2:3" x14ac:dyDescent="0.2">
      <c r="B756" s="18">
        <v>42684</v>
      </c>
      <c r="C756">
        <v>151.57001</v>
      </c>
    </row>
    <row r="757" spans="2:3" x14ac:dyDescent="0.2">
      <c r="B757" s="18">
        <v>42685</v>
      </c>
      <c r="C757">
        <v>149.03998999999999</v>
      </c>
    </row>
    <row r="758" spans="2:3" x14ac:dyDescent="0.2">
      <c r="B758" s="18">
        <v>42688</v>
      </c>
      <c r="C758">
        <v>146.41999999999999</v>
      </c>
    </row>
    <row r="759" spans="2:3" x14ac:dyDescent="0.2">
      <c r="B759" s="18">
        <v>42689</v>
      </c>
      <c r="C759">
        <v>147.06</v>
      </c>
    </row>
    <row r="760" spans="2:3" x14ac:dyDescent="0.2">
      <c r="B760" s="18">
        <v>42690</v>
      </c>
      <c r="C760">
        <v>147.22999999999999</v>
      </c>
    </row>
    <row r="761" spans="2:3" x14ac:dyDescent="0.2">
      <c r="B761" s="18">
        <v>42691</v>
      </c>
      <c r="C761">
        <v>147.36000000000001</v>
      </c>
    </row>
    <row r="762" spans="2:3" x14ac:dyDescent="0.2">
      <c r="B762" s="18">
        <v>42692</v>
      </c>
      <c r="C762">
        <v>145.22999999999999</v>
      </c>
    </row>
    <row r="763" spans="2:3" x14ac:dyDescent="0.2">
      <c r="B763" s="18">
        <v>42695</v>
      </c>
      <c r="C763">
        <v>145.55000000000001</v>
      </c>
    </row>
    <row r="764" spans="2:3" x14ac:dyDescent="0.2">
      <c r="B764" s="18">
        <v>42696</v>
      </c>
      <c r="C764">
        <v>144.33000000000001</v>
      </c>
    </row>
    <row r="765" spans="2:3" x14ac:dyDescent="0.2">
      <c r="B765" s="18">
        <v>42697</v>
      </c>
      <c r="C765">
        <v>145.03</v>
      </c>
    </row>
    <row r="766" spans="2:3" x14ac:dyDescent="0.2">
      <c r="B766" s="18">
        <v>42699</v>
      </c>
      <c r="C766">
        <v>145.42999</v>
      </c>
    </row>
    <row r="767" spans="2:3" x14ac:dyDescent="0.2">
      <c r="B767" s="18">
        <v>42702</v>
      </c>
      <c r="C767">
        <v>145.07001</v>
      </c>
    </row>
    <row r="768" spans="2:3" x14ac:dyDescent="0.2">
      <c r="B768" s="18">
        <v>42703</v>
      </c>
      <c r="C768">
        <v>146</v>
      </c>
    </row>
    <row r="769" spans="2:3" x14ac:dyDescent="0.2">
      <c r="B769" s="18">
        <v>42704</v>
      </c>
      <c r="C769">
        <v>144.07001</v>
      </c>
    </row>
    <row r="770" spans="2:3" x14ac:dyDescent="0.2">
      <c r="B770" s="18">
        <v>42705</v>
      </c>
      <c r="C770">
        <v>142.38999999999999</v>
      </c>
    </row>
    <row r="771" spans="2:3" x14ac:dyDescent="0.2">
      <c r="B771" s="18">
        <v>42706</v>
      </c>
      <c r="C771">
        <v>144.00998999999999</v>
      </c>
    </row>
    <row r="772" spans="2:3" x14ac:dyDescent="0.2">
      <c r="B772" s="18">
        <v>42709</v>
      </c>
      <c r="C772">
        <v>145.28998999999999</v>
      </c>
    </row>
    <row r="773" spans="2:3" x14ac:dyDescent="0.2">
      <c r="B773" s="18">
        <v>42710</v>
      </c>
      <c r="C773">
        <v>145.11000000000001</v>
      </c>
    </row>
    <row r="774" spans="2:3" x14ac:dyDescent="0.2">
      <c r="B774" s="18">
        <v>42711</v>
      </c>
      <c r="C774">
        <v>141.19</v>
      </c>
    </row>
    <row r="775" spans="2:3" x14ac:dyDescent="0.2">
      <c r="B775" s="18">
        <v>42712</v>
      </c>
      <c r="C775">
        <v>140.59</v>
      </c>
    </row>
    <row r="776" spans="2:3" x14ac:dyDescent="0.2">
      <c r="B776" s="18">
        <v>42713</v>
      </c>
      <c r="C776">
        <v>143.44999999999999</v>
      </c>
    </row>
    <row r="777" spans="2:3" x14ac:dyDescent="0.2">
      <c r="B777" s="18">
        <v>42716</v>
      </c>
      <c r="C777">
        <v>145.75998999999999</v>
      </c>
    </row>
    <row r="778" spans="2:3" x14ac:dyDescent="0.2">
      <c r="B778" s="18">
        <v>42717</v>
      </c>
      <c r="C778">
        <v>148.37</v>
      </c>
    </row>
    <row r="779" spans="2:3" x14ac:dyDescent="0.2">
      <c r="B779" s="18">
        <v>42718</v>
      </c>
      <c r="C779">
        <v>148.69</v>
      </c>
    </row>
    <row r="780" spans="2:3" x14ac:dyDescent="0.2">
      <c r="B780" s="18">
        <v>42719</v>
      </c>
      <c r="C780">
        <v>150.38999999999999</v>
      </c>
    </row>
    <row r="781" spans="2:3" x14ac:dyDescent="0.2">
      <c r="B781" s="18">
        <v>42720</v>
      </c>
      <c r="C781">
        <v>149.37</v>
      </c>
    </row>
    <row r="782" spans="2:3" x14ac:dyDescent="0.2">
      <c r="B782" s="18">
        <v>42723</v>
      </c>
      <c r="C782">
        <v>147.74001000000001</v>
      </c>
    </row>
    <row r="783" spans="2:3" x14ac:dyDescent="0.2">
      <c r="B783" s="18">
        <v>42724</v>
      </c>
      <c r="C783">
        <v>147.22</v>
      </c>
    </row>
    <row r="784" spans="2:3" x14ac:dyDescent="0.2">
      <c r="B784" s="18">
        <v>42725</v>
      </c>
      <c r="C784">
        <v>146.16999999999999</v>
      </c>
    </row>
    <row r="785" spans="2:3" x14ac:dyDescent="0.2">
      <c r="B785" s="18">
        <v>42726</v>
      </c>
      <c r="C785">
        <v>146.36000000000001</v>
      </c>
    </row>
    <row r="786" spans="2:3" x14ac:dyDescent="0.2">
      <c r="B786" s="18">
        <v>42727</v>
      </c>
      <c r="C786">
        <v>147.55000000000001</v>
      </c>
    </row>
    <row r="787" spans="2:3" x14ac:dyDescent="0.2">
      <c r="B787" s="18">
        <v>42731</v>
      </c>
      <c r="C787">
        <v>148.36000000000001</v>
      </c>
    </row>
    <row r="788" spans="2:3" x14ac:dyDescent="0.2">
      <c r="B788" s="18">
        <v>42732</v>
      </c>
      <c r="C788">
        <v>147.66999999999999</v>
      </c>
    </row>
    <row r="789" spans="2:3" x14ac:dyDescent="0.2">
      <c r="B789" s="18">
        <v>42733</v>
      </c>
      <c r="C789">
        <v>147.78</v>
      </c>
    </row>
    <row r="790" spans="2:3" x14ac:dyDescent="0.2">
      <c r="B790" s="18">
        <v>42734</v>
      </c>
      <c r="C790">
        <v>146.21001000000001</v>
      </c>
    </row>
    <row r="791" spans="2:3" x14ac:dyDescent="0.2">
      <c r="B791" s="18">
        <v>42738</v>
      </c>
      <c r="C791">
        <v>150.72999999999999</v>
      </c>
    </row>
    <row r="792" spans="2:3" x14ac:dyDescent="0.2">
      <c r="B792" s="18">
        <v>42739</v>
      </c>
      <c r="C792">
        <v>152.87</v>
      </c>
    </row>
    <row r="793" spans="2:3" x14ac:dyDescent="0.2">
      <c r="B793" s="18">
        <v>42740</v>
      </c>
      <c r="C793">
        <v>152.97999999999999</v>
      </c>
    </row>
    <row r="794" spans="2:3" x14ac:dyDescent="0.2">
      <c r="B794" s="18">
        <v>42741</v>
      </c>
      <c r="C794">
        <v>156.78</v>
      </c>
    </row>
    <row r="795" spans="2:3" x14ac:dyDescent="0.2">
      <c r="B795" s="18">
        <v>42744</v>
      </c>
      <c r="C795">
        <v>158.84</v>
      </c>
    </row>
    <row r="796" spans="2:3" x14ac:dyDescent="0.2">
      <c r="B796" s="18">
        <v>42745</v>
      </c>
      <c r="C796">
        <v>158.75998999999999</v>
      </c>
    </row>
    <row r="797" spans="2:3" x14ac:dyDescent="0.2">
      <c r="B797" s="18">
        <v>42746</v>
      </c>
      <c r="C797">
        <v>156.62</v>
      </c>
    </row>
    <row r="798" spans="2:3" x14ac:dyDescent="0.2">
      <c r="B798" s="18">
        <v>42747</v>
      </c>
      <c r="C798">
        <v>155.36000000000001</v>
      </c>
    </row>
    <row r="799" spans="2:3" x14ac:dyDescent="0.2">
      <c r="B799" s="18">
        <v>42748</v>
      </c>
      <c r="C799">
        <v>156.12</v>
      </c>
    </row>
    <row r="800" spans="2:3" x14ac:dyDescent="0.2">
      <c r="B800" s="18">
        <v>42752</v>
      </c>
      <c r="C800">
        <v>154.80000000000001</v>
      </c>
    </row>
    <row r="801" spans="2:3" x14ac:dyDescent="0.2">
      <c r="B801" s="18">
        <v>42753</v>
      </c>
      <c r="C801">
        <v>155.77000000000001</v>
      </c>
    </row>
    <row r="802" spans="2:3" x14ac:dyDescent="0.2">
      <c r="B802" s="18">
        <v>42754</v>
      </c>
      <c r="C802">
        <v>153.80000000000001</v>
      </c>
    </row>
    <row r="803" spans="2:3" x14ac:dyDescent="0.2">
      <c r="B803" s="18">
        <v>42755</v>
      </c>
      <c r="C803">
        <v>154.66999999999999</v>
      </c>
    </row>
    <row r="804" spans="2:3" x14ac:dyDescent="0.2">
      <c r="B804" s="18">
        <v>42758</v>
      </c>
      <c r="C804">
        <v>152.72</v>
      </c>
    </row>
    <row r="805" spans="2:3" x14ac:dyDescent="0.2">
      <c r="B805" s="18">
        <v>42759</v>
      </c>
      <c r="C805">
        <v>151.85001</v>
      </c>
    </row>
    <row r="806" spans="2:3" x14ac:dyDescent="0.2">
      <c r="B806" s="18">
        <v>42760</v>
      </c>
      <c r="C806">
        <v>154.10001</v>
      </c>
    </row>
    <row r="807" spans="2:3" x14ac:dyDescent="0.2">
      <c r="B807" s="18">
        <v>42761</v>
      </c>
      <c r="C807">
        <v>152.97999999999999</v>
      </c>
    </row>
    <row r="808" spans="2:3" x14ac:dyDescent="0.2">
      <c r="B808" s="18">
        <v>42762</v>
      </c>
      <c r="C808">
        <v>157.16</v>
      </c>
    </row>
    <row r="809" spans="2:3" x14ac:dyDescent="0.2">
      <c r="B809" s="18">
        <v>42765</v>
      </c>
      <c r="C809">
        <v>154.42999</v>
      </c>
    </row>
    <row r="810" spans="2:3" x14ac:dyDescent="0.2">
      <c r="B810" s="18">
        <v>42766</v>
      </c>
      <c r="C810">
        <v>156.67999</v>
      </c>
    </row>
    <row r="811" spans="2:3" x14ac:dyDescent="0.2">
      <c r="B811" s="18">
        <v>42767</v>
      </c>
      <c r="C811">
        <v>159.66999999999999</v>
      </c>
    </row>
    <row r="812" spans="2:3" x14ac:dyDescent="0.2">
      <c r="B812" s="18">
        <v>42768</v>
      </c>
      <c r="C812">
        <v>159.58000000000001</v>
      </c>
    </row>
    <row r="813" spans="2:3" x14ac:dyDescent="0.2">
      <c r="B813" s="18">
        <v>42769</v>
      </c>
      <c r="C813">
        <v>167.53</v>
      </c>
    </row>
    <row r="814" spans="2:3" x14ac:dyDescent="0.2">
      <c r="B814" s="18">
        <v>42772</v>
      </c>
      <c r="C814">
        <v>166.58</v>
      </c>
    </row>
    <row r="815" spans="2:3" x14ac:dyDescent="0.2">
      <c r="B815" s="18">
        <v>42773</v>
      </c>
      <c r="C815">
        <v>166.82001</v>
      </c>
    </row>
    <row r="816" spans="2:3" x14ac:dyDescent="0.2">
      <c r="B816" s="18">
        <v>42774</v>
      </c>
      <c r="C816">
        <v>168.12</v>
      </c>
    </row>
    <row r="817" spans="2:3" x14ac:dyDescent="0.2">
      <c r="B817" s="18">
        <v>42775</v>
      </c>
      <c r="C817">
        <v>167.47</v>
      </c>
    </row>
    <row r="818" spans="2:3" x14ac:dyDescent="0.2">
      <c r="B818" s="18">
        <v>42776</v>
      </c>
      <c r="C818">
        <v>167.89</v>
      </c>
    </row>
    <row r="819" spans="2:3" x14ac:dyDescent="0.2">
      <c r="B819" s="18">
        <v>42779</v>
      </c>
      <c r="C819">
        <v>167.66</v>
      </c>
    </row>
    <row r="820" spans="2:3" x14ac:dyDescent="0.2">
      <c r="B820" s="18">
        <v>42780</v>
      </c>
      <c r="C820">
        <v>168.05</v>
      </c>
    </row>
    <row r="821" spans="2:3" x14ac:dyDescent="0.2">
      <c r="B821" s="18">
        <v>42781</v>
      </c>
      <c r="C821">
        <v>171.78998999999999</v>
      </c>
    </row>
    <row r="822" spans="2:3" x14ac:dyDescent="0.2">
      <c r="B822" s="18">
        <v>42782</v>
      </c>
      <c r="C822">
        <v>172.11</v>
      </c>
    </row>
    <row r="823" spans="2:3" x14ac:dyDescent="0.2">
      <c r="B823" s="18">
        <v>42783</v>
      </c>
      <c r="C823">
        <v>173.28998999999999</v>
      </c>
    </row>
    <row r="824" spans="2:3" x14ac:dyDescent="0.2">
      <c r="B824" s="18">
        <v>42787</v>
      </c>
      <c r="C824">
        <v>173.14</v>
      </c>
    </row>
    <row r="825" spans="2:3" x14ac:dyDescent="0.2">
      <c r="B825" s="18">
        <v>42788</v>
      </c>
      <c r="C825">
        <v>172.61</v>
      </c>
    </row>
    <row r="826" spans="2:3" x14ac:dyDescent="0.2">
      <c r="B826" s="18">
        <v>42789</v>
      </c>
      <c r="C826">
        <v>174.00998999999999</v>
      </c>
    </row>
    <row r="827" spans="2:3" x14ac:dyDescent="0.2">
      <c r="B827" s="18">
        <v>42790</v>
      </c>
      <c r="C827">
        <v>174.56</v>
      </c>
    </row>
    <row r="828" spans="2:3" x14ac:dyDescent="0.2">
      <c r="B828" s="18">
        <v>42793</v>
      </c>
      <c r="C828">
        <v>176.13</v>
      </c>
    </row>
    <row r="829" spans="2:3" x14ac:dyDescent="0.2">
      <c r="B829" s="18">
        <v>42794</v>
      </c>
      <c r="C829">
        <v>176.53</v>
      </c>
    </row>
    <row r="830" spans="2:3" x14ac:dyDescent="0.2">
      <c r="B830" s="18">
        <v>42795</v>
      </c>
      <c r="C830">
        <v>178.24001000000001</v>
      </c>
    </row>
    <row r="831" spans="2:3" x14ac:dyDescent="0.2">
      <c r="B831" s="18">
        <v>42796</v>
      </c>
      <c r="C831">
        <v>178.07001</v>
      </c>
    </row>
    <row r="832" spans="2:3" x14ac:dyDescent="0.2">
      <c r="B832" s="18">
        <v>42797</v>
      </c>
      <c r="C832">
        <v>180.2</v>
      </c>
    </row>
    <row r="833" spans="2:3" x14ac:dyDescent="0.2">
      <c r="B833" s="18">
        <v>42800</v>
      </c>
      <c r="C833">
        <v>179.46001000000001</v>
      </c>
    </row>
    <row r="834" spans="2:3" x14ac:dyDescent="0.2">
      <c r="B834" s="18">
        <v>42801</v>
      </c>
      <c r="C834">
        <v>177.38</v>
      </c>
    </row>
    <row r="835" spans="2:3" x14ac:dyDescent="0.2">
      <c r="B835" s="18">
        <v>42802</v>
      </c>
      <c r="C835">
        <v>177.78</v>
      </c>
    </row>
    <row r="836" spans="2:3" x14ac:dyDescent="0.2">
      <c r="B836" s="18">
        <v>42803</v>
      </c>
      <c r="C836">
        <v>178.92</v>
      </c>
    </row>
    <row r="837" spans="2:3" x14ac:dyDescent="0.2">
      <c r="B837" s="18">
        <v>42804</v>
      </c>
      <c r="C837">
        <v>181.44</v>
      </c>
    </row>
    <row r="838" spans="2:3" x14ac:dyDescent="0.2">
      <c r="B838" s="18">
        <v>42807</v>
      </c>
      <c r="C838">
        <v>181.05</v>
      </c>
    </row>
    <row r="839" spans="2:3" x14ac:dyDescent="0.2">
      <c r="B839" s="18">
        <v>42808</v>
      </c>
      <c r="C839">
        <v>180.12</v>
      </c>
    </row>
    <row r="840" spans="2:3" x14ac:dyDescent="0.2">
      <c r="B840" s="18">
        <v>42809</v>
      </c>
      <c r="C840">
        <v>182.60001</v>
      </c>
    </row>
    <row r="841" spans="2:3" x14ac:dyDescent="0.2">
      <c r="B841" s="18">
        <v>42810</v>
      </c>
      <c r="C841">
        <v>180.11</v>
      </c>
    </row>
    <row r="842" spans="2:3" x14ac:dyDescent="0.2">
      <c r="B842" s="18">
        <v>42811</v>
      </c>
      <c r="C842">
        <v>168.61</v>
      </c>
    </row>
    <row r="843" spans="2:3" x14ac:dyDescent="0.2">
      <c r="B843" s="18">
        <v>42814</v>
      </c>
      <c r="C843">
        <v>169.24001000000001</v>
      </c>
    </row>
    <row r="844" spans="2:3" x14ac:dyDescent="0.2">
      <c r="B844" s="18">
        <v>42815</v>
      </c>
      <c r="C844">
        <v>166.85001</v>
      </c>
    </row>
    <row r="845" spans="2:3" x14ac:dyDescent="0.2">
      <c r="B845" s="18">
        <v>42816</v>
      </c>
      <c r="C845">
        <v>167.45</v>
      </c>
    </row>
    <row r="846" spans="2:3" x14ac:dyDescent="0.2">
      <c r="B846" s="18">
        <v>42817</v>
      </c>
      <c r="C846">
        <v>166.03998999999999</v>
      </c>
    </row>
    <row r="847" spans="2:3" x14ac:dyDescent="0.2">
      <c r="B847" s="18">
        <v>42818</v>
      </c>
      <c r="C847">
        <v>165.74001000000001</v>
      </c>
    </row>
    <row r="848" spans="2:3" x14ac:dyDescent="0.2">
      <c r="B848" s="18">
        <v>42821</v>
      </c>
      <c r="C848">
        <v>164.91</v>
      </c>
    </row>
    <row r="849" spans="2:3" x14ac:dyDescent="0.2">
      <c r="B849" s="18">
        <v>42822</v>
      </c>
      <c r="C849">
        <v>164.71001000000001</v>
      </c>
    </row>
    <row r="850" spans="2:3" x14ac:dyDescent="0.2">
      <c r="B850" s="18">
        <v>42823</v>
      </c>
      <c r="C850">
        <v>163.06</v>
      </c>
    </row>
    <row r="851" spans="2:3" x14ac:dyDescent="0.2">
      <c r="B851" s="18">
        <v>42824</v>
      </c>
      <c r="C851">
        <v>164.38</v>
      </c>
    </row>
    <row r="852" spans="2:3" x14ac:dyDescent="0.2">
      <c r="B852" s="18">
        <v>42825</v>
      </c>
      <c r="C852">
        <v>164.07001</v>
      </c>
    </row>
    <row r="853" spans="2:3" x14ac:dyDescent="0.2">
      <c r="B853" s="18">
        <v>42828</v>
      </c>
      <c r="C853">
        <v>163.89</v>
      </c>
    </row>
    <row r="854" spans="2:3" x14ac:dyDescent="0.2">
      <c r="B854" s="18">
        <v>42829</v>
      </c>
      <c r="C854">
        <v>164.36</v>
      </c>
    </row>
    <row r="855" spans="2:3" x14ac:dyDescent="0.2">
      <c r="B855" s="18">
        <v>42830</v>
      </c>
      <c r="C855">
        <v>162.24001000000001</v>
      </c>
    </row>
    <row r="856" spans="2:3" x14ac:dyDescent="0.2">
      <c r="B856" s="18">
        <v>42831</v>
      </c>
      <c r="C856">
        <v>162.25</v>
      </c>
    </row>
    <row r="857" spans="2:3" x14ac:dyDescent="0.2">
      <c r="B857" s="18">
        <v>42832</v>
      </c>
      <c r="C857">
        <v>163.38</v>
      </c>
    </row>
    <row r="858" spans="2:3" x14ac:dyDescent="0.2">
      <c r="B858" s="18">
        <v>42835</v>
      </c>
      <c r="C858">
        <v>162.78998999999999</v>
      </c>
    </row>
    <row r="859" spans="2:3" x14ac:dyDescent="0.2">
      <c r="B859" s="18">
        <v>42836</v>
      </c>
      <c r="C859">
        <v>163.11000000000001</v>
      </c>
    </row>
    <row r="860" spans="2:3" x14ac:dyDescent="0.2">
      <c r="B860" s="18">
        <v>42837</v>
      </c>
      <c r="C860">
        <v>163.05000000000001</v>
      </c>
    </row>
    <row r="861" spans="2:3" x14ac:dyDescent="0.2">
      <c r="B861" s="18">
        <v>42838</v>
      </c>
      <c r="C861">
        <v>161.61000000000001</v>
      </c>
    </row>
    <row r="862" spans="2:3" x14ac:dyDescent="0.2">
      <c r="B862" s="18">
        <v>42842</v>
      </c>
      <c r="C862">
        <v>162.11000000000001</v>
      </c>
    </row>
    <row r="863" spans="2:3" x14ac:dyDescent="0.2">
      <c r="B863" s="18">
        <v>42843</v>
      </c>
      <c r="C863">
        <v>161.25</v>
      </c>
    </row>
    <row r="864" spans="2:3" x14ac:dyDescent="0.2">
      <c r="B864" s="18">
        <v>42844</v>
      </c>
      <c r="C864">
        <v>161.25998999999999</v>
      </c>
    </row>
    <row r="865" spans="2:3" x14ac:dyDescent="0.2">
      <c r="B865" s="18">
        <v>42845</v>
      </c>
      <c r="C865">
        <v>162.03998999999999</v>
      </c>
    </row>
    <row r="866" spans="2:3" x14ac:dyDescent="0.2">
      <c r="B866" s="18">
        <v>42846</v>
      </c>
      <c r="C866">
        <v>160.41</v>
      </c>
    </row>
    <row r="867" spans="2:3" x14ac:dyDescent="0.2">
      <c r="B867" s="18">
        <v>42849</v>
      </c>
      <c r="C867">
        <v>163.13999999999999</v>
      </c>
    </row>
    <row r="868" spans="2:3" x14ac:dyDescent="0.2">
      <c r="B868" s="18">
        <v>42850</v>
      </c>
      <c r="C868">
        <v>164.7</v>
      </c>
    </row>
    <row r="869" spans="2:3" x14ac:dyDescent="0.2">
      <c r="B869" s="18">
        <v>42851</v>
      </c>
      <c r="C869">
        <v>164.61</v>
      </c>
    </row>
    <row r="870" spans="2:3" x14ac:dyDescent="0.2">
      <c r="B870" s="18">
        <v>42852</v>
      </c>
      <c r="C870">
        <v>162.72</v>
      </c>
    </row>
    <row r="871" spans="2:3" x14ac:dyDescent="0.2">
      <c r="B871" s="18">
        <v>42853</v>
      </c>
      <c r="C871">
        <v>163.32001</v>
      </c>
    </row>
    <row r="872" spans="2:3" x14ac:dyDescent="0.2">
      <c r="B872" s="18">
        <v>42856</v>
      </c>
      <c r="C872">
        <v>162.60001</v>
      </c>
    </row>
    <row r="873" spans="2:3" x14ac:dyDescent="0.2">
      <c r="B873" s="18">
        <v>42857</v>
      </c>
      <c r="C873">
        <v>163.49001000000001</v>
      </c>
    </row>
    <row r="874" spans="2:3" x14ac:dyDescent="0.2">
      <c r="B874" s="18">
        <v>42858</v>
      </c>
      <c r="C874">
        <v>163.81</v>
      </c>
    </row>
    <row r="875" spans="2:3" x14ac:dyDescent="0.2">
      <c r="B875" s="18">
        <v>42859</v>
      </c>
      <c r="C875">
        <v>164.28998999999999</v>
      </c>
    </row>
    <row r="876" spans="2:3" x14ac:dyDescent="0.2">
      <c r="B876" s="18">
        <v>42860</v>
      </c>
      <c r="C876">
        <v>163.81</v>
      </c>
    </row>
    <row r="877" spans="2:3" x14ac:dyDescent="0.2">
      <c r="B877" s="18">
        <v>42863</v>
      </c>
      <c r="C877">
        <v>163.03</v>
      </c>
    </row>
    <row r="878" spans="2:3" x14ac:dyDescent="0.2">
      <c r="B878" s="18">
        <v>42864</v>
      </c>
      <c r="C878">
        <v>163.22</v>
      </c>
    </row>
    <row r="879" spans="2:3" x14ac:dyDescent="0.2">
      <c r="B879" s="18">
        <v>42865</v>
      </c>
      <c r="C879">
        <v>160.50998999999999</v>
      </c>
    </row>
    <row r="880" spans="2:3" x14ac:dyDescent="0.2">
      <c r="B880" s="18">
        <v>42866</v>
      </c>
      <c r="C880">
        <v>160.08000000000001</v>
      </c>
    </row>
    <row r="881" spans="2:3" x14ac:dyDescent="0.2">
      <c r="B881" s="18">
        <v>42867</v>
      </c>
      <c r="C881">
        <v>160.22</v>
      </c>
    </row>
    <row r="882" spans="2:3" x14ac:dyDescent="0.2">
      <c r="B882" s="18">
        <v>42870</v>
      </c>
      <c r="C882">
        <v>159.97</v>
      </c>
    </row>
    <row r="883" spans="2:3" x14ac:dyDescent="0.2">
      <c r="B883" s="18">
        <v>42871</v>
      </c>
      <c r="C883">
        <v>159.99001000000001</v>
      </c>
    </row>
    <row r="884" spans="2:3" x14ac:dyDescent="0.2">
      <c r="B884" s="18">
        <v>42872</v>
      </c>
      <c r="C884">
        <v>157.06</v>
      </c>
    </row>
    <row r="885" spans="2:3" x14ac:dyDescent="0.2">
      <c r="B885" s="18">
        <v>42873</v>
      </c>
      <c r="C885">
        <v>157.96001000000001</v>
      </c>
    </row>
    <row r="886" spans="2:3" x14ac:dyDescent="0.2">
      <c r="B886" s="18">
        <v>42874</v>
      </c>
      <c r="C886">
        <v>156.50998999999999</v>
      </c>
    </row>
    <row r="887" spans="2:3" x14ac:dyDescent="0.2">
      <c r="B887" s="18">
        <v>42877</v>
      </c>
      <c r="C887">
        <v>153.02000000000001</v>
      </c>
    </row>
    <row r="888" spans="2:3" x14ac:dyDescent="0.2">
      <c r="B888" s="18">
        <v>42878</v>
      </c>
      <c r="C888">
        <v>154.07001</v>
      </c>
    </row>
    <row r="889" spans="2:3" x14ac:dyDescent="0.2">
      <c r="B889" s="18">
        <v>42879</v>
      </c>
      <c r="C889">
        <v>154.60001</v>
      </c>
    </row>
    <row r="890" spans="2:3" x14ac:dyDescent="0.2">
      <c r="B890" s="18">
        <v>42880</v>
      </c>
      <c r="C890">
        <v>155.42999</v>
      </c>
    </row>
    <row r="891" spans="2:3" x14ac:dyDescent="0.2">
      <c r="B891" s="18">
        <v>42881</v>
      </c>
      <c r="C891">
        <v>155.00998999999999</v>
      </c>
    </row>
    <row r="892" spans="2:3" x14ac:dyDescent="0.2">
      <c r="B892" s="18">
        <v>42885</v>
      </c>
      <c r="C892">
        <v>153.85001</v>
      </c>
    </row>
    <row r="893" spans="2:3" x14ac:dyDescent="0.2">
      <c r="B893" s="18">
        <v>42886</v>
      </c>
      <c r="C893">
        <v>155.24001000000001</v>
      </c>
    </row>
    <row r="894" spans="2:3" x14ac:dyDescent="0.2">
      <c r="B894" s="18">
        <v>42887</v>
      </c>
      <c r="C894">
        <v>156.24001000000001</v>
      </c>
    </row>
    <row r="895" spans="2:3" x14ac:dyDescent="0.2">
      <c r="B895" s="18">
        <v>42888</v>
      </c>
      <c r="C895">
        <v>159.14999</v>
      </c>
    </row>
    <row r="896" spans="2:3" x14ac:dyDescent="0.2">
      <c r="B896" s="18">
        <v>42891</v>
      </c>
      <c r="C896">
        <v>160.22</v>
      </c>
    </row>
    <row r="897" spans="2:3" x14ac:dyDescent="0.2">
      <c r="B897" s="18">
        <v>42892</v>
      </c>
      <c r="C897">
        <v>159.53</v>
      </c>
    </row>
    <row r="898" spans="2:3" x14ac:dyDescent="0.2">
      <c r="B898" s="18">
        <v>42893</v>
      </c>
      <c r="C898">
        <v>161.66</v>
      </c>
    </row>
    <row r="899" spans="2:3" x14ac:dyDescent="0.2">
      <c r="B899" s="18">
        <v>42894</v>
      </c>
      <c r="C899">
        <v>162.64999</v>
      </c>
    </row>
    <row r="900" spans="2:3" x14ac:dyDescent="0.2">
      <c r="B900" s="18">
        <v>42895</v>
      </c>
      <c r="C900">
        <v>164.06</v>
      </c>
    </row>
    <row r="901" spans="2:3" x14ac:dyDescent="0.2">
      <c r="B901" s="18">
        <v>42898</v>
      </c>
      <c r="C901">
        <v>164.88</v>
      </c>
    </row>
    <row r="902" spans="2:3" x14ac:dyDescent="0.2">
      <c r="B902" s="18">
        <v>42899</v>
      </c>
      <c r="C902">
        <v>164.42999</v>
      </c>
    </row>
    <row r="903" spans="2:3" x14ac:dyDescent="0.2">
      <c r="B903" s="18">
        <v>42900</v>
      </c>
      <c r="C903">
        <v>165.10001</v>
      </c>
    </row>
    <row r="904" spans="2:3" x14ac:dyDescent="0.2">
      <c r="B904" s="18">
        <v>42901</v>
      </c>
      <c r="C904">
        <v>164.11</v>
      </c>
    </row>
    <row r="905" spans="2:3" x14ac:dyDescent="0.2">
      <c r="B905" s="18">
        <v>42902</v>
      </c>
      <c r="C905">
        <v>162.41999999999999</v>
      </c>
    </row>
    <row r="906" spans="2:3" x14ac:dyDescent="0.2">
      <c r="B906" s="18">
        <v>42905</v>
      </c>
      <c r="C906">
        <v>165.09</v>
      </c>
    </row>
    <row r="907" spans="2:3" x14ac:dyDescent="0.2">
      <c r="B907" s="18">
        <v>42906</v>
      </c>
      <c r="C907">
        <v>166.28998999999999</v>
      </c>
    </row>
    <row r="908" spans="2:3" x14ac:dyDescent="0.2">
      <c r="B908" s="18">
        <v>42907</v>
      </c>
      <c r="C908">
        <v>171.35001</v>
      </c>
    </row>
    <row r="909" spans="2:3" x14ac:dyDescent="0.2">
      <c r="B909" s="18">
        <v>42908</v>
      </c>
      <c r="C909">
        <v>173.82001</v>
      </c>
    </row>
    <row r="910" spans="2:3" x14ac:dyDescent="0.2">
      <c r="B910" s="18">
        <v>42909</v>
      </c>
      <c r="C910">
        <v>172.5</v>
      </c>
    </row>
    <row r="911" spans="2:3" x14ac:dyDescent="0.2">
      <c r="B911" s="18">
        <v>42912</v>
      </c>
      <c r="C911">
        <v>173.67</v>
      </c>
    </row>
    <row r="912" spans="2:3" x14ac:dyDescent="0.2">
      <c r="B912" s="18">
        <v>42913</v>
      </c>
      <c r="C912">
        <v>170.85001</v>
      </c>
    </row>
    <row r="913" spans="2:3" x14ac:dyDescent="0.2">
      <c r="B913" s="18">
        <v>42914</v>
      </c>
      <c r="C913">
        <v>174.07001</v>
      </c>
    </row>
    <row r="914" spans="2:3" x14ac:dyDescent="0.2">
      <c r="B914" s="18">
        <v>42915</v>
      </c>
      <c r="C914">
        <v>172.59</v>
      </c>
    </row>
    <row r="915" spans="2:3" x14ac:dyDescent="0.2">
      <c r="B915" s="18">
        <v>42916</v>
      </c>
      <c r="C915">
        <v>172.23</v>
      </c>
    </row>
    <row r="916" spans="2:3" x14ac:dyDescent="0.2">
      <c r="B916" s="18">
        <v>42919</v>
      </c>
      <c r="C916">
        <v>172.8</v>
      </c>
    </row>
    <row r="917" spans="2:3" x14ac:dyDescent="0.2">
      <c r="B917" s="18">
        <v>42921</v>
      </c>
      <c r="C917">
        <v>174.25998999999999</v>
      </c>
    </row>
    <row r="918" spans="2:3" x14ac:dyDescent="0.2">
      <c r="B918" s="18">
        <v>42922</v>
      </c>
      <c r="C918">
        <v>171.72</v>
      </c>
    </row>
    <row r="919" spans="2:3" x14ac:dyDescent="0.2">
      <c r="B919" s="18">
        <v>42923</v>
      </c>
      <c r="C919">
        <v>171.42999</v>
      </c>
    </row>
    <row r="920" spans="2:3" x14ac:dyDescent="0.2">
      <c r="B920" s="18">
        <v>42926</v>
      </c>
      <c r="C920">
        <v>172.2</v>
      </c>
    </row>
    <row r="921" spans="2:3" x14ac:dyDescent="0.2">
      <c r="B921" s="18">
        <v>42927</v>
      </c>
      <c r="C921">
        <v>173.32001</v>
      </c>
    </row>
    <row r="922" spans="2:3" x14ac:dyDescent="0.2">
      <c r="B922" s="18">
        <v>42928</v>
      </c>
      <c r="C922">
        <v>173.27</v>
      </c>
    </row>
    <row r="923" spans="2:3" x14ac:dyDescent="0.2">
      <c r="B923" s="18">
        <v>42929</v>
      </c>
      <c r="C923">
        <v>175.03998999999999</v>
      </c>
    </row>
    <row r="924" spans="2:3" x14ac:dyDescent="0.2">
      <c r="B924" s="18">
        <v>42930</v>
      </c>
      <c r="C924">
        <v>177.13</v>
      </c>
    </row>
    <row r="925" spans="2:3" x14ac:dyDescent="0.2">
      <c r="B925" s="18">
        <v>42933</v>
      </c>
      <c r="C925">
        <v>177.39999</v>
      </c>
    </row>
    <row r="926" spans="2:3" x14ac:dyDescent="0.2">
      <c r="B926" s="18">
        <v>42934</v>
      </c>
      <c r="C926">
        <v>177.48</v>
      </c>
    </row>
    <row r="927" spans="2:3" x14ac:dyDescent="0.2">
      <c r="B927" s="18">
        <v>42935</v>
      </c>
      <c r="C927">
        <v>179.17999</v>
      </c>
    </row>
    <row r="928" spans="2:3" x14ac:dyDescent="0.2">
      <c r="B928" s="18">
        <v>42936</v>
      </c>
      <c r="C928">
        <v>179.32001</v>
      </c>
    </row>
    <row r="929" spans="2:3" x14ac:dyDescent="0.2">
      <c r="B929" s="18">
        <v>42937</v>
      </c>
      <c r="C929">
        <v>180.21001000000001</v>
      </c>
    </row>
    <row r="930" spans="2:3" x14ac:dyDescent="0.2">
      <c r="B930" s="18">
        <v>42940</v>
      </c>
      <c r="C930">
        <v>181.06</v>
      </c>
    </row>
    <row r="931" spans="2:3" x14ac:dyDescent="0.2">
      <c r="B931" s="18">
        <v>42941</v>
      </c>
      <c r="C931">
        <v>180.89</v>
      </c>
    </row>
    <row r="932" spans="2:3" x14ac:dyDescent="0.2">
      <c r="B932" s="18">
        <v>42942</v>
      </c>
      <c r="C932">
        <v>175.89</v>
      </c>
    </row>
    <row r="933" spans="2:3" x14ac:dyDescent="0.2">
      <c r="B933" s="18">
        <v>42943</v>
      </c>
      <c r="C933">
        <v>172.14999</v>
      </c>
    </row>
    <row r="934" spans="2:3" x14ac:dyDescent="0.2">
      <c r="B934" s="18">
        <v>42944</v>
      </c>
      <c r="C934">
        <v>174.53998999999999</v>
      </c>
    </row>
    <row r="935" spans="2:3" x14ac:dyDescent="0.2">
      <c r="B935" s="18">
        <v>42947</v>
      </c>
      <c r="C935">
        <v>174.50998999999999</v>
      </c>
    </row>
    <row r="936" spans="2:3" x14ac:dyDescent="0.2">
      <c r="B936" s="18">
        <v>42948</v>
      </c>
      <c r="C936">
        <v>174.13</v>
      </c>
    </row>
    <row r="937" spans="2:3" x14ac:dyDescent="0.2">
      <c r="B937" s="18">
        <v>42949</v>
      </c>
      <c r="C937">
        <v>174.46001000000001</v>
      </c>
    </row>
    <row r="938" spans="2:3" x14ac:dyDescent="0.2">
      <c r="B938" s="18">
        <v>42950</v>
      </c>
      <c r="C938">
        <v>174.17999</v>
      </c>
    </row>
    <row r="939" spans="2:3" x14ac:dyDescent="0.2">
      <c r="B939" s="18">
        <v>42951</v>
      </c>
      <c r="C939">
        <v>173.85001</v>
      </c>
    </row>
    <row r="940" spans="2:3" x14ac:dyDescent="0.2">
      <c r="B940" s="18">
        <v>42954</v>
      </c>
      <c r="C940">
        <v>174.58</v>
      </c>
    </row>
    <row r="941" spans="2:3" x14ac:dyDescent="0.2">
      <c r="B941" s="18">
        <v>42955</v>
      </c>
      <c r="C941">
        <v>173.69</v>
      </c>
    </row>
    <row r="942" spans="2:3" x14ac:dyDescent="0.2">
      <c r="B942" s="18">
        <v>42956</v>
      </c>
      <c r="C942">
        <v>173.55</v>
      </c>
    </row>
    <row r="943" spans="2:3" x14ac:dyDescent="0.2">
      <c r="B943" s="18">
        <v>42957</v>
      </c>
      <c r="C943">
        <v>169.11</v>
      </c>
    </row>
    <row r="944" spans="2:3" x14ac:dyDescent="0.2">
      <c r="B944" s="18">
        <v>42958</v>
      </c>
      <c r="C944">
        <v>169.42999</v>
      </c>
    </row>
    <row r="945" spans="2:3" x14ac:dyDescent="0.2">
      <c r="B945" s="18">
        <v>42961</v>
      </c>
      <c r="C945">
        <v>171.67</v>
      </c>
    </row>
    <row r="946" spans="2:3" x14ac:dyDescent="0.2">
      <c r="B946" s="18">
        <v>42962</v>
      </c>
      <c r="C946">
        <v>170.03998999999999</v>
      </c>
    </row>
    <row r="947" spans="2:3" x14ac:dyDescent="0.2">
      <c r="B947" s="18">
        <v>42963</v>
      </c>
      <c r="C947">
        <v>171.39</v>
      </c>
    </row>
    <row r="948" spans="2:3" x14ac:dyDescent="0.2">
      <c r="B948" s="18">
        <v>42964</v>
      </c>
      <c r="C948">
        <v>167.81</v>
      </c>
    </row>
    <row r="949" spans="2:3" x14ac:dyDescent="0.2">
      <c r="B949" s="18">
        <v>42965</v>
      </c>
      <c r="C949">
        <v>167.28998999999999</v>
      </c>
    </row>
    <row r="950" spans="2:3" x14ac:dyDescent="0.2">
      <c r="B950" s="18">
        <v>42968</v>
      </c>
      <c r="C950">
        <v>168.16</v>
      </c>
    </row>
    <row r="951" spans="2:3" x14ac:dyDescent="0.2">
      <c r="B951" s="18">
        <v>42969</v>
      </c>
      <c r="C951">
        <v>170.07001</v>
      </c>
    </row>
    <row r="952" spans="2:3" x14ac:dyDescent="0.2">
      <c r="B952" s="18">
        <v>42970</v>
      </c>
      <c r="C952">
        <v>169</v>
      </c>
    </row>
    <row r="953" spans="2:3" x14ac:dyDescent="0.2">
      <c r="B953" s="18">
        <v>42971</v>
      </c>
      <c r="C953">
        <v>169.95</v>
      </c>
    </row>
    <row r="954" spans="2:3" x14ac:dyDescent="0.2">
      <c r="B954" s="18">
        <v>42972</v>
      </c>
      <c r="C954">
        <v>169.74001000000001</v>
      </c>
    </row>
    <row r="955" spans="2:3" x14ac:dyDescent="0.2">
      <c r="B955" s="18">
        <v>42975</v>
      </c>
      <c r="C955">
        <v>171.78</v>
      </c>
    </row>
    <row r="956" spans="2:3" x14ac:dyDescent="0.2">
      <c r="B956" s="18">
        <v>42976</v>
      </c>
      <c r="C956">
        <v>172.23</v>
      </c>
    </row>
    <row r="957" spans="2:3" x14ac:dyDescent="0.2">
      <c r="B957" s="18">
        <v>42977</v>
      </c>
      <c r="C957">
        <v>173.64999</v>
      </c>
    </row>
    <row r="958" spans="2:3" x14ac:dyDescent="0.2">
      <c r="B958" s="18">
        <v>42978</v>
      </c>
      <c r="C958">
        <v>177.77</v>
      </c>
    </row>
    <row r="959" spans="2:3" x14ac:dyDescent="0.2">
      <c r="B959" s="18">
        <v>42979</v>
      </c>
      <c r="C959">
        <v>178.71001000000001</v>
      </c>
    </row>
    <row r="960" spans="2:3" x14ac:dyDescent="0.2">
      <c r="B960" s="18">
        <v>42983</v>
      </c>
      <c r="C960">
        <v>176.74001000000001</v>
      </c>
    </row>
    <row r="961" spans="2:3" x14ac:dyDescent="0.2">
      <c r="B961" s="18">
        <v>42984</v>
      </c>
      <c r="C961">
        <v>178.38</v>
      </c>
    </row>
    <row r="962" spans="2:3" x14ac:dyDescent="0.2">
      <c r="B962" s="18">
        <v>42985</v>
      </c>
      <c r="C962">
        <v>180.71001000000001</v>
      </c>
    </row>
    <row r="963" spans="2:3" x14ac:dyDescent="0.2">
      <c r="B963" s="18">
        <v>42986</v>
      </c>
      <c r="C963">
        <v>180.64</v>
      </c>
    </row>
    <row r="964" spans="2:3" x14ac:dyDescent="0.2">
      <c r="B964" s="18">
        <v>42989</v>
      </c>
      <c r="C964">
        <v>186.49001000000001</v>
      </c>
    </row>
    <row r="965" spans="2:3" x14ac:dyDescent="0.2">
      <c r="B965" s="18">
        <v>42990</v>
      </c>
      <c r="C965">
        <v>191</v>
      </c>
    </row>
    <row r="966" spans="2:3" x14ac:dyDescent="0.2">
      <c r="B966" s="18">
        <v>42991</v>
      </c>
      <c r="C966">
        <v>189.7</v>
      </c>
    </row>
    <row r="967" spans="2:3" x14ac:dyDescent="0.2">
      <c r="B967" s="18">
        <v>42992</v>
      </c>
      <c r="C967">
        <v>189.44</v>
      </c>
    </row>
    <row r="968" spans="2:3" x14ac:dyDescent="0.2">
      <c r="B968" s="18">
        <v>42993</v>
      </c>
      <c r="C968">
        <v>187.47</v>
      </c>
    </row>
    <row r="969" spans="2:3" x14ac:dyDescent="0.2">
      <c r="B969" s="18">
        <v>42996</v>
      </c>
      <c r="C969">
        <v>186.47</v>
      </c>
    </row>
    <row r="970" spans="2:3" x14ac:dyDescent="0.2">
      <c r="B970" s="18">
        <v>42997</v>
      </c>
      <c r="C970">
        <v>186.32001</v>
      </c>
    </row>
    <row r="971" spans="2:3" x14ac:dyDescent="0.2">
      <c r="B971" s="18">
        <v>42998</v>
      </c>
      <c r="C971">
        <v>188.17</v>
      </c>
    </row>
    <row r="972" spans="2:3" x14ac:dyDescent="0.2">
      <c r="B972" s="18">
        <v>42999</v>
      </c>
      <c r="C972">
        <v>186.64</v>
      </c>
    </row>
    <row r="973" spans="2:3" x14ac:dyDescent="0.2">
      <c r="B973" s="18">
        <v>43000</v>
      </c>
      <c r="C973">
        <v>185.75998999999999</v>
      </c>
    </row>
    <row r="974" spans="2:3" x14ac:dyDescent="0.2">
      <c r="B974" s="18">
        <v>43003</v>
      </c>
      <c r="C974">
        <v>186.28998999999999</v>
      </c>
    </row>
    <row r="975" spans="2:3" x14ac:dyDescent="0.2">
      <c r="B975" s="18">
        <v>43004</v>
      </c>
      <c r="C975">
        <v>185.60001</v>
      </c>
    </row>
    <row r="976" spans="2:3" x14ac:dyDescent="0.2">
      <c r="B976" s="18">
        <v>43005</v>
      </c>
      <c r="C976">
        <v>184.88</v>
      </c>
    </row>
    <row r="977" spans="2:3" x14ac:dyDescent="0.2">
      <c r="B977" s="18">
        <v>43006</v>
      </c>
      <c r="C977">
        <v>185.46001000000001</v>
      </c>
    </row>
    <row r="978" spans="2:3" x14ac:dyDescent="0.2">
      <c r="B978" s="18">
        <v>43007</v>
      </c>
      <c r="C978">
        <v>186.45</v>
      </c>
    </row>
    <row r="979" spans="2:3" x14ac:dyDescent="0.2">
      <c r="B979" s="18">
        <v>43010</v>
      </c>
      <c r="C979">
        <v>187.17</v>
      </c>
    </row>
    <row r="980" spans="2:3" x14ac:dyDescent="0.2">
      <c r="B980" s="18">
        <v>43011</v>
      </c>
      <c r="C980">
        <v>187.23</v>
      </c>
    </row>
    <row r="981" spans="2:3" x14ac:dyDescent="0.2">
      <c r="B981" s="18">
        <v>43012</v>
      </c>
      <c r="C981">
        <v>188.59</v>
      </c>
    </row>
    <row r="982" spans="2:3" x14ac:dyDescent="0.2">
      <c r="B982" s="18">
        <v>43013</v>
      </c>
      <c r="C982">
        <v>186.85001</v>
      </c>
    </row>
    <row r="983" spans="2:3" x14ac:dyDescent="0.2">
      <c r="B983" s="18">
        <v>43014</v>
      </c>
      <c r="C983">
        <v>185.82001</v>
      </c>
    </row>
    <row r="984" spans="2:3" x14ac:dyDescent="0.2">
      <c r="B984" s="18">
        <v>43017</v>
      </c>
      <c r="C984">
        <v>185.46001000000001</v>
      </c>
    </row>
    <row r="985" spans="2:3" x14ac:dyDescent="0.2">
      <c r="B985" s="18">
        <v>43018</v>
      </c>
      <c r="C985">
        <v>185.78998999999999</v>
      </c>
    </row>
    <row r="986" spans="2:3" x14ac:dyDescent="0.2">
      <c r="B986" s="18">
        <v>43019</v>
      </c>
      <c r="C986">
        <v>184.14999</v>
      </c>
    </row>
    <row r="987" spans="2:3" x14ac:dyDescent="0.2">
      <c r="B987" s="18">
        <v>43020</v>
      </c>
      <c r="C987">
        <v>182.75998999999999</v>
      </c>
    </row>
    <row r="988" spans="2:3" x14ac:dyDescent="0.2">
      <c r="B988" s="18">
        <v>43021</v>
      </c>
      <c r="C988">
        <v>183.00998999999999</v>
      </c>
    </row>
    <row r="989" spans="2:3" x14ac:dyDescent="0.2">
      <c r="B989" s="18">
        <v>43024</v>
      </c>
      <c r="C989">
        <v>181.89999</v>
      </c>
    </row>
    <row r="990" spans="2:3" x14ac:dyDescent="0.2">
      <c r="B990" s="18">
        <v>43025</v>
      </c>
      <c r="C990">
        <v>186.19</v>
      </c>
    </row>
    <row r="991" spans="2:3" x14ac:dyDescent="0.2">
      <c r="B991" s="18">
        <v>43026</v>
      </c>
      <c r="C991">
        <v>186.28</v>
      </c>
    </row>
    <row r="992" spans="2:3" x14ac:dyDescent="0.2">
      <c r="B992" s="18">
        <v>43027</v>
      </c>
      <c r="C992">
        <v>184.12</v>
      </c>
    </row>
    <row r="993" spans="2:3" x14ac:dyDescent="0.2">
      <c r="B993" s="18">
        <v>43028</v>
      </c>
      <c r="C993">
        <v>182.96001000000001</v>
      </c>
    </row>
    <row r="994" spans="2:3" x14ac:dyDescent="0.2">
      <c r="B994" s="18">
        <v>43031</v>
      </c>
      <c r="C994">
        <v>180.53</v>
      </c>
    </row>
    <row r="995" spans="2:3" x14ac:dyDescent="0.2">
      <c r="B995" s="18">
        <v>43032</v>
      </c>
      <c r="C995">
        <v>180.37</v>
      </c>
    </row>
    <row r="996" spans="2:3" x14ac:dyDescent="0.2">
      <c r="B996" s="18">
        <v>43033</v>
      </c>
      <c r="C996">
        <v>177.5</v>
      </c>
    </row>
    <row r="997" spans="2:3" x14ac:dyDescent="0.2">
      <c r="B997" s="18">
        <v>43034</v>
      </c>
      <c r="C997">
        <v>176.52</v>
      </c>
    </row>
    <row r="998" spans="2:3" x14ac:dyDescent="0.2">
      <c r="B998" s="18">
        <v>43035</v>
      </c>
      <c r="C998">
        <v>175.28</v>
      </c>
    </row>
    <row r="999" spans="2:3" x14ac:dyDescent="0.2">
      <c r="B999" s="18">
        <v>43038</v>
      </c>
      <c r="C999">
        <v>174.59</v>
      </c>
    </row>
    <row r="1000" spans="2:3" x14ac:dyDescent="0.2">
      <c r="B1000" s="18">
        <v>43039</v>
      </c>
      <c r="C1000">
        <v>175.22</v>
      </c>
    </row>
    <row r="1001" spans="2:3" x14ac:dyDescent="0.2">
      <c r="B1001" s="18">
        <v>43040</v>
      </c>
      <c r="C1001">
        <v>175.42</v>
      </c>
    </row>
    <row r="1002" spans="2:3" x14ac:dyDescent="0.2">
      <c r="B1002" s="18">
        <v>43041</v>
      </c>
      <c r="C1002">
        <v>172.41</v>
      </c>
    </row>
    <row r="1003" spans="2:3" x14ac:dyDescent="0.2">
      <c r="B1003" s="18">
        <v>43042</v>
      </c>
      <c r="C1003">
        <v>173.44</v>
      </c>
    </row>
    <row r="1004" spans="2:3" x14ac:dyDescent="0.2">
      <c r="B1004" s="18">
        <v>43045</v>
      </c>
      <c r="C1004">
        <v>170.8</v>
      </c>
    </row>
    <row r="1005" spans="2:3" x14ac:dyDescent="0.2">
      <c r="B1005" s="18">
        <v>43046</v>
      </c>
      <c r="C1005">
        <v>173.48</v>
      </c>
    </row>
    <row r="1006" spans="2:3" x14ac:dyDescent="0.2">
      <c r="B1006" s="18">
        <v>43047</v>
      </c>
      <c r="C1006">
        <v>173.58</v>
      </c>
    </row>
    <row r="1007" spans="2:3" x14ac:dyDescent="0.2">
      <c r="B1007" s="18">
        <v>43048</v>
      </c>
      <c r="C1007">
        <v>174</v>
      </c>
    </row>
    <row r="1008" spans="2:3" x14ac:dyDescent="0.2">
      <c r="B1008" s="18">
        <v>43049</v>
      </c>
      <c r="C1008">
        <v>172.35001</v>
      </c>
    </row>
    <row r="1009" spans="2:3" x14ac:dyDescent="0.2">
      <c r="B1009" s="18">
        <v>43052</v>
      </c>
      <c r="C1009">
        <v>171.5</v>
      </c>
    </row>
    <row r="1010" spans="2:3" x14ac:dyDescent="0.2">
      <c r="B1010" s="18">
        <v>43053</v>
      </c>
      <c r="C1010">
        <v>170.13</v>
      </c>
    </row>
    <row r="1011" spans="2:3" x14ac:dyDescent="0.2">
      <c r="B1011" s="18">
        <v>43054</v>
      </c>
      <c r="C1011">
        <v>169.38</v>
      </c>
    </row>
    <row r="1012" spans="2:3" x14ac:dyDescent="0.2">
      <c r="B1012" s="18">
        <v>43055</v>
      </c>
      <c r="C1012">
        <v>170.77</v>
      </c>
    </row>
    <row r="1013" spans="2:3" x14ac:dyDescent="0.2">
      <c r="B1013" s="18">
        <v>43056</v>
      </c>
      <c r="C1013">
        <v>170</v>
      </c>
    </row>
    <row r="1014" spans="2:3" x14ac:dyDescent="0.2">
      <c r="B1014" s="18">
        <v>43059</v>
      </c>
      <c r="C1014">
        <v>168.78998999999999</v>
      </c>
    </row>
    <row r="1015" spans="2:3" x14ac:dyDescent="0.2">
      <c r="B1015" s="18">
        <v>43060</v>
      </c>
      <c r="C1015">
        <v>169.84</v>
      </c>
    </row>
    <row r="1016" spans="2:3" x14ac:dyDescent="0.2">
      <c r="B1016" s="18">
        <v>43061</v>
      </c>
      <c r="C1016">
        <v>169.96001000000001</v>
      </c>
    </row>
    <row r="1017" spans="2:3" x14ac:dyDescent="0.2">
      <c r="B1017" s="18">
        <v>43063</v>
      </c>
      <c r="C1017">
        <v>170.12</v>
      </c>
    </row>
    <row r="1018" spans="2:3" x14ac:dyDescent="0.2">
      <c r="B1018" s="18">
        <v>43066</v>
      </c>
      <c r="C1018">
        <v>169.71001000000001</v>
      </c>
    </row>
    <row r="1019" spans="2:3" x14ac:dyDescent="0.2">
      <c r="B1019" s="18">
        <v>43067</v>
      </c>
      <c r="C1019">
        <v>170.25998999999999</v>
      </c>
    </row>
    <row r="1020" spans="2:3" x14ac:dyDescent="0.2">
      <c r="B1020" s="18">
        <v>43068</v>
      </c>
      <c r="C1020">
        <v>172.23</v>
      </c>
    </row>
    <row r="1021" spans="2:3" x14ac:dyDescent="0.2">
      <c r="B1021" s="18">
        <v>43069</v>
      </c>
      <c r="C1021">
        <v>175.66</v>
      </c>
    </row>
    <row r="1022" spans="2:3" x14ac:dyDescent="0.2">
      <c r="B1022" s="18">
        <v>43070</v>
      </c>
      <c r="C1022">
        <v>177.2</v>
      </c>
    </row>
    <row r="1023" spans="2:3" x14ac:dyDescent="0.2">
      <c r="B1023" s="18">
        <v>43073</v>
      </c>
      <c r="C1023">
        <v>178.69</v>
      </c>
    </row>
    <row r="1024" spans="2:3" x14ac:dyDescent="0.2">
      <c r="B1024" s="18">
        <v>43074</v>
      </c>
      <c r="C1024">
        <v>178.67</v>
      </c>
    </row>
    <row r="1025" spans="2:3" x14ac:dyDescent="0.2">
      <c r="B1025" s="18">
        <v>43075</v>
      </c>
      <c r="C1025">
        <v>176.22</v>
      </c>
    </row>
    <row r="1026" spans="2:3" x14ac:dyDescent="0.2">
      <c r="B1026" s="18">
        <v>43076</v>
      </c>
      <c r="C1026">
        <v>173.96001000000001</v>
      </c>
    </row>
    <row r="1027" spans="2:3" x14ac:dyDescent="0.2">
      <c r="B1027" s="18">
        <v>43077</v>
      </c>
      <c r="C1027">
        <v>175.41</v>
      </c>
    </row>
    <row r="1028" spans="2:3" x14ac:dyDescent="0.2">
      <c r="B1028" s="18">
        <v>43080</v>
      </c>
      <c r="C1028">
        <v>176.83</v>
      </c>
    </row>
    <row r="1029" spans="2:3" x14ac:dyDescent="0.2">
      <c r="B1029" s="18">
        <v>43081</v>
      </c>
      <c r="C1029">
        <v>176.25998999999999</v>
      </c>
    </row>
    <row r="1030" spans="2:3" x14ac:dyDescent="0.2">
      <c r="B1030" s="18">
        <v>43082</v>
      </c>
      <c r="C1030">
        <v>177.38</v>
      </c>
    </row>
    <row r="1031" spans="2:3" x14ac:dyDescent="0.2">
      <c r="B1031" s="18">
        <v>43083</v>
      </c>
      <c r="C1031">
        <v>174.92</v>
      </c>
    </row>
    <row r="1032" spans="2:3" x14ac:dyDescent="0.2">
      <c r="B1032" s="18">
        <v>43084</v>
      </c>
      <c r="C1032">
        <v>177.03998999999999</v>
      </c>
    </row>
    <row r="1033" spans="2:3" x14ac:dyDescent="0.2">
      <c r="B1033" s="18">
        <v>43087</v>
      </c>
      <c r="C1033">
        <v>176.14</v>
      </c>
    </row>
    <row r="1034" spans="2:3" x14ac:dyDescent="0.2">
      <c r="B1034" s="18">
        <v>43088</v>
      </c>
      <c r="C1034">
        <v>176.87</v>
      </c>
    </row>
    <row r="1035" spans="2:3" x14ac:dyDescent="0.2">
      <c r="B1035" s="18">
        <v>43089</v>
      </c>
      <c r="C1035">
        <v>177.11</v>
      </c>
    </row>
    <row r="1036" spans="2:3" x14ac:dyDescent="0.2">
      <c r="B1036" s="18">
        <v>43090</v>
      </c>
      <c r="C1036">
        <v>176.67999</v>
      </c>
    </row>
    <row r="1037" spans="2:3" x14ac:dyDescent="0.2">
      <c r="B1037" s="18">
        <v>43091</v>
      </c>
      <c r="C1037">
        <v>176.42</v>
      </c>
    </row>
    <row r="1038" spans="2:3" x14ac:dyDescent="0.2">
      <c r="B1038" s="18">
        <v>43095</v>
      </c>
      <c r="C1038">
        <v>176.09</v>
      </c>
    </row>
    <row r="1039" spans="2:3" x14ac:dyDescent="0.2">
      <c r="B1039" s="18">
        <v>43096</v>
      </c>
      <c r="C1039">
        <v>176.21001000000001</v>
      </c>
    </row>
    <row r="1040" spans="2:3" x14ac:dyDescent="0.2">
      <c r="B1040" s="18">
        <v>43097</v>
      </c>
      <c r="C1040">
        <v>175.25</v>
      </c>
    </row>
    <row r="1041" spans="2:3" x14ac:dyDescent="0.2">
      <c r="B1041" s="18">
        <v>43098</v>
      </c>
      <c r="C1041">
        <v>173.89999</v>
      </c>
    </row>
    <row r="1042" spans="2:3" x14ac:dyDescent="0.2">
      <c r="B1042" s="18">
        <v>43102</v>
      </c>
      <c r="C1042">
        <v>177</v>
      </c>
    </row>
    <row r="1043" spans="2:3" x14ac:dyDescent="0.2">
      <c r="B1043" s="18">
        <v>43103</v>
      </c>
      <c r="C1043">
        <v>180.34</v>
      </c>
    </row>
    <row r="1044" spans="2:3" x14ac:dyDescent="0.2">
      <c r="B1044" s="18">
        <v>43104</v>
      </c>
      <c r="C1044">
        <v>179.58</v>
      </c>
    </row>
    <row r="1045" spans="2:3" x14ac:dyDescent="0.2">
      <c r="B1045" s="18">
        <v>43105</v>
      </c>
      <c r="C1045">
        <v>180.64999</v>
      </c>
    </row>
    <row r="1046" spans="2:3" x14ac:dyDescent="0.2">
      <c r="B1046" s="18">
        <v>43108</v>
      </c>
      <c r="C1046">
        <v>180.60001</v>
      </c>
    </row>
    <row r="1047" spans="2:3" x14ac:dyDescent="0.2">
      <c r="B1047" s="18">
        <v>43109</v>
      </c>
      <c r="C1047">
        <v>183.38</v>
      </c>
    </row>
    <row r="1048" spans="2:3" x14ac:dyDescent="0.2">
      <c r="B1048" s="18">
        <v>43110</v>
      </c>
      <c r="C1048">
        <v>182.86</v>
      </c>
    </row>
    <row r="1049" spans="2:3" x14ac:dyDescent="0.2">
      <c r="B1049" s="18">
        <v>43111</v>
      </c>
      <c r="C1049">
        <v>181.96001000000001</v>
      </c>
    </row>
    <row r="1050" spans="2:3" x14ac:dyDescent="0.2">
      <c r="B1050" s="18">
        <v>43112</v>
      </c>
      <c r="C1050">
        <v>185.03998999999999</v>
      </c>
    </row>
    <row r="1051" spans="2:3" x14ac:dyDescent="0.2">
      <c r="B1051" s="18">
        <v>43116</v>
      </c>
      <c r="C1051">
        <v>185.53998999999999</v>
      </c>
    </row>
    <row r="1052" spans="2:3" x14ac:dyDescent="0.2">
      <c r="B1052" s="18">
        <v>43117</v>
      </c>
      <c r="C1052">
        <v>188.00998999999999</v>
      </c>
    </row>
    <row r="1053" spans="2:3" x14ac:dyDescent="0.2">
      <c r="B1053" s="18">
        <v>43118</v>
      </c>
      <c r="C1053">
        <v>187.59</v>
      </c>
    </row>
    <row r="1054" spans="2:3" x14ac:dyDescent="0.2">
      <c r="B1054" s="18">
        <v>43119</v>
      </c>
      <c r="C1054">
        <v>189.28</v>
      </c>
    </row>
    <row r="1055" spans="2:3" x14ac:dyDescent="0.2">
      <c r="B1055" s="18">
        <v>43122</v>
      </c>
      <c r="C1055">
        <v>192.33</v>
      </c>
    </row>
    <row r="1056" spans="2:3" x14ac:dyDescent="0.2">
      <c r="B1056" s="18">
        <v>43123</v>
      </c>
      <c r="C1056">
        <v>191.99001000000001</v>
      </c>
    </row>
    <row r="1057" spans="2:3" x14ac:dyDescent="0.2">
      <c r="B1057" s="18">
        <v>43124</v>
      </c>
      <c r="C1057">
        <v>190.63</v>
      </c>
    </row>
    <row r="1058" spans="2:3" x14ac:dyDescent="0.2">
      <c r="B1058" s="18">
        <v>43125</v>
      </c>
      <c r="C1058">
        <v>190.08</v>
      </c>
    </row>
    <row r="1059" spans="2:3" x14ac:dyDescent="0.2">
      <c r="B1059" s="18">
        <v>43126</v>
      </c>
      <c r="C1059">
        <v>196.00998999999999</v>
      </c>
    </row>
    <row r="1060" spans="2:3" x14ac:dyDescent="0.2">
      <c r="B1060" s="18">
        <v>43129</v>
      </c>
      <c r="C1060">
        <v>198</v>
      </c>
    </row>
    <row r="1061" spans="2:3" x14ac:dyDescent="0.2">
      <c r="B1061" s="18">
        <v>43130</v>
      </c>
      <c r="C1061">
        <v>191.27</v>
      </c>
    </row>
    <row r="1062" spans="2:3" x14ac:dyDescent="0.2">
      <c r="B1062" s="18">
        <v>43131</v>
      </c>
      <c r="C1062">
        <v>186.05</v>
      </c>
    </row>
    <row r="1063" spans="2:3" x14ac:dyDescent="0.2">
      <c r="B1063" s="18">
        <v>43132</v>
      </c>
      <c r="C1063">
        <v>185.56</v>
      </c>
    </row>
    <row r="1064" spans="2:3" x14ac:dyDescent="0.2">
      <c r="B1064" s="18">
        <v>43133</v>
      </c>
      <c r="C1064">
        <v>187.00998999999999</v>
      </c>
    </row>
    <row r="1065" spans="2:3" x14ac:dyDescent="0.2">
      <c r="B1065" s="18">
        <v>43136</v>
      </c>
      <c r="C1065">
        <v>174.75</v>
      </c>
    </row>
    <row r="1066" spans="2:3" x14ac:dyDescent="0.2">
      <c r="B1066" s="18">
        <v>43137</v>
      </c>
      <c r="C1066">
        <v>176.64999</v>
      </c>
    </row>
    <row r="1067" spans="2:3" x14ac:dyDescent="0.2">
      <c r="B1067" s="18">
        <v>43138</v>
      </c>
      <c r="C1067">
        <v>177.47</v>
      </c>
    </row>
    <row r="1068" spans="2:3" x14ac:dyDescent="0.2">
      <c r="B1068" s="18">
        <v>43139</v>
      </c>
      <c r="C1068">
        <v>173.12</v>
      </c>
    </row>
    <row r="1069" spans="2:3" x14ac:dyDescent="0.2">
      <c r="B1069" s="18">
        <v>43140</v>
      </c>
      <c r="C1069">
        <v>173.46001000000001</v>
      </c>
    </row>
    <row r="1070" spans="2:3" x14ac:dyDescent="0.2">
      <c r="B1070" s="18">
        <v>43143</v>
      </c>
      <c r="C1070">
        <v>174.87</v>
      </c>
    </row>
    <row r="1071" spans="2:3" x14ac:dyDescent="0.2">
      <c r="B1071" s="18">
        <v>43144</v>
      </c>
      <c r="C1071">
        <v>175.94</v>
      </c>
    </row>
    <row r="1072" spans="2:3" x14ac:dyDescent="0.2">
      <c r="B1072" s="18">
        <v>43145</v>
      </c>
      <c r="C1072">
        <v>179.52</v>
      </c>
    </row>
    <row r="1073" spans="2:3" x14ac:dyDescent="0.2">
      <c r="B1073" s="18">
        <v>43146</v>
      </c>
      <c r="C1073">
        <v>183.60001</v>
      </c>
    </row>
    <row r="1074" spans="2:3" x14ac:dyDescent="0.2">
      <c r="B1074" s="18">
        <v>43147</v>
      </c>
      <c r="C1074">
        <v>183.55</v>
      </c>
    </row>
    <row r="1075" spans="2:3" x14ac:dyDescent="0.2">
      <c r="B1075" s="18">
        <v>43151</v>
      </c>
      <c r="C1075">
        <v>182.98</v>
      </c>
    </row>
    <row r="1076" spans="2:3" x14ac:dyDescent="0.2">
      <c r="B1076" s="18">
        <v>43152</v>
      </c>
      <c r="C1076">
        <v>182.42999</v>
      </c>
    </row>
    <row r="1077" spans="2:3" x14ac:dyDescent="0.2">
      <c r="B1077" s="18">
        <v>43153</v>
      </c>
      <c r="C1077">
        <v>182.45</v>
      </c>
    </row>
    <row r="1078" spans="2:3" x14ac:dyDescent="0.2">
      <c r="B1078" s="18">
        <v>43154</v>
      </c>
      <c r="C1078">
        <v>186.67</v>
      </c>
    </row>
    <row r="1079" spans="2:3" x14ac:dyDescent="0.2">
      <c r="B1079" s="18">
        <v>43157</v>
      </c>
      <c r="C1079">
        <v>188.5</v>
      </c>
    </row>
    <row r="1080" spans="2:3" x14ac:dyDescent="0.2">
      <c r="B1080" s="18">
        <v>43158</v>
      </c>
      <c r="C1080">
        <v>185.78998999999999</v>
      </c>
    </row>
    <row r="1081" spans="2:3" x14ac:dyDescent="0.2">
      <c r="B1081" s="18">
        <v>43159</v>
      </c>
      <c r="C1081">
        <v>183.77</v>
      </c>
    </row>
    <row r="1082" spans="2:3" x14ac:dyDescent="0.2">
      <c r="B1082" s="18">
        <v>43160</v>
      </c>
      <c r="C1082">
        <v>183.28998999999999</v>
      </c>
    </row>
    <row r="1083" spans="2:3" x14ac:dyDescent="0.2">
      <c r="B1083" s="18">
        <v>43161</v>
      </c>
      <c r="C1083">
        <v>185.08</v>
      </c>
    </row>
    <row r="1084" spans="2:3" x14ac:dyDescent="0.2">
      <c r="B1084" s="18">
        <v>43164</v>
      </c>
      <c r="C1084">
        <v>190.13</v>
      </c>
    </row>
    <row r="1085" spans="2:3" x14ac:dyDescent="0.2">
      <c r="B1085" s="18">
        <v>43165</v>
      </c>
      <c r="C1085">
        <v>190.35001</v>
      </c>
    </row>
    <row r="1086" spans="2:3" x14ac:dyDescent="0.2">
      <c r="B1086" s="18">
        <v>43166</v>
      </c>
      <c r="C1086">
        <v>187.53</v>
      </c>
    </row>
    <row r="1087" spans="2:3" x14ac:dyDescent="0.2">
      <c r="B1087" s="18">
        <v>43167</v>
      </c>
      <c r="C1087">
        <v>187.16</v>
      </c>
    </row>
    <row r="1088" spans="2:3" x14ac:dyDescent="0.2">
      <c r="B1088" s="18">
        <v>43168</v>
      </c>
      <c r="C1088">
        <v>191.10001</v>
      </c>
    </row>
    <row r="1089" spans="2:3" x14ac:dyDescent="0.2">
      <c r="B1089" s="18">
        <v>43171</v>
      </c>
      <c r="C1089">
        <v>189.3</v>
      </c>
    </row>
    <row r="1090" spans="2:3" x14ac:dyDescent="0.2">
      <c r="B1090" s="18">
        <v>43172</v>
      </c>
      <c r="C1090">
        <v>189.75</v>
      </c>
    </row>
    <row r="1091" spans="2:3" x14ac:dyDescent="0.2">
      <c r="B1091" s="18">
        <v>43173</v>
      </c>
      <c r="C1091">
        <v>190.57001</v>
      </c>
    </row>
    <row r="1092" spans="2:3" x14ac:dyDescent="0.2">
      <c r="B1092" s="18">
        <v>43174</v>
      </c>
      <c r="C1092">
        <v>189.75</v>
      </c>
    </row>
    <row r="1093" spans="2:3" x14ac:dyDescent="0.2">
      <c r="B1093" s="18">
        <v>43175</v>
      </c>
      <c r="C1093">
        <v>188.24001000000001</v>
      </c>
    </row>
    <row r="1094" spans="2:3" x14ac:dyDescent="0.2">
      <c r="B1094" s="18">
        <v>43178</v>
      </c>
      <c r="C1094">
        <v>182.55</v>
      </c>
    </row>
    <row r="1095" spans="2:3" x14ac:dyDescent="0.2">
      <c r="B1095" s="18">
        <v>43179</v>
      </c>
      <c r="C1095">
        <v>182.03</v>
      </c>
    </row>
    <row r="1096" spans="2:3" x14ac:dyDescent="0.2">
      <c r="B1096" s="18">
        <v>43180</v>
      </c>
      <c r="C1096">
        <v>181.59</v>
      </c>
    </row>
    <row r="1097" spans="2:3" x14ac:dyDescent="0.2">
      <c r="B1097" s="18">
        <v>43181</v>
      </c>
      <c r="C1097">
        <v>176.08</v>
      </c>
    </row>
    <row r="1098" spans="2:3" x14ac:dyDescent="0.2">
      <c r="B1098" s="18">
        <v>43182</v>
      </c>
      <c r="C1098">
        <v>169.42999</v>
      </c>
    </row>
    <row r="1099" spans="2:3" x14ac:dyDescent="0.2">
      <c r="B1099" s="18">
        <v>43185</v>
      </c>
      <c r="C1099">
        <v>175.19</v>
      </c>
    </row>
    <row r="1100" spans="2:3" x14ac:dyDescent="0.2">
      <c r="B1100" s="18">
        <v>43186</v>
      </c>
      <c r="C1100">
        <v>171.14999</v>
      </c>
    </row>
    <row r="1101" spans="2:3" x14ac:dyDescent="0.2">
      <c r="B1101" s="18">
        <v>43187</v>
      </c>
      <c r="C1101">
        <v>170.46001000000001</v>
      </c>
    </row>
    <row r="1102" spans="2:3" x14ac:dyDescent="0.2">
      <c r="B1102" s="18">
        <v>43188</v>
      </c>
      <c r="C1102">
        <v>170.48</v>
      </c>
    </row>
    <row r="1103" spans="2:3" x14ac:dyDescent="0.2">
      <c r="B1103" s="18">
        <v>43192</v>
      </c>
      <c r="C1103">
        <v>166.05</v>
      </c>
    </row>
    <row r="1104" spans="2:3" x14ac:dyDescent="0.2">
      <c r="B1104" s="18">
        <v>43193</v>
      </c>
      <c r="C1104">
        <v>168.22</v>
      </c>
    </row>
    <row r="1105" spans="2:3" x14ac:dyDescent="0.2">
      <c r="B1105" s="18">
        <v>43194</v>
      </c>
      <c r="C1105">
        <v>173.52</v>
      </c>
    </row>
    <row r="1106" spans="2:3" x14ac:dyDescent="0.2">
      <c r="B1106" s="18">
        <v>43195</v>
      </c>
      <c r="C1106">
        <v>172</v>
      </c>
    </row>
    <row r="1107" spans="2:3" x14ac:dyDescent="0.2">
      <c r="B1107" s="18">
        <v>43196</v>
      </c>
      <c r="C1107">
        <v>168.14</v>
      </c>
    </row>
    <row r="1108" spans="2:3" x14ac:dyDescent="0.2">
      <c r="B1108" s="18">
        <v>43199</v>
      </c>
      <c r="C1108">
        <v>169.62</v>
      </c>
    </row>
    <row r="1109" spans="2:3" x14ac:dyDescent="0.2">
      <c r="B1109" s="18">
        <v>43200</v>
      </c>
      <c r="C1109">
        <v>173.13</v>
      </c>
    </row>
    <row r="1110" spans="2:3" x14ac:dyDescent="0.2">
      <c r="B1110" s="18">
        <v>43201</v>
      </c>
      <c r="C1110">
        <v>172.41</v>
      </c>
    </row>
    <row r="1111" spans="2:3" x14ac:dyDescent="0.2">
      <c r="B1111" s="18">
        <v>43202</v>
      </c>
      <c r="C1111">
        <v>171.02</v>
      </c>
    </row>
    <row r="1112" spans="2:3" x14ac:dyDescent="0.2">
      <c r="B1112" s="18">
        <v>43203</v>
      </c>
      <c r="C1112">
        <v>171.48</v>
      </c>
    </row>
    <row r="1113" spans="2:3" x14ac:dyDescent="0.2">
      <c r="B1113" s="18">
        <v>43206</v>
      </c>
      <c r="C1113">
        <v>171.38</v>
      </c>
    </row>
    <row r="1114" spans="2:3" x14ac:dyDescent="0.2">
      <c r="B1114" s="18">
        <v>43207</v>
      </c>
      <c r="C1114">
        <v>174.88</v>
      </c>
    </row>
    <row r="1115" spans="2:3" x14ac:dyDescent="0.2">
      <c r="B1115" s="18">
        <v>43208</v>
      </c>
      <c r="C1115">
        <v>175.11</v>
      </c>
    </row>
    <row r="1116" spans="2:3" x14ac:dyDescent="0.2">
      <c r="B1116" s="18">
        <v>43209</v>
      </c>
      <c r="C1116">
        <v>172.92999</v>
      </c>
    </row>
    <row r="1117" spans="2:3" x14ac:dyDescent="0.2">
      <c r="B1117" s="18">
        <v>43210</v>
      </c>
      <c r="C1117">
        <v>171.56</v>
      </c>
    </row>
    <row r="1118" spans="2:3" x14ac:dyDescent="0.2">
      <c r="B1118" s="18">
        <v>43213</v>
      </c>
      <c r="C1118">
        <v>174.66</v>
      </c>
    </row>
    <row r="1119" spans="2:3" x14ac:dyDescent="0.2">
      <c r="B1119" s="18">
        <v>43214</v>
      </c>
      <c r="C1119">
        <v>171.94</v>
      </c>
    </row>
    <row r="1120" spans="2:3" x14ac:dyDescent="0.2">
      <c r="B1120" s="18">
        <v>43215</v>
      </c>
      <c r="C1120">
        <v>174.83</v>
      </c>
    </row>
    <row r="1121" spans="2:3" x14ac:dyDescent="0.2">
      <c r="B1121" s="18">
        <v>43216</v>
      </c>
      <c r="C1121">
        <v>175.37</v>
      </c>
    </row>
    <row r="1122" spans="2:3" x14ac:dyDescent="0.2">
      <c r="B1122" s="18">
        <v>43217</v>
      </c>
      <c r="C1122">
        <v>177.46001000000001</v>
      </c>
    </row>
    <row r="1123" spans="2:3" x14ac:dyDescent="0.2">
      <c r="B1123" s="18">
        <v>43220</v>
      </c>
      <c r="C1123">
        <v>174.48</v>
      </c>
    </row>
    <row r="1124" spans="2:3" x14ac:dyDescent="0.2">
      <c r="B1124" s="18">
        <v>43221</v>
      </c>
      <c r="C1124">
        <v>169.28</v>
      </c>
    </row>
    <row r="1125" spans="2:3" x14ac:dyDescent="0.2">
      <c r="B1125" s="18">
        <v>43222</v>
      </c>
      <c r="C1125">
        <v>169.42999</v>
      </c>
    </row>
    <row r="1126" spans="2:3" x14ac:dyDescent="0.2">
      <c r="B1126" s="18">
        <v>43223</v>
      </c>
      <c r="C1126">
        <v>166.39</v>
      </c>
    </row>
    <row r="1127" spans="2:3" x14ac:dyDescent="0.2">
      <c r="B1127" s="18">
        <v>43224</v>
      </c>
      <c r="C1127">
        <v>167.98</v>
      </c>
    </row>
    <row r="1128" spans="2:3" x14ac:dyDescent="0.2">
      <c r="B1128" s="18">
        <v>43227</v>
      </c>
      <c r="C1128">
        <v>168.06</v>
      </c>
    </row>
    <row r="1129" spans="2:3" x14ac:dyDescent="0.2">
      <c r="B1129" s="18">
        <v>43228</v>
      </c>
      <c r="C1129">
        <v>168.49001000000001</v>
      </c>
    </row>
    <row r="1130" spans="2:3" x14ac:dyDescent="0.2">
      <c r="B1130" s="18">
        <v>43229</v>
      </c>
      <c r="C1130">
        <v>169.64</v>
      </c>
    </row>
    <row r="1131" spans="2:3" x14ac:dyDescent="0.2">
      <c r="B1131" s="18">
        <v>43230</v>
      </c>
      <c r="C1131">
        <v>170.77</v>
      </c>
    </row>
    <row r="1132" spans="2:3" x14ac:dyDescent="0.2">
      <c r="B1132" s="18">
        <v>43231</v>
      </c>
      <c r="C1132">
        <v>173.89</v>
      </c>
    </row>
    <row r="1133" spans="2:3" x14ac:dyDescent="0.2">
      <c r="B1133" s="18">
        <v>43234</v>
      </c>
      <c r="C1133">
        <v>175.96001000000001</v>
      </c>
    </row>
    <row r="1134" spans="2:3" x14ac:dyDescent="0.2">
      <c r="B1134" s="18">
        <v>43235</v>
      </c>
      <c r="C1134">
        <v>172.34</v>
      </c>
    </row>
    <row r="1135" spans="2:3" x14ac:dyDescent="0.2">
      <c r="B1135" s="18">
        <v>43236</v>
      </c>
      <c r="C1135">
        <v>173.8</v>
      </c>
    </row>
    <row r="1136" spans="2:3" x14ac:dyDescent="0.2">
      <c r="B1136" s="18">
        <v>43237</v>
      </c>
      <c r="C1136">
        <v>174.64999</v>
      </c>
    </row>
    <row r="1137" spans="2:3" x14ac:dyDescent="0.2">
      <c r="B1137" s="18">
        <v>43238</v>
      </c>
      <c r="C1137">
        <v>176.3</v>
      </c>
    </row>
    <row r="1138" spans="2:3" x14ac:dyDescent="0.2">
      <c r="B1138" s="18">
        <v>43241</v>
      </c>
      <c r="C1138">
        <v>176.47</v>
      </c>
    </row>
    <row r="1139" spans="2:3" x14ac:dyDescent="0.2">
      <c r="B1139" s="18">
        <v>43242</v>
      </c>
      <c r="C1139">
        <v>178.36</v>
      </c>
    </row>
    <row r="1140" spans="2:3" x14ac:dyDescent="0.2">
      <c r="B1140" s="18">
        <v>43243</v>
      </c>
      <c r="C1140">
        <v>179.94</v>
      </c>
    </row>
    <row r="1141" spans="2:3" x14ac:dyDescent="0.2">
      <c r="B1141" s="18">
        <v>43244</v>
      </c>
      <c r="C1141">
        <v>177.96001000000001</v>
      </c>
    </row>
    <row r="1142" spans="2:3" x14ac:dyDescent="0.2">
      <c r="B1142" s="18">
        <v>43245</v>
      </c>
      <c r="C1142">
        <v>178.24001000000001</v>
      </c>
    </row>
    <row r="1143" spans="2:3" x14ac:dyDescent="0.2">
      <c r="B1143" s="18">
        <v>43249</v>
      </c>
      <c r="C1143">
        <v>177.44</v>
      </c>
    </row>
    <row r="1144" spans="2:3" x14ac:dyDescent="0.2">
      <c r="B1144" s="18">
        <v>43250</v>
      </c>
      <c r="C1144">
        <v>180.24001000000001</v>
      </c>
    </row>
    <row r="1145" spans="2:3" x14ac:dyDescent="0.2">
      <c r="B1145" s="18">
        <v>43251</v>
      </c>
      <c r="C1145">
        <v>179.62</v>
      </c>
    </row>
    <row r="1146" spans="2:3" x14ac:dyDescent="0.2">
      <c r="B1146" s="18">
        <v>43252</v>
      </c>
      <c r="C1146">
        <v>183.57001</v>
      </c>
    </row>
    <row r="1147" spans="2:3" x14ac:dyDescent="0.2">
      <c r="B1147" s="18">
        <v>43255</v>
      </c>
      <c r="C1147">
        <v>185.44</v>
      </c>
    </row>
    <row r="1148" spans="2:3" x14ac:dyDescent="0.2">
      <c r="B1148" s="18">
        <v>43256</v>
      </c>
      <c r="C1148">
        <v>181.73</v>
      </c>
    </row>
    <row r="1149" spans="2:3" x14ac:dyDescent="0.2">
      <c r="B1149" s="18">
        <v>43257</v>
      </c>
      <c r="C1149">
        <v>183.55</v>
      </c>
    </row>
    <row r="1150" spans="2:3" x14ac:dyDescent="0.2">
      <c r="B1150" s="18">
        <v>43258</v>
      </c>
      <c r="C1150">
        <v>183.3</v>
      </c>
    </row>
    <row r="1151" spans="2:3" x14ac:dyDescent="0.2">
      <c r="B1151" s="18">
        <v>43259</v>
      </c>
      <c r="C1151">
        <v>184.3</v>
      </c>
    </row>
    <row r="1152" spans="2:3" x14ac:dyDescent="0.2">
      <c r="B1152" s="18">
        <v>43262</v>
      </c>
      <c r="C1152">
        <v>184.61</v>
      </c>
    </row>
    <row r="1153" spans="2:3" x14ac:dyDescent="0.2">
      <c r="B1153" s="18">
        <v>43263</v>
      </c>
      <c r="C1153">
        <v>185.07001</v>
      </c>
    </row>
    <row r="1154" spans="2:3" x14ac:dyDescent="0.2">
      <c r="B1154" s="18">
        <v>43264</v>
      </c>
      <c r="C1154">
        <v>183.67999</v>
      </c>
    </row>
    <row r="1155" spans="2:3" x14ac:dyDescent="0.2">
      <c r="B1155" s="18">
        <v>43265</v>
      </c>
      <c r="C1155">
        <v>185.78998999999999</v>
      </c>
    </row>
    <row r="1156" spans="2:3" x14ac:dyDescent="0.2">
      <c r="B1156" s="18">
        <v>43266</v>
      </c>
      <c r="C1156">
        <v>185.00998999999999</v>
      </c>
    </row>
    <row r="1157" spans="2:3" x14ac:dyDescent="0.2">
      <c r="B1157" s="18">
        <v>43269</v>
      </c>
      <c r="C1157">
        <v>183.95</v>
      </c>
    </row>
    <row r="1158" spans="2:3" x14ac:dyDescent="0.2">
      <c r="B1158" s="18">
        <v>43270</v>
      </c>
      <c r="C1158">
        <v>186.19</v>
      </c>
    </row>
    <row r="1159" spans="2:3" x14ac:dyDescent="0.2">
      <c r="B1159" s="18">
        <v>43271</v>
      </c>
      <c r="C1159">
        <v>186.50998999999999</v>
      </c>
    </row>
    <row r="1160" spans="2:3" x14ac:dyDescent="0.2">
      <c r="B1160" s="18">
        <v>43272</v>
      </c>
      <c r="C1160">
        <v>185.99001000000001</v>
      </c>
    </row>
    <row r="1161" spans="2:3" x14ac:dyDescent="0.2">
      <c r="B1161" s="18">
        <v>43273</v>
      </c>
      <c r="C1161">
        <v>185.14999</v>
      </c>
    </row>
    <row r="1162" spans="2:3" x14ac:dyDescent="0.2">
      <c r="B1162" s="18">
        <v>43276</v>
      </c>
      <c r="C1162">
        <v>185.36</v>
      </c>
    </row>
    <row r="1163" spans="2:3" x14ac:dyDescent="0.2">
      <c r="B1163" s="18">
        <v>43277</v>
      </c>
      <c r="C1163">
        <v>184.59</v>
      </c>
    </row>
    <row r="1164" spans="2:3" x14ac:dyDescent="0.2">
      <c r="B1164" s="18">
        <v>43278</v>
      </c>
      <c r="C1164">
        <v>183.53</v>
      </c>
    </row>
    <row r="1165" spans="2:3" x14ac:dyDescent="0.2">
      <c r="B1165" s="18">
        <v>43279</v>
      </c>
      <c r="C1165">
        <v>183.34</v>
      </c>
    </row>
    <row r="1166" spans="2:3" x14ac:dyDescent="0.2">
      <c r="B1166" s="18">
        <v>43280</v>
      </c>
      <c r="C1166">
        <v>184.59</v>
      </c>
    </row>
    <row r="1167" spans="2:3" x14ac:dyDescent="0.2">
      <c r="B1167" s="18">
        <v>43283</v>
      </c>
      <c r="C1167">
        <v>185.28998999999999</v>
      </c>
    </row>
    <row r="1168" spans="2:3" x14ac:dyDescent="0.2">
      <c r="B1168" s="18">
        <v>43284</v>
      </c>
      <c r="C1168">
        <v>185.71001000000001</v>
      </c>
    </row>
    <row r="1169" spans="2:3" x14ac:dyDescent="0.2">
      <c r="B1169" s="18">
        <v>43286</v>
      </c>
      <c r="C1169">
        <v>187.36</v>
      </c>
    </row>
    <row r="1170" spans="2:3" x14ac:dyDescent="0.2">
      <c r="B1170" s="18">
        <v>43287</v>
      </c>
      <c r="C1170">
        <v>191.00998999999999</v>
      </c>
    </row>
    <row r="1171" spans="2:3" x14ac:dyDescent="0.2">
      <c r="B1171" s="18">
        <v>43290</v>
      </c>
      <c r="C1171">
        <v>194.17</v>
      </c>
    </row>
    <row r="1172" spans="2:3" x14ac:dyDescent="0.2">
      <c r="B1172" s="18">
        <v>43291</v>
      </c>
      <c r="C1172">
        <v>195.69</v>
      </c>
    </row>
    <row r="1173" spans="2:3" x14ac:dyDescent="0.2">
      <c r="B1173" s="18">
        <v>43292</v>
      </c>
      <c r="C1173">
        <v>193.14999</v>
      </c>
    </row>
    <row r="1174" spans="2:3" x14ac:dyDescent="0.2">
      <c r="B1174" s="18">
        <v>43293</v>
      </c>
      <c r="C1174">
        <v>194.08</v>
      </c>
    </row>
    <row r="1175" spans="2:3" x14ac:dyDescent="0.2">
      <c r="B1175" s="18">
        <v>43294</v>
      </c>
      <c r="C1175">
        <v>195.91</v>
      </c>
    </row>
    <row r="1176" spans="2:3" x14ac:dyDescent="0.2">
      <c r="B1176" s="18">
        <v>43297</v>
      </c>
      <c r="C1176">
        <v>194.88</v>
      </c>
    </row>
    <row r="1177" spans="2:3" x14ac:dyDescent="0.2">
      <c r="B1177" s="18">
        <v>43298</v>
      </c>
      <c r="C1177">
        <v>193.92</v>
      </c>
    </row>
    <row r="1178" spans="2:3" x14ac:dyDescent="0.2">
      <c r="B1178" s="18">
        <v>43299</v>
      </c>
      <c r="C1178">
        <v>192.8</v>
      </c>
    </row>
    <row r="1179" spans="2:3" x14ac:dyDescent="0.2">
      <c r="B1179" s="18">
        <v>43300</v>
      </c>
      <c r="C1179">
        <v>191.75998999999999</v>
      </c>
    </row>
    <row r="1180" spans="2:3" x14ac:dyDescent="0.2">
      <c r="B1180" s="18">
        <v>43301</v>
      </c>
      <c r="C1180">
        <v>190.49001000000001</v>
      </c>
    </row>
    <row r="1181" spans="2:3" x14ac:dyDescent="0.2">
      <c r="B1181" s="18">
        <v>43304</v>
      </c>
      <c r="C1181">
        <v>189.97</v>
      </c>
    </row>
    <row r="1182" spans="2:3" x14ac:dyDescent="0.2">
      <c r="B1182" s="18">
        <v>43305</v>
      </c>
      <c r="C1182">
        <v>191.39999</v>
      </c>
    </row>
    <row r="1183" spans="2:3" x14ac:dyDescent="0.2">
      <c r="B1183" s="18">
        <v>43306</v>
      </c>
      <c r="C1183">
        <v>193.03998999999999</v>
      </c>
    </row>
    <row r="1184" spans="2:3" x14ac:dyDescent="0.2">
      <c r="B1184" s="18">
        <v>43307</v>
      </c>
      <c r="C1184">
        <v>194.05</v>
      </c>
    </row>
    <row r="1185" spans="2:3" x14ac:dyDescent="0.2">
      <c r="B1185" s="18">
        <v>43308</v>
      </c>
      <c r="C1185">
        <v>192.44</v>
      </c>
    </row>
    <row r="1186" spans="2:3" x14ac:dyDescent="0.2">
      <c r="B1186" s="18">
        <v>43311</v>
      </c>
      <c r="C1186">
        <v>190.63</v>
      </c>
    </row>
    <row r="1187" spans="2:3" x14ac:dyDescent="0.2">
      <c r="B1187" s="18">
        <v>43312</v>
      </c>
      <c r="C1187">
        <v>196.55</v>
      </c>
    </row>
    <row r="1188" spans="2:3" x14ac:dyDescent="0.2">
      <c r="B1188" s="18">
        <v>43313</v>
      </c>
      <c r="C1188">
        <v>195.84</v>
      </c>
    </row>
    <row r="1189" spans="2:3" x14ac:dyDescent="0.2">
      <c r="B1189" s="18">
        <v>43314</v>
      </c>
      <c r="C1189">
        <v>196.38</v>
      </c>
    </row>
    <row r="1190" spans="2:3" x14ac:dyDescent="0.2">
      <c r="B1190" s="18">
        <v>43315</v>
      </c>
      <c r="C1190">
        <v>197.99001000000001</v>
      </c>
    </row>
    <row r="1191" spans="2:3" x14ac:dyDescent="0.2">
      <c r="B1191" s="18">
        <v>43318</v>
      </c>
      <c r="C1191">
        <v>197.61</v>
      </c>
    </row>
    <row r="1192" spans="2:3" x14ac:dyDescent="0.2">
      <c r="B1192" s="18">
        <v>43319</v>
      </c>
      <c r="C1192">
        <v>200.39999</v>
      </c>
    </row>
    <row r="1193" spans="2:3" x14ac:dyDescent="0.2">
      <c r="B1193" s="18">
        <v>43320</v>
      </c>
      <c r="C1193">
        <v>196.2</v>
      </c>
    </row>
    <row r="1194" spans="2:3" x14ac:dyDescent="0.2">
      <c r="B1194" s="18">
        <v>43321</v>
      </c>
      <c r="C1194">
        <v>193.97</v>
      </c>
    </row>
    <row r="1195" spans="2:3" x14ac:dyDescent="0.2">
      <c r="B1195" s="18">
        <v>43322</v>
      </c>
      <c r="C1195">
        <v>194.42</v>
      </c>
    </row>
    <row r="1196" spans="2:3" x14ac:dyDescent="0.2">
      <c r="B1196" s="18">
        <v>43325</v>
      </c>
      <c r="C1196">
        <v>195.61</v>
      </c>
    </row>
    <row r="1197" spans="2:3" x14ac:dyDescent="0.2">
      <c r="B1197" s="18">
        <v>43326</v>
      </c>
      <c r="C1197">
        <v>195.75998999999999</v>
      </c>
    </row>
    <row r="1198" spans="2:3" x14ac:dyDescent="0.2">
      <c r="B1198" s="18">
        <v>43327</v>
      </c>
      <c r="C1198">
        <v>195.25998999999999</v>
      </c>
    </row>
    <row r="1199" spans="2:3" x14ac:dyDescent="0.2">
      <c r="B1199" s="18">
        <v>43328</v>
      </c>
      <c r="C1199">
        <v>196.44</v>
      </c>
    </row>
    <row r="1200" spans="2:3" x14ac:dyDescent="0.2">
      <c r="B1200" s="18">
        <v>43329</v>
      </c>
      <c r="C1200">
        <v>197.42</v>
      </c>
    </row>
    <row r="1201" spans="2:3" x14ac:dyDescent="0.2">
      <c r="B1201" s="18">
        <v>43332</v>
      </c>
      <c r="C1201">
        <v>197.56</v>
      </c>
    </row>
    <row r="1202" spans="2:3" x14ac:dyDescent="0.2">
      <c r="B1202" s="18">
        <v>43333</v>
      </c>
      <c r="C1202">
        <v>197.31</v>
      </c>
    </row>
    <row r="1203" spans="2:3" x14ac:dyDescent="0.2">
      <c r="B1203" s="18">
        <v>43334</v>
      </c>
      <c r="C1203">
        <v>197.84</v>
      </c>
    </row>
    <row r="1204" spans="2:3" x14ac:dyDescent="0.2">
      <c r="B1204" s="18">
        <v>43335</v>
      </c>
      <c r="C1204">
        <v>196.60001</v>
      </c>
    </row>
    <row r="1205" spans="2:3" x14ac:dyDescent="0.2">
      <c r="B1205" s="18">
        <v>43336</v>
      </c>
      <c r="C1205">
        <v>196.64</v>
      </c>
    </row>
    <row r="1206" spans="2:3" x14ac:dyDescent="0.2">
      <c r="B1206" s="18">
        <v>43339</v>
      </c>
      <c r="C1206">
        <v>198.60001</v>
      </c>
    </row>
    <row r="1207" spans="2:3" x14ac:dyDescent="0.2">
      <c r="B1207" s="18">
        <v>43340</v>
      </c>
      <c r="C1207">
        <v>198.62</v>
      </c>
    </row>
    <row r="1208" spans="2:3" x14ac:dyDescent="0.2">
      <c r="B1208" s="18">
        <v>43341</v>
      </c>
      <c r="C1208">
        <v>199.75</v>
      </c>
    </row>
    <row r="1209" spans="2:3" x14ac:dyDescent="0.2">
      <c r="B1209" s="18">
        <v>43342</v>
      </c>
      <c r="C1209">
        <v>200.35001</v>
      </c>
    </row>
    <row r="1210" spans="2:3" x14ac:dyDescent="0.2">
      <c r="B1210" s="18">
        <v>43343</v>
      </c>
      <c r="C1210">
        <v>199.81</v>
      </c>
    </row>
    <row r="1211" spans="2:3" x14ac:dyDescent="0.2">
      <c r="B1211" s="18">
        <v>43347</v>
      </c>
      <c r="C1211">
        <v>196.73</v>
      </c>
    </row>
    <row r="1212" spans="2:3" x14ac:dyDescent="0.2">
      <c r="B1212" s="18">
        <v>43348</v>
      </c>
      <c r="C1212">
        <v>197.75</v>
      </c>
    </row>
    <row r="1213" spans="2:3" x14ac:dyDescent="0.2">
      <c r="B1213" s="18">
        <v>43349</v>
      </c>
      <c r="C1213">
        <v>196.14999</v>
      </c>
    </row>
    <row r="1214" spans="2:3" x14ac:dyDescent="0.2">
      <c r="B1214" s="18">
        <v>43350</v>
      </c>
      <c r="C1214">
        <v>196.3</v>
      </c>
    </row>
    <row r="1215" spans="2:3" x14ac:dyDescent="0.2">
      <c r="B1215" s="18">
        <v>43353</v>
      </c>
      <c r="C1215">
        <v>202.5</v>
      </c>
    </row>
    <row r="1216" spans="2:3" x14ac:dyDescent="0.2">
      <c r="B1216" s="18">
        <v>43354</v>
      </c>
      <c r="C1216">
        <v>199.47</v>
      </c>
    </row>
    <row r="1217" spans="2:3" x14ac:dyDescent="0.2">
      <c r="B1217" s="18">
        <v>43355</v>
      </c>
      <c r="C1217">
        <v>199.5</v>
      </c>
    </row>
    <row r="1218" spans="2:3" x14ac:dyDescent="0.2">
      <c r="B1218" s="18">
        <v>43356</v>
      </c>
      <c r="C1218">
        <v>202.92999</v>
      </c>
    </row>
    <row r="1219" spans="2:3" x14ac:dyDescent="0.2">
      <c r="B1219" s="18">
        <v>43357</v>
      </c>
      <c r="C1219">
        <v>200.58</v>
      </c>
    </row>
    <row r="1220" spans="2:3" x14ac:dyDescent="0.2">
      <c r="B1220" s="18">
        <v>43360</v>
      </c>
      <c r="C1220">
        <v>200.81</v>
      </c>
    </row>
    <row r="1221" spans="2:3" x14ac:dyDescent="0.2">
      <c r="B1221" s="18">
        <v>43361</v>
      </c>
      <c r="C1221">
        <v>202.34</v>
      </c>
    </row>
    <row r="1222" spans="2:3" x14ac:dyDescent="0.2">
      <c r="B1222" s="18">
        <v>43362</v>
      </c>
      <c r="C1222">
        <v>203.2</v>
      </c>
    </row>
    <row r="1223" spans="2:3" x14ac:dyDescent="0.2">
      <c r="B1223" s="18">
        <v>43363</v>
      </c>
      <c r="C1223">
        <v>205.10001</v>
      </c>
    </row>
    <row r="1224" spans="2:3" x14ac:dyDescent="0.2">
      <c r="B1224" s="18">
        <v>43364</v>
      </c>
      <c r="C1224">
        <v>205.10001</v>
      </c>
    </row>
    <row r="1225" spans="2:3" x14ac:dyDescent="0.2">
      <c r="B1225" s="18">
        <v>43367</v>
      </c>
      <c r="C1225">
        <v>207.21001000000001</v>
      </c>
    </row>
    <row r="1226" spans="2:3" x14ac:dyDescent="0.2">
      <c r="B1226" s="18">
        <v>43368</v>
      </c>
      <c r="C1226">
        <v>206.46001000000001</v>
      </c>
    </row>
    <row r="1227" spans="2:3" x14ac:dyDescent="0.2">
      <c r="B1227" s="18">
        <v>43369</v>
      </c>
      <c r="C1227">
        <v>206.83</v>
      </c>
    </row>
    <row r="1228" spans="2:3" x14ac:dyDescent="0.2">
      <c r="B1228" s="18">
        <v>43370</v>
      </c>
      <c r="C1228">
        <v>208.89</v>
      </c>
    </row>
    <row r="1229" spans="2:3" x14ac:dyDescent="0.2">
      <c r="B1229" s="18">
        <v>43371</v>
      </c>
      <c r="C1229">
        <v>207.28998999999999</v>
      </c>
    </row>
    <row r="1230" spans="2:3" x14ac:dyDescent="0.2">
      <c r="B1230" s="18">
        <v>43374</v>
      </c>
      <c r="C1230">
        <v>206.91</v>
      </c>
    </row>
    <row r="1231" spans="2:3" x14ac:dyDescent="0.2">
      <c r="B1231" s="18">
        <v>43375</v>
      </c>
      <c r="C1231">
        <v>207.67</v>
      </c>
    </row>
    <row r="1232" spans="2:3" x14ac:dyDescent="0.2">
      <c r="B1232" s="18">
        <v>43376</v>
      </c>
      <c r="C1232">
        <v>206.89999</v>
      </c>
    </row>
    <row r="1233" spans="2:3" x14ac:dyDescent="0.2">
      <c r="B1233" s="18">
        <v>43377</v>
      </c>
      <c r="C1233">
        <v>203.47</v>
      </c>
    </row>
    <row r="1234" spans="2:3" x14ac:dyDescent="0.2">
      <c r="B1234" s="18">
        <v>43378</v>
      </c>
      <c r="C1234">
        <v>204.02</v>
      </c>
    </row>
    <row r="1235" spans="2:3" x14ac:dyDescent="0.2">
      <c r="B1235" s="18">
        <v>43381</v>
      </c>
      <c r="C1235">
        <v>205.57001</v>
      </c>
    </row>
    <row r="1236" spans="2:3" x14ac:dyDescent="0.2">
      <c r="B1236" s="18">
        <v>43382</v>
      </c>
      <c r="C1236">
        <v>206</v>
      </c>
    </row>
    <row r="1237" spans="2:3" x14ac:dyDescent="0.2">
      <c r="B1237" s="18">
        <v>43383</v>
      </c>
      <c r="C1237">
        <v>201.2</v>
      </c>
    </row>
    <row r="1238" spans="2:3" x14ac:dyDescent="0.2">
      <c r="B1238" s="18">
        <v>43384</v>
      </c>
      <c r="C1238">
        <v>193.85001</v>
      </c>
    </row>
    <row r="1239" spans="2:3" x14ac:dyDescent="0.2">
      <c r="B1239" s="18">
        <v>43385</v>
      </c>
      <c r="C1239">
        <v>197.39</v>
      </c>
    </row>
    <row r="1240" spans="2:3" x14ac:dyDescent="0.2">
      <c r="B1240" s="18">
        <v>43388</v>
      </c>
      <c r="C1240">
        <v>195.59</v>
      </c>
    </row>
    <row r="1241" spans="2:3" x14ac:dyDescent="0.2">
      <c r="B1241" s="18">
        <v>43389</v>
      </c>
      <c r="C1241">
        <v>202.34</v>
      </c>
    </row>
    <row r="1242" spans="2:3" x14ac:dyDescent="0.2">
      <c r="B1242" s="18">
        <v>43390</v>
      </c>
      <c r="C1242">
        <v>202.77</v>
      </c>
    </row>
    <row r="1243" spans="2:3" x14ac:dyDescent="0.2">
      <c r="B1243" s="18">
        <v>43391</v>
      </c>
      <c r="C1243">
        <v>202.72</v>
      </c>
    </row>
    <row r="1244" spans="2:3" x14ac:dyDescent="0.2">
      <c r="B1244" s="18">
        <v>43392</v>
      </c>
      <c r="C1244">
        <v>201.8</v>
      </c>
    </row>
    <row r="1245" spans="2:3" x14ac:dyDescent="0.2">
      <c r="B1245" s="18">
        <v>43395</v>
      </c>
      <c r="C1245">
        <v>198.02</v>
      </c>
    </row>
    <row r="1246" spans="2:3" x14ac:dyDescent="0.2">
      <c r="B1246" s="18">
        <v>43396</v>
      </c>
      <c r="C1246">
        <v>197.64</v>
      </c>
    </row>
    <row r="1247" spans="2:3" x14ac:dyDescent="0.2">
      <c r="B1247" s="18">
        <v>43397</v>
      </c>
      <c r="C1247">
        <v>187.88</v>
      </c>
    </row>
    <row r="1248" spans="2:3" x14ac:dyDescent="0.2">
      <c r="B1248" s="18">
        <v>43398</v>
      </c>
      <c r="C1248">
        <v>188.10001</v>
      </c>
    </row>
    <row r="1249" spans="2:3" x14ac:dyDescent="0.2">
      <c r="B1249" s="18">
        <v>43399</v>
      </c>
      <c r="C1249">
        <v>185.98</v>
      </c>
    </row>
    <row r="1250" spans="2:3" x14ac:dyDescent="0.2">
      <c r="B1250" s="18">
        <v>43402</v>
      </c>
      <c r="C1250">
        <v>188.19</v>
      </c>
    </row>
    <row r="1251" spans="2:3" x14ac:dyDescent="0.2">
      <c r="B1251" s="18">
        <v>43403</v>
      </c>
      <c r="C1251">
        <v>189.08</v>
      </c>
    </row>
    <row r="1252" spans="2:3" x14ac:dyDescent="0.2">
      <c r="B1252" s="18">
        <v>43404</v>
      </c>
      <c r="C1252">
        <v>192.78998999999999</v>
      </c>
    </row>
    <row r="1253" spans="2:3" x14ac:dyDescent="0.2">
      <c r="B1253" s="18">
        <v>43405</v>
      </c>
      <c r="C1253">
        <v>192.89999</v>
      </c>
    </row>
    <row r="1254" spans="2:3" x14ac:dyDescent="0.2">
      <c r="B1254" s="18">
        <v>43406</v>
      </c>
      <c r="C1254">
        <v>187.06</v>
      </c>
    </row>
    <row r="1255" spans="2:3" x14ac:dyDescent="0.2">
      <c r="B1255" s="18">
        <v>43409</v>
      </c>
      <c r="C1255">
        <v>189.92</v>
      </c>
    </row>
    <row r="1256" spans="2:3" x14ac:dyDescent="0.2">
      <c r="B1256" s="18">
        <v>43410</v>
      </c>
      <c r="C1256">
        <v>190.75</v>
      </c>
    </row>
    <row r="1257" spans="2:3" x14ac:dyDescent="0.2">
      <c r="B1257" s="18">
        <v>43411</v>
      </c>
      <c r="C1257">
        <v>197.62</v>
      </c>
    </row>
    <row r="1258" spans="2:3" x14ac:dyDescent="0.2">
      <c r="B1258" s="18">
        <v>43412</v>
      </c>
      <c r="C1258">
        <v>196.02</v>
      </c>
    </row>
    <row r="1259" spans="2:3" x14ac:dyDescent="0.2">
      <c r="B1259" s="18">
        <v>43413</v>
      </c>
      <c r="C1259">
        <v>193.16</v>
      </c>
    </row>
    <row r="1260" spans="2:3" x14ac:dyDescent="0.2">
      <c r="B1260" s="18">
        <v>43416</v>
      </c>
      <c r="C1260">
        <v>191.56</v>
      </c>
    </row>
    <row r="1261" spans="2:3" x14ac:dyDescent="0.2">
      <c r="B1261" s="18">
        <v>43417</v>
      </c>
      <c r="C1261">
        <v>191.55</v>
      </c>
    </row>
    <row r="1262" spans="2:3" x14ac:dyDescent="0.2">
      <c r="B1262" s="18">
        <v>43418</v>
      </c>
      <c r="C1262">
        <v>190.36</v>
      </c>
    </row>
    <row r="1263" spans="2:3" x14ac:dyDescent="0.2">
      <c r="B1263" s="18">
        <v>43419</v>
      </c>
      <c r="C1263">
        <v>192.45</v>
      </c>
    </row>
    <row r="1264" spans="2:3" x14ac:dyDescent="0.2">
      <c r="B1264" s="18">
        <v>43420</v>
      </c>
      <c r="C1264">
        <v>194.17999</v>
      </c>
    </row>
    <row r="1265" spans="2:3" x14ac:dyDescent="0.2">
      <c r="B1265" s="18">
        <v>43423</v>
      </c>
      <c r="C1265">
        <v>194.91</v>
      </c>
    </row>
    <row r="1266" spans="2:3" x14ac:dyDescent="0.2">
      <c r="B1266" s="18">
        <v>43424</v>
      </c>
      <c r="C1266">
        <v>196.44</v>
      </c>
    </row>
    <row r="1267" spans="2:3" x14ac:dyDescent="0.2">
      <c r="B1267" s="18">
        <v>43425</v>
      </c>
      <c r="C1267">
        <v>192.77</v>
      </c>
    </row>
    <row r="1268" spans="2:3" x14ac:dyDescent="0.2">
      <c r="B1268" s="18">
        <v>43427</v>
      </c>
      <c r="C1268">
        <v>192.57001</v>
      </c>
    </row>
    <row r="1269" spans="2:3" x14ac:dyDescent="0.2">
      <c r="B1269" s="18">
        <v>43430</v>
      </c>
      <c r="C1269">
        <v>194.3</v>
      </c>
    </row>
    <row r="1270" spans="2:3" x14ac:dyDescent="0.2">
      <c r="B1270" s="18">
        <v>43431</v>
      </c>
      <c r="C1270">
        <v>197.10001</v>
      </c>
    </row>
    <row r="1271" spans="2:3" x14ac:dyDescent="0.2">
      <c r="B1271" s="18">
        <v>43432</v>
      </c>
      <c r="C1271">
        <v>201.42</v>
      </c>
    </row>
    <row r="1272" spans="2:3" x14ac:dyDescent="0.2">
      <c r="B1272" s="18">
        <v>43433</v>
      </c>
      <c r="C1272">
        <v>202.37</v>
      </c>
    </row>
    <row r="1273" spans="2:3" x14ac:dyDescent="0.2">
      <c r="B1273" s="18">
        <v>43434</v>
      </c>
      <c r="C1273">
        <v>208.25</v>
      </c>
    </row>
    <row r="1274" spans="2:3" x14ac:dyDescent="0.2">
      <c r="B1274" s="18">
        <v>43437</v>
      </c>
      <c r="C1274">
        <v>202.92999</v>
      </c>
    </row>
    <row r="1275" spans="2:3" x14ac:dyDescent="0.2">
      <c r="B1275" s="18">
        <v>43438</v>
      </c>
      <c r="C1275">
        <v>197.75998999999999</v>
      </c>
    </row>
    <row r="1276" spans="2:3" x14ac:dyDescent="0.2">
      <c r="B1276" s="18">
        <v>43440</v>
      </c>
      <c r="C1276">
        <v>199.00998999999999</v>
      </c>
    </row>
    <row r="1277" spans="2:3" x14ac:dyDescent="0.2">
      <c r="B1277" s="18">
        <v>43441</v>
      </c>
      <c r="C1277">
        <v>191.44</v>
      </c>
    </row>
    <row r="1278" spans="2:3" x14ac:dyDescent="0.2">
      <c r="B1278" s="18">
        <v>43444</v>
      </c>
      <c r="C1278">
        <v>194.09</v>
      </c>
    </row>
    <row r="1279" spans="2:3" x14ac:dyDescent="0.2">
      <c r="B1279" s="18">
        <v>43445</v>
      </c>
      <c r="C1279">
        <v>196.17999</v>
      </c>
    </row>
    <row r="1280" spans="2:3" x14ac:dyDescent="0.2">
      <c r="B1280" s="18">
        <v>43446</v>
      </c>
      <c r="C1280">
        <v>196.41</v>
      </c>
    </row>
    <row r="1281" spans="2:3" x14ac:dyDescent="0.2">
      <c r="B1281" s="18">
        <v>43447</v>
      </c>
      <c r="C1281">
        <v>197.53</v>
      </c>
    </row>
    <row r="1282" spans="2:3" x14ac:dyDescent="0.2">
      <c r="B1282" s="18">
        <v>43448</v>
      </c>
      <c r="C1282">
        <v>192.07001</v>
      </c>
    </row>
    <row r="1283" spans="2:3" x14ac:dyDescent="0.2">
      <c r="B1283" s="18">
        <v>43451</v>
      </c>
      <c r="C1283">
        <v>190.08</v>
      </c>
    </row>
    <row r="1284" spans="2:3" x14ac:dyDescent="0.2">
      <c r="B1284" s="18">
        <v>43452</v>
      </c>
      <c r="C1284">
        <v>187.10001</v>
      </c>
    </row>
    <row r="1285" spans="2:3" x14ac:dyDescent="0.2">
      <c r="B1285" s="18">
        <v>43453</v>
      </c>
      <c r="C1285">
        <v>185.49001000000001</v>
      </c>
    </row>
    <row r="1286" spans="2:3" x14ac:dyDescent="0.2">
      <c r="B1286" s="18">
        <v>43454</v>
      </c>
      <c r="C1286">
        <v>184.96001000000001</v>
      </c>
    </row>
    <row r="1287" spans="2:3" x14ac:dyDescent="0.2">
      <c r="B1287" s="18">
        <v>43455</v>
      </c>
      <c r="C1287">
        <v>180.21001000000001</v>
      </c>
    </row>
    <row r="1288" spans="2:3" x14ac:dyDescent="0.2">
      <c r="B1288" s="18">
        <v>43458</v>
      </c>
      <c r="C1288">
        <v>178.39999</v>
      </c>
    </row>
    <row r="1289" spans="2:3" x14ac:dyDescent="0.2">
      <c r="B1289" s="18">
        <v>43460</v>
      </c>
      <c r="C1289">
        <v>187.86</v>
      </c>
    </row>
    <row r="1290" spans="2:3" x14ac:dyDescent="0.2">
      <c r="B1290" s="18">
        <v>43461</v>
      </c>
      <c r="C1290">
        <v>190.33</v>
      </c>
    </row>
    <row r="1291" spans="2:3" x14ac:dyDescent="0.2">
      <c r="B1291" s="18">
        <v>43462</v>
      </c>
      <c r="C1291">
        <v>190.73</v>
      </c>
    </row>
    <row r="1292" spans="2:3" x14ac:dyDescent="0.2">
      <c r="B1292" s="18">
        <v>43465</v>
      </c>
      <c r="C1292">
        <v>194.67</v>
      </c>
    </row>
    <row r="1293" spans="2:3" x14ac:dyDescent="0.2">
      <c r="B1293" s="18">
        <v>43467</v>
      </c>
      <c r="C1293">
        <v>191.89999</v>
      </c>
    </row>
    <row r="1294" spans="2:3" x14ac:dyDescent="0.2">
      <c r="B1294" s="18">
        <v>43468</v>
      </c>
      <c r="C1294">
        <v>188.98</v>
      </c>
    </row>
    <row r="1295" spans="2:3" x14ac:dyDescent="0.2">
      <c r="B1295" s="18">
        <v>43469</v>
      </c>
      <c r="C1295">
        <v>195.44</v>
      </c>
    </row>
    <row r="1296" spans="2:3" x14ac:dyDescent="0.2">
      <c r="B1296" s="18">
        <v>43472</v>
      </c>
      <c r="C1296">
        <v>198.07001</v>
      </c>
    </row>
    <row r="1297" spans="2:3" x14ac:dyDescent="0.2">
      <c r="B1297" s="18">
        <v>43473</v>
      </c>
      <c r="C1297">
        <v>200.61</v>
      </c>
    </row>
    <row r="1298" spans="2:3" x14ac:dyDescent="0.2">
      <c r="B1298" s="18">
        <v>43474</v>
      </c>
      <c r="C1298">
        <v>200.37</v>
      </c>
    </row>
    <row r="1299" spans="2:3" x14ac:dyDescent="0.2">
      <c r="B1299" s="18">
        <v>43475</v>
      </c>
      <c r="C1299">
        <v>202.67999</v>
      </c>
    </row>
    <row r="1300" spans="2:3" x14ac:dyDescent="0.2">
      <c r="B1300" s="18">
        <v>43476</v>
      </c>
      <c r="C1300">
        <v>200.56</v>
      </c>
    </row>
    <row r="1301" spans="2:3" x14ac:dyDescent="0.2">
      <c r="B1301" s="18">
        <v>43479</v>
      </c>
      <c r="C1301">
        <v>196.78</v>
      </c>
    </row>
    <row r="1302" spans="2:3" x14ac:dyDescent="0.2">
      <c r="B1302" s="18">
        <v>43480</v>
      </c>
      <c r="C1302">
        <v>199.38</v>
      </c>
    </row>
    <row r="1303" spans="2:3" x14ac:dyDescent="0.2">
      <c r="B1303" s="18">
        <v>43481</v>
      </c>
      <c r="C1303">
        <v>198.89</v>
      </c>
    </row>
    <row r="1304" spans="2:3" x14ac:dyDescent="0.2">
      <c r="B1304" s="18">
        <v>43482</v>
      </c>
      <c r="C1304">
        <v>201.92</v>
      </c>
    </row>
    <row r="1305" spans="2:3" x14ac:dyDescent="0.2">
      <c r="B1305" s="18">
        <v>43483</v>
      </c>
      <c r="C1305">
        <v>203.88</v>
      </c>
    </row>
    <row r="1306" spans="2:3" x14ac:dyDescent="0.2">
      <c r="B1306" s="18">
        <v>43487</v>
      </c>
      <c r="C1306">
        <v>201.98</v>
      </c>
    </row>
    <row r="1307" spans="2:3" x14ac:dyDescent="0.2">
      <c r="B1307" s="18">
        <v>43488</v>
      </c>
      <c r="C1307">
        <v>201.56</v>
      </c>
    </row>
    <row r="1308" spans="2:3" x14ac:dyDescent="0.2">
      <c r="B1308" s="18">
        <v>43489</v>
      </c>
      <c r="C1308">
        <v>200.97</v>
      </c>
    </row>
    <row r="1309" spans="2:3" x14ac:dyDescent="0.2">
      <c r="B1309" s="18">
        <v>43490</v>
      </c>
      <c r="C1309">
        <v>198.77</v>
      </c>
    </row>
    <row r="1310" spans="2:3" x14ac:dyDescent="0.2">
      <c r="B1310" s="18">
        <v>43493</v>
      </c>
      <c r="C1310">
        <v>191.95</v>
      </c>
    </row>
    <row r="1311" spans="2:3" x14ac:dyDescent="0.2">
      <c r="B1311" s="18">
        <v>43494</v>
      </c>
      <c r="C1311">
        <v>192.11</v>
      </c>
    </row>
    <row r="1312" spans="2:3" x14ac:dyDescent="0.2">
      <c r="B1312" s="18">
        <v>43495</v>
      </c>
      <c r="C1312">
        <v>184.86</v>
      </c>
    </row>
    <row r="1313" spans="2:3" x14ac:dyDescent="0.2">
      <c r="B1313" s="18">
        <v>43496</v>
      </c>
      <c r="C1313">
        <v>187.11</v>
      </c>
    </row>
    <row r="1314" spans="2:3" x14ac:dyDescent="0.2">
      <c r="B1314" s="18">
        <v>43497</v>
      </c>
      <c r="C1314">
        <v>187.07001</v>
      </c>
    </row>
    <row r="1315" spans="2:3" x14ac:dyDescent="0.2">
      <c r="B1315" s="18">
        <v>43500</v>
      </c>
      <c r="C1315">
        <v>186.17999</v>
      </c>
    </row>
    <row r="1316" spans="2:3" x14ac:dyDescent="0.2">
      <c r="B1316" s="18">
        <v>43501</v>
      </c>
      <c r="C1316">
        <v>188.31</v>
      </c>
    </row>
    <row r="1317" spans="2:3" x14ac:dyDescent="0.2">
      <c r="B1317" s="18">
        <v>43502</v>
      </c>
      <c r="C1317">
        <v>190.75998999999999</v>
      </c>
    </row>
    <row r="1318" spans="2:3" x14ac:dyDescent="0.2">
      <c r="B1318" s="18">
        <v>43503</v>
      </c>
      <c r="C1318">
        <v>184.23</v>
      </c>
    </row>
    <row r="1319" spans="2:3" x14ac:dyDescent="0.2">
      <c r="B1319" s="18">
        <v>43504</v>
      </c>
      <c r="C1319">
        <v>186</v>
      </c>
    </row>
    <row r="1320" spans="2:3" x14ac:dyDescent="0.2">
      <c r="B1320" s="18">
        <v>43507</v>
      </c>
      <c r="C1320">
        <v>185.78998999999999</v>
      </c>
    </row>
    <row r="1321" spans="2:3" x14ac:dyDescent="0.2">
      <c r="B1321" s="18">
        <v>43508</v>
      </c>
      <c r="C1321">
        <v>188.42999</v>
      </c>
    </row>
    <row r="1322" spans="2:3" x14ac:dyDescent="0.2">
      <c r="B1322" s="18">
        <v>43509</v>
      </c>
      <c r="C1322">
        <v>188.98</v>
      </c>
    </row>
    <row r="1323" spans="2:3" x14ac:dyDescent="0.2">
      <c r="B1323" s="18">
        <v>43510</v>
      </c>
      <c r="C1323">
        <v>186.67999</v>
      </c>
    </row>
    <row r="1324" spans="2:3" x14ac:dyDescent="0.2">
      <c r="B1324" s="18">
        <v>43511</v>
      </c>
      <c r="C1324">
        <v>188.34</v>
      </c>
    </row>
    <row r="1325" spans="2:3" x14ac:dyDescent="0.2">
      <c r="B1325" s="18">
        <v>43515</v>
      </c>
      <c r="C1325">
        <v>186.97</v>
      </c>
    </row>
    <row r="1326" spans="2:3" x14ac:dyDescent="0.2">
      <c r="B1326" s="18">
        <v>43516</v>
      </c>
      <c r="C1326">
        <v>186.92</v>
      </c>
    </row>
    <row r="1327" spans="2:3" x14ac:dyDescent="0.2">
      <c r="B1327" s="18">
        <v>43517</v>
      </c>
      <c r="C1327">
        <v>185.5</v>
      </c>
    </row>
    <row r="1328" spans="2:3" x14ac:dyDescent="0.2">
      <c r="B1328" s="18">
        <v>43518</v>
      </c>
      <c r="C1328">
        <v>187.5</v>
      </c>
    </row>
    <row r="1329" spans="2:3" x14ac:dyDescent="0.2">
      <c r="B1329" s="18">
        <v>43521</v>
      </c>
      <c r="C1329">
        <v>189.81</v>
      </c>
    </row>
    <row r="1330" spans="2:3" x14ac:dyDescent="0.2">
      <c r="B1330" s="18">
        <v>43522</v>
      </c>
      <c r="C1330">
        <v>190.08</v>
      </c>
    </row>
    <row r="1331" spans="2:3" x14ac:dyDescent="0.2">
      <c r="B1331" s="18">
        <v>43523</v>
      </c>
      <c r="C1331">
        <v>191.42</v>
      </c>
    </row>
    <row r="1332" spans="2:3" x14ac:dyDescent="0.2">
      <c r="B1332" s="18">
        <v>43524</v>
      </c>
      <c r="C1332">
        <v>190.08</v>
      </c>
    </row>
    <row r="1333" spans="2:3" x14ac:dyDescent="0.2">
      <c r="B1333" s="18">
        <v>43525</v>
      </c>
      <c r="C1333">
        <v>191.16</v>
      </c>
    </row>
    <row r="1334" spans="2:3" x14ac:dyDescent="0.2">
      <c r="B1334" s="18">
        <v>43528</v>
      </c>
      <c r="C1334">
        <v>189.78</v>
      </c>
    </row>
    <row r="1335" spans="2:3" x14ac:dyDescent="0.2">
      <c r="B1335" s="18">
        <v>43529</v>
      </c>
      <c r="C1335">
        <v>188.82001</v>
      </c>
    </row>
    <row r="1336" spans="2:3" x14ac:dyDescent="0.2">
      <c r="B1336" s="18">
        <v>43530</v>
      </c>
      <c r="C1336">
        <v>183.14999</v>
      </c>
    </row>
    <row r="1337" spans="2:3" x14ac:dyDescent="0.2">
      <c r="B1337" s="18">
        <v>43531</v>
      </c>
      <c r="C1337">
        <v>181.46001000000001</v>
      </c>
    </row>
    <row r="1338" spans="2:3" x14ac:dyDescent="0.2">
      <c r="B1338" s="18">
        <v>43532</v>
      </c>
      <c r="C1338">
        <v>180.87</v>
      </c>
    </row>
    <row r="1339" spans="2:3" x14ac:dyDescent="0.2">
      <c r="B1339" s="18">
        <v>43535</v>
      </c>
      <c r="C1339">
        <v>184.14</v>
      </c>
    </row>
    <row r="1340" spans="2:3" x14ac:dyDescent="0.2">
      <c r="B1340" s="18">
        <v>43536</v>
      </c>
      <c r="C1340">
        <v>184.17999</v>
      </c>
    </row>
    <row r="1341" spans="2:3" x14ac:dyDescent="0.2">
      <c r="B1341" s="18">
        <v>43537</v>
      </c>
      <c r="C1341">
        <v>187.35001</v>
      </c>
    </row>
    <row r="1342" spans="2:3" x14ac:dyDescent="0.2">
      <c r="B1342" s="18">
        <v>43538</v>
      </c>
      <c r="C1342">
        <v>187.75998999999999</v>
      </c>
    </row>
    <row r="1343" spans="2:3" x14ac:dyDescent="0.2">
      <c r="B1343" s="18">
        <v>43539</v>
      </c>
      <c r="C1343">
        <v>191.24001000000001</v>
      </c>
    </row>
    <row r="1344" spans="2:3" x14ac:dyDescent="0.2">
      <c r="B1344" s="18">
        <v>43542</v>
      </c>
      <c r="C1344">
        <v>191.31</v>
      </c>
    </row>
    <row r="1345" spans="2:3" x14ac:dyDescent="0.2">
      <c r="B1345" s="18">
        <v>43543</v>
      </c>
      <c r="C1345">
        <v>191.49001000000001</v>
      </c>
    </row>
    <row r="1346" spans="2:3" x14ac:dyDescent="0.2">
      <c r="B1346" s="18">
        <v>43544</v>
      </c>
      <c r="C1346">
        <v>191.12</v>
      </c>
    </row>
    <row r="1347" spans="2:3" x14ac:dyDescent="0.2">
      <c r="B1347" s="18">
        <v>43545</v>
      </c>
      <c r="C1347">
        <v>191.89</v>
      </c>
    </row>
    <row r="1348" spans="2:3" x14ac:dyDescent="0.2">
      <c r="B1348" s="18">
        <v>43546</v>
      </c>
      <c r="C1348">
        <v>186.7</v>
      </c>
    </row>
    <row r="1349" spans="2:3" x14ac:dyDescent="0.2">
      <c r="B1349" s="18">
        <v>43549</v>
      </c>
      <c r="C1349">
        <v>186.59</v>
      </c>
    </row>
    <row r="1350" spans="2:3" x14ac:dyDescent="0.2">
      <c r="B1350" s="18">
        <v>43550</v>
      </c>
      <c r="C1350">
        <v>188.27</v>
      </c>
    </row>
    <row r="1351" spans="2:3" x14ac:dyDescent="0.2">
      <c r="B1351" s="18">
        <v>43551</v>
      </c>
      <c r="C1351">
        <v>186.32001</v>
      </c>
    </row>
    <row r="1352" spans="2:3" x14ac:dyDescent="0.2">
      <c r="B1352" s="18">
        <v>43552</v>
      </c>
      <c r="C1352">
        <v>187.64999</v>
      </c>
    </row>
    <row r="1353" spans="2:3" x14ac:dyDescent="0.2">
      <c r="B1353" s="18">
        <v>43553</v>
      </c>
      <c r="C1353">
        <v>189.98</v>
      </c>
    </row>
    <row r="1354" spans="2:3" x14ac:dyDescent="0.2">
      <c r="B1354" s="18">
        <v>43556</v>
      </c>
      <c r="C1354">
        <v>191.77</v>
      </c>
    </row>
    <row r="1355" spans="2:3" x14ac:dyDescent="0.2">
      <c r="B1355" s="18">
        <v>43557</v>
      </c>
      <c r="C1355">
        <v>192.42999</v>
      </c>
    </row>
    <row r="1356" spans="2:3" x14ac:dyDescent="0.2">
      <c r="B1356" s="18">
        <v>43558</v>
      </c>
      <c r="C1356">
        <v>192.92</v>
      </c>
    </row>
    <row r="1357" spans="2:3" x14ac:dyDescent="0.2">
      <c r="B1357" s="18">
        <v>43559</v>
      </c>
      <c r="C1357">
        <v>192.33</v>
      </c>
    </row>
    <row r="1358" spans="2:3" x14ac:dyDescent="0.2">
      <c r="B1358" s="18">
        <v>43560</v>
      </c>
      <c r="C1358">
        <v>195.41</v>
      </c>
    </row>
    <row r="1359" spans="2:3" x14ac:dyDescent="0.2">
      <c r="B1359" s="18">
        <v>43563</v>
      </c>
      <c r="C1359">
        <v>194.88</v>
      </c>
    </row>
    <row r="1360" spans="2:3" x14ac:dyDescent="0.2">
      <c r="B1360" s="18">
        <v>43564</v>
      </c>
      <c r="C1360">
        <v>192.98</v>
      </c>
    </row>
    <row r="1361" spans="2:3" x14ac:dyDescent="0.2">
      <c r="B1361" s="18">
        <v>43565</v>
      </c>
      <c r="C1361">
        <v>193.89</v>
      </c>
    </row>
    <row r="1362" spans="2:3" x14ac:dyDescent="0.2">
      <c r="B1362" s="18">
        <v>43566</v>
      </c>
      <c r="C1362">
        <v>192.11</v>
      </c>
    </row>
    <row r="1363" spans="2:3" x14ac:dyDescent="0.2">
      <c r="B1363" s="18">
        <v>43567</v>
      </c>
      <c r="C1363">
        <v>191.42</v>
      </c>
    </row>
    <row r="1364" spans="2:3" x14ac:dyDescent="0.2">
      <c r="B1364" s="18">
        <v>43570</v>
      </c>
      <c r="C1364">
        <v>191.2</v>
      </c>
    </row>
    <row r="1365" spans="2:3" x14ac:dyDescent="0.2">
      <c r="B1365" s="18">
        <v>43571</v>
      </c>
      <c r="C1365">
        <v>188.05</v>
      </c>
    </row>
    <row r="1366" spans="2:3" x14ac:dyDescent="0.2">
      <c r="B1366" s="18">
        <v>43572</v>
      </c>
      <c r="C1366">
        <v>182.47</v>
      </c>
    </row>
    <row r="1367" spans="2:3" x14ac:dyDescent="0.2">
      <c r="B1367" s="18">
        <v>43573</v>
      </c>
      <c r="C1367">
        <v>177.47</v>
      </c>
    </row>
    <row r="1368" spans="2:3" x14ac:dyDescent="0.2">
      <c r="B1368" s="18">
        <v>43577</v>
      </c>
      <c r="C1368">
        <v>176.36</v>
      </c>
    </row>
    <row r="1369" spans="2:3" x14ac:dyDescent="0.2">
      <c r="B1369" s="18">
        <v>43578</v>
      </c>
      <c r="C1369">
        <v>179.75998999999999</v>
      </c>
    </row>
    <row r="1370" spans="2:3" x14ac:dyDescent="0.2">
      <c r="B1370" s="18">
        <v>43579</v>
      </c>
      <c r="C1370">
        <v>178.3</v>
      </c>
    </row>
    <row r="1371" spans="2:3" x14ac:dyDescent="0.2">
      <c r="B1371" s="18">
        <v>43580</v>
      </c>
      <c r="C1371">
        <v>180.48</v>
      </c>
    </row>
    <row r="1372" spans="2:3" x14ac:dyDescent="0.2">
      <c r="B1372" s="18">
        <v>43581</v>
      </c>
      <c r="C1372">
        <v>181.47</v>
      </c>
    </row>
    <row r="1373" spans="2:3" x14ac:dyDescent="0.2">
      <c r="B1373" s="18">
        <v>43584</v>
      </c>
      <c r="C1373">
        <v>181.17</v>
      </c>
    </row>
    <row r="1374" spans="2:3" x14ac:dyDescent="0.2">
      <c r="B1374" s="18">
        <v>43585</v>
      </c>
      <c r="C1374">
        <v>179.32001</v>
      </c>
    </row>
    <row r="1375" spans="2:3" x14ac:dyDescent="0.2">
      <c r="B1375" s="18">
        <v>43586</v>
      </c>
      <c r="C1375">
        <v>176.14</v>
      </c>
    </row>
    <row r="1376" spans="2:3" x14ac:dyDescent="0.2">
      <c r="B1376" s="18">
        <v>43587</v>
      </c>
      <c r="C1376">
        <v>176.5</v>
      </c>
    </row>
    <row r="1377" spans="2:3" x14ac:dyDescent="0.2">
      <c r="B1377" s="18">
        <v>43588</v>
      </c>
      <c r="C1377">
        <v>177.31</v>
      </c>
    </row>
    <row r="1378" spans="2:3" x14ac:dyDescent="0.2">
      <c r="B1378" s="18">
        <v>43591</v>
      </c>
      <c r="C1378">
        <v>177.06</v>
      </c>
    </row>
    <row r="1379" spans="2:3" x14ac:dyDescent="0.2">
      <c r="B1379" s="18">
        <v>43592</v>
      </c>
      <c r="C1379">
        <v>173.87</v>
      </c>
    </row>
    <row r="1380" spans="2:3" x14ac:dyDescent="0.2">
      <c r="B1380" s="18">
        <v>43593</v>
      </c>
      <c r="C1380">
        <v>172.14999</v>
      </c>
    </row>
    <row r="1381" spans="2:3" x14ac:dyDescent="0.2">
      <c r="B1381" s="18">
        <v>43594</v>
      </c>
      <c r="C1381">
        <v>172.87</v>
      </c>
    </row>
    <row r="1382" spans="2:3" x14ac:dyDescent="0.2">
      <c r="B1382" s="18">
        <v>43595</v>
      </c>
      <c r="C1382">
        <v>171.85001</v>
      </c>
    </row>
    <row r="1383" spans="2:3" x14ac:dyDescent="0.2">
      <c r="B1383" s="18">
        <v>43598</v>
      </c>
      <c r="C1383">
        <v>167.60001</v>
      </c>
    </row>
    <row r="1384" spans="2:3" x14ac:dyDescent="0.2">
      <c r="B1384" s="18">
        <v>43599</v>
      </c>
      <c r="C1384">
        <v>167.81</v>
      </c>
    </row>
    <row r="1385" spans="2:3" x14ac:dyDescent="0.2">
      <c r="B1385" s="18">
        <v>43600</v>
      </c>
      <c r="C1385">
        <v>169.87</v>
      </c>
    </row>
    <row r="1386" spans="2:3" x14ac:dyDescent="0.2">
      <c r="B1386" s="18">
        <v>43601</v>
      </c>
      <c r="C1386">
        <v>169.92</v>
      </c>
    </row>
    <row r="1387" spans="2:3" x14ac:dyDescent="0.2">
      <c r="B1387" s="18">
        <v>43602</v>
      </c>
      <c r="C1387">
        <v>169.91</v>
      </c>
    </row>
    <row r="1388" spans="2:3" x14ac:dyDescent="0.2">
      <c r="B1388" s="18">
        <v>43605</v>
      </c>
      <c r="C1388">
        <v>168.39</v>
      </c>
    </row>
    <row r="1389" spans="2:3" x14ac:dyDescent="0.2">
      <c r="B1389" s="18">
        <v>43606</v>
      </c>
      <c r="C1389">
        <v>169.69</v>
      </c>
    </row>
    <row r="1390" spans="2:3" x14ac:dyDescent="0.2">
      <c r="B1390" s="18">
        <v>43607</v>
      </c>
      <c r="C1390">
        <v>171.3</v>
      </c>
    </row>
    <row r="1391" spans="2:3" x14ac:dyDescent="0.2">
      <c r="B1391" s="18">
        <v>43608</v>
      </c>
      <c r="C1391">
        <v>172.11</v>
      </c>
    </row>
    <row r="1392" spans="2:3" x14ac:dyDescent="0.2">
      <c r="B1392" s="18">
        <v>43609</v>
      </c>
      <c r="C1392">
        <v>171.28</v>
      </c>
    </row>
    <row r="1393" spans="2:3" x14ac:dyDescent="0.2">
      <c r="B1393" s="18">
        <v>43613</v>
      </c>
      <c r="C1393">
        <v>168.85001</v>
      </c>
    </row>
    <row r="1394" spans="2:3" x14ac:dyDescent="0.2">
      <c r="B1394" s="18">
        <v>43614</v>
      </c>
      <c r="C1394">
        <v>169.17999</v>
      </c>
    </row>
    <row r="1395" spans="2:3" x14ac:dyDescent="0.2">
      <c r="B1395" s="18">
        <v>43615</v>
      </c>
      <c r="C1395">
        <v>169.03998999999999</v>
      </c>
    </row>
    <row r="1396" spans="2:3" x14ac:dyDescent="0.2">
      <c r="B1396" s="18">
        <v>43616</v>
      </c>
      <c r="C1396">
        <v>166.7</v>
      </c>
    </row>
    <row r="1397" spans="2:3" x14ac:dyDescent="0.2">
      <c r="B1397" s="18">
        <v>43619</v>
      </c>
      <c r="C1397">
        <v>172.36</v>
      </c>
    </row>
    <row r="1398" spans="2:3" x14ac:dyDescent="0.2">
      <c r="B1398" s="18">
        <v>43620</v>
      </c>
      <c r="C1398">
        <v>174.73</v>
      </c>
    </row>
    <row r="1399" spans="2:3" x14ac:dyDescent="0.2">
      <c r="B1399" s="18">
        <v>43621</v>
      </c>
      <c r="C1399">
        <v>174.55</v>
      </c>
    </row>
    <row r="1400" spans="2:3" x14ac:dyDescent="0.2">
      <c r="B1400" s="18">
        <v>43622</v>
      </c>
      <c r="C1400">
        <v>174.45</v>
      </c>
    </row>
    <row r="1401" spans="2:3" x14ac:dyDescent="0.2">
      <c r="B1401" s="18">
        <v>43623</v>
      </c>
      <c r="C1401">
        <v>175.50998999999999</v>
      </c>
    </row>
    <row r="1402" spans="2:3" x14ac:dyDescent="0.2">
      <c r="B1402" s="18">
        <v>43626</v>
      </c>
      <c r="C1402">
        <v>175.58</v>
      </c>
    </row>
    <row r="1403" spans="2:3" x14ac:dyDescent="0.2">
      <c r="B1403" s="18">
        <v>43627</v>
      </c>
      <c r="C1403">
        <v>174.62</v>
      </c>
    </row>
    <row r="1404" spans="2:3" x14ac:dyDescent="0.2">
      <c r="B1404" s="18">
        <v>43628</v>
      </c>
      <c r="C1404">
        <v>175.60001</v>
      </c>
    </row>
    <row r="1405" spans="2:3" x14ac:dyDescent="0.2">
      <c r="B1405" s="18">
        <v>43629</v>
      </c>
      <c r="C1405">
        <v>176.71001000000001</v>
      </c>
    </row>
    <row r="1406" spans="2:3" x14ac:dyDescent="0.2">
      <c r="B1406" s="18">
        <v>43630</v>
      </c>
      <c r="C1406">
        <v>176.08</v>
      </c>
    </row>
    <row r="1407" spans="2:3" x14ac:dyDescent="0.2">
      <c r="B1407" s="18">
        <v>43633</v>
      </c>
      <c r="C1407">
        <v>178.39</v>
      </c>
    </row>
    <row r="1408" spans="2:3" x14ac:dyDescent="0.2">
      <c r="B1408" s="18">
        <v>43634</v>
      </c>
      <c r="C1408">
        <v>181.61</v>
      </c>
    </row>
    <row r="1409" spans="2:3" x14ac:dyDescent="0.2">
      <c r="B1409" s="18">
        <v>43635</v>
      </c>
      <c r="C1409">
        <v>182.77</v>
      </c>
    </row>
    <row r="1410" spans="2:3" x14ac:dyDescent="0.2">
      <c r="B1410" s="18">
        <v>43636</v>
      </c>
      <c r="C1410">
        <v>184.08</v>
      </c>
    </row>
    <row r="1411" spans="2:3" x14ac:dyDescent="0.2">
      <c r="B1411" s="18">
        <v>43637</v>
      </c>
      <c r="C1411">
        <v>187.11</v>
      </c>
    </row>
    <row r="1412" spans="2:3" x14ac:dyDescent="0.2">
      <c r="B1412" s="18">
        <v>43640</v>
      </c>
      <c r="C1412">
        <v>184.83</v>
      </c>
    </row>
    <row r="1413" spans="2:3" x14ac:dyDescent="0.2">
      <c r="B1413" s="18">
        <v>43641</v>
      </c>
      <c r="C1413">
        <v>184.44</v>
      </c>
    </row>
    <row r="1414" spans="2:3" x14ac:dyDescent="0.2">
      <c r="B1414" s="18">
        <v>43642</v>
      </c>
      <c r="C1414">
        <v>183.17</v>
      </c>
    </row>
    <row r="1415" spans="2:3" x14ac:dyDescent="0.2">
      <c r="B1415" s="18">
        <v>43643</v>
      </c>
      <c r="C1415">
        <v>184.02</v>
      </c>
    </row>
    <row r="1416" spans="2:3" x14ac:dyDescent="0.2">
      <c r="B1416" s="18">
        <v>43644</v>
      </c>
      <c r="C1416">
        <v>184.28</v>
      </c>
    </row>
    <row r="1417" spans="2:3" x14ac:dyDescent="0.2">
      <c r="B1417" s="18">
        <v>43647</v>
      </c>
      <c r="C1417">
        <v>186.35001</v>
      </c>
    </row>
    <row r="1418" spans="2:3" x14ac:dyDescent="0.2">
      <c r="B1418" s="18">
        <v>43648</v>
      </c>
      <c r="C1418">
        <v>186.64</v>
      </c>
    </row>
    <row r="1419" spans="2:3" x14ac:dyDescent="0.2">
      <c r="B1419" s="18">
        <v>43649</v>
      </c>
      <c r="C1419">
        <v>188.58</v>
      </c>
    </row>
    <row r="1420" spans="2:3" x14ac:dyDescent="0.2">
      <c r="B1420" s="18">
        <v>43651</v>
      </c>
      <c r="C1420">
        <v>185.94</v>
      </c>
    </row>
    <row r="1421" spans="2:3" x14ac:dyDescent="0.2">
      <c r="B1421" s="18">
        <v>43654</v>
      </c>
      <c r="C1421">
        <v>182.24001000000001</v>
      </c>
    </row>
    <row r="1422" spans="2:3" x14ac:dyDescent="0.2">
      <c r="B1422" s="18">
        <v>43655</v>
      </c>
      <c r="C1422">
        <v>181.59</v>
      </c>
    </row>
    <row r="1423" spans="2:3" x14ac:dyDescent="0.2">
      <c r="B1423" s="18">
        <v>43656</v>
      </c>
      <c r="C1423">
        <v>182.27</v>
      </c>
    </row>
    <row r="1424" spans="2:3" x14ac:dyDescent="0.2">
      <c r="B1424" s="18">
        <v>43657</v>
      </c>
      <c r="C1424">
        <v>178</v>
      </c>
    </row>
    <row r="1425" spans="2:3" x14ac:dyDescent="0.2">
      <c r="B1425" s="18">
        <v>43658</v>
      </c>
      <c r="C1425">
        <v>174.92999</v>
      </c>
    </row>
    <row r="1426" spans="2:3" x14ac:dyDescent="0.2">
      <c r="B1426" s="18">
        <v>43661</v>
      </c>
      <c r="C1426">
        <v>176.12</v>
      </c>
    </row>
    <row r="1427" spans="2:3" x14ac:dyDescent="0.2">
      <c r="B1427" s="18">
        <v>43662</v>
      </c>
      <c r="C1427">
        <v>177.47</v>
      </c>
    </row>
    <row r="1428" spans="2:3" x14ac:dyDescent="0.2">
      <c r="B1428" s="18">
        <v>43663</v>
      </c>
      <c r="C1428">
        <v>177.06</v>
      </c>
    </row>
    <row r="1429" spans="2:3" x14ac:dyDescent="0.2">
      <c r="B1429" s="18">
        <v>43664</v>
      </c>
      <c r="C1429">
        <v>179.53998999999999</v>
      </c>
    </row>
    <row r="1430" spans="2:3" x14ac:dyDescent="0.2">
      <c r="B1430" s="18">
        <v>43665</v>
      </c>
      <c r="C1430">
        <v>178.39</v>
      </c>
    </row>
    <row r="1431" spans="2:3" x14ac:dyDescent="0.2">
      <c r="B1431" s="18">
        <v>43668</v>
      </c>
      <c r="C1431">
        <v>175.89</v>
      </c>
    </row>
    <row r="1432" spans="2:3" x14ac:dyDescent="0.2">
      <c r="B1432" s="18">
        <v>43669</v>
      </c>
      <c r="C1432">
        <v>176.00998999999999</v>
      </c>
    </row>
    <row r="1433" spans="2:3" x14ac:dyDescent="0.2">
      <c r="B1433" s="18">
        <v>43670</v>
      </c>
      <c r="C1433">
        <v>175.77</v>
      </c>
    </row>
    <row r="1434" spans="2:3" x14ac:dyDescent="0.2">
      <c r="B1434" s="18">
        <v>43671</v>
      </c>
      <c r="C1434">
        <v>174.11</v>
      </c>
    </row>
    <row r="1435" spans="2:3" x14ac:dyDescent="0.2">
      <c r="B1435" s="18">
        <v>43672</v>
      </c>
      <c r="C1435">
        <v>175.34</v>
      </c>
    </row>
    <row r="1436" spans="2:3" x14ac:dyDescent="0.2">
      <c r="B1436" s="18">
        <v>43675</v>
      </c>
      <c r="C1436">
        <v>176.08</v>
      </c>
    </row>
    <row r="1437" spans="2:3" x14ac:dyDescent="0.2">
      <c r="B1437" s="18">
        <v>43676</v>
      </c>
      <c r="C1437">
        <v>176.45</v>
      </c>
    </row>
    <row r="1438" spans="2:3" x14ac:dyDescent="0.2">
      <c r="B1438" s="18">
        <v>43677</v>
      </c>
      <c r="C1438">
        <v>186.58</v>
      </c>
    </row>
    <row r="1439" spans="2:3" x14ac:dyDescent="0.2">
      <c r="B1439" s="18">
        <v>43678</v>
      </c>
      <c r="C1439">
        <v>186</v>
      </c>
    </row>
    <row r="1440" spans="2:3" x14ac:dyDescent="0.2">
      <c r="B1440" s="18">
        <v>43679</v>
      </c>
      <c r="C1440">
        <v>187.22</v>
      </c>
    </row>
    <row r="1441" spans="2:3" x14ac:dyDescent="0.2">
      <c r="B1441" s="18">
        <v>43682</v>
      </c>
      <c r="C1441">
        <v>181.5</v>
      </c>
    </row>
    <row r="1442" spans="2:3" x14ac:dyDescent="0.2">
      <c r="B1442" s="18">
        <v>43683</v>
      </c>
      <c r="C1442">
        <v>184.46001000000001</v>
      </c>
    </row>
    <row r="1443" spans="2:3" x14ac:dyDescent="0.2">
      <c r="B1443" s="18">
        <v>43684</v>
      </c>
      <c r="C1443">
        <v>183.53998999999999</v>
      </c>
    </row>
    <row r="1444" spans="2:3" x14ac:dyDescent="0.2">
      <c r="B1444" s="18">
        <v>43685</v>
      </c>
      <c r="C1444">
        <v>185.23</v>
      </c>
    </row>
    <row r="1445" spans="2:3" x14ac:dyDescent="0.2">
      <c r="B1445" s="18">
        <v>43686</v>
      </c>
      <c r="C1445">
        <v>196.25</v>
      </c>
    </row>
    <row r="1446" spans="2:3" x14ac:dyDescent="0.2">
      <c r="B1446" s="18">
        <v>43689</v>
      </c>
      <c r="C1446">
        <v>205.78</v>
      </c>
    </row>
    <row r="1447" spans="2:3" x14ac:dyDescent="0.2">
      <c r="B1447" s="18">
        <v>43690</v>
      </c>
      <c r="C1447">
        <v>206.12</v>
      </c>
    </row>
    <row r="1448" spans="2:3" x14ac:dyDescent="0.2">
      <c r="B1448" s="18">
        <v>43691</v>
      </c>
      <c r="C1448">
        <v>198.87</v>
      </c>
    </row>
    <row r="1449" spans="2:3" x14ac:dyDescent="0.2">
      <c r="B1449" s="18">
        <v>43692</v>
      </c>
      <c r="C1449">
        <v>199.31</v>
      </c>
    </row>
    <row r="1450" spans="2:3" x14ac:dyDescent="0.2">
      <c r="B1450" s="18">
        <v>43693</v>
      </c>
      <c r="C1450">
        <v>204.02</v>
      </c>
    </row>
    <row r="1451" spans="2:3" x14ac:dyDescent="0.2">
      <c r="B1451" s="18">
        <v>43696</v>
      </c>
      <c r="C1451">
        <v>206</v>
      </c>
    </row>
    <row r="1452" spans="2:3" x14ac:dyDescent="0.2">
      <c r="B1452" s="18">
        <v>43697</v>
      </c>
      <c r="C1452">
        <v>203.17</v>
      </c>
    </row>
    <row r="1453" spans="2:3" x14ac:dyDescent="0.2">
      <c r="B1453" s="18">
        <v>43698</v>
      </c>
      <c r="C1453">
        <v>203.94</v>
      </c>
    </row>
    <row r="1454" spans="2:3" x14ac:dyDescent="0.2">
      <c r="B1454" s="18">
        <v>43699</v>
      </c>
      <c r="C1454">
        <v>203.42</v>
      </c>
    </row>
    <row r="1455" spans="2:3" x14ac:dyDescent="0.2">
      <c r="B1455" s="18">
        <v>43700</v>
      </c>
      <c r="C1455">
        <v>199.08</v>
      </c>
    </row>
    <row r="1456" spans="2:3" x14ac:dyDescent="0.2">
      <c r="B1456" s="18">
        <v>43703</v>
      </c>
      <c r="C1456">
        <v>205.41</v>
      </c>
    </row>
    <row r="1457" spans="2:3" x14ac:dyDescent="0.2">
      <c r="B1457" s="18">
        <v>43704</v>
      </c>
      <c r="C1457">
        <v>206.49001000000001</v>
      </c>
    </row>
    <row r="1458" spans="2:3" x14ac:dyDescent="0.2">
      <c r="B1458" s="18">
        <v>43705</v>
      </c>
      <c r="C1458">
        <v>207.52</v>
      </c>
    </row>
    <row r="1459" spans="2:3" x14ac:dyDescent="0.2">
      <c r="B1459" s="18">
        <v>43706</v>
      </c>
      <c r="C1459">
        <v>206.98</v>
      </c>
    </row>
    <row r="1460" spans="2:3" x14ac:dyDescent="0.2">
      <c r="B1460" s="18">
        <v>43707</v>
      </c>
      <c r="C1460">
        <v>208.62</v>
      </c>
    </row>
    <row r="1461" spans="2:3" x14ac:dyDescent="0.2">
      <c r="B1461" s="18">
        <v>43711</v>
      </c>
      <c r="C1461">
        <v>205.52</v>
      </c>
    </row>
    <row r="1462" spans="2:3" x14ac:dyDescent="0.2">
      <c r="B1462" s="18">
        <v>43712</v>
      </c>
      <c r="C1462">
        <v>206.32001</v>
      </c>
    </row>
    <row r="1463" spans="2:3" x14ac:dyDescent="0.2">
      <c r="B1463" s="18">
        <v>43713</v>
      </c>
      <c r="C1463">
        <v>207.64999</v>
      </c>
    </row>
    <row r="1464" spans="2:3" x14ac:dyDescent="0.2">
      <c r="B1464" s="18">
        <v>43714</v>
      </c>
      <c r="C1464">
        <v>207.73</v>
      </c>
    </row>
    <row r="1465" spans="2:3" x14ac:dyDescent="0.2">
      <c r="B1465" s="18">
        <v>43717</v>
      </c>
      <c r="C1465">
        <v>202.34</v>
      </c>
    </row>
    <row r="1466" spans="2:3" x14ac:dyDescent="0.2">
      <c r="B1466" s="18">
        <v>43718</v>
      </c>
      <c r="C1466">
        <v>196.87</v>
      </c>
    </row>
    <row r="1467" spans="2:3" x14ac:dyDescent="0.2">
      <c r="B1467" s="18">
        <v>43719</v>
      </c>
      <c r="C1467">
        <v>195.84</v>
      </c>
    </row>
    <row r="1468" spans="2:3" x14ac:dyDescent="0.2">
      <c r="B1468" s="18">
        <v>43720</v>
      </c>
      <c r="C1468">
        <v>194</v>
      </c>
    </row>
    <row r="1469" spans="2:3" x14ac:dyDescent="0.2">
      <c r="B1469" s="18">
        <v>43721</v>
      </c>
      <c r="C1469">
        <v>195.47</v>
      </c>
    </row>
    <row r="1470" spans="2:3" x14ac:dyDescent="0.2">
      <c r="B1470" s="18">
        <v>43724</v>
      </c>
      <c r="C1470">
        <v>194.08</v>
      </c>
    </row>
    <row r="1471" spans="2:3" x14ac:dyDescent="0.2">
      <c r="B1471" s="18">
        <v>43725</v>
      </c>
      <c r="C1471">
        <v>196.72</v>
      </c>
    </row>
    <row r="1472" spans="2:3" x14ac:dyDescent="0.2">
      <c r="B1472" s="18">
        <v>43726</v>
      </c>
      <c r="C1472">
        <v>195.03998999999999</v>
      </c>
    </row>
    <row r="1473" spans="2:3" x14ac:dyDescent="0.2">
      <c r="B1473" s="18">
        <v>43727</v>
      </c>
      <c r="C1473">
        <v>195.64999</v>
      </c>
    </row>
    <row r="1474" spans="2:3" x14ac:dyDescent="0.2">
      <c r="B1474" s="18">
        <v>43728</v>
      </c>
      <c r="C1474">
        <v>196.94</v>
      </c>
    </row>
    <row r="1475" spans="2:3" x14ac:dyDescent="0.2">
      <c r="B1475" s="18">
        <v>43731</v>
      </c>
      <c r="C1475">
        <v>197.75998999999999</v>
      </c>
    </row>
    <row r="1476" spans="2:3" x14ac:dyDescent="0.2">
      <c r="B1476" s="18">
        <v>43732</v>
      </c>
      <c r="C1476">
        <v>196.55</v>
      </c>
    </row>
    <row r="1477" spans="2:3" x14ac:dyDescent="0.2">
      <c r="B1477" s="18">
        <v>43733</v>
      </c>
      <c r="C1477">
        <v>196.06</v>
      </c>
    </row>
    <row r="1478" spans="2:3" x14ac:dyDescent="0.2">
      <c r="B1478" s="18">
        <v>43734</v>
      </c>
      <c r="C1478">
        <v>195.38</v>
      </c>
    </row>
    <row r="1479" spans="2:3" x14ac:dyDescent="0.2">
      <c r="B1479" s="18">
        <v>43735</v>
      </c>
      <c r="C1479">
        <v>194.94</v>
      </c>
    </row>
    <row r="1480" spans="2:3" x14ac:dyDescent="0.2">
      <c r="B1480" s="18">
        <v>43738</v>
      </c>
      <c r="C1480">
        <v>193.50998999999999</v>
      </c>
    </row>
    <row r="1481" spans="2:3" x14ac:dyDescent="0.2">
      <c r="B1481" s="18">
        <v>43739</v>
      </c>
      <c r="C1481">
        <v>193.19</v>
      </c>
    </row>
    <row r="1482" spans="2:3" x14ac:dyDescent="0.2">
      <c r="B1482" s="18">
        <v>43740</v>
      </c>
      <c r="C1482">
        <v>189.21001000000001</v>
      </c>
    </row>
    <row r="1483" spans="2:3" x14ac:dyDescent="0.2">
      <c r="B1483" s="18">
        <v>43741</v>
      </c>
      <c r="C1483">
        <v>192.62</v>
      </c>
    </row>
    <row r="1484" spans="2:3" x14ac:dyDescent="0.2">
      <c r="B1484" s="18">
        <v>43742</v>
      </c>
      <c r="C1484">
        <v>195.59</v>
      </c>
    </row>
    <row r="1485" spans="2:3" x14ac:dyDescent="0.2">
      <c r="B1485" s="18">
        <v>43745</v>
      </c>
      <c r="C1485">
        <v>197.17</v>
      </c>
    </row>
    <row r="1486" spans="2:3" x14ac:dyDescent="0.2">
      <c r="B1486" s="18">
        <v>43746</v>
      </c>
      <c r="C1486">
        <v>196.08</v>
      </c>
    </row>
    <row r="1487" spans="2:3" x14ac:dyDescent="0.2">
      <c r="B1487" s="18">
        <v>43747</v>
      </c>
      <c r="C1487">
        <v>196.69</v>
      </c>
    </row>
    <row r="1488" spans="2:3" x14ac:dyDescent="0.2">
      <c r="B1488" s="18">
        <v>43748</v>
      </c>
      <c r="C1488">
        <v>198.67999</v>
      </c>
    </row>
    <row r="1489" spans="2:3" x14ac:dyDescent="0.2">
      <c r="B1489" s="18">
        <v>43749</v>
      </c>
      <c r="C1489">
        <v>200.8</v>
      </c>
    </row>
    <row r="1490" spans="2:3" x14ac:dyDescent="0.2">
      <c r="B1490" s="18">
        <v>43752</v>
      </c>
      <c r="C1490">
        <v>202.89</v>
      </c>
    </row>
    <row r="1491" spans="2:3" x14ac:dyDescent="0.2">
      <c r="B1491" s="18">
        <v>43753</v>
      </c>
      <c r="C1491">
        <v>204.66</v>
      </c>
    </row>
    <row r="1492" spans="2:3" x14ac:dyDescent="0.2">
      <c r="B1492" s="18">
        <v>43754</v>
      </c>
      <c r="C1492">
        <v>203.21001000000001</v>
      </c>
    </row>
    <row r="1493" spans="2:3" x14ac:dyDescent="0.2">
      <c r="B1493" s="18">
        <v>43755</v>
      </c>
      <c r="C1493">
        <v>203.56</v>
      </c>
    </row>
    <row r="1494" spans="2:3" x14ac:dyDescent="0.2">
      <c r="B1494" s="18">
        <v>43756</v>
      </c>
      <c r="C1494">
        <v>202.72</v>
      </c>
    </row>
    <row r="1495" spans="2:3" x14ac:dyDescent="0.2">
      <c r="B1495" s="18">
        <v>43759</v>
      </c>
      <c r="C1495">
        <v>202.92999</v>
      </c>
    </row>
    <row r="1496" spans="2:3" x14ac:dyDescent="0.2">
      <c r="B1496" s="18">
        <v>43760</v>
      </c>
      <c r="C1496">
        <v>204.83</v>
      </c>
    </row>
    <row r="1497" spans="2:3" x14ac:dyDescent="0.2">
      <c r="B1497" s="18">
        <v>43761</v>
      </c>
      <c r="C1497">
        <v>203.32001</v>
      </c>
    </row>
    <row r="1498" spans="2:3" x14ac:dyDescent="0.2">
      <c r="B1498" s="18">
        <v>43762</v>
      </c>
      <c r="C1498">
        <v>203.06</v>
      </c>
    </row>
    <row r="1499" spans="2:3" x14ac:dyDescent="0.2">
      <c r="B1499" s="18">
        <v>43763</v>
      </c>
      <c r="C1499">
        <v>203.05</v>
      </c>
    </row>
    <row r="1500" spans="2:3" x14ac:dyDescent="0.2">
      <c r="B1500" s="18">
        <v>43766</v>
      </c>
      <c r="C1500">
        <v>205.00998999999999</v>
      </c>
    </row>
    <row r="1501" spans="2:3" x14ac:dyDescent="0.2">
      <c r="B1501" s="18">
        <v>43767</v>
      </c>
      <c r="C1501">
        <v>208.99001000000001</v>
      </c>
    </row>
    <row r="1502" spans="2:3" x14ac:dyDescent="0.2">
      <c r="B1502" s="18">
        <v>43768</v>
      </c>
      <c r="C1502">
        <v>210.88</v>
      </c>
    </row>
    <row r="1503" spans="2:3" x14ac:dyDescent="0.2">
      <c r="B1503" s="18">
        <v>43769</v>
      </c>
      <c r="C1503">
        <v>213.25</v>
      </c>
    </row>
    <row r="1504" spans="2:3" x14ac:dyDescent="0.2">
      <c r="B1504" s="18">
        <v>43770</v>
      </c>
      <c r="C1504">
        <v>217.95</v>
      </c>
    </row>
    <row r="1505" spans="2:3" x14ac:dyDescent="0.2">
      <c r="B1505" s="18">
        <v>43773</v>
      </c>
      <c r="C1505">
        <v>214.41</v>
      </c>
    </row>
    <row r="1506" spans="2:3" x14ac:dyDescent="0.2">
      <c r="B1506" s="18">
        <v>43774</v>
      </c>
      <c r="C1506">
        <v>215.08</v>
      </c>
    </row>
    <row r="1507" spans="2:3" x14ac:dyDescent="0.2">
      <c r="B1507" s="18">
        <v>43775</v>
      </c>
      <c r="C1507">
        <v>216.39999</v>
      </c>
    </row>
    <row r="1508" spans="2:3" x14ac:dyDescent="0.2">
      <c r="B1508" s="18">
        <v>43776</v>
      </c>
      <c r="C1508">
        <v>217.99001000000001</v>
      </c>
    </row>
    <row r="1509" spans="2:3" x14ac:dyDescent="0.2">
      <c r="B1509" s="18">
        <v>43777</v>
      </c>
      <c r="C1509">
        <v>221.11</v>
      </c>
    </row>
    <row r="1510" spans="2:3" x14ac:dyDescent="0.2">
      <c r="B1510" s="18">
        <v>43780</v>
      </c>
      <c r="C1510">
        <v>220.7</v>
      </c>
    </row>
    <row r="1511" spans="2:3" x14ac:dyDescent="0.2">
      <c r="B1511" s="18">
        <v>43781</v>
      </c>
      <c r="C1511">
        <v>221.31</v>
      </c>
    </row>
    <row r="1512" spans="2:3" x14ac:dyDescent="0.2">
      <c r="B1512" s="18">
        <v>43782</v>
      </c>
      <c r="C1512">
        <v>219.67</v>
      </c>
    </row>
    <row r="1513" spans="2:3" x14ac:dyDescent="0.2">
      <c r="B1513" s="18">
        <v>43783</v>
      </c>
      <c r="C1513">
        <v>218.5</v>
      </c>
    </row>
    <row r="1514" spans="2:3" x14ac:dyDescent="0.2">
      <c r="B1514" s="18">
        <v>43784</v>
      </c>
      <c r="C1514">
        <v>220.86</v>
      </c>
    </row>
    <row r="1515" spans="2:3" x14ac:dyDescent="0.2">
      <c r="B1515" s="18">
        <v>43787</v>
      </c>
      <c r="C1515">
        <v>220.67</v>
      </c>
    </row>
    <row r="1516" spans="2:3" x14ac:dyDescent="0.2">
      <c r="B1516" s="18">
        <v>43788</v>
      </c>
      <c r="C1516">
        <v>224.5</v>
      </c>
    </row>
    <row r="1517" spans="2:3" x14ac:dyDescent="0.2">
      <c r="B1517" s="18">
        <v>43789</v>
      </c>
      <c r="C1517">
        <v>225.50998999999999</v>
      </c>
    </row>
    <row r="1518" spans="2:3" x14ac:dyDescent="0.2">
      <c r="B1518" s="18">
        <v>43790</v>
      </c>
      <c r="C1518">
        <v>227.82001</v>
      </c>
    </row>
    <row r="1519" spans="2:3" x14ac:dyDescent="0.2">
      <c r="B1519" s="18">
        <v>43791</v>
      </c>
      <c r="C1519">
        <v>230.74001000000001</v>
      </c>
    </row>
    <row r="1520" spans="2:3" x14ac:dyDescent="0.2">
      <c r="B1520" s="18">
        <v>43794</v>
      </c>
      <c r="C1520">
        <v>234.53998999999999</v>
      </c>
    </row>
    <row r="1521" spans="2:3" x14ac:dyDescent="0.2">
      <c r="B1521" s="18">
        <v>43795</v>
      </c>
      <c r="C1521">
        <v>234.39</v>
      </c>
    </row>
    <row r="1522" spans="2:3" x14ac:dyDescent="0.2">
      <c r="B1522" s="18">
        <v>43796</v>
      </c>
      <c r="C1522">
        <v>234.53998999999999</v>
      </c>
    </row>
    <row r="1523" spans="2:3" x14ac:dyDescent="0.2">
      <c r="B1523" s="18">
        <v>43798</v>
      </c>
      <c r="C1523">
        <v>234.72</v>
      </c>
    </row>
    <row r="1524" spans="2:3" x14ac:dyDescent="0.2">
      <c r="B1524" s="18">
        <v>43801</v>
      </c>
      <c r="C1524">
        <v>233.48</v>
      </c>
    </row>
    <row r="1525" spans="2:3" x14ac:dyDescent="0.2">
      <c r="B1525" s="18">
        <v>43802</v>
      </c>
      <c r="C1525">
        <v>232.77</v>
      </c>
    </row>
    <row r="1526" spans="2:3" x14ac:dyDescent="0.2">
      <c r="B1526" s="18">
        <v>43803</v>
      </c>
      <c r="C1526">
        <v>233.88</v>
      </c>
    </row>
    <row r="1527" spans="2:3" x14ac:dyDescent="0.2">
      <c r="B1527" s="18">
        <v>43804</v>
      </c>
      <c r="C1527">
        <v>233.41</v>
      </c>
    </row>
    <row r="1528" spans="2:3" x14ac:dyDescent="0.2">
      <c r="B1528" s="18">
        <v>43805</v>
      </c>
      <c r="C1528">
        <v>233.77</v>
      </c>
    </row>
    <row r="1529" spans="2:3" x14ac:dyDescent="0.2">
      <c r="B1529" s="18">
        <v>43808</v>
      </c>
      <c r="C1529">
        <v>232.82001</v>
      </c>
    </row>
    <row r="1530" spans="2:3" x14ac:dyDescent="0.2">
      <c r="B1530" s="18">
        <v>43809</v>
      </c>
      <c r="C1530">
        <v>233.84</v>
      </c>
    </row>
    <row r="1531" spans="2:3" x14ac:dyDescent="0.2">
      <c r="B1531" s="18">
        <v>43810</v>
      </c>
      <c r="C1531">
        <v>234.00998999999999</v>
      </c>
    </row>
    <row r="1532" spans="2:3" x14ac:dyDescent="0.2">
      <c r="B1532" s="18">
        <v>43811</v>
      </c>
      <c r="C1532">
        <v>235.99001000000001</v>
      </c>
    </row>
    <row r="1533" spans="2:3" x14ac:dyDescent="0.2">
      <c r="B1533" s="18">
        <v>43812</v>
      </c>
      <c r="C1533">
        <v>236.74001000000001</v>
      </c>
    </row>
    <row r="1534" spans="2:3" x14ac:dyDescent="0.2">
      <c r="B1534" s="18">
        <v>43815</v>
      </c>
      <c r="C1534">
        <v>243.2</v>
      </c>
    </row>
    <row r="1535" spans="2:3" x14ac:dyDescent="0.2">
      <c r="B1535" s="18">
        <v>43816</v>
      </c>
      <c r="C1535">
        <v>242.84</v>
      </c>
    </row>
    <row r="1536" spans="2:3" x14ac:dyDescent="0.2">
      <c r="B1536" s="18">
        <v>43817</v>
      </c>
      <c r="C1536">
        <v>241.94</v>
      </c>
    </row>
    <row r="1537" spans="2:3" x14ac:dyDescent="0.2">
      <c r="B1537" s="18">
        <v>43818</v>
      </c>
      <c r="C1537">
        <v>241.84</v>
      </c>
    </row>
    <row r="1538" spans="2:3" x14ac:dyDescent="0.2">
      <c r="B1538" s="18">
        <v>43819</v>
      </c>
      <c r="C1538">
        <v>243.06</v>
      </c>
    </row>
    <row r="1539" spans="2:3" x14ac:dyDescent="0.2">
      <c r="B1539" s="18">
        <v>43822</v>
      </c>
      <c r="C1539">
        <v>243.03</v>
      </c>
    </row>
    <row r="1540" spans="2:3" x14ac:dyDescent="0.2">
      <c r="B1540" s="18">
        <v>43823</v>
      </c>
      <c r="C1540">
        <v>242.33</v>
      </c>
    </row>
    <row r="1541" spans="2:3" x14ac:dyDescent="0.2">
      <c r="B1541" s="18">
        <v>43825</v>
      </c>
      <c r="C1541">
        <v>241.89999</v>
      </c>
    </row>
    <row r="1542" spans="2:3" x14ac:dyDescent="0.2">
      <c r="B1542" s="18">
        <v>43826</v>
      </c>
      <c r="C1542">
        <v>241.53</v>
      </c>
    </row>
    <row r="1543" spans="2:3" x14ac:dyDescent="0.2">
      <c r="B1543" s="18">
        <v>43829</v>
      </c>
      <c r="C1543">
        <v>240.27</v>
      </c>
    </row>
    <row r="1544" spans="2:3" x14ac:dyDescent="0.2">
      <c r="B1544" s="18">
        <v>43830</v>
      </c>
      <c r="C1544">
        <v>241.07001</v>
      </c>
    </row>
    <row r="1545" spans="2:3" x14ac:dyDescent="0.2">
      <c r="B1545" s="18">
        <v>43832</v>
      </c>
      <c r="C1545">
        <v>240.10001</v>
      </c>
    </row>
    <row r="1546" spans="2:3" x14ac:dyDescent="0.2">
      <c r="B1546" s="18">
        <v>43833</v>
      </c>
      <c r="C1546">
        <v>238.47</v>
      </c>
    </row>
    <row r="1547" spans="2:3" x14ac:dyDescent="0.2">
      <c r="B1547" s="18">
        <v>43836</v>
      </c>
      <c r="C1547">
        <v>240.3</v>
      </c>
    </row>
    <row r="1548" spans="2:3" x14ac:dyDescent="0.2">
      <c r="B1548" s="18">
        <v>43837</v>
      </c>
      <c r="C1548">
        <v>238.03998999999999</v>
      </c>
    </row>
    <row r="1549" spans="2:3" x14ac:dyDescent="0.2">
      <c r="B1549" s="18">
        <v>43838</v>
      </c>
      <c r="C1549">
        <v>238.22</v>
      </c>
    </row>
    <row r="1550" spans="2:3" x14ac:dyDescent="0.2">
      <c r="B1550" s="18">
        <v>43839</v>
      </c>
      <c r="C1550">
        <v>238.92999</v>
      </c>
    </row>
    <row r="1551" spans="2:3" x14ac:dyDescent="0.2">
      <c r="B1551" s="18">
        <v>43840</v>
      </c>
      <c r="C1551">
        <v>238.25998999999999</v>
      </c>
    </row>
    <row r="1552" spans="2:3" x14ac:dyDescent="0.2">
      <c r="B1552" s="18">
        <v>43843</v>
      </c>
      <c r="C1552">
        <v>236.92</v>
      </c>
    </row>
    <row r="1553" spans="2:3" x14ac:dyDescent="0.2">
      <c r="B1553" s="18">
        <v>43844</v>
      </c>
      <c r="C1553">
        <v>240</v>
      </c>
    </row>
    <row r="1554" spans="2:3" x14ac:dyDescent="0.2">
      <c r="B1554" s="18">
        <v>43845</v>
      </c>
      <c r="C1554">
        <v>241.7</v>
      </c>
    </row>
    <row r="1555" spans="2:3" x14ac:dyDescent="0.2">
      <c r="B1555" s="18">
        <v>43846</v>
      </c>
      <c r="C1555">
        <v>240.5</v>
      </c>
    </row>
    <row r="1556" spans="2:3" x14ac:dyDescent="0.2">
      <c r="B1556" s="18">
        <v>43847</v>
      </c>
      <c r="C1556">
        <v>241.49001000000001</v>
      </c>
    </row>
    <row r="1557" spans="2:3" x14ac:dyDescent="0.2">
      <c r="B1557" s="18">
        <v>43851</v>
      </c>
      <c r="C1557">
        <v>237.60001</v>
      </c>
    </row>
    <row r="1558" spans="2:3" x14ac:dyDescent="0.2">
      <c r="B1558" s="18">
        <v>43852</v>
      </c>
      <c r="C1558">
        <v>236.75</v>
      </c>
    </row>
    <row r="1559" spans="2:3" x14ac:dyDescent="0.2">
      <c r="B1559" s="18">
        <v>43853</v>
      </c>
      <c r="C1559">
        <v>235.03998999999999</v>
      </c>
    </row>
    <row r="1560" spans="2:3" x14ac:dyDescent="0.2">
      <c r="B1560" s="18">
        <v>43854</v>
      </c>
      <c r="C1560">
        <v>225.59</v>
      </c>
    </row>
    <row r="1561" spans="2:3" x14ac:dyDescent="0.2">
      <c r="B1561" s="18">
        <v>43857</v>
      </c>
      <c r="C1561">
        <v>222.95</v>
      </c>
    </row>
    <row r="1562" spans="2:3" x14ac:dyDescent="0.2">
      <c r="B1562" s="18">
        <v>43858</v>
      </c>
      <c r="C1562">
        <v>224.84</v>
      </c>
    </row>
    <row r="1563" spans="2:3" x14ac:dyDescent="0.2">
      <c r="B1563" s="18">
        <v>43859</v>
      </c>
      <c r="C1563">
        <v>227.14999</v>
      </c>
    </row>
    <row r="1564" spans="2:3" x14ac:dyDescent="0.2">
      <c r="B1564" s="18">
        <v>43860</v>
      </c>
      <c r="C1564">
        <v>226.14999</v>
      </c>
    </row>
    <row r="1565" spans="2:3" x14ac:dyDescent="0.2">
      <c r="B1565" s="18">
        <v>43861</v>
      </c>
      <c r="C1565">
        <v>216.05</v>
      </c>
    </row>
    <row r="1566" spans="2:3" x14ac:dyDescent="0.2">
      <c r="B1566" s="18">
        <v>43864</v>
      </c>
      <c r="C1566">
        <v>216.88</v>
      </c>
    </row>
    <row r="1567" spans="2:3" x14ac:dyDescent="0.2">
      <c r="B1567" s="18">
        <v>43865</v>
      </c>
      <c r="C1567">
        <v>221.81</v>
      </c>
    </row>
    <row r="1568" spans="2:3" x14ac:dyDescent="0.2">
      <c r="B1568" s="18">
        <v>43866</v>
      </c>
      <c r="C1568">
        <v>231.94</v>
      </c>
    </row>
    <row r="1569" spans="2:3" x14ac:dyDescent="0.2">
      <c r="B1569" s="18">
        <v>43867</v>
      </c>
      <c r="C1569">
        <v>231.45</v>
      </c>
    </row>
    <row r="1570" spans="2:3" x14ac:dyDescent="0.2">
      <c r="B1570" s="18">
        <v>43868</v>
      </c>
      <c r="C1570">
        <v>229.33</v>
      </c>
    </row>
    <row r="1571" spans="2:3" x14ac:dyDescent="0.2">
      <c r="B1571" s="18">
        <v>43871</v>
      </c>
      <c r="C1571">
        <v>227.42</v>
      </c>
    </row>
    <row r="1572" spans="2:3" x14ac:dyDescent="0.2">
      <c r="B1572" s="18">
        <v>43872</v>
      </c>
      <c r="C1572">
        <v>228.96001000000001</v>
      </c>
    </row>
    <row r="1573" spans="2:3" x14ac:dyDescent="0.2">
      <c r="B1573" s="18">
        <v>43873</v>
      </c>
      <c r="C1573">
        <v>227</v>
      </c>
    </row>
    <row r="1574" spans="2:3" x14ac:dyDescent="0.2">
      <c r="B1574" s="18">
        <v>43874</v>
      </c>
      <c r="C1574">
        <v>223.03998999999999</v>
      </c>
    </row>
    <row r="1575" spans="2:3" x14ac:dyDescent="0.2">
      <c r="B1575" s="18">
        <v>43875</v>
      </c>
      <c r="C1575">
        <v>223.48</v>
      </c>
    </row>
    <row r="1576" spans="2:3" x14ac:dyDescent="0.2">
      <c r="B1576" s="18">
        <v>43879</v>
      </c>
      <c r="C1576">
        <v>221.69</v>
      </c>
    </row>
    <row r="1577" spans="2:3" x14ac:dyDescent="0.2">
      <c r="B1577" s="18">
        <v>43880</v>
      </c>
      <c r="C1577">
        <v>222.96001000000001</v>
      </c>
    </row>
    <row r="1578" spans="2:3" x14ac:dyDescent="0.2">
      <c r="B1578" s="18">
        <v>43881</v>
      </c>
      <c r="C1578">
        <v>222.14</v>
      </c>
    </row>
    <row r="1579" spans="2:3" x14ac:dyDescent="0.2">
      <c r="B1579" s="18">
        <v>43882</v>
      </c>
      <c r="C1579">
        <v>222.78998999999999</v>
      </c>
    </row>
    <row r="1580" spans="2:3" x14ac:dyDescent="0.2">
      <c r="B1580" s="18">
        <v>43885</v>
      </c>
      <c r="C1580">
        <v>217.88</v>
      </c>
    </row>
    <row r="1581" spans="2:3" x14ac:dyDescent="0.2">
      <c r="B1581" s="18">
        <v>43886</v>
      </c>
      <c r="C1581">
        <v>210.38</v>
      </c>
    </row>
    <row r="1582" spans="2:3" x14ac:dyDescent="0.2">
      <c r="B1582" s="18">
        <v>43887</v>
      </c>
      <c r="C1582">
        <v>214.53998999999999</v>
      </c>
    </row>
    <row r="1583" spans="2:3" x14ac:dyDescent="0.2">
      <c r="B1583" s="18">
        <v>43888</v>
      </c>
      <c r="C1583">
        <v>203.5</v>
      </c>
    </row>
    <row r="1584" spans="2:3" x14ac:dyDescent="0.2">
      <c r="B1584" s="18">
        <v>43889</v>
      </c>
      <c r="C1584">
        <v>199.73</v>
      </c>
    </row>
    <row r="1585" spans="2:3" x14ac:dyDescent="0.2">
      <c r="B1585" s="18">
        <v>43892</v>
      </c>
      <c r="C1585">
        <v>212.2</v>
      </c>
    </row>
    <row r="1586" spans="2:3" x14ac:dyDescent="0.2">
      <c r="B1586" s="18">
        <v>43893</v>
      </c>
      <c r="C1586">
        <v>204.42</v>
      </c>
    </row>
    <row r="1587" spans="2:3" x14ac:dyDescent="0.2">
      <c r="B1587" s="18">
        <v>43894</v>
      </c>
      <c r="C1587">
        <v>215.11</v>
      </c>
    </row>
    <row r="1588" spans="2:3" x14ac:dyDescent="0.2">
      <c r="B1588" s="18">
        <v>43895</v>
      </c>
      <c r="C1588">
        <v>212.12</v>
      </c>
    </row>
    <row r="1589" spans="2:3" x14ac:dyDescent="0.2">
      <c r="B1589" s="18">
        <v>43896</v>
      </c>
      <c r="C1589">
        <v>210.64999</v>
      </c>
    </row>
    <row r="1590" spans="2:3" x14ac:dyDescent="0.2">
      <c r="B1590" s="18">
        <v>43899</v>
      </c>
      <c r="C1590">
        <v>198.37</v>
      </c>
    </row>
    <row r="1591" spans="2:3" x14ac:dyDescent="0.2">
      <c r="B1591" s="18">
        <v>43900</v>
      </c>
      <c r="C1591">
        <v>206.8</v>
      </c>
    </row>
    <row r="1592" spans="2:3" x14ac:dyDescent="0.2">
      <c r="B1592" s="18">
        <v>43901</v>
      </c>
      <c r="C1592">
        <v>198.64999</v>
      </c>
    </row>
    <row r="1593" spans="2:3" x14ac:dyDescent="0.2">
      <c r="B1593" s="18">
        <v>43902</v>
      </c>
      <c r="C1593">
        <v>182.24001000000001</v>
      </c>
    </row>
    <row r="1594" spans="2:3" x14ac:dyDescent="0.2">
      <c r="B1594" s="18">
        <v>43903</v>
      </c>
      <c r="C1594">
        <v>202.10001</v>
      </c>
    </row>
    <row r="1595" spans="2:3" x14ac:dyDescent="0.2">
      <c r="B1595" s="18">
        <v>43906</v>
      </c>
      <c r="C1595">
        <v>188.67999</v>
      </c>
    </row>
    <row r="1596" spans="2:3" x14ac:dyDescent="0.2">
      <c r="B1596" s="18">
        <v>43907</v>
      </c>
      <c r="C1596">
        <v>207.8</v>
      </c>
    </row>
    <row r="1597" spans="2:3" x14ac:dyDescent="0.2">
      <c r="B1597" s="18">
        <v>43908</v>
      </c>
      <c r="C1597">
        <v>204.88</v>
      </c>
    </row>
    <row r="1598" spans="2:3" x14ac:dyDescent="0.2">
      <c r="B1598" s="18">
        <v>43909</v>
      </c>
      <c r="C1598">
        <v>198.75998999999999</v>
      </c>
    </row>
  </sheetData>
  <pageMargins left="0.75" right="0.75" top="1" bottom="1" header="0.5" footer="0.5"/>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7</vt:i4>
      </vt:variant>
    </vt:vector>
  </HeadingPairs>
  <TitlesOfParts>
    <vt:vector size="7" baseType="lpstr">
      <vt:lpstr>Задание</vt:lpstr>
      <vt:lpstr>Акции</vt:lpstr>
      <vt:lpstr>КХЛ</vt:lpstr>
      <vt:lpstr>Текст</vt:lpstr>
      <vt:lpstr>Продажи</vt:lpstr>
      <vt:lpstr>Массив</vt:lpstr>
      <vt:lpstr>Сделки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2021-01-11T19:21:56Z</dcterms:created>
  <dcterms:modified xsi:type="dcterms:W3CDTF">2022-01-11T07:38:58Z</dcterms:modified>
</cp:coreProperties>
</file>