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yanalazareva/Documents/УНИВЕР/документы/БИС/"/>
    </mc:Choice>
  </mc:AlternateContent>
  <xr:revisionPtr revIDLastSave="0" documentId="13_ncr:1_{19D5C65C-BB9F-3548-8AE1-AD693BB1C94B}" xr6:coauthVersionLast="45" xr6:coauthVersionMax="45" xr10:uidLastSave="{00000000-0000-0000-0000-000000000000}"/>
  <bookViews>
    <workbookView xWindow="0" yWindow="460" windowWidth="28800" windowHeight="159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4" i="1" l="1"/>
  <c r="B192" i="1"/>
  <c r="B182" i="1"/>
  <c r="B174" i="1"/>
  <c r="B172" i="1"/>
  <c r="B160" i="1"/>
  <c r="B159" i="1"/>
  <c r="B158" i="1"/>
  <c r="B157" i="1"/>
  <c r="F145" i="1"/>
  <c r="B145" i="1"/>
  <c r="B133" i="1" l="1"/>
  <c r="B131" i="1"/>
  <c r="A120" i="1"/>
  <c r="F109" i="1"/>
  <c r="F107" i="1"/>
  <c r="B109" i="1"/>
  <c r="B107" i="1"/>
  <c r="F97" i="1"/>
  <c r="B97" i="1"/>
  <c r="A88" i="1"/>
  <c r="A87" i="1"/>
  <c r="A75" i="1" l="1"/>
  <c r="B69" i="1"/>
  <c r="C60" i="1"/>
  <c r="C50" i="1"/>
  <c r="A37" i="1"/>
  <c r="A36" i="1"/>
  <c r="A31" i="1"/>
  <c r="B18" i="1"/>
  <c r="B19" i="1" s="1"/>
  <c r="B7" i="1"/>
  <c r="C18" i="1" l="1"/>
  <c r="C19" i="1"/>
  <c r="B20" i="1"/>
  <c r="B21" i="1" l="1"/>
  <c r="C20" i="1"/>
  <c r="B22" i="1" l="1"/>
  <c r="C21" i="1"/>
  <c r="B23" i="1" l="1"/>
  <c r="C22" i="1"/>
  <c r="B24" i="1" l="1"/>
  <c r="C24" i="1" s="1"/>
  <c r="C23" i="1"/>
</calcChain>
</file>

<file path=xl/sharedStrings.xml><?xml version="1.0" encoding="utf-8"?>
<sst xmlns="http://schemas.openxmlformats.org/spreadsheetml/2006/main" count="155" uniqueCount="77">
  <si>
    <t>Задание1</t>
  </si>
  <si>
    <t>Депозит</t>
  </si>
  <si>
    <t>Проц ставка годовая</t>
  </si>
  <si>
    <t>срок, лет</t>
  </si>
  <si>
    <t>Будущее значение депозита</t>
  </si>
  <si>
    <t>сумма вклада</t>
  </si>
  <si>
    <t>ставка</t>
  </si>
  <si>
    <t>Способ 1</t>
  </si>
  <si>
    <t>Решение с помощью суммы ряда</t>
  </si>
  <si>
    <t>Период</t>
  </si>
  <si>
    <t>Дисконтипрование</t>
  </si>
  <si>
    <t>Наращенная сумма</t>
  </si>
  <si>
    <t>Решение по формуле сложных процентов</t>
  </si>
  <si>
    <t>БС=ПС*(1+Ставка)^Кпер</t>
  </si>
  <si>
    <t>Способ 2</t>
  </si>
  <si>
    <t>Задание2</t>
  </si>
  <si>
    <t>Задание3</t>
  </si>
  <si>
    <t>с точки зрения вкладчика это доход</t>
  </si>
  <si>
    <t>с точки зрения банка это расход, т.е. возврат денег банком вкладчику</t>
  </si>
  <si>
    <t>Задание4</t>
  </si>
  <si>
    <t>Периодический платеж</t>
  </si>
  <si>
    <t>Процентная ставка</t>
  </si>
  <si>
    <t>Начислений процентов за год</t>
  </si>
  <si>
    <t>Процентная ставка за период</t>
  </si>
  <si>
    <t>Срок, лет</t>
  </si>
  <si>
    <t>Общее число периодов</t>
  </si>
  <si>
    <t>Обязательность платежей</t>
  </si>
  <si>
    <t>Будущее знач депозита</t>
  </si>
  <si>
    <t>Плт</t>
  </si>
  <si>
    <t>Ставка</t>
  </si>
  <si>
    <t>Кпер</t>
  </si>
  <si>
    <t>Тип</t>
  </si>
  <si>
    <t>БС</t>
  </si>
  <si>
    <t>Если взносы в конце года:</t>
  </si>
  <si>
    <t>Задание5</t>
  </si>
  <si>
    <t>Первоначальный взнос</t>
  </si>
  <si>
    <t>Ставка, год</t>
  </si>
  <si>
    <t>Начислений процентов в год</t>
  </si>
  <si>
    <t>Будущее значение вклада</t>
  </si>
  <si>
    <r>
      <t>1.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4"/>
        <color theme="1"/>
        <rFont val="Times New Roman"/>
        <family val="1"/>
        <charset val="204"/>
      </rPr>
      <t>В банке размещен двухлетний депозит в сумме 30 тыс. руб. под 12% годовых. Начисление процентов производится ежеквартально. Определить величину депозита в конце срока размещения.</t>
    </r>
  </si>
  <si>
    <t>2. Существует два варианта размещения 50 тыс. руб. в банке в течение трех лет: в начале каждого года под 19% годовых или в конце каждого года под 27% годовых. Определить наиболее предпочтительный вариант.</t>
  </si>
  <si>
    <t>Самост. Решение</t>
  </si>
  <si>
    <t>Задача 1</t>
  </si>
  <si>
    <t>С точки зрения вклдачика - доход</t>
  </si>
  <si>
    <t>С точки зрения банка - расход</t>
  </si>
  <si>
    <t>Задача 2</t>
  </si>
  <si>
    <t>ВАР 1</t>
  </si>
  <si>
    <t>Начисление в начале года</t>
  </si>
  <si>
    <t>Начисление в конце года</t>
  </si>
  <si>
    <t>Второй вариант выгоднее</t>
  </si>
  <si>
    <t>Задача 3</t>
  </si>
  <si>
    <t>Периодичесикий платеж</t>
  </si>
  <si>
    <t>Срок депозита, лет</t>
  </si>
  <si>
    <t>Обязательность платежей(ТИП)</t>
  </si>
  <si>
    <t>Задача 4</t>
  </si>
  <si>
    <t>Процентная ставка, годовая</t>
  </si>
  <si>
    <t>Срок, месяц</t>
  </si>
  <si>
    <t>Задача 5</t>
  </si>
  <si>
    <t>Задача 6</t>
  </si>
  <si>
    <t>Срок депозита, месяц</t>
  </si>
  <si>
    <t>Начислений процентов за полгода</t>
  </si>
  <si>
    <t>Рассчитать будущую стоимость облигации номиналом 100 тыс. руб.,</t>
  </si>
  <si>
    <t>выпущенной на 4 года, если предусмотрен следующий порядок</t>
  </si>
  <si>
    <t>начисления купона: в первый год – 12,5%, в следующие два года – 14%, в</t>
  </si>
  <si>
    <t>последний год – 17% годовых.</t>
  </si>
  <si>
    <t>Задача 7</t>
  </si>
  <si>
    <t>1 год:</t>
  </si>
  <si>
    <t>тыс. руб</t>
  </si>
  <si>
    <t>2 год:</t>
  </si>
  <si>
    <t>3 год:</t>
  </si>
  <si>
    <t>4 год:</t>
  </si>
  <si>
    <t>Задача 8</t>
  </si>
  <si>
    <t>Задача 9</t>
  </si>
  <si>
    <t>Сумма</t>
  </si>
  <si>
    <t>Процент</t>
  </si>
  <si>
    <t>Итог</t>
  </si>
  <si>
    <t>Задача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</si>
</sst>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  <numFmt numFmtId="165" formatCode="#,##0.00\ &quot;₽&quot;"/>
    <numFmt numFmtId="166" formatCode="0.0%"/>
  </numFmts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5"/>
      <color rgb="FF000000"/>
      <name val="Yandex-sans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2" borderId="0" xfId="0" applyFill="1"/>
    <xf numFmtId="2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justify" vertical="center"/>
    </xf>
    <xf numFmtId="0" fontId="1" fillId="0" borderId="0" xfId="0" applyFont="1"/>
    <xf numFmtId="8" fontId="2" fillId="0" borderId="0" xfId="0" applyNumberFormat="1" applyFont="1"/>
    <xf numFmtId="8" fontId="0" fillId="0" borderId="0" xfId="0" applyNumberFormat="1"/>
    <xf numFmtId="165" fontId="0" fillId="0" borderId="0" xfId="0" applyNumberFormat="1"/>
    <xf numFmtId="8" fontId="4" fillId="0" borderId="0" xfId="0" applyNumberFormat="1" applyFont="1"/>
    <xf numFmtId="0" fontId="5" fillId="0" borderId="0" xfId="0" applyFont="1"/>
    <xf numFmtId="44" fontId="0" fillId="0" borderId="0" xfId="1" applyFont="1"/>
    <xf numFmtId="8" fontId="0" fillId="2" borderId="0" xfId="0" applyNumberFormat="1" applyFill="1"/>
    <xf numFmtId="0" fontId="7" fillId="0" borderId="0" xfId="0" applyFont="1"/>
    <xf numFmtId="0" fontId="0" fillId="0" borderId="0" xfId="0" applyNumberFormat="1"/>
    <xf numFmtId="0" fontId="8" fillId="0" borderId="0" xfId="0" applyFont="1"/>
    <xf numFmtId="44" fontId="0" fillId="2" borderId="0" xfId="0" applyNumberFormat="1" applyFill="1"/>
    <xf numFmtId="166" fontId="0" fillId="0" borderId="0" xfId="0" applyNumberFormat="1"/>
    <xf numFmtId="0" fontId="2" fillId="0" borderId="0" xfId="0" applyFont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"/>
  <sheetViews>
    <sheetView tabSelected="1" topLeftCell="A175" zoomScale="125" workbookViewId="0">
      <selection activeCell="B195" sqref="B195"/>
    </sheetView>
  </sheetViews>
  <sheetFormatPr baseColWidth="10" defaultColWidth="8.83203125" defaultRowHeight="15"/>
  <cols>
    <col min="1" max="1" width="30" customWidth="1"/>
    <col min="2" max="2" width="21.1640625" customWidth="1"/>
    <col min="3" max="3" width="18.83203125" customWidth="1"/>
    <col min="5" max="5" width="23.33203125" customWidth="1"/>
    <col min="6" max="6" width="18.1640625" customWidth="1"/>
    <col min="12" max="12" width="32.33203125" customWidth="1"/>
  </cols>
  <sheetData>
    <row r="1" spans="1:3">
      <c r="A1" s="9" t="s">
        <v>0</v>
      </c>
    </row>
    <row r="4" spans="1:3">
      <c r="A4" t="s">
        <v>1</v>
      </c>
      <c r="B4" s="2">
        <v>7000</v>
      </c>
    </row>
    <row r="5" spans="1:3">
      <c r="A5" t="s">
        <v>2</v>
      </c>
      <c r="B5" s="3">
        <v>0.09</v>
      </c>
    </row>
    <row r="6" spans="1:3">
      <c r="A6" t="s">
        <v>3</v>
      </c>
      <c r="B6">
        <v>1</v>
      </c>
    </row>
    <row r="7" spans="1:3" ht="33.75" customHeight="1">
      <c r="A7" s="1" t="s">
        <v>4</v>
      </c>
      <c r="B7">
        <f>B4*(1+B5*B6)</f>
        <v>7630.0000000000009</v>
      </c>
    </row>
    <row r="10" spans="1:3">
      <c r="A10" s="9" t="s">
        <v>15</v>
      </c>
    </row>
    <row r="11" spans="1:3">
      <c r="A11" t="s">
        <v>5</v>
      </c>
      <c r="B11">
        <v>2000</v>
      </c>
    </row>
    <row r="12" spans="1:3">
      <c r="A12" t="s">
        <v>6</v>
      </c>
      <c r="B12" s="3">
        <v>0.06</v>
      </c>
      <c r="C12" s="6">
        <v>0.06</v>
      </c>
    </row>
    <row r="13" spans="1:3">
      <c r="A13" t="s">
        <v>3</v>
      </c>
      <c r="B13">
        <v>7</v>
      </c>
    </row>
    <row r="16" spans="1:3" ht="32">
      <c r="A16" t="s">
        <v>7</v>
      </c>
      <c r="B16" s="4" t="s">
        <v>8</v>
      </c>
    </row>
    <row r="17" spans="1:3">
      <c r="A17" s="5" t="s">
        <v>9</v>
      </c>
      <c r="B17" s="5" t="s">
        <v>10</v>
      </c>
      <c r="C17" s="5" t="s">
        <v>11</v>
      </c>
    </row>
    <row r="18" spans="1:3">
      <c r="A18" s="5">
        <v>1</v>
      </c>
      <c r="B18" s="6">
        <f>1+1*C12</f>
        <v>1.06</v>
      </c>
      <c r="C18">
        <f>$B$11*B18</f>
        <v>2120</v>
      </c>
    </row>
    <row r="19" spans="1:3">
      <c r="A19" s="5">
        <v>2</v>
      </c>
      <c r="B19">
        <f>B18+B18*$C$12</f>
        <v>1.1236000000000002</v>
      </c>
      <c r="C19">
        <f t="shared" ref="C19:C24" si="0">$B$11*B19</f>
        <v>2247.2000000000003</v>
      </c>
    </row>
    <row r="20" spans="1:3">
      <c r="A20" s="5">
        <v>3</v>
      </c>
      <c r="B20">
        <f t="shared" ref="B20:B24" si="1">B19+B19*$C$12</f>
        <v>1.1910160000000001</v>
      </c>
      <c r="C20">
        <f t="shared" si="0"/>
        <v>2382.0320000000002</v>
      </c>
    </row>
    <row r="21" spans="1:3">
      <c r="A21" s="5">
        <v>4</v>
      </c>
      <c r="B21">
        <f t="shared" si="1"/>
        <v>1.2624769600000001</v>
      </c>
      <c r="C21">
        <f t="shared" si="0"/>
        <v>2524.9539200000004</v>
      </c>
    </row>
    <row r="22" spans="1:3">
      <c r="A22" s="5">
        <v>5</v>
      </c>
      <c r="B22">
        <f t="shared" si="1"/>
        <v>1.3382255776</v>
      </c>
      <c r="C22">
        <f t="shared" si="0"/>
        <v>2676.4511551999999</v>
      </c>
    </row>
    <row r="23" spans="1:3">
      <c r="A23" s="5">
        <v>6</v>
      </c>
      <c r="B23">
        <f t="shared" si="1"/>
        <v>1.4185191122560001</v>
      </c>
      <c r="C23">
        <f t="shared" si="0"/>
        <v>2837.0382245120004</v>
      </c>
    </row>
    <row r="24" spans="1:3">
      <c r="A24" s="5">
        <v>7</v>
      </c>
      <c r="B24">
        <f t="shared" si="1"/>
        <v>1.5036302589913602</v>
      </c>
      <c r="C24">
        <f t="shared" si="0"/>
        <v>3007.2605179827201</v>
      </c>
    </row>
    <row r="27" spans="1:3" ht="32">
      <c r="A27" t="s">
        <v>14</v>
      </c>
      <c r="B27" s="4" t="s">
        <v>12</v>
      </c>
    </row>
    <row r="29" spans="1:3" ht="19">
      <c r="A29" s="8" t="s">
        <v>13</v>
      </c>
    </row>
    <row r="31" spans="1:3">
      <c r="A31">
        <f>B11*(1+C12)^B13</f>
        <v>3007.2605179827215</v>
      </c>
    </row>
    <row r="35" spans="1:3">
      <c r="A35" s="9" t="s">
        <v>16</v>
      </c>
    </row>
    <row r="36" spans="1:3" ht="32">
      <c r="A36" s="10">
        <f>FV(11.5%/2,3*2,,-37000)</f>
        <v>51746.857428072864</v>
      </c>
      <c r="B36" s="1" t="s">
        <v>17</v>
      </c>
    </row>
    <row r="37" spans="1:3" ht="48">
      <c r="A37" s="11">
        <f>FV(11.5%/2,3*2,,37000)</f>
        <v>-51746.857428072864</v>
      </c>
      <c r="B37" s="1" t="s">
        <v>18</v>
      </c>
    </row>
    <row r="41" spans="1:3">
      <c r="A41" s="9" t="s">
        <v>19</v>
      </c>
    </row>
    <row r="43" spans="1:3">
      <c r="A43" t="s">
        <v>20</v>
      </c>
      <c r="B43" t="s">
        <v>28</v>
      </c>
      <c r="C43" s="12">
        <v>20000</v>
      </c>
    </row>
    <row r="44" spans="1:3">
      <c r="A44" t="s">
        <v>21</v>
      </c>
      <c r="C44" s="7">
        <v>0.17</v>
      </c>
    </row>
    <row r="45" spans="1:3">
      <c r="A45" t="s">
        <v>22</v>
      </c>
      <c r="C45">
        <v>1</v>
      </c>
    </row>
    <row r="46" spans="1:3">
      <c r="A46" t="s">
        <v>23</v>
      </c>
      <c r="B46" t="s">
        <v>29</v>
      </c>
      <c r="C46" s="7">
        <v>0.17</v>
      </c>
    </row>
    <row r="47" spans="1:3">
      <c r="A47" t="s">
        <v>24</v>
      </c>
      <c r="C47">
        <v>5</v>
      </c>
    </row>
    <row r="48" spans="1:3">
      <c r="A48" t="s">
        <v>25</v>
      </c>
      <c r="B48" t="s">
        <v>30</v>
      </c>
      <c r="C48">
        <v>5</v>
      </c>
    </row>
    <row r="49" spans="1:3">
      <c r="A49" t="s">
        <v>26</v>
      </c>
      <c r="B49" t="s">
        <v>31</v>
      </c>
      <c r="C49">
        <v>1</v>
      </c>
    </row>
    <row r="50" spans="1:3" ht="16">
      <c r="A50" t="s">
        <v>27</v>
      </c>
      <c r="B50" t="s">
        <v>32</v>
      </c>
      <c r="C50" s="13">
        <f xml:space="preserve"> FV(17%,5,-20000,,1)</f>
        <v>164136.96491399987</v>
      </c>
    </row>
    <row r="52" spans="1:3">
      <c r="A52" s="14" t="s">
        <v>33</v>
      </c>
    </row>
    <row r="53" spans="1:3">
      <c r="A53" t="s">
        <v>20</v>
      </c>
      <c r="B53" t="s">
        <v>28</v>
      </c>
      <c r="C53" s="12">
        <v>20000</v>
      </c>
    </row>
    <row r="54" spans="1:3">
      <c r="A54" t="s">
        <v>21</v>
      </c>
      <c r="C54" s="7">
        <v>0.17</v>
      </c>
    </row>
    <row r="55" spans="1:3">
      <c r="A55" t="s">
        <v>22</v>
      </c>
      <c r="C55">
        <v>1</v>
      </c>
    </row>
    <row r="56" spans="1:3">
      <c r="A56" t="s">
        <v>23</v>
      </c>
      <c r="B56" t="s">
        <v>29</v>
      </c>
      <c r="C56" s="7">
        <v>0.17</v>
      </c>
    </row>
    <row r="57" spans="1:3">
      <c r="A57" t="s">
        <v>24</v>
      </c>
      <c r="C57">
        <v>5</v>
      </c>
    </row>
    <row r="58" spans="1:3">
      <c r="A58" t="s">
        <v>25</v>
      </c>
      <c r="B58" t="s">
        <v>30</v>
      </c>
      <c r="C58">
        <v>5</v>
      </c>
    </row>
    <row r="59" spans="1:3">
      <c r="A59" t="s">
        <v>26</v>
      </c>
      <c r="B59" t="s">
        <v>31</v>
      </c>
      <c r="C59">
        <v>1</v>
      </c>
    </row>
    <row r="60" spans="1:3" ht="16">
      <c r="A60" t="s">
        <v>27</v>
      </c>
      <c r="B60" t="s">
        <v>32</v>
      </c>
      <c r="C60" s="13">
        <f xml:space="preserve"> FV(17%,5,-20000)</f>
        <v>140288.00419999988</v>
      </c>
    </row>
    <row r="63" spans="1:3">
      <c r="A63" s="9" t="s">
        <v>34</v>
      </c>
    </row>
    <row r="65" spans="1:3">
      <c r="A65" t="s">
        <v>35</v>
      </c>
      <c r="B65" s="12">
        <v>453839.29508206435</v>
      </c>
    </row>
    <row r="66" spans="1:3">
      <c r="A66" t="s">
        <v>36</v>
      </c>
      <c r="B66" s="3">
        <v>7.0000000000000007E-2</v>
      </c>
    </row>
    <row r="67" spans="1:3">
      <c r="A67" t="s">
        <v>24</v>
      </c>
      <c r="B67">
        <v>4</v>
      </c>
    </row>
    <row r="68" spans="1:3">
      <c r="A68" t="s">
        <v>37</v>
      </c>
      <c r="B68">
        <v>12</v>
      </c>
    </row>
    <row r="69" spans="1:3">
      <c r="A69" t="s">
        <v>38</v>
      </c>
      <c r="B69" s="11">
        <f>FV(B66/B68,B67*B68,,-B65)</f>
        <v>600000</v>
      </c>
    </row>
    <row r="73" spans="1:3" ht="70.5" customHeight="1">
      <c r="A73" s="22" t="s">
        <v>39</v>
      </c>
      <c r="B73" s="22"/>
      <c r="C73" s="22"/>
    </row>
    <row r="75" spans="1:3">
      <c r="A75" s="11">
        <f>FV(12%/4,2*4,,-30000)</f>
        <v>38003.102441628478</v>
      </c>
    </row>
    <row r="79" spans="1:3" ht="76.5" customHeight="1"/>
    <row r="84" spans="1:12">
      <c r="A84" s="5" t="s">
        <v>41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6" spans="1:12">
      <c r="A86" s="17" t="s">
        <v>42</v>
      </c>
    </row>
    <row r="87" spans="1:12">
      <c r="A87" s="11">
        <f>FV(12%/4,2*4,,-30000)</f>
        <v>38003.102441628478</v>
      </c>
      <c r="B87" t="s">
        <v>43</v>
      </c>
    </row>
    <row r="88" spans="1:12">
      <c r="A88" s="11">
        <f>FV(12%/4,2*4,,30000)</f>
        <v>-38003.102441628478</v>
      </c>
      <c r="B88" t="s">
        <v>44</v>
      </c>
    </row>
    <row r="90" spans="1:12" ht="92" customHeight="1">
      <c r="A90" s="17" t="s">
        <v>45</v>
      </c>
      <c r="J90" s="22" t="s">
        <v>40</v>
      </c>
      <c r="K90" s="22"/>
      <c r="L90" s="22"/>
    </row>
    <row r="92" spans="1:12">
      <c r="A92" t="s">
        <v>46</v>
      </c>
      <c r="E92" t="s">
        <v>46</v>
      </c>
    </row>
    <row r="93" spans="1:12">
      <c r="A93" t="s">
        <v>1</v>
      </c>
      <c r="B93" s="15">
        <v>50000</v>
      </c>
      <c r="E93" t="s">
        <v>1</v>
      </c>
      <c r="F93" s="15">
        <v>50000</v>
      </c>
    </row>
    <row r="94" spans="1:12">
      <c r="A94" t="s">
        <v>21</v>
      </c>
      <c r="B94" s="3">
        <v>0.19</v>
      </c>
      <c r="E94" t="s">
        <v>21</v>
      </c>
      <c r="F94" s="3">
        <v>0.27</v>
      </c>
    </row>
    <row r="95" spans="1:12">
      <c r="A95" t="s">
        <v>24</v>
      </c>
      <c r="B95">
        <v>3</v>
      </c>
      <c r="E95" t="s">
        <v>24</v>
      </c>
      <c r="F95">
        <v>3</v>
      </c>
    </row>
    <row r="96" spans="1:12">
      <c r="A96" t="s">
        <v>47</v>
      </c>
      <c r="B96">
        <v>1</v>
      </c>
      <c r="E96" t="s">
        <v>48</v>
      </c>
      <c r="F96">
        <v>0</v>
      </c>
    </row>
    <row r="97" spans="1:6">
      <c r="A97" t="s">
        <v>4</v>
      </c>
      <c r="B97" s="11">
        <f>FV(19%/1,3*1,,-50000,1)</f>
        <v>84257.95</v>
      </c>
      <c r="E97" t="s">
        <v>4</v>
      </c>
      <c r="F97" s="16">
        <f>FV(27%/1,3*1,,-50000,0)</f>
        <v>102419.15</v>
      </c>
    </row>
    <row r="99" spans="1:6">
      <c r="F99" t="s">
        <v>49</v>
      </c>
    </row>
    <row r="100" spans="1:6">
      <c r="A100" s="17" t="s">
        <v>50</v>
      </c>
    </row>
    <row r="102" spans="1:6">
      <c r="A102" t="s">
        <v>51</v>
      </c>
      <c r="B102">
        <v>3000</v>
      </c>
      <c r="E102" t="s">
        <v>51</v>
      </c>
      <c r="F102">
        <v>1000</v>
      </c>
    </row>
    <row r="103" spans="1:6">
      <c r="A103" t="s">
        <v>21</v>
      </c>
      <c r="B103" s="3">
        <v>0.14000000000000001</v>
      </c>
      <c r="E103" t="s">
        <v>21</v>
      </c>
      <c r="F103" s="3">
        <v>0.14000000000000001</v>
      </c>
    </row>
    <row r="104" spans="1:6">
      <c r="A104" t="s">
        <v>22</v>
      </c>
      <c r="B104" s="18">
        <v>4</v>
      </c>
      <c r="E104" t="s">
        <v>22</v>
      </c>
      <c r="F104" s="18">
        <v>12</v>
      </c>
    </row>
    <row r="105" spans="1:6">
      <c r="A105" t="s">
        <v>23</v>
      </c>
      <c r="B105" s="3">
        <v>0.14000000000000001</v>
      </c>
      <c r="E105" t="s">
        <v>23</v>
      </c>
      <c r="F105" s="3">
        <v>0.14000000000000001</v>
      </c>
    </row>
    <row r="106" spans="1:6">
      <c r="A106" t="s">
        <v>52</v>
      </c>
      <c r="B106">
        <v>5</v>
      </c>
      <c r="E106" t="s">
        <v>52</v>
      </c>
      <c r="F106">
        <v>5</v>
      </c>
    </row>
    <row r="107" spans="1:6">
      <c r="A107" t="s">
        <v>25</v>
      </c>
      <c r="B107">
        <f>4*5</f>
        <v>20</v>
      </c>
      <c r="E107" t="s">
        <v>25</v>
      </c>
      <c r="F107">
        <f>12*5</f>
        <v>60</v>
      </c>
    </row>
    <row r="108" spans="1:6">
      <c r="A108" t="s">
        <v>53</v>
      </c>
      <c r="B108">
        <v>1</v>
      </c>
      <c r="E108" t="s">
        <v>53</v>
      </c>
      <c r="F108">
        <v>0</v>
      </c>
    </row>
    <row r="109" spans="1:6">
      <c r="A109" t="s">
        <v>4</v>
      </c>
      <c r="B109" s="16">
        <f>FV(B103/4,5*4,-3000,,1)</f>
        <v>87808.412030326886</v>
      </c>
      <c r="E109" t="s">
        <v>4</v>
      </c>
      <c r="F109" s="16">
        <f>FV(F103/5,F104*5,-1000,,0)</f>
        <v>151538.74184084372</v>
      </c>
    </row>
    <row r="112" spans="1:6">
      <c r="A112" s="17" t="s">
        <v>54</v>
      </c>
    </row>
    <row r="114" spans="1:2">
      <c r="A114" t="s">
        <v>1</v>
      </c>
      <c r="B114" s="15">
        <v>7000</v>
      </c>
    </row>
    <row r="115" spans="1:2">
      <c r="A115" t="s">
        <v>55</v>
      </c>
      <c r="B115" s="3">
        <v>0.11</v>
      </c>
    </row>
    <row r="116" spans="1:2">
      <c r="A116" t="s">
        <v>56</v>
      </c>
      <c r="B116">
        <v>27</v>
      </c>
    </row>
    <row r="117" spans="1:2">
      <c r="A117" t="s">
        <v>4</v>
      </c>
    </row>
    <row r="119" spans="1:2" ht="19">
      <c r="A119" s="19" t="s">
        <v>13</v>
      </c>
    </row>
    <row r="120" spans="1:2">
      <c r="A120" s="20">
        <f>B114*(1+B115)^B116</f>
        <v>117170.54966096861</v>
      </c>
    </row>
    <row r="124" spans="1:2">
      <c r="A124" s="17" t="s">
        <v>57</v>
      </c>
    </row>
    <row r="126" spans="1:2">
      <c r="A126" t="s">
        <v>51</v>
      </c>
      <c r="B126">
        <v>1000</v>
      </c>
    </row>
    <row r="127" spans="1:2">
      <c r="A127" t="s">
        <v>21</v>
      </c>
      <c r="B127" s="21">
        <v>0.13500000000000001</v>
      </c>
    </row>
    <row r="128" spans="1:2">
      <c r="A128" t="s">
        <v>22</v>
      </c>
      <c r="B128" s="18">
        <v>12</v>
      </c>
    </row>
    <row r="129" spans="1:6">
      <c r="A129" t="s">
        <v>23</v>
      </c>
      <c r="B129" s="3">
        <v>0.14000000000000001</v>
      </c>
    </row>
    <row r="130" spans="1:6">
      <c r="A130" t="s">
        <v>52</v>
      </c>
      <c r="B130">
        <v>3</v>
      </c>
    </row>
    <row r="131" spans="1:6">
      <c r="A131" t="s">
        <v>25</v>
      </c>
      <c r="B131">
        <f>12*3</f>
        <v>36</v>
      </c>
    </row>
    <row r="132" spans="1:6">
      <c r="A132" t="s">
        <v>53</v>
      </c>
      <c r="B132">
        <v>1</v>
      </c>
    </row>
    <row r="133" spans="1:6">
      <c r="A133" t="s">
        <v>4</v>
      </c>
      <c r="B133" s="16">
        <f>FV(B127/12,3*12,-1000,,1)</f>
        <v>44577.350299590304</v>
      </c>
    </row>
    <row r="137" spans="1:6">
      <c r="A137" s="17" t="s">
        <v>58</v>
      </c>
    </row>
    <row r="140" spans="1:6">
      <c r="A140" t="s">
        <v>51</v>
      </c>
      <c r="B140">
        <v>1000</v>
      </c>
      <c r="E140" t="s">
        <v>51</v>
      </c>
      <c r="F140">
        <v>1000</v>
      </c>
    </row>
    <row r="141" spans="1:6">
      <c r="A141" t="s">
        <v>21</v>
      </c>
      <c r="B141" s="3">
        <v>0.15</v>
      </c>
      <c r="E141" t="s">
        <v>21</v>
      </c>
      <c r="F141" s="3">
        <v>0.17</v>
      </c>
    </row>
    <row r="142" spans="1:6">
      <c r="A142" t="s">
        <v>60</v>
      </c>
      <c r="B142" s="18">
        <v>2</v>
      </c>
      <c r="E142" t="s">
        <v>60</v>
      </c>
      <c r="F142" s="18">
        <v>1</v>
      </c>
    </row>
    <row r="143" spans="1:6">
      <c r="A143" t="s">
        <v>59</v>
      </c>
      <c r="B143">
        <v>6</v>
      </c>
      <c r="E143" t="s">
        <v>59</v>
      </c>
      <c r="F143">
        <v>6</v>
      </c>
    </row>
    <row r="144" spans="1:6">
      <c r="A144" t="s">
        <v>25</v>
      </c>
      <c r="B144">
        <v>2</v>
      </c>
      <c r="E144" t="s">
        <v>25</v>
      </c>
      <c r="F144">
        <v>1</v>
      </c>
    </row>
    <row r="145" spans="1:6">
      <c r="A145" t="s">
        <v>4</v>
      </c>
      <c r="B145" s="16">
        <f>FV(B141,2,-1000)</f>
        <v>2149.9999999999986</v>
      </c>
      <c r="E145" t="s">
        <v>4</v>
      </c>
      <c r="F145" s="16">
        <f>FV(F141,1,-1000)</f>
        <v>999.99999999999955</v>
      </c>
    </row>
    <row r="148" spans="1:6">
      <c r="A148" s="17" t="s">
        <v>65</v>
      </c>
    </row>
    <row r="150" spans="1:6" ht="19">
      <c r="A150" s="19" t="s">
        <v>61</v>
      </c>
    </row>
    <row r="151" spans="1:6" ht="19">
      <c r="A151" s="19" t="s">
        <v>62</v>
      </c>
    </row>
    <row r="152" spans="1:6" ht="19">
      <c r="A152" s="19" t="s">
        <v>63</v>
      </c>
    </row>
    <row r="153" spans="1:6" ht="19">
      <c r="A153" s="19" t="s">
        <v>64</v>
      </c>
    </row>
    <row r="157" spans="1:6">
      <c r="A157" t="s">
        <v>66</v>
      </c>
      <c r="B157">
        <f>100*0.125+100</f>
        <v>112.5</v>
      </c>
      <c r="C157" t="s">
        <v>67</v>
      </c>
    </row>
    <row r="158" spans="1:6">
      <c r="A158" t="s">
        <v>68</v>
      </c>
      <c r="B158">
        <f>112.5*0.14+112.5</f>
        <v>128.25</v>
      </c>
      <c r="C158" t="s">
        <v>67</v>
      </c>
    </row>
    <row r="159" spans="1:6">
      <c r="A159" t="s">
        <v>69</v>
      </c>
      <c r="B159">
        <f>128.25*0.14+128.25</f>
        <v>146.20500000000001</v>
      </c>
      <c r="C159" t="s">
        <v>67</v>
      </c>
    </row>
    <row r="160" spans="1:6">
      <c r="A160" t="s">
        <v>70</v>
      </c>
      <c r="B160" s="5">
        <f>146.205*0.17+146.205</f>
        <v>171.05985000000001</v>
      </c>
      <c r="C160" t="s">
        <v>67</v>
      </c>
    </row>
    <row r="164" spans="1:2">
      <c r="A164" s="17" t="s">
        <v>71</v>
      </c>
    </row>
    <row r="167" spans="1:2">
      <c r="A167" t="s">
        <v>51</v>
      </c>
      <c r="B167">
        <v>2000</v>
      </c>
    </row>
    <row r="168" spans="1:2">
      <c r="A168" t="s">
        <v>21</v>
      </c>
      <c r="B168" s="3">
        <v>0.1</v>
      </c>
    </row>
    <row r="169" spans="1:2">
      <c r="A169" t="s">
        <v>22</v>
      </c>
      <c r="B169" s="18">
        <v>12</v>
      </c>
    </row>
    <row r="170" spans="1:2">
      <c r="A170" t="s">
        <v>23</v>
      </c>
      <c r="B170" s="3">
        <v>0.1</v>
      </c>
    </row>
    <row r="171" spans="1:2">
      <c r="A171" t="s">
        <v>52</v>
      </c>
      <c r="B171">
        <v>8</v>
      </c>
    </row>
    <row r="172" spans="1:2">
      <c r="A172" t="s">
        <v>25</v>
      </c>
      <c r="B172">
        <f>4*8</f>
        <v>32</v>
      </c>
    </row>
    <row r="173" spans="1:2">
      <c r="A173" t="s">
        <v>53</v>
      </c>
      <c r="B173">
        <v>1</v>
      </c>
    </row>
    <row r="174" spans="1:2">
      <c r="A174" t="s">
        <v>4</v>
      </c>
      <c r="B174" s="16">
        <f>FV(B168/4,B172,-2000)</f>
        <v>96300.555021824301</v>
      </c>
    </row>
    <row r="177" spans="1:2">
      <c r="A177" s="17" t="s">
        <v>72</v>
      </c>
    </row>
    <row r="179" spans="1:2">
      <c r="A179" t="s">
        <v>73</v>
      </c>
      <c r="B179">
        <v>30000</v>
      </c>
    </row>
    <row r="180" spans="1:2">
      <c r="A180" t="s">
        <v>24</v>
      </c>
      <c r="B180">
        <v>2</v>
      </c>
    </row>
    <row r="181" spans="1:2">
      <c r="A181" t="s">
        <v>74</v>
      </c>
      <c r="B181" s="3">
        <v>0.08</v>
      </c>
    </row>
    <row r="182" spans="1:2">
      <c r="A182" t="s">
        <v>75</v>
      </c>
      <c r="B182" s="5">
        <f>B179*(1+B180*B181)</f>
        <v>34800</v>
      </c>
    </row>
    <row r="185" spans="1:2">
      <c r="A185" s="17" t="s">
        <v>76</v>
      </c>
    </row>
    <row r="187" spans="1:2">
      <c r="A187" t="s">
        <v>73</v>
      </c>
      <c r="B187">
        <v>6000</v>
      </c>
    </row>
    <row r="188" spans="1:2">
      <c r="A188" t="s">
        <v>51</v>
      </c>
      <c r="B188">
        <v>500</v>
      </c>
    </row>
    <row r="189" spans="1:2">
      <c r="A189" t="s">
        <v>21</v>
      </c>
      <c r="B189" s="7">
        <v>7.4999999999999997E-3</v>
      </c>
    </row>
    <row r="190" spans="1:2">
      <c r="A190" t="s">
        <v>22</v>
      </c>
      <c r="B190" s="18">
        <v>12</v>
      </c>
    </row>
    <row r="191" spans="1:2">
      <c r="A191" t="s">
        <v>24</v>
      </c>
      <c r="B191">
        <v>3</v>
      </c>
    </row>
    <row r="192" spans="1:2">
      <c r="A192" t="s">
        <v>25</v>
      </c>
      <c r="B192">
        <f>12*3</f>
        <v>36</v>
      </c>
    </row>
    <row r="193" spans="1:2">
      <c r="A193" t="s">
        <v>53</v>
      </c>
      <c r="B193">
        <v>0</v>
      </c>
    </row>
    <row r="194" spans="1:2">
      <c r="A194" t="s">
        <v>4</v>
      </c>
      <c r="B194" s="16">
        <f>FV(B189/12,B192,-500,-6000,0)</f>
        <v>24334.763826287995</v>
      </c>
    </row>
  </sheetData>
  <mergeCells count="2">
    <mergeCell ref="A73:C73"/>
    <mergeCell ref="J90:L90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Лазарева Яна Владимировна</dc:creator>
  <cp:lastModifiedBy>Microsoft Office User</cp:lastModifiedBy>
  <dcterms:created xsi:type="dcterms:W3CDTF">2020-09-03T11:05:07Z</dcterms:created>
  <dcterms:modified xsi:type="dcterms:W3CDTF">2020-09-09T11:33:22Z</dcterms:modified>
</cp:coreProperties>
</file>