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ocuments\ЭКОНОМИКА ИС 2020\БИ\Семинар 5\"/>
    </mc:Choice>
  </mc:AlternateContent>
  <xr:revisionPtr revIDLastSave="0" documentId="13_ncr:1_{FFC4BE34-F820-4066-9425-07C9D206FD75}" xr6:coauthVersionLast="45" xr6:coauthVersionMax="45" xr10:uidLastSave="{00000000-0000-0000-0000-000000000000}"/>
  <bookViews>
    <workbookView xWindow="-110" yWindow="-110" windowWidth="19420" windowHeight="10420" xr2:uid="{37ED0415-C293-440B-9697-C6172F48775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5" i="1" l="1"/>
  <c r="E134" i="1"/>
  <c r="C95" i="1"/>
  <c r="C94" i="1"/>
  <c r="I51" i="1" l="1"/>
  <c r="H51" i="1"/>
  <c r="E46" i="1"/>
  <c r="E44" i="1"/>
  <c r="E45" i="1" s="1"/>
  <c r="E47" i="1" s="1"/>
  <c r="H36" i="1" l="1"/>
  <c r="G36" i="1"/>
  <c r="H35" i="1"/>
  <c r="G35" i="1"/>
  <c r="K32" i="1"/>
  <c r="J32" i="1"/>
  <c r="L32" i="1" s="1"/>
  <c r="K31" i="1"/>
  <c r="J31" i="1"/>
  <c r="L31" i="1" s="1"/>
  <c r="D22" i="1"/>
  <c r="I17" i="1"/>
  <c r="H17" i="1"/>
  <c r="G17" i="1"/>
  <c r="F17" i="1"/>
  <c r="E17" i="1"/>
  <c r="F16" i="1"/>
  <c r="F18" i="1" l="1"/>
  <c r="F19" i="1" s="1"/>
  <c r="F20" i="1" s="1"/>
  <c r="F22" i="1" s="1"/>
  <c r="G16" i="1"/>
  <c r="E18" i="1"/>
  <c r="H16" i="1" l="1"/>
  <c r="G18" i="1"/>
  <c r="E19" i="1"/>
  <c r="E20" i="1" s="1"/>
  <c r="E22" i="1" s="1"/>
  <c r="G19" i="1" l="1"/>
  <c r="G20" i="1" s="1"/>
  <c r="G22" i="1" s="1"/>
  <c r="H18" i="1"/>
  <c r="I16" i="1"/>
  <c r="I18" i="1" s="1"/>
  <c r="H19" i="1" l="1"/>
  <c r="H20" i="1" s="1"/>
  <c r="H22" i="1" s="1"/>
  <c r="I19" i="1"/>
  <c r="I20" i="1" s="1"/>
  <c r="I22" i="1" s="1"/>
  <c r="D23" i="1" l="1"/>
</calcChain>
</file>

<file path=xl/sharedStrings.xml><?xml version="1.0" encoding="utf-8"?>
<sst xmlns="http://schemas.openxmlformats.org/spreadsheetml/2006/main" count="78" uniqueCount="69">
  <si>
    <t>Год</t>
  </si>
  <si>
    <t>Приведённые доходы</t>
  </si>
  <si>
    <t>IRR</t>
  </si>
  <si>
    <t>NPV</t>
  </si>
  <si>
    <t>Задача 1</t>
  </si>
  <si>
    <t>Задача 2</t>
  </si>
  <si>
    <t>№ п/п</t>
  </si>
  <si>
    <t>Зелёной заливкой исходная информация выделена, рассчитываемые ячейки белые</t>
  </si>
  <si>
    <t>Объём реализации</t>
  </si>
  <si>
    <t>Прогнозируемые значения</t>
  </si>
  <si>
    <t>Текущие расходы</t>
  </si>
  <si>
    <t>Износ (амортизация)</t>
  </si>
  <si>
    <t>Налогооблагаемая прибыль</t>
  </si>
  <si>
    <t>Налог на прибыль (30%)</t>
  </si>
  <si>
    <t>Пример учебный, поэтому ставка такая (теоретически она может быть любой)</t>
  </si>
  <si>
    <t>Чистая прибыль</t>
  </si>
  <si>
    <t>проект неэффективный</t>
  </si>
  <si>
    <t>Проект</t>
  </si>
  <si>
    <t>P</t>
  </si>
  <si>
    <t>А</t>
  </si>
  <si>
    <t>Б</t>
  </si>
  <si>
    <t>При расчёте NPV приводим все элементы потоков платежей к 0-му моменту (текущему)!</t>
  </si>
  <si>
    <t>Дисконтированный срок окупаемости</t>
  </si>
  <si>
    <t>Проект А</t>
  </si>
  <si>
    <t>Здесь NPV точно</t>
  </si>
  <si>
    <t>Проект окупается на 6-м году</t>
  </si>
  <si>
    <t>Проект Б</t>
  </si>
  <si>
    <t xml:space="preserve"> будет отрицательным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</si>
  <si>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проект Б предпочтительнее, т.к. NPV больше, Р больше, сроки окупаемости одинаковы.</t>
    </r>
  </si>
  <si>
    <t>Задача 3</t>
  </si>
  <si>
    <t>Показа-тель, тыс. дол.</t>
  </si>
  <si>
    <t>Коммерческая организация рассматривает целесообразность приобретения новой технологической линии.</t>
  </si>
  <si>
    <t xml:space="preserve">Стоимость линии составляет 10 млн. долл, срок эксплуатации - 5 лет, износ на оборудование начисляется методом </t>
  </si>
  <si>
    <t xml:space="preserve">прямолинейной амортизации по 20% годовых. Выручка от реализации продукции прогнозируется по годам в объёмах, </t>
  </si>
  <si>
    <t>представленных в таблице. Текущие расходы оцениваются следующим образом: 3400 тыс. долл. в первый год эксплуатации</t>
  </si>
  <si>
    <t>с последующим их ежегодныи ростом на 3%. Данный проект не выходит за рамки традиционной финансово-хозяйственной</t>
  </si>
  <si>
    <t xml:space="preserve">деятельности с ценой авансированного капитала (WACC) 19%. Ставка налога на прибыль 30%. </t>
  </si>
  <si>
    <t>Целесообразен ли данный проект к реализации?</t>
  </si>
  <si>
    <t>Инвестиционные проекты А и Б характеризуются представленными в таблице потоками платежей.</t>
  </si>
  <si>
    <t xml:space="preserve">Ставка сравнения составляет 10%. Найти значение чистой текущей стоимости, внутренней ставки доходности, </t>
  </si>
  <si>
    <t xml:space="preserve">На строительство магазина надо затратить в течение месяца около 10 тыс. долл, а затем он неограниченно долго </t>
  </si>
  <si>
    <t>будет давать 2 тыс. долл в год. Найти характеристики данного проекта, если ставка процента равна 8% в год.</t>
  </si>
  <si>
    <r>
      <rPr>
        <b/>
        <sz val="11"/>
        <color theme="1"/>
        <rFont val="Calibri"/>
        <family val="2"/>
        <charset val="204"/>
        <scheme val="minor"/>
      </rPr>
      <t>Примечание</t>
    </r>
    <r>
      <rPr>
        <sz val="11"/>
        <color theme="1"/>
        <rFont val="Calibri"/>
        <family val="2"/>
        <charset val="204"/>
        <scheme val="minor"/>
      </rPr>
      <t xml:space="preserve">: Поскольку амортизационные отчисления не вызывают оттока денежных средств, то они учитываются в потоке </t>
    </r>
  </si>
  <si>
    <t>отдач: прибавляются к сумме чистой прибыли.</t>
  </si>
  <si>
    <t>Срок окупаемости:</t>
  </si>
  <si>
    <r>
      <rPr>
        <b/>
        <sz val="11"/>
        <color theme="1"/>
        <rFont val="Calibri"/>
        <family val="2"/>
        <charset val="204"/>
        <scheme val="minor"/>
      </rPr>
      <t>Примечание</t>
    </r>
    <r>
      <rPr>
        <sz val="11"/>
        <color theme="1"/>
        <rFont val="Calibri"/>
        <family val="2"/>
        <charset val="204"/>
        <scheme val="minor"/>
      </rPr>
      <t>: для решения воспользоваться формулой приведённой стоимости вечной ренты (А</t>
    </r>
    <r>
      <rPr>
        <vertAlign val="subscript"/>
        <sz val="11"/>
        <color theme="1"/>
        <rFont val="Calibri"/>
        <family val="2"/>
        <charset val="204"/>
      </rPr>
      <t>∞</t>
    </r>
    <r>
      <rPr>
        <sz val="11"/>
        <color theme="1"/>
        <rFont val="Calibri"/>
        <family val="2"/>
        <charset val="204"/>
      </rPr>
      <t>=R</t>
    </r>
    <r>
      <rPr>
        <sz val="11"/>
        <color theme="1"/>
        <rFont val="Calibri"/>
        <family val="2"/>
        <charset val="204"/>
        <scheme val="minor"/>
      </rPr>
      <t>/i, где R - размер ежегодного платежа)</t>
    </r>
  </si>
  <si>
    <t>Полезная информация из теории финансовой математики - понятие эффективной ставки</t>
  </si>
  <si>
    <t>Задача 4</t>
  </si>
  <si>
    <r>
      <rPr>
        <i/>
        <sz val="11"/>
        <color theme="1"/>
        <rFont val="Calibri"/>
        <family val="2"/>
        <charset val="204"/>
        <scheme val="minor"/>
      </rPr>
      <t>Источник</t>
    </r>
    <r>
      <rPr>
        <sz val="11"/>
        <color theme="1"/>
        <rFont val="Calibri"/>
        <family val="2"/>
        <charset val="204"/>
        <scheme val="minor"/>
      </rPr>
      <t xml:space="preserve">: Капитоненко В.В. Задачи и тесты по финансовой математике: учеб. пособие </t>
    </r>
    <r>
      <rPr>
        <sz val="11"/>
        <color theme="1"/>
        <rFont val="Calibri"/>
        <family val="2"/>
        <charset val="204"/>
      </rPr>
      <t xml:space="preserve">– </t>
    </r>
    <r>
      <rPr>
        <sz val="11"/>
        <color theme="1"/>
        <rFont val="Calibri"/>
        <family val="2"/>
        <charset val="204"/>
        <scheme val="minor"/>
      </rPr>
      <t>2-е изд., перераб. и доп. – М.: Финансы и статистика, 2011.</t>
    </r>
  </si>
  <si>
    <t>Что выгоднее: вложить 20 тыс. руб. на 1 мес. под годовую ставку 12% или на 6 мес. под 12,2%?</t>
  </si>
  <si>
    <r>
      <rPr>
        <i/>
        <sz val="11"/>
        <color theme="1"/>
        <rFont val="Calibri"/>
        <family val="2"/>
        <charset val="204"/>
        <scheme val="minor"/>
      </rPr>
      <t>r</t>
    </r>
    <r>
      <rPr>
        <vertAlign val="subscript"/>
        <sz val="11"/>
        <color theme="1"/>
        <rFont val="Calibri"/>
        <family val="2"/>
        <charset val="204"/>
        <scheme val="minor"/>
      </rPr>
      <t>ef</t>
    </r>
    <r>
      <rPr>
        <sz val="11"/>
        <color theme="1"/>
        <rFont val="Calibri"/>
        <family val="2"/>
        <charset val="204"/>
        <scheme val="minor"/>
      </rPr>
      <t xml:space="preserve"> 1 =</t>
    </r>
  </si>
  <si>
    <r>
      <rPr>
        <i/>
        <sz val="11"/>
        <color theme="1"/>
        <rFont val="Calibri"/>
        <family val="2"/>
        <charset val="204"/>
        <scheme val="minor"/>
      </rPr>
      <t>r</t>
    </r>
    <r>
      <rPr>
        <vertAlign val="subscript"/>
        <sz val="11"/>
        <color theme="1"/>
        <rFont val="Calibri"/>
        <family val="2"/>
        <charset val="204"/>
        <scheme val="minor"/>
      </rPr>
      <t>ef</t>
    </r>
    <r>
      <rPr>
        <sz val="11"/>
        <color theme="1"/>
        <rFont val="Calibri"/>
        <family val="2"/>
        <charset val="204"/>
        <scheme val="minor"/>
      </rPr>
      <t xml:space="preserve"> 2 =</t>
    </r>
  </si>
  <si>
    <t>выгоднее</t>
  </si>
  <si>
    <t xml:space="preserve">Обратите внимание: </t>
  </si>
  <si>
    <t>понятие и формула эффективной ставки лежат в основе критерия MIRR.</t>
  </si>
  <si>
    <t>Капиталь-ные вложе-ния</t>
  </si>
  <si>
    <t>Чистый поток денеж-ных средств</t>
  </si>
  <si>
    <t>Полезная информация из теории финансовой математики - наращение процентов и инфляция</t>
  </si>
  <si>
    <t>Задача 5</t>
  </si>
  <si>
    <t>Какую ставку должен назначить банк, чтобы при годовой инфляции 12% реальная ставка оказалась 6%?</t>
  </si>
  <si>
    <t>Требуемая номинальная ставка =</t>
  </si>
  <si>
    <t>Приближённое значение требуемой номинальной ставки:</t>
  </si>
  <si>
    <t>Задача 6</t>
  </si>
  <si>
    <t>Какой среднегодовой темп прироста валового внутреннего продукта обеспечит через 10 лет его удвоение?</t>
  </si>
  <si>
    <t>70/x%=10</t>
  </si>
  <si>
    <t>Для решения воспользоваться правилом числа 70, записав его в виде уравнения.</t>
  </si>
  <si>
    <t>Откуда х=</t>
  </si>
  <si>
    <t>ежегодно.</t>
  </si>
  <si>
    <t>рентабельности, срока окупаемости и обосновать вариант вложения средств.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</si>
</sst>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164" formatCode="#,##0_ ;[Red]\-#,##0\ 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2" borderId="1" xfId="0" applyFont="1" applyFill="1" applyBorder="1"/>
    <xf numFmtId="1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4" borderId="1" xfId="0" applyFill="1" applyBorder="1"/>
    <xf numFmtId="8" fontId="0" fillId="0" borderId="1" xfId="0" applyNumberFormat="1" applyBorder="1"/>
    <xf numFmtId="0" fontId="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4" borderId="0" xfId="0" applyFill="1"/>
    <xf numFmtId="8" fontId="0" fillId="0" borderId="0" xfId="0" applyNumberFormat="1"/>
    <xf numFmtId="0" fontId="0" fillId="0" borderId="1" xfId="0" applyBorder="1" applyAlignment="1">
      <alignment horizontal="center" vertical="center"/>
    </xf>
    <xf numFmtId="0" fontId="0" fillId="5" borderId="0" xfId="0" applyFill="1"/>
    <xf numFmtId="0" fontId="7" fillId="5" borderId="0" xfId="0" applyFont="1" applyFill="1"/>
    <xf numFmtId="0" fontId="0" fillId="0" borderId="0" xfId="0" applyFill="1"/>
    <xf numFmtId="0" fontId="0" fillId="0" borderId="0" xfId="0" applyFont="1" applyFill="1"/>
    <xf numFmtId="0" fontId="1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6" borderId="0" xfId="0" applyFill="1"/>
    <xf numFmtId="9" fontId="0" fillId="6" borderId="0" xfId="0" applyNumberFormat="1" applyFill="1" applyAlignment="1">
      <alignment horizontal="center"/>
    </xf>
    <xf numFmtId="10" fontId="0" fillId="6" borderId="0" xfId="1" applyNumberFormat="1" applyFont="1" applyFill="1"/>
    <xf numFmtId="0" fontId="0" fillId="0" borderId="7" xfId="0" applyBorder="1"/>
    <xf numFmtId="1" fontId="3" fillId="6" borderId="0" xfId="0" applyNumberFormat="1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 wrapText="1"/>
    </xf>
    <xf numFmtId="8" fontId="0" fillId="4" borderId="1" xfId="0" applyNumberForma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10</xdr:col>
      <xdr:colOff>101600</xdr:colOff>
      <xdr:row>73</xdr:row>
      <xdr:rowOff>25400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D8DB986-429C-42A4-85B8-94DE75DC1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502900"/>
          <a:ext cx="6337300" cy="3340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10</xdr:col>
      <xdr:colOff>107950</xdr:colOff>
      <xdr:row>86</xdr:row>
      <xdr:rowOff>177800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F531115-837A-4F86-879C-A44146680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4001750"/>
          <a:ext cx="6343650" cy="25717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9</xdr:col>
      <xdr:colOff>546100</xdr:colOff>
      <xdr:row>116</xdr:row>
      <xdr:rowOff>127000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1534C231-ACFE-4962-84BA-ABFA63177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46950"/>
          <a:ext cx="6172200" cy="3257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9</xdr:col>
      <xdr:colOff>596900</xdr:colOff>
      <xdr:row>129</xdr:row>
      <xdr:rowOff>12700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9D72D979-A323-4D39-9183-28AD239FD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3361650"/>
          <a:ext cx="6223000" cy="222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D6CF-435B-4175-98D2-CAAA42A8CDB8}">
  <dimension ref="A2:M141"/>
  <sheetViews>
    <sheetView tabSelected="1" topLeftCell="A22" workbookViewId="0">
      <selection activeCell="G43" sqref="G43"/>
    </sheetView>
  </sheetViews>
  <sheetFormatPr defaultRowHeight="14.5" x14ac:dyDescent="0.35"/>
  <cols>
    <col min="3" max="3" width="9.36328125" customWidth="1"/>
    <col min="4" max="4" width="16.90625" customWidth="1"/>
    <col min="8" max="8" width="9.1796875" bestFit="1" customWidth="1"/>
    <col min="9" max="9" width="10.1796875" bestFit="1" customWidth="1"/>
  </cols>
  <sheetData>
    <row r="2" spans="2:13" x14ac:dyDescent="0.35">
      <c r="B2" s="1" t="s">
        <v>4</v>
      </c>
    </row>
    <row r="3" spans="2:13" x14ac:dyDescent="0.35">
      <c r="B3" s="17" t="s">
        <v>31</v>
      </c>
    </row>
    <row r="4" spans="2:13" x14ac:dyDescent="0.35">
      <c r="B4" s="17" t="s">
        <v>32</v>
      </c>
    </row>
    <row r="5" spans="2:13" x14ac:dyDescent="0.35">
      <c r="B5" s="17" t="s">
        <v>33</v>
      </c>
    </row>
    <row r="6" spans="2:13" x14ac:dyDescent="0.35">
      <c r="B6" s="17" t="s">
        <v>34</v>
      </c>
    </row>
    <row r="7" spans="2:13" x14ac:dyDescent="0.35">
      <c r="B7" s="17" t="s">
        <v>35</v>
      </c>
    </row>
    <row r="8" spans="2:13" x14ac:dyDescent="0.35">
      <c r="B8" s="17" t="s">
        <v>36</v>
      </c>
    </row>
    <row r="9" spans="2:13" x14ac:dyDescent="0.35">
      <c r="B9" s="17" t="s">
        <v>37</v>
      </c>
    </row>
    <row r="10" spans="2:13" x14ac:dyDescent="0.35">
      <c r="B10" s="28" t="s">
        <v>42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2:13" x14ac:dyDescent="0.35">
      <c r="B11" s="28" t="s">
        <v>43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2:13" ht="14.5" customHeight="1" x14ac:dyDescent="0.35">
      <c r="B13" s="44" t="s">
        <v>6</v>
      </c>
      <c r="C13" s="42" t="s">
        <v>30</v>
      </c>
      <c r="D13" s="39" t="s">
        <v>0</v>
      </c>
      <c r="E13" s="40"/>
      <c r="F13" s="40"/>
      <c r="G13" s="40"/>
      <c r="H13" s="40"/>
      <c r="I13" s="41"/>
    </row>
    <row r="14" spans="2:13" ht="34.5" customHeight="1" x14ac:dyDescent="0.35">
      <c r="B14" s="45"/>
      <c r="C14" s="43"/>
      <c r="D14" s="22">
        <v>0</v>
      </c>
      <c r="E14" s="22">
        <v>1</v>
      </c>
      <c r="F14" s="22">
        <v>2</v>
      </c>
      <c r="G14" s="22">
        <v>3</v>
      </c>
      <c r="H14" s="22">
        <v>4</v>
      </c>
      <c r="I14" s="22">
        <v>5</v>
      </c>
      <c r="J14" s="6" t="s">
        <v>7</v>
      </c>
    </row>
    <row r="15" spans="2:13" x14ac:dyDescent="0.35">
      <c r="B15" s="3">
        <v>1</v>
      </c>
      <c r="C15" s="2" t="s">
        <v>8</v>
      </c>
      <c r="D15" s="2"/>
      <c r="E15" s="7">
        <v>6800</v>
      </c>
      <c r="F15" s="7">
        <v>7400</v>
      </c>
      <c r="G15" s="7">
        <v>8200</v>
      </c>
      <c r="H15" s="7">
        <v>8000</v>
      </c>
      <c r="I15" s="7">
        <v>6000</v>
      </c>
      <c r="J15" s="6" t="s">
        <v>9</v>
      </c>
    </row>
    <row r="16" spans="2:13" x14ac:dyDescent="0.35">
      <c r="B16" s="3">
        <v>2</v>
      </c>
      <c r="C16" s="2" t="s">
        <v>10</v>
      </c>
      <c r="D16" s="2"/>
      <c r="E16" s="7">
        <v>3400</v>
      </c>
      <c r="F16" s="8">
        <f>E16*1.03</f>
        <v>3502</v>
      </c>
      <c r="G16" s="8">
        <f t="shared" ref="G16:I16" si="0">F16*1.03</f>
        <v>3607.06</v>
      </c>
      <c r="H16" s="8">
        <f t="shared" si="0"/>
        <v>3715.2718</v>
      </c>
      <c r="I16" s="8">
        <f t="shared" si="0"/>
        <v>3826.7299539999999</v>
      </c>
      <c r="J16" s="6" t="s">
        <v>9</v>
      </c>
    </row>
    <row r="17" spans="2:12" x14ac:dyDescent="0.35">
      <c r="B17" s="3">
        <v>3</v>
      </c>
      <c r="C17" s="9" t="s">
        <v>11</v>
      </c>
      <c r="D17" s="29"/>
      <c r="E17" s="7">
        <f>10000/5</f>
        <v>2000</v>
      </c>
      <c r="F17" s="7">
        <f t="shared" ref="F17:I17" si="1">10000/5</f>
        <v>2000</v>
      </c>
      <c r="G17" s="7">
        <f t="shared" si="1"/>
        <v>2000</v>
      </c>
      <c r="H17" s="7">
        <f t="shared" si="1"/>
        <v>2000</v>
      </c>
      <c r="I17" s="7">
        <f t="shared" si="1"/>
        <v>2000</v>
      </c>
    </row>
    <row r="18" spans="2:12" x14ac:dyDescent="0.35">
      <c r="B18" s="3">
        <v>4</v>
      </c>
      <c r="C18" s="2" t="s">
        <v>12</v>
      </c>
      <c r="D18" s="2"/>
      <c r="E18" s="10">
        <f>E15-E16-E17</f>
        <v>1400</v>
      </c>
      <c r="F18" s="10">
        <f t="shared" ref="F18:I18" si="2">F15-F16-F17</f>
        <v>1898</v>
      </c>
      <c r="G18" s="10">
        <f t="shared" si="2"/>
        <v>2592.9400000000005</v>
      </c>
      <c r="H18" s="10">
        <f t="shared" si="2"/>
        <v>2284.7281999999996</v>
      </c>
      <c r="I18" s="10">
        <f t="shared" si="2"/>
        <v>173.27004600000009</v>
      </c>
    </row>
    <row r="19" spans="2:12" x14ac:dyDescent="0.35">
      <c r="B19" s="3">
        <v>5</v>
      </c>
      <c r="C19" s="2" t="s">
        <v>13</v>
      </c>
      <c r="D19" s="2"/>
      <c r="E19" s="10">
        <f>E18*0.3</f>
        <v>420</v>
      </c>
      <c r="F19" s="10">
        <f t="shared" ref="F19:I19" si="3">F18*0.3</f>
        <v>569.4</v>
      </c>
      <c r="G19" s="10">
        <f t="shared" si="3"/>
        <v>777.88200000000018</v>
      </c>
      <c r="H19" s="10">
        <f t="shared" si="3"/>
        <v>685.41845999999987</v>
      </c>
      <c r="I19" s="10">
        <f t="shared" si="3"/>
        <v>51.981013800000028</v>
      </c>
      <c r="J19" s="6" t="s">
        <v>14</v>
      </c>
    </row>
    <row r="20" spans="2:12" x14ac:dyDescent="0.35">
      <c r="B20" s="3">
        <v>6</v>
      </c>
      <c r="C20" s="2" t="s">
        <v>15</v>
      </c>
      <c r="D20" s="2"/>
      <c r="E20" s="10">
        <f>E18-E19</f>
        <v>980</v>
      </c>
      <c r="F20" s="10">
        <f t="shared" ref="F20:I20" si="4">F18-F19</f>
        <v>1328.6</v>
      </c>
      <c r="G20" s="10">
        <f t="shared" si="4"/>
        <v>1815.0580000000004</v>
      </c>
      <c r="H20" s="10">
        <f t="shared" si="4"/>
        <v>1599.3097399999997</v>
      </c>
      <c r="I20" s="10">
        <f t="shared" si="4"/>
        <v>121.28903220000007</v>
      </c>
    </row>
    <row r="21" spans="2:12" ht="58" x14ac:dyDescent="0.35">
      <c r="B21" s="22">
        <v>7</v>
      </c>
      <c r="C21" s="30" t="s">
        <v>55</v>
      </c>
      <c r="D21" s="31">
        <v>-10000</v>
      </c>
      <c r="E21" s="33"/>
      <c r="F21" s="33"/>
      <c r="G21" s="33"/>
      <c r="H21" s="33"/>
      <c r="I21" s="33"/>
    </row>
    <row r="22" spans="2:12" ht="72.5" x14ac:dyDescent="0.35">
      <c r="B22" s="22">
        <v>8</v>
      </c>
      <c r="C22" s="30" t="s">
        <v>56</v>
      </c>
      <c r="D22" s="32">
        <f>D17+D20+D21</f>
        <v>-10000</v>
      </c>
      <c r="E22" s="32">
        <f t="shared" ref="E22:I22" si="5">E17+E20+E21</f>
        <v>2980</v>
      </c>
      <c r="F22" s="32">
        <f t="shared" si="5"/>
        <v>3328.6</v>
      </c>
      <c r="G22" s="32">
        <f t="shared" si="5"/>
        <v>3815.0580000000004</v>
      </c>
      <c r="H22" s="32">
        <f t="shared" si="5"/>
        <v>3599.3097399999997</v>
      </c>
      <c r="I22" s="32">
        <f t="shared" si="5"/>
        <v>2121.2890322000003</v>
      </c>
    </row>
    <row r="23" spans="2:12" x14ac:dyDescent="0.35">
      <c r="C23" s="4" t="s">
        <v>3</v>
      </c>
      <c r="D23" s="38">
        <f>NPV(19%,E22:I22)+D22</f>
        <v>-197.55422556258964</v>
      </c>
      <c r="E23" t="s">
        <v>16</v>
      </c>
    </row>
    <row r="25" spans="2:12" x14ac:dyDescent="0.35">
      <c r="B25" s="1" t="s">
        <v>5</v>
      </c>
    </row>
    <row r="26" spans="2:12" x14ac:dyDescent="0.35">
      <c r="B26" s="1" t="s">
        <v>38</v>
      </c>
    </row>
    <row r="27" spans="2:12" x14ac:dyDescent="0.35">
      <c r="B27" s="1" t="s">
        <v>39</v>
      </c>
    </row>
    <row r="28" spans="2:12" x14ac:dyDescent="0.35">
      <c r="B28" s="1" t="s">
        <v>68</v>
      </c>
    </row>
    <row r="29" spans="2:12" x14ac:dyDescent="0.35">
      <c r="B29" s="44" t="s">
        <v>17</v>
      </c>
      <c r="C29" s="39" t="s">
        <v>0</v>
      </c>
      <c r="D29" s="40"/>
      <c r="E29" s="40"/>
      <c r="F29" s="40"/>
      <c r="G29" s="40"/>
      <c r="H29" s="40"/>
      <c r="I29" s="41"/>
    </row>
    <row r="30" spans="2:12" x14ac:dyDescent="0.35">
      <c r="B30" s="45"/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 t="s">
        <v>3</v>
      </c>
      <c r="K30" s="3" t="s">
        <v>2</v>
      </c>
      <c r="L30" s="3" t="s">
        <v>18</v>
      </c>
    </row>
    <row r="31" spans="2:12" x14ac:dyDescent="0.35">
      <c r="B31" s="3" t="s">
        <v>19</v>
      </c>
      <c r="C31" s="11">
        <v>-100</v>
      </c>
      <c r="D31" s="11">
        <v>-150</v>
      </c>
      <c r="E31" s="11">
        <v>50</v>
      </c>
      <c r="F31" s="11">
        <v>100</v>
      </c>
      <c r="G31" s="11">
        <v>100</v>
      </c>
      <c r="H31" s="11">
        <v>150</v>
      </c>
      <c r="I31" s="11">
        <v>150</v>
      </c>
      <c r="J31" s="12">
        <f>NPV(10%,C31:I31)</f>
        <v>114.72799207232272</v>
      </c>
      <c r="K31" s="13">
        <f>IRR(C31:I31)</f>
        <v>0.23796873206159219</v>
      </c>
      <c r="L31" s="14">
        <f>J31/(-C31/(1+0.1)^1+(-D31)/(1+0.1)^2)</f>
        <v>0.5339264246442712</v>
      </c>
    </row>
    <row r="32" spans="2:12" x14ac:dyDescent="0.35">
      <c r="B32" s="3" t="s">
        <v>20</v>
      </c>
      <c r="C32" s="11">
        <v>-200</v>
      </c>
      <c r="D32" s="11">
        <v>-50</v>
      </c>
      <c r="E32" s="11">
        <v>50</v>
      </c>
      <c r="F32" s="11">
        <v>50</v>
      </c>
      <c r="G32" s="11">
        <v>100</v>
      </c>
      <c r="H32" s="11">
        <v>200</v>
      </c>
      <c r="I32" s="11">
        <v>200</v>
      </c>
      <c r="J32" s="12">
        <f>NPV(10%,C32:I32)</f>
        <v>126.19445890837603</v>
      </c>
      <c r="K32" s="13">
        <f>IRR(C32:I32)</f>
        <v>0.21992875631426956</v>
      </c>
      <c r="L32" s="14">
        <f>J32/(-C32/(1+0.1)^1+(-D32)/(1+0.1)^2)</f>
        <v>0.56553813066346303</v>
      </c>
    </row>
    <row r="33" spans="2:9" x14ac:dyDescent="0.35">
      <c r="B33" t="s">
        <v>21</v>
      </c>
    </row>
    <row r="34" spans="2:9" ht="22" customHeight="1" x14ac:dyDescent="0.35">
      <c r="B34" s="46" t="s">
        <v>22</v>
      </c>
      <c r="C34" s="46"/>
      <c r="D34" s="46"/>
      <c r="E34" s="46"/>
      <c r="F34" s="46"/>
      <c r="G34" s="46"/>
      <c r="H34" s="46"/>
    </row>
    <row r="35" spans="2:9" x14ac:dyDescent="0.35">
      <c r="B35" s="2" t="s">
        <v>23</v>
      </c>
      <c r="C35" s="15" t="s">
        <v>24</v>
      </c>
      <c r="D35" s="15"/>
      <c r="E35" s="15"/>
      <c r="F35" s="47"/>
      <c r="G35" s="16">
        <f>NPV(10%,C31:G31)</f>
        <v>-46.9168151703498</v>
      </c>
      <c r="H35" s="16">
        <f>NPV(10%,C31:H31)</f>
        <v>37.754274337716765</v>
      </c>
      <c r="I35" t="s">
        <v>25</v>
      </c>
    </row>
    <row r="36" spans="2:9" x14ac:dyDescent="0.35">
      <c r="B36" s="2" t="s">
        <v>26</v>
      </c>
      <c r="C36" s="15" t="s">
        <v>27</v>
      </c>
      <c r="D36" s="15"/>
      <c r="E36" s="15"/>
      <c r="F36" s="47"/>
      <c r="G36" s="16">
        <f>NPV(10%,C32:G32)</f>
        <v>-89.331950748520669</v>
      </c>
      <c r="H36" s="16">
        <f>NPV(10%,C32:H32)</f>
        <v>23.562835262234746</v>
      </c>
      <c r="I36" t="s">
        <v>25</v>
      </c>
    </row>
    <row r="37" spans="2:9" x14ac:dyDescent="0.35">
      <c r="B37" t="s">
        <v>28</v>
      </c>
    </row>
    <row r="39" spans="2:9" x14ac:dyDescent="0.35">
      <c r="B39" s="1" t="s">
        <v>29</v>
      </c>
    </row>
    <row r="40" spans="2:9" x14ac:dyDescent="0.35">
      <c r="B40" t="s">
        <v>40</v>
      </c>
    </row>
    <row r="41" spans="2:9" x14ac:dyDescent="0.35">
      <c r="B41" t="s">
        <v>41</v>
      </c>
    </row>
    <row r="42" spans="2:9" ht="16.5" x14ac:dyDescent="0.45">
      <c r="B42" t="s">
        <v>45</v>
      </c>
    </row>
    <row r="44" spans="2:9" x14ac:dyDescent="0.35">
      <c r="B44" t="s">
        <v>1</v>
      </c>
      <c r="E44" s="34">
        <f>2000/0.08</f>
        <v>25000</v>
      </c>
    </row>
    <row r="45" spans="2:9" x14ac:dyDescent="0.35">
      <c r="B45" s="37" t="s">
        <v>3</v>
      </c>
      <c r="E45" s="34">
        <f>E44-10000</f>
        <v>15000</v>
      </c>
    </row>
    <row r="46" spans="2:9" x14ac:dyDescent="0.35">
      <c r="B46" s="2" t="s">
        <v>2</v>
      </c>
      <c r="E46" s="34">
        <f>2000/10000</f>
        <v>0.2</v>
      </c>
    </row>
    <row r="47" spans="2:9" x14ac:dyDescent="0.35">
      <c r="B47" s="2" t="s">
        <v>18</v>
      </c>
      <c r="E47" s="34">
        <f>E45/10000</f>
        <v>1.5</v>
      </c>
    </row>
    <row r="48" spans="2:9" x14ac:dyDescent="0.35">
      <c r="B48" s="18" t="s">
        <v>44</v>
      </c>
    </row>
    <row r="49" spans="1:13" x14ac:dyDescent="0.35">
      <c r="B49" s="19">
        <v>0</v>
      </c>
      <c r="C49" s="5">
        <v>1</v>
      </c>
      <c r="D49" s="5">
        <v>2</v>
      </c>
      <c r="E49" s="5">
        <v>3</v>
      </c>
      <c r="F49" s="5">
        <v>4</v>
      </c>
      <c r="G49" s="5">
        <v>5</v>
      </c>
      <c r="H49" s="5">
        <v>6</v>
      </c>
      <c r="I49" s="5">
        <v>7</v>
      </c>
    </row>
    <row r="50" spans="1:13" x14ac:dyDescent="0.35">
      <c r="B50" s="5">
        <v>-10000</v>
      </c>
      <c r="C50" s="5">
        <v>2000</v>
      </c>
      <c r="D50" s="5">
        <v>2000</v>
      </c>
      <c r="E50" s="5">
        <v>2000</v>
      </c>
      <c r="F50" s="5">
        <v>2000</v>
      </c>
      <c r="G50" s="5">
        <v>2000</v>
      </c>
      <c r="H50" s="5">
        <v>2000</v>
      </c>
      <c r="I50" s="5">
        <v>2000</v>
      </c>
    </row>
    <row r="51" spans="1:13" x14ac:dyDescent="0.35">
      <c r="A51" s="4" t="s">
        <v>3</v>
      </c>
      <c r="B51" s="20"/>
      <c r="C51" s="20"/>
      <c r="D51" s="20"/>
      <c r="E51" s="20"/>
      <c r="F51" s="20"/>
      <c r="G51" s="20"/>
      <c r="H51" s="21">
        <f>NPV(8%,C50:H50)+B50</f>
        <v>-754.24067207762164</v>
      </c>
      <c r="I51" s="21">
        <f>NPV(8%,C50:I50)+B50</f>
        <v>412.74011844664528</v>
      </c>
    </row>
    <row r="53" spans="1:13" ht="18.5" x14ac:dyDescent="0.45">
      <c r="B53" s="24" t="s">
        <v>46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 spans="1:13" x14ac:dyDescent="0.35">
      <c r="B54" s="26" t="s">
        <v>48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</row>
    <row r="88" spans="2:9" x14ac:dyDescent="0.35">
      <c r="B88" s="27" t="s">
        <v>53</v>
      </c>
      <c r="C88" s="28"/>
      <c r="D88" s="28"/>
      <c r="E88" s="28"/>
      <c r="F88" s="28"/>
      <c r="G88" s="28"/>
      <c r="H88" s="28"/>
      <c r="I88" s="28"/>
    </row>
    <row r="89" spans="2:9" x14ac:dyDescent="0.35">
      <c r="B89" s="28" t="s">
        <v>54</v>
      </c>
      <c r="C89" s="28"/>
      <c r="D89" s="28"/>
      <c r="E89" s="28"/>
      <c r="F89" s="28"/>
      <c r="G89" s="28"/>
      <c r="H89" s="28"/>
      <c r="I89" s="28"/>
    </row>
    <row r="91" spans="2:9" x14ac:dyDescent="0.35">
      <c r="B91" s="1" t="s">
        <v>47</v>
      </c>
    </row>
    <row r="92" spans="2:9" x14ac:dyDescent="0.35">
      <c r="B92" t="s">
        <v>49</v>
      </c>
    </row>
    <row r="94" spans="2:9" ht="16.5" x14ac:dyDescent="0.45">
      <c r="B94" t="s">
        <v>50</v>
      </c>
      <c r="C94" s="36">
        <f>EFFECT(12%,12)</f>
        <v>0.12682503013196977</v>
      </c>
      <c r="D94" t="s">
        <v>52</v>
      </c>
    </row>
    <row r="95" spans="2:9" ht="16.5" x14ac:dyDescent="0.45">
      <c r="B95" t="s">
        <v>51</v>
      </c>
      <c r="C95" s="36">
        <f>EFFECT(12.2%,2)</f>
        <v>0.12572099999999997</v>
      </c>
    </row>
    <row r="97" spans="2:12" ht="18.5" x14ac:dyDescent="0.45">
      <c r="B97" s="24" t="s">
        <v>57</v>
      </c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 spans="2:12" x14ac:dyDescent="0.35">
      <c r="B98" s="26" t="s">
        <v>48</v>
      </c>
    </row>
    <row r="131" spans="2:7" x14ac:dyDescent="0.35">
      <c r="B131" s="1" t="s">
        <v>58</v>
      </c>
    </row>
    <row r="132" spans="2:7" x14ac:dyDescent="0.35">
      <c r="B132" t="s">
        <v>59</v>
      </c>
    </row>
    <row r="134" spans="2:7" x14ac:dyDescent="0.35">
      <c r="B134" t="s">
        <v>60</v>
      </c>
      <c r="E134" s="34">
        <f>0.06+0.12+0.06*0.12</f>
        <v>0.18720000000000001</v>
      </c>
    </row>
    <row r="135" spans="2:7" x14ac:dyDescent="0.35">
      <c r="B135" t="s">
        <v>61</v>
      </c>
      <c r="G135" s="34">
        <f>0.06+0.12</f>
        <v>0.18</v>
      </c>
    </row>
    <row r="137" spans="2:7" x14ac:dyDescent="0.35">
      <c r="B137" s="1" t="s">
        <v>62</v>
      </c>
    </row>
    <row r="138" spans="2:7" x14ac:dyDescent="0.35">
      <c r="B138" t="s">
        <v>63</v>
      </c>
    </row>
    <row r="139" spans="2:7" x14ac:dyDescent="0.35">
      <c r="B139" t="s">
        <v>65</v>
      </c>
    </row>
    <row r="140" spans="2:7" x14ac:dyDescent="0.35">
      <c r="B140" s="34" t="s">
        <v>64</v>
      </c>
    </row>
    <row r="141" spans="2:7" x14ac:dyDescent="0.35">
      <c r="B141" t="s">
        <v>66</v>
      </c>
      <c r="C141" s="35">
        <v>7.0000000000000007E-2</v>
      </c>
      <c r="D141" t="s">
        <v>67</v>
      </c>
    </row>
  </sheetData>
  <mergeCells count="6">
    <mergeCell ref="D13:I13"/>
    <mergeCell ref="C13:C14"/>
    <mergeCell ref="B13:B14"/>
    <mergeCell ref="B34:H34"/>
    <mergeCell ref="B29:B30"/>
    <mergeCell ref="C29:I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2020-09-21T18:23:07Z</dcterms:created>
  <dcterms:modified xsi:type="dcterms:W3CDTF">2020-09-29T17:24:11Z</dcterms:modified>
</cp:coreProperties>
</file>