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TT dump/Processed/13-14 Results/"/>
    </mc:Choice>
  </mc:AlternateContent>
  <xr:revisionPtr revIDLastSave="16" documentId="13_ncr:1_{96906A9C-CCAE-4144-80D3-CBA105394D85}" xr6:coauthVersionLast="46" xr6:coauthVersionMax="46" xr10:uidLastSave="{C697FB31-E3C7-4F53-9189-E623D0F56785}"/>
  <bookViews>
    <workbookView xWindow="-28920" yWindow="-120" windowWidth="29040" windowHeight="15720" xr2:uid="{00000000-000D-0000-FFFF-FFFF00000000}"/>
  </bookViews>
  <sheets>
    <sheet name="Full season times" sheetId="1" r:id="rId1"/>
    <sheet name="OTT Rd 3 fastest ave " sheetId="2" r:id="rId2"/>
    <sheet name="Two UP times" sheetId="3" r:id="rId3"/>
    <sheet name="Allrounder Finishers" sheetId="4" r:id="rId4"/>
    <sheet name="Full season times (2)" sheetId="5" r:id="rId5"/>
    <sheet name="Sheet2" sheetId="6" r:id="rId6"/>
  </sheets>
  <definedNames>
    <definedName name="_xlnm._FilterDatabase" localSheetId="5" hidden="1">Sheet2!$B$1:$G$1155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" i="1"/>
  <c r="G2" i="3"/>
  <c r="AF2" i="1"/>
  <c r="AF235" i="1" s="1"/>
  <c r="G29" i="3"/>
  <c r="H28" i="3"/>
  <c r="G27" i="3"/>
  <c r="G26" i="3"/>
  <c r="H25" i="3"/>
  <c r="G24" i="3"/>
  <c r="G23" i="3"/>
  <c r="G22" i="3"/>
  <c r="G21" i="3"/>
  <c r="G20" i="3"/>
  <c r="H19" i="3"/>
  <c r="H18" i="3"/>
  <c r="G17" i="3"/>
  <c r="G16" i="3"/>
  <c r="H15" i="3"/>
  <c r="H14" i="3"/>
  <c r="H13" i="3"/>
  <c r="H12" i="3"/>
  <c r="G11" i="3"/>
  <c r="G10" i="3"/>
  <c r="H9" i="3"/>
  <c r="G8" i="3"/>
  <c r="H7" i="3"/>
  <c r="G7" i="3"/>
  <c r="G6" i="3"/>
  <c r="G5" i="3"/>
  <c r="G4" i="3"/>
  <c r="H3" i="3"/>
  <c r="W163" i="2"/>
  <c r="W161" i="2"/>
  <c r="W158" i="2"/>
  <c r="W156" i="2"/>
  <c r="W154" i="2"/>
  <c r="W152" i="2"/>
  <c r="D152" i="2" s="1"/>
  <c r="W151" i="2"/>
  <c r="W150" i="2"/>
  <c r="W148" i="2"/>
  <c r="D148" i="2" s="1"/>
  <c r="W146" i="2"/>
  <c r="W145" i="2"/>
  <c r="W144" i="2"/>
  <c r="W143" i="2"/>
  <c r="W141" i="2"/>
  <c r="W140" i="2"/>
  <c r="W139" i="2"/>
  <c r="W138" i="2"/>
  <c r="D138" i="2" s="1"/>
  <c r="W136" i="2"/>
  <c r="D136" i="2" s="1"/>
  <c r="W134" i="2"/>
  <c r="W133" i="2"/>
  <c r="W132" i="2"/>
  <c r="W131" i="2"/>
  <c r="W129" i="2"/>
  <c r="W128" i="2"/>
  <c r="W125" i="2"/>
  <c r="W124" i="2"/>
  <c r="D124" i="2" s="1"/>
  <c r="W122" i="2"/>
  <c r="W121" i="2"/>
  <c r="W120" i="2"/>
  <c r="D120" i="2"/>
  <c r="W118" i="2"/>
  <c r="W117" i="2"/>
  <c r="W116" i="2"/>
  <c r="W115" i="2"/>
  <c r="D115" i="2" s="1"/>
  <c r="W114" i="2"/>
  <c r="W112" i="2"/>
  <c r="W111" i="2"/>
  <c r="W110" i="2"/>
  <c r="W109" i="2"/>
  <c r="W108" i="2"/>
  <c r="D108" i="2"/>
  <c r="W107" i="2"/>
  <c r="W106" i="2"/>
  <c r="D106" i="2"/>
  <c r="W105" i="2"/>
  <c r="W104" i="2"/>
  <c r="D104" i="2"/>
  <c r="W103" i="2"/>
  <c r="D103" i="2"/>
  <c r="W102" i="2"/>
  <c r="D102" i="2" s="1"/>
  <c r="W101" i="2"/>
  <c r="W99" i="2"/>
  <c r="W98" i="2"/>
  <c r="W97" i="2"/>
  <c r="W96" i="2"/>
  <c r="W95" i="2"/>
  <c r="W94" i="2"/>
  <c r="W93" i="2"/>
  <c r="W92" i="2"/>
  <c r="D92" i="2"/>
  <c r="W91" i="2"/>
  <c r="W90" i="2"/>
  <c r="W89" i="2"/>
  <c r="D89" i="2" s="1"/>
  <c r="W88" i="2"/>
  <c r="W87" i="2"/>
  <c r="W86" i="2"/>
  <c r="D86" i="2"/>
  <c r="W85" i="2"/>
  <c r="W83" i="2"/>
  <c r="W82" i="2"/>
  <c r="W81" i="2"/>
  <c r="W80" i="2"/>
  <c r="W79" i="2"/>
  <c r="W78" i="2"/>
  <c r="W77" i="2"/>
  <c r="W76" i="2"/>
  <c r="D76" i="2"/>
  <c r="W75" i="2"/>
  <c r="W74" i="2"/>
  <c r="W73" i="2"/>
  <c r="W72" i="2"/>
  <c r="D72" i="2"/>
  <c r="W71" i="2"/>
  <c r="W70" i="2"/>
  <c r="W69" i="2"/>
  <c r="W68" i="2"/>
  <c r="W67" i="2"/>
  <c r="D67" i="2"/>
  <c r="W66" i="2"/>
  <c r="W65" i="2"/>
  <c r="W63" i="2"/>
  <c r="W62" i="2"/>
  <c r="W61" i="2"/>
  <c r="W60" i="2"/>
  <c r="W59" i="2"/>
  <c r="D59" i="2" s="1"/>
  <c r="W58" i="2"/>
  <c r="D58" i="2" s="1"/>
  <c r="W57" i="2"/>
  <c r="W56" i="2"/>
  <c r="W55" i="2"/>
  <c r="W54" i="2"/>
  <c r="W53" i="2"/>
  <c r="W52" i="2"/>
  <c r="W51" i="2"/>
  <c r="W49" i="2"/>
  <c r="W48" i="2"/>
  <c r="W47" i="2"/>
  <c r="D47" i="2" s="1"/>
  <c r="W46" i="2"/>
  <c r="W45" i="2"/>
  <c r="D45" i="2" s="1"/>
  <c r="W44" i="2"/>
  <c r="W43" i="2"/>
  <c r="W41" i="2"/>
  <c r="W40" i="2"/>
  <c r="W39" i="2"/>
  <c r="W38" i="2"/>
  <c r="D38" i="2"/>
  <c r="W37" i="2"/>
  <c r="D37" i="2"/>
  <c r="W36" i="2"/>
  <c r="W35" i="2"/>
  <c r="D35" i="2" s="1"/>
  <c r="W34" i="2"/>
  <c r="W33" i="2"/>
  <c r="D33" i="2"/>
  <c r="W32" i="2"/>
  <c r="D32" i="2" s="1"/>
  <c r="W31" i="2"/>
  <c r="W30" i="2"/>
  <c r="W29" i="2"/>
  <c r="W28" i="2"/>
  <c r="D28" i="2" s="1"/>
  <c r="W27" i="2"/>
  <c r="W26" i="2"/>
  <c r="W25" i="2"/>
  <c r="W24" i="2"/>
  <c r="W23" i="2"/>
  <c r="W22" i="2"/>
  <c r="W21" i="2"/>
  <c r="W20" i="2"/>
  <c r="D20" i="2" s="1"/>
  <c r="W19" i="2"/>
  <c r="D19" i="2"/>
  <c r="W18" i="2"/>
  <c r="W16" i="2"/>
  <c r="W15" i="2"/>
  <c r="D15" i="2" s="1"/>
  <c r="W13" i="2"/>
  <c r="W12" i="2"/>
  <c r="D12" i="2" s="1"/>
  <c r="W11" i="2"/>
  <c r="W10" i="2"/>
  <c r="W9" i="2"/>
  <c r="D9" i="2"/>
  <c r="W7" i="2"/>
  <c r="W6" i="2"/>
  <c r="D6" i="2"/>
  <c r="W4" i="2"/>
  <c r="W3" i="2"/>
  <c r="Q246" i="1"/>
  <c r="K246" i="1"/>
  <c r="S239" i="1"/>
  <c r="AD238" i="1"/>
  <c r="AD246" i="1" s="1"/>
  <c r="AC238" i="1"/>
  <c r="AC246" i="1" s="1"/>
  <c r="AB238" i="1"/>
  <c r="AB246" i="1" s="1"/>
  <c r="AA238" i="1"/>
  <c r="AA246" i="1" s="1"/>
  <c r="Z238" i="1"/>
  <c r="Z246" i="1" s="1"/>
  <c r="Y238" i="1"/>
  <c r="Y246" i="1" s="1"/>
  <c r="X238" i="1"/>
  <c r="X246" i="1" s="1"/>
  <c r="W238" i="1"/>
  <c r="W246" i="1" s="1"/>
  <c r="V238" i="1"/>
  <c r="V246" i="1" s="1"/>
  <c r="U238" i="1"/>
  <c r="U246" i="1" s="1"/>
  <c r="T238" i="1"/>
  <c r="T246" i="1" s="1"/>
  <c r="S238" i="1"/>
  <c r="S246" i="1" s="1"/>
  <c r="R238" i="1"/>
  <c r="R246" i="1" s="1"/>
  <c r="Q238" i="1"/>
  <c r="P238" i="1"/>
  <c r="P246" i="1" s="1"/>
  <c r="O238" i="1"/>
  <c r="O246" i="1" s="1"/>
  <c r="N238" i="1"/>
  <c r="N246" i="1" s="1"/>
  <c r="M238" i="1"/>
  <c r="M246" i="1" s="1"/>
  <c r="L238" i="1"/>
  <c r="L246" i="1" s="1"/>
  <c r="K238" i="1"/>
  <c r="J238" i="1"/>
  <c r="C238" i="1" s="1"/>
  <c r="I238" i="1"/>
  <c r="I246" i="1" s="1"/>
  <c r="H238" i="1"/>
  <c r="H246" i="1" s="1"/>
  <c r="F238" i="1"/>
  <c r="F246" i="1" s="1"/>
  <c r="AA237" i="1"/>
  <c r="AA239" i="1" s="1"/>
  <c r="Z237" i="1"/>
  <c r="Z239" i="1" s="1"/>
  <c r="Y237" i="1"/>
  <c r="Y239" i="1" s="1"/>
  <c r="X237" i="1"/>
  <c r="X239" i="1" s="1"/>
  <c r="W237" i="1"/>
  <c r="W239" i="1" s="1"/>
  <c r="V237" i="1"/>
  <c r="V239" i="1" s="1"/>
  <c r="U237" i="1"/>
  <c r="U239" i="1" s="1"/>
  <c r="T237" i="1"/>
  <c r="T239" i="1" s="1"/>
  <c r="S237" i="1"/>
  <c r="R237" i="1"/>
  <c r="R239" i="1" s="1"/>
  <c r="Q237" i="1"/>
  <c r="Q239" i="1" s="1"/>
  <c r="P237" i="1"/>
  <c r="P239" i="1" s="1"/>
  <c r="O237" i="1"/>
  <c r="O239" i="1" s="1"/>
  <c r="N237" i="1"/>
  <c r="N239" i="1" s="1"/>
  <c r="M237" i="1"/>
  <c r="M239" i="1" s="1"/>
  <c r="L237" i="1"/>
  <c r="L239" i="1" s="1"/>
  <c r="K237" i="1"/>
  <c r="K239" i="1" s="1"/>
  <c r="J237" i="1"/>
  <c r="J239" i="1" s="1"/>
  <c r="I237" i="1"/>
  <c r="I239" i="1" s="1"/>
  <c r="H237" i="1"/>
  <c r="H239" i="1" s="1"/>
  <c r="F237" i="1"/>
  <c r="F239" i="1" s="1"/>
  <c r="W236" i="1"/>
  <c r="AN234" i="1"/>
  <c r="AL234" i="1"/>
  <c r="AK234" i="1"/>
  <c r="AJ234" i="1"/>
  <c r="AI234" i="1"/>
  <c r="AH234" i="1"/>
  <c r="AG234" i="1"/>
  <c r="AF234" i="1"/>
  <c r="AE234" i="1"/>
  <c r="AN233" i="1"/>
  <c r="AL233" i="1"/>
  <c r="AK233" i="1"/>
  <c r="AJ233" i="1"/>
  <c r="AI233" i="1"/>
  <c r="AG233" i="1"/>
  <c r="AF233" i="1"/>
  <c r="AE233" i="1"/>
  <c r="AN232" i="1"/>
  <c r="AL232" i="1"/>
  <c r="AK232" i="1"/>
  <c r="AJ232" i="1"/>
  <c r="AI232" i="1"/>
  <c r="AH232" i="1"/>
  <c r="AG232" i="1"/>
  <c r="AF232" i="1"/>
  <c r="AE232" i="1"/>
  <c r="AN231" i="1"/>
  <c r="AL231" i="1"/>
  <c r="AK231" i="1"/>
  <c r="AJ231" i="1"/>
  <c r="AI231" i="1"/>
  <c r="AH231" i="1"/>
  <c r="AG231" i="1"/>
  <c r="AF231" i="1"/>
  <c r="AE231" i="1"/>
  <c r="AN230" i="1"/>
  <c r="AL230" i="1"/>
  <c r="AK230" i="1"/>
  <c r="AJ230" i="1"/>
  <c r="AI230" i="1"/>
  <c r="AG230" i="1"/>
  <c r="AF230" i="1"/>
  <c r="AE230" i="1"/>
  <c r="AN229" i="1"/>
  <c r="AL229" i="1"/>
  <c r="AK229" i="1"/>
  <c r="AJ229" i="1"/>
  <c r="AI229" i="1"/>
  <c r="AH229" i="1"/>
  <c r="AG229" i="1"/>
  <c r="AF229" i="1"/>
  <c r="AE229" i="1"/>
  <c r="AN228" i="1"/>
  <c r="AL228" i="1"/>
  <c r="AK228" i="1"/>
  <c r="AJ228" i="1"/>
  <c r="AI228" i="1"/>
  <c r="AG228" i="1"/>
  <c r="AF228" i="1"/>
  <c r="AE228" i="1"/>
  <c r="AN227" i="1"/>
  <c r="AL227" i="1"/>
  <c r="AK227" i="1"/>
  <c r="AJ227" i="1"/>
  <c r="AI227" i="1"/>
  <c r="AG227" i="1"/>
  <c r="AF227" i="1"/>
  <c r="AE227" i="1"/>
  <c r="AN226" i="1"/>
  <c r="AL226" i="1"/>
  <c r="AK226" i="1"/>
  <c r="AJ226" i="1"/>
  <c r="AI226" i="1"/>
  <c r="AH226" i="1"/>
  <c r="AG226" i="1"/>
  <c r="AF226" i="1"/>
  <c r="AE226" i="1"/>
  <c r="AN225" i="1"/>
  <c r="AL225" i="1"/>
  <c r="AK225" i="1"/>
  <c r="AJ225" i="1"/>
  <c r="AI225" i="1"/>
  <c r="AG225" i="1"/>
  <c r="AF225" i="1"/>
  <c r="AE225" i="1"/>
  <c r="AN224" i="1"/>
  <c r="AL224" i="1"/>
  <c r="AK224" i="1"/>
  <c r="AJ224" i="1"/>
  <c r="AI224" i="1"/>
  <c r="AH224" i="1"/>
  <c r="AG224" i="1"/>
  <c r="AF224" i="1"/>
  <c r="AE224" i="1"/>
  <c r="AN223" i="1"/>
  <c r="AL223" i="1"/>
  <c r="AK223" i="1"/>
  <c r="AJ223" i="1"/>
  <c r="AI223" i="1"/>
  <c r="AH223" i="1"/>
  <c r="AG223" i="1"/>
  <c r="AF223" i="1"/>
  <c r="AE223" i="1"/>
  <c r="AN222" i="1"/>
  <c r="AL222" i="1"/>
  <c r="AK222" i="1"/>
  <c r="AJ222" i="1"/>
  <c r="AI222" i="1"/>
  <c r="AH222" i="1"/>
  <c r="AG222" i="1"/>
  <c r="AF222" i="1"/>
  <c r="AE222" i="1"/>
  <c r="AN221" i="1"/>
  <c r="AL221" i="1"/>
  <c r="AK221" i="1"/>
  <c r="AJ221" i="1"/>
  <c r="AI221" i="1"/>
  <c r="AH221" i="1"/>
  <c r="AG221" i="1"/>
  <c r="AF221" i="1"/>
  <c r="AE221" i="1"/>
  <c r="AN220" i="1"/>
  <c r="AL220" i="1"/>
  <c r="AK220" i="1"/>
  <c r="AJ220" i="1"/>
  <c r="AI220" i="1"/>
  <c r="AH220" i="1"/>
  <c r="AG220" i="1"/>
  <c r="AF220" i="1"/>
  <c r="AE220" i="1"/>
  <c r="AN219" i="1"/>
  <c r="AL219" i="1"/>
  <c r="AK219" i="1"/>
  <c r="AJ219" i="1"/>
  <c r="AI219" i="1"/>
  <c r="AG219" i="1"/>
  <c r="AF219" i="1"/>
  <c r="AE219" i="1"/>
  <c r="AN218" i="1"/>
  <c r="AL218" i="1"/>
  <c r="AK218" i="1"/>
  <c r="AJ218" i="1"/>
  <c r="AI218" i="1"/>
  <c r="AG218" i="1"/>
  <c r="AF218" i="1"/>
  <c r="AE218" i="1"/>
  <c r="AN217" i="1"/>
  <c r="AL217" i="1"/>
  <c r="AK217" i="1"/>
  <c r="AJ217" i="1"/>
  <c r="AI217" i="1"/>
  <c r="AH217" i="1"/>
  <c r="AG217" i="1"/>
  <c r="AM217" i="1" s="1"/>
  <c r="AF217" i="1"/>
  <c r="AE217" i="1"/>
  <c r="AN216" i="1"/>
  <c r="AL216" i="1"/>
  <c r="AK216" i="1"/>
  <c r="AJ216" i="1"/>
  <c r="AI216" i="1"/>
  <c r="AH216" i="1"/>
  <c r="AG216" i="1"/>
  <c r="AF216" i="1"/>
  <c r="AE216" i="1"/>
  <c r="AN215" i="1"/>
  <c r="AL215" i="1"/>
  <c r="AK215" i="1"/>
  <c r="AJ215" i="1"/>
  <c r="AI215" i="1"/>
  <c r="AG215" i="1"/>
  <c r="AF215" i="1"/>
  <c r="AE215" i="1"/>
  <c r="AN214" i="1"/>
  <c r="AL214" i="1"/>
  <c r="AK214" i="1"/>
  <c r="AJ214" i="1"/>
  <c r="AI214" i="1"/>
  <c r="AG214" i="1"/>
  <c r="AF214" i="1"/>
  <c r="AE214" i="1"/>
  <c r="AN213" i="1"/>
  <c r="AL213" i="1"/>
  <c r="AK213" i="1"/>
  <c r="AJ213" i="1"/>
  <c r="AI213" i="1"/>
  <c r="AG213" i="1"/>
  <c r="AF213" i="1"/>
  <c r="AE213" i="1"/>
  <c r="AN212" i="1"/>
  <c r="AL212" i="1"/>
  <c r="AK212" i="1"/>
  <c r="AJ212" i="1"/>
  <c r="AI212" i="1"/>
  <c r="AG212" i="1"/>
  <c r="AF212" i="1"/>
  <c r="AE212" i="1"/>
  <c r="AN211" i="1"/>
  <c r="AM211" i="1"/>
  <c r="AL211" i="1"/>
  <c r="AK211" i="1"/>
  <c r="AJ211" i="1"/>
  <c r="AI211" i="1"/>
  <c r="AH211" i="1"/>
  <c r="AG211" i="1"/>
  <c r="AF211" i="1"/>
  <c r="AE211" i="1"/>
  <c r="AN210" i="1"/>
  <c r="AL210" i="1"/>
  <c r="AK210" i="1"/>
  <c r="AJ210" i="1"/>
  <c r="AI210" i="1"/>
  <c r="AH210" i="1"/>
  <c r="AG210" i="1"/>
  <c r="AF210" i="1"/>
  <c r="AE210" i="1"/>
  <c r="AN209" i="1"/>
  <c r="AL209" i="1"/>
  <c r="AK209" i="1"/>
  <c r="AJ209" i="1"/>
  <c r="AI209" i="1"/>
  <c r="AG209" i="1"/>
  <c r="AF209" i="1"/>
  <c r="AE209" i="1"/>
  <c r="AN208" i="1"/>
  <c r="AL208" i="1"/>
  <c r="AK208" i="1"/>
  <c r="AJ208" i="1"/>
  <c r="AI208" i="1"/>
  <c r="AG208" i="1"/>
  <c r="AF208" i="1"/>
  <c r="AE208" i="1"/>
  <c r="AN207" i="1"/>
  <c r="AL207" i="1"/>
  <c r="AK207" i="1"/>
  <c r="AJ207" i="1"/>
  <c r="AI207" i="1"/>
  <c r="AG207" i="1"/>
  <c r="AF207" i="1"/>
  <c r="AE207" i="1"/>
  <c r="AN206" i="1"/>
  <c r="AL206" i="1"/>
  <c r="AK206" i="1"/>
  <c r="AJ206" i="1"/>
  <c r="AI206" i="1"/>
  <c r="AH206" i="1"/>
  <c r="AG206" i="1"/>
  <c r="AM206" i="1" s="1"/>
  <c r="AF206" i="1"/>
  <c r="AE206" i="1"/>
  <c r="AN205" i="1"/>
  <c r="AL205" i="1"/>
  <c r="AK205" i="1"/>
  <c r="AJ205" i="1"/>
  <c r="AI205" i="1"/>
  <c r="AG205" i="1"/>
  <c r="AF205" i="1"/>
  <c r="AE205" i="1"/>
  <c r="AN204" i="1"/>
  <c r="AL204" i="1"/>
  <c r="AK204" i="1"/>
  <c r="AJ204" i="1"/>
  <c r="AI204" i="1"/>
  <c r="AG204" i="1"/>
  <c r="AF204" i="1"/>
  <c r="AE204" i="1"/>
  <c r="AN203" i="1"/>
  <c r="AL203" i="1"/>
  <c r="AK203" i="1"/>
  <c r="AJ203" i="1"/>
  <c r="AI203" i="1"/>
  <c r="AG203" i="1"/>
  <c r="AF203" i="1"/>
  <c r="AE203" i="1"/>
  <c r="AN202" i="1"/>
  <c r="AL202" i="1"/>
  <c r="AK202" i="1"/>
  <c r="AJ202" i="1"/>
  <c r="AI202" i="1"/>
  <c r="AH202" i="1"/>
  <c r="AG202" i="1"/>
  <c r="AF202" i="1"/>
  <c r="AE202" i="1"/>
  <c r="AN201" i="1"/>
  <c r="AL201" i="1"/>
  <c r="AK201" i="1"/>
  <c r="AJ201" i="1"/>
  <c r="AI201" i="1"/>
  <c r="AG201" i="1"/>
  <c r="AF201" i="1"/>
  <c r="AE201" i="1"/>
  <c r="AN200" i="1"/>
  <c r="AL200" i="1"/>
  <c r="AK200" i="1"/>
  <c r="AJ200" i="1"/>
  <c r="AI200" i="1"/>
  <c r="AH200" i="1"/>
  <c r="AG200" i="1"/>
  <c r="AF200" i="1"/>
  <c r="AE200" i="1"/>
  <c r="AN199" i="1"/>
  <c r="AL199" i="1"/>
  <c r="AK199" i="1"/>
  <c r="AJ199" i="1"/>
  <c r="AI199" i="1"/>
  <c r="AH199" i="1"/>
  <c r="AG199" i="1"/>
  <c r="AF199" i="1"/>
  <c r="AE199" i="1"/>
  <c r="AN198" i="1"/>
  <c r="AL198" i="1"/>
  <c r="AK198" i="1"/>
  <c r="AJ198" i="1"/>
  <c r="AI198" i="1"/>
  <c r="AG198" i="1"/>
  <c r="AF198" i="1"/>
  <c r="AE198" i="1"/>
  <c r="AN197" i="1"/>
  <c r="AL197" i="1"/>
  <c r="AK197" i="1"/>
  <c r="AJ197" i="1"/>
  <c r="AI197" i="1"/>
  <c r="AG197" i="1"/>
  <c r="AF197" i="1"/>
  <c r="AE197" i="1"/>
  <c r="AN196" i="1"/>
  <c r="AL196" i="1"/>
  <c r="AK196" i="1"/>
  <c r="AJ196" i="1"/>
  <c r="AI196" i="1"/>
  <c r="AG196" i="1"/>
  <c r="AF196" i="1"/>
  <c r="AE196" i="1"/>
  <c r="AN195" i="1"/>
  <c r="AL195" i="1"/>
  <c r="AK195" i="1"/>
  <c r="AJ195" i="1"/>
  <c r="AI195" i="1"/>
  <c r="AG195" i="1"/>
  <c r="AF195" i="1"/>
  <c r="AE195" i="1"/>
  <c r="AN194" i="1"/>
  <c r="AL194" i="1"/>
  <c r="AK194" i="1"/>
  <c r="AJ194" i="1"/>
  <c r="AI194" i="1"/>
  <c r="AG194" i="1"/>
  <c r="AF194" i="1"/>
  <c r="AE194" i="1"/>
  <c r="AN193" i="1"/>
  <c r="AL193" i="1"/>
  <c r="AK193" i="1"/>
  <c r="AJ193" i="1"/>
  <c r="AI193" i="1"/>
  <c r="AG193" i="1"/>
  <c r="AF193" i="1"/>
  <c r="AE193" i="1"/>
  <c r="AN192" i="1"/>
  <c r="AL192" i="1"/>
  <c r="AK192" i="1"/>
  <c r="AJ192" i="1"/>
  <c r="AI192" i="1"/>
  <c r="AH192" i="1"/>
  <c r="AG192" i="1"/>
  <c r="AF192" i="1"/>
  <c r="AE192" i="1"/>
  <c r="AN191" i="1"/>
  <c r="AL191" i="1"/>
  <c r="AK191" i="1"/>
  <c r="AJ191" i="1"/>
  <c r="AI191" i="1"/>
  <c r="AG191" i="1"/>
  <c r="AF191" i="1"/>
  <c r="AE191" i="1"/>
  <c r="AN190" i="1"/>
  <c r="AL190" i="1"/>
  <c r="AK190" i="1"/>
  <c r="AJ190" i="1"/>
  <c r="AI190" i="1"/>
  <c r="AH190" i="1"/>
  <c r="AG190" i="1"/>
  <c r="AF190" i="1"/>
  <c r="AE190" i="1"/>
  <c r="AG189" i="1"/>
  <c r="AF189" i="1"/>
  <c r="AE189" i="1"/>
  <c r="AN188" i="1"/>
  <c r="AL188" i="1"/>
  <c r="AK188" i="1"/>
  <c r="AJ188" i="1"/>
  <c r="AI188" i="1"/>
  <c r="AG188" i="1"/>
  <c r="AF188" i="1"/>
  <c r="AE188" i="1"/>
  <c r="AN187" i="1"/>
  <c r="AL187" i="1"/>
  <c r="AK187" i="1"/>
  <c r="AJ187" i="1"/>
  <c r="AI187" i="1"/>
  <c r="AH187" i="1"/>
  <c r="AG187" i="1"/>
  <c r="AF187" i="1"/>
  <c r="AE187" i="1"/>
  <c r="AN186" i="1"/>
  <c r="AL186" i="1"/>
  <c r="AK186" i="1"/>
  <c r="AJ186" i="1"/>
  <c r="AI186" i="1"/>
  <c r="AH186" i="1"/>
  <c r="AG186" i="1"/>
  <c r="AF186" i="1"/>
  <c r="AE186" i="1"/>
  <c r="AN185" i="1"/>
  <c r="AL185" i="1"/>
  <c r="AK185" i="1"/>
  <c r="AJ185" i="1"/>
  <c r="AI185" i="1"/>
  <c r="AG185" i="1"/>
  <c r="AF185" i="1"/>
  <c r="AE185" i="1"/>
  <c r="AN184" i="1"/>
  <c r="AL184" i="1"/>
  <c r="AK184" i="1"/>
  <c r="AJ184" i="1"/>
  <c r="AI184" i="1"/>
  <c r="AH184" i="1"/>
  <c r="AG184" i="1"/>
  <c r="AF184" i="1"/>
  <c r="AE184" i="1"/>
  <c r="AN183" i="1"/>
  <c r="AL183" i="1"/>
  <c r="AK183" i="1"/>
  <c r="AJ183" i="1"/>
  <c r="AI183" i="1"/>
  <c r="AG183" i="1"/>
  <c r="AF183" i="1"/>
  <c r="AE183" i="1"/>
  <c r="AN182" i="1"/>
  <c r="AL182" i="1"/>
  <c r="AK182" i="1"/>
  <c r="AJ182" i="1"/>
  <c r="AI182" i="1"/>
  <c r="AH182" i="1"/>
  <c r="AG182" i="1"/>
  <c r="AF182" i="1"/>
  <c r="AE182" i="1"/>
  <c r="AN181" i="1"/>
  <c r="AL181" i="1"/>
  <c r="AK181" i="1"/>
  <c r="AJ181" i="1"/>
  <c r="AI181" i="1"/>
  <c r="AG181" i="1"/>
  <c r="AF181" i="1"/>
  <c r="AE181" i="1"/>
  <c r="AN180" i="1"/>
  <c r="AL180" i="1"/>
  <c r="AK180" i="1"/>
  <c r="AJ180" i="1"/>
  <c r="AI180" i="1"/>
  <c r="AH180" i="1"/>
  <c r="AG180" i="1"/>
  <c r="AF180" i="1"/>
  <c r="AE180" i="1"/>
  <c r="AN179" i="1"/>
  <c r="AL179" i="1"/>
  <c r="AK179" i="1"/>
  <c r="AJ179" i="1"/>
  <c r="AI179" i="1"/>
  <c r="AG179" i="1"/>
  <c r="AF179" i="1"/>
  <c r="AE179" i="1"/>
  <c r="AG178" i="1"/>
  <c r="AF178" i="1"/>
  <c r="AE178" i="1"/>
  <c r="AG177" i="1"/>
  <c r="AF177" i="1"/>
  <c r="AE177" i="1"/>
  <c r="AN176" i="1"/>
  <c r="AL176" i="1"/>
  <c r="AK176" i="1"/>
  <c r="AJ176" i="1"/>
  <c r="AI176" i="1"/>
  <c r="AG176" i="1"/>
  <c r="AF176" i="1"/>
  <c r="AE176" i="1"/>
  <c r="AN175" i="1"/>
  <c r="AL175" i="1"/>
  <c r="AK175" i="1"/>
  <c r="AJ175" i="1"/>
  <c r="AI175" i="1"/>
  <c r="AH175" i="1"/>
  <c r="AG175" i="1"/>
  <c r="AF175" i="1"/>
  <c r="AE175" i="1"/>
  <c r="AN174" i="1"/>
  <c r="AL174" i="1"/>
  <c r="AK174" i="1"/>
  <c r="AJ174" i="1"/>
  <c r="AI174" i="1"/>
  <c r="AG174" i="1"/>
  <c r="AF174" i="1"/>
  <c r="AE174" i="1"/>
  <c r="AN173" i="1"/>
  <c r="AL173" i="1"/>
  <c r="AK173" i="1"/>
  <c r="AJ173" i="1"/>
  <c r="AI173" i="1"/>
  <c r="AH173" i="1"/>
  <c r="AG173" i="1"/>
  <c r="AF173" i="1"/>
  <c r="AE173" i="1"/>
  <c r="AN172" i="1"/>
  <c r="AL172" i="1"/>
  <c r="AK172" i="1"/>
  <c r="AJ172" i="1"/>
  <c r="AI172" i="1"/>
  <c r="AG172" i="1"/>
  <c r="AF172" i="1"/>
  <c r="AE172" i="1"/>
  <c r="AN171" i="1"/>
  <c r="AL171" i="1"/>
  <c r="AK171" i="1"/>
  <c r="AJ171" i="1"/>
  <c r="AI171" i="1"/>
  <c r="AG171" i="1"/>
  <c r="AF171" i="1"/>
  <c r="AE171" i="1"/>
  <c r="AN170" i="1"/>
  <c r="AL170" i="1"/>
  <c r="AK170" i="1"/>
  <c r="AJ170" i="1"/>
  <c r="AI170" i="1"/>
  <c r="AH170" i="1"/>
  <c r="AG170" i="1"/>
  <c r="AF170" i="1"/>
  <c r="AE170" i="1"/>
  <c r="AG169" i="1"/>
  <c r="AF169" i="1"/>
  <c r="AE169" i="1"/>
  <c r="AN168" i="1"/>
  <c r="AL168" i="1"/>
  <c r="AK168" i="1"/>
  <c r="AJ168" i="1"/>
  <c r="AI168" i="1"/>
  <c r="AG168" i="1"/>
  <c r="AF168" i="1"/>
  <c r="AE168" i="1"/>
  <c r="AN167" i="1"/>
  <c r="AL167" i="1"/>
  <c r="AK167" i="1"/>
  <c r="AJ167" i="1"/>
  <c r="AI167" i="1"/>
  <c r="AG167" i="1"/>
  <c r="AF167" i="1"/>
  <c r="AE167" i="1"/>
  <c r="AG166" i="1"/>
  <c r="AF166" i="1"/>
  <c r="AE166" i="1"/>
  <c r="AN165" i="1"/>
  <c r="AL165" i="1"/>
  <c r="AK165" i="1"/>
  <c r="AJ165" i="1"/>
  <c r="AI165" i="1"/>
  <c r="AH165" i="1"/>
  <c r="AG165" i="1"/>
  <c r="AF165" i="1"/>
  <c r="AE165" i="1"/>
  <c r="AN164" i="1"/>
  <c r="AL164" i="1"/>
  <c r="AK164" i="1"/>
  <c r="AJ164" i="1"/>
  <c r="AI164" i="1"/>
  <c r="AG164" i="1"/>
  <c r="AF164" i="1"/>
  <c r="AE164" i="1"/>
  <c r="AN163" i="1"/>
  <c r="AL163" i="1"/>
  <c r="AK163" i="1"/>
  <c r="AJ163" i="1"/>
  <c r="AI163" i="1"/>
  <c r="AG163" i="1"/>
  <c r="AF163" i="1"/>
  <c r="AE163" i="1"/>
  <c r="AN162" i="1"/>
  <c r="AL162" i="1"/>
  <c r="AK162" i="1"/>
  <c r="AJ162" i="1"/>
  <c r="AI162" i="1"/>
  <c r="AG162" i="1"/>
  <c r="AF162" i="1"/>
  <c r="AE162" i="1"/>
  <c r="AN161" i="1"/>
  <c r="AL161" i="1"/>
  <c r="AK161" i="1"/>
  <c r="AJ161" i="1"/>
  <c r="AI161" i="1"/>
  <c r="AH161" i="1"/>
  <c r="AG161" i="1"/>
  <c r="AM161" i="1" s="1"/>
  <c r="AF161" i="1"/>
  <c r="AE161" i="1"/>
  <c r="AN160" i="1"/>
  <c r="AL160" i="1"/>
  <c r="AK160" i="1"/>
  <c r="AJ160" i="1"/>
  <c r="AI160" i="1"/>
  <c r="AH160" i="1"/>
  <c r="AG160" i="1"/>
  <c r="AF160" i="1"/>
  <c r="AE160" i="1"/>
  <c r="AN159" i="1"/>
  <c r="AL159" i="1"/>
  <c r="AK159" i="1"/>
  <c r="AJ159" i="1"/>
  <c r="AI159" i="1"/>
  <c r="AG159" i="1"/>
  <c r="AF159" i="1"/>
  <c r="AE159" i="1"/>
  <c r="AN158" i="1"/>
  <c r="AL158" i="1"/>
  <c r="AK158" i="1"/>
  <c r="AJ158" i="1"/>
  <c r="AI158" i="1"/>
  <c r="AH158" i="1"/>
  <c r="AG158" i="1"/>
  <c r="AF158" i="1"/>
  <c r="AE158" i="1"/>
  <c r="AN157" i="1"/>
  <c r="AL157" i="1"/>
  <c r="AK157" i="1"/>
  <c r="AJ157" i="1"/>
  <c r="AI157" i="1"/>
  <c r="AH157" i="1"/>
  <c r="AG157" i="1"/>
  <c r="AF157" i="1"/>
  <c r="AE157" i="1"/>
  <c r="AN156" i="1"/>
  <c r="AL156" i="1"/>
  <c r="AK156" i="1"/>
  <c r="AJ156" i="1"/>
  <c r="AI156" i="1"/>
  <c r="AG156" i="1"/>
  <c r="AF156" i="1"/>
  <c r="AE156" i="1"/>
  <c r="AN155" i="1"/>
  <c r="AL155" i="1"/>
  <c r="AK155" i="1"/>
  <c r="AJ155" i="1"/>
  <c r="AI155" i="1"/>
  <c r="AG155" i="1"/>
  <c r="AF155" i="1"/>
  <c r="AE155" i="1"/>
  <c r="AN154" i="1"/>
  <c r="AL154" i="1"/>
  <c r="AK154" i="1"/>
  <c r="AJ154" i="1"/>
  <c r="AI154" i="1"/>
  <c r="AG154" i="1"/>
  <c r="AF154" i="1"/>
  <c r="AE154" i="1"/>
  <c r="AN153" i="1"/>
  <c r="AL153" i="1"/>
  <c r="AK153" i="1"/>
  <c r="AJ153" i="1"/>
  <c r="AI153" i="1"/>
  <c r="AG153" i="1"/>
  <c r="AF153" i="1"/>
  <c r="AE153" i="1"/>
  <c r="AN152" i="1"/>
  <c r="AL152" i="1"/>
  <c r="AK152" i="1"/>
  <c r="AJ152" i="1"/>
  <c r="AI152" i="1"/>
  <c r="AH152" i="1"/>
  <c r="AG152" i="1"/>
  <c r="AF152" i="1"/>
  <c r="AE152" i="1"/>
  <c r="AN151" i="1"/>
  <c r="AL151" i="1"/>
  <c r="AK151" i="1"/>
  <c r="AJ151" i="1"/>
  <c r="AI151" i="1"/>
  <c r="AG151" i="1"/>
  <c r="AF151" i="1"/>
  <c r="AE151" i="1"/>
  <c r="AN150" i="1"/>
  <c r="AL150" i="1"/>
  <c r="AK150" i="1"/>
  <c r="AJ150" i="1"/>
  <c r="AI150" i="1"/>
  <c r="AG150" i="1"/>
  <c r="AF150" i="1"/>
  <c r="AE150" i="1"/>
  <c r="AN149" i="1"/>
  <c r="AL149" i="1"/>
  <c r="AK149" i="1"/>
  <c r="AJ149" i="1"/>
  <c r="AI149" i="1"/>
  <c r="AG149" i="1"/>
  <c r="AF149" i="1"/>
  <c r="AE149" i="1"/>
  <c r="AN148" i="1"/>
  <c r="AL148" i="1"/>
  <c r="AK148" i="1"/>
  <c r="AJ148" i="1"/>
  <c r="AI148" i="1"/>
  <c r="AH148" i="1"/>
  <c r="AG148" i="1"/>
  <c r="AF148" i="1"/>
  <c r="AE148" i="1"/>
  <c r="AN147" i="1"/>
  <c r="AL147" i="1"/>
  <c r="AK147" i="1"/>
  <c r="AJ147" i="1"/>
  <c r="AI147" i="1"/>
  <c r="AG147" i="1"/>
  <c r="AF147" i="1"/>
  <c r="AE147" i="1"/>
  <c r="AN146" i="1"/>
  <c r="AL146" i="1"/>
  <c r="AK146" i="1"/>
  <c r="AJ146" i="1"/>
  <c r="AI146" i="1"/>
  <c r="AH146" i="1"/>
  <c r="AG146" i="1"/>
  <c r="AF146" i="1"/>
  <c r="AE146" i="1"/>
  <c r="AN145" i="1"/>
  <c r="AL145" i="1"/>
  <c r="AK145" i="1"/>
  <c r="AJ145" i="1"/>
  <c r="AI145" i="1"/>
  <c r="AH145" i="1"/>
  <c r="AG145" i="1"/>
  <c r="AF145" i="1"/>
  <c r="AE145" i="1"/>
  <c r="AN144" i="1"/>
  <c r="AL144" i="1"/>
  <c r="AK144" i="1"/>
  <c r="AJ144" i="1"/>
  <c r="AI144" i="1"/>
  <c r="AG144" i="1"/>
  <c r="AF144" i="1"/>
  <c r="AE144" i="1"/>
  <c r="AN143" i="1"/>
  <c r="AL143" i="1"/>
  <c r="AK143" i="1"/>
  <c r="AJ143" i="1"/>
  <c r="AI143" i="1"/>
  <c r="AG143" i="1"/>
  <c r="AF143" i="1"/>
  <c r="AE143" i="1"/>
  <c r="AN142" i="1"/>
  <c r="AL142" i="1"/>
  <c r="AK142" i="1"/>
  <c r="AJ142" i="1"/>
  <c r="AI142" i="1"/>
  <c r="AG142" i="1"/>
  <c r="AF142" i="1"/>
  <c r="AE142" i="1"/>
  <c r="AN141" i="1"/>
  <c r="AL141" i="1"/>
  <c r="AK141" i="1"/>
  <c r="AJ141" i="1"/>
  <c r="AI141" i="1"/>
  <c r="AG141" i="1"/>
  <c r="AF141" i="1"/>
  <c r="AE141" i="1"/>
  <c r="AN140" i="1"/>
  <c r="AL140" i="1"/>
  <c r="AK140" i="1"/>
  <c r="AJ140" i="1"/>
  <c r="AI140" i="1"/>
  <c r="AH140" i="1"/>
  <c r="AG140" i="1"/>
  <c r="AF140" i="1"/>
  <c r="AE140" i="1"/>
  <c r="AN139" i="1"/>
  <c r="AM139" i="1"/>
  <c r="AL139" i="1"/>
  <c r="AK139" i="1"/>
  <c r="AJ139" i="1"/>
  <c r="AI139" i="1"/>
  <c r="AG139" i="1"/>
  <c r="AF139" i="1"/>
  <c r="AE139" i="1"/>
  <c r="AN138" i="1"/>
  <c r="AL138" i="1"/>
  <c r="AK138" i="1"/>
  <c r="AJ138" i="1"/>
  <c r="AI138" i="1"/>
  <c r="AH138" i="1"/>
  <c r="AG138" i="1"/>
  <c r="AF138" i="1"/>
  <c r="AE138" i="1"/>
  <c r="AN137" i="1"/>
  <c r="AL137" i="1"/>
  <c r="AK137" i="1"/>
  <c r="AJ137" i="1"/>
  <c r="AI137" i="1"/>
  <c r="AG137" i="1"/>
  <c r="AF137" i="1"/>
  <c r="AE137" i="1"/>
  <c r="AN136" i="1"/>
  <c r="AL136" i="1"/>
  <c r="AK136" i="1"/>
  <c r="AJ136" i="1"/>
  <c r="AI136" i="1"/>
  <c r="AG136" i="1"/>
  <c r="AF136" i="1"/>
  <c r="AE136" i="1"/>
  <c r="AN135" i="1"/>
  <c r="AL135" i="1"/>
  <c r="AK135" i="1"/>
  <c r="AJ135" i="1"/>
  <c r="AI135" i="1"/>
  <c r="AH135" i="1"/>
  <c r="AG135" i="1"/>
  <c r="AF135" i="1"/>
  <c r="AE135" i="1"/>
  <c r="AN134" i="1"/>
  <c r="AL134" i="1"/>
  <c r="AK134" i="1"/>
  <c r="AJ134" i="1"/>
  <c r="AI134" i="1"/>
  <c r="AH134" i="1"/>
  <c r="AG134" i="1"/>
  <c r="AF134" i="1"/>
  <c r="AE134" i="1"/>
  <c r="AN133" i="1"/>
  <c r="AL133" i="1"/>
  <c r="AK133" i="1"/>
  <c r="AJ133" i="1"/>
  <c r="AI133" i="1"/>
  <c r="AG133" i="1"/>
  <c r="AF133" i="1"/>
  <c r="AE133" i="1"/>
  <c r="AN132" i="1"/>
  <c r="AL132" i="1"/>
  <c r="AK132" i="1"/>
  <c r="AJ132" i="1"/>
  <c r="AI132" i="1"/>
  <c r="AG132" i="1"/>
  <c r="AF132" i="1"/>
  <c r="AE132" i="1"/>
  <c r="AN131" i="1"/>
  <c r="AL131" i="1"/>
  <c r="AK131" i="1"/>
  <c r="AJ131" i="1"/>
  <c r="AI131" i="1"/>
  <c r="AH131" i="1"/>
  <c r="AG131" i="1"/>
  <c r="AF131" i="1"/>
  <c r="AE131" i="1"/>
  <c r="AN130" i="1"/>
  <c r="AL130" i="1"/>
  <c r="AK130" i="1"/>
  <c r="AJ130" i="1"/>
  <c r="AI130" i="1"/>
  <c r="AG130" i="1"/>
  <c r="AF130" i="1"/>
  <c r="AE130" i="1"/>
  <c r="AN129" i="1"/>
  <c r="AL129" i="1"/>
  <c r="AK129" i="1"/>
  <c r="AJ129" i="1"/>
  <c r="AI129" i="1"/>
  <c r="AG129" i="1"/>
  <c r="AF129" i="1"/>
  <c r="AE129" i="1"/>
  <c r="AN128" i="1"/>
  <c r="AL128" i="1"/>
  <c r="AK128" i="1"/>
  <c r="AJ128" i="1"/>
  <c r="AI128" i="1"/>
  <c r="AG128" i="1"/>
  <c r="AF128" i="1"/>
  <c r="AE128" i="1"/>
  <c r="AN127" i="1"/>
  <c r="AL127" i="1"/>
  <c r="AK127" i="1"/>
  <c r="AJ127" i="1"/>
  <c r="AI127" i="1"/>
  <c r="AG127" i="1"/>
  <c r="AF127" i="1"/>
  <c r="AE127" i="1"/>
  <c r="AN126" i="1"/>
  <c r="AL126" i="1"/>
  <c r="AK126" i="1"/>
  <c r="AJ126" i="1"/>
  <c r="AI126" i="1"/>
  <c r="AG126" i="1"/>
  <c r="AF126" i="1"/>
  <c r="AE126" i="1"/>
  <c r="AN125" i="1"/>
  <c r="AL125" i="1"/>
  <c r="AK125" i="1"/>
  <c r="AJ125" i="1"/>
  <c r="AI125" i="1"/>
  <c r="AH125" i="1"/>
  <c r="AG125" i="1"/>
  <c r="AF125" i="1"/>
  <c r="AE125" i="1"/>
  <c r="AN124" i="1"/>
  <c r="AL124" i="1"/>
  <c r="AK124" i="1"/>
  <c r="AJ124" i="1"/>
  <c r="AI124" i="1"/>
  <c r="AH124" i="1"/>
  <c r="AG124" i="1"/>
  <c r="AF124" i="1"/>
  <c r="AE124" i="1"/>
  <c r="AG123" i="1"/>
  <c r="AF123" i="1"/>
  <c r="AE123" i="1"/>
  <c r="AN122" i="1"/>
  <c r="AL122" i="1"/>
  <c r="AK122" i="1"/>
  <c r="AJ122" i="1"/>
  <c r="AI122" i="1"/>
  <c r="AG122" i="1"/>
  <c r="AF122" i="1"/>
  <c r="AE122" i="1"/>
  <c r="AN121" i="1"/>
  <c r="AL121" i="1"/>
  <c r="AK121" i="1"/>
  <c r="AJ121" i="1"/>
  <c r="AI121" i="1"/>
  <c r="AG121" i="1"/>
  <c r="AF121" i="1"/>
  <c r="AE121" i="1"/>
  <c r="AG120" i="1"/>
  <c r="AF120" i="1"/>
  <c r="AE120" i="1"/>
  <c r="AN119" i="1"/>
  <c r="AL119" i="1"/>
  <c r="AK119" i="1"/>
  <c r="AJ119" i="1"/>
  <c r="AI119" i="1"/>
  <c r="AG119" i="1"/>
  <c r="AF119" i="1"/>
  <c r="AE119" i="1"/>
  <c r="AN118" i="1"/>
  <c r="AL118" i="1"/>
  <c r="AK118" i="1"/>
  <c r="AJ118" i="1"/>
  <c r="AI118" i="1"/>
  <c r="AG118" i="1"/>
  <c r="AF118" i="1"/>
  <c r="AE118" i="1"/>
  <c r="AN117" i="1"/>
  <c r="AL117" i="1"/>
  <c r="AK117" i="1"/>
  <c r="AJ117" i="1"/>
  <c r="AI117" i="1"/>
  <c r="AG117" i="1"/>
  <c r="AF117" i="1"/>
  <c r="AE117" i="1"/>
  <c r="AN116" i="1"/>
  <c r="AL116" i="1"/>
  <c r="AK116" i="1"/>
  <c r="AJ116" i="1"/>
  <c r="AI116" i="1"/>
  <c r="AG116" i="1"/>
  <c r="AF116" i="1"/>
  <c r="AE116" i="1"/>
  <c r="AN115" i="1"/>
  <c r="AL115" i="1"/>
  <c r="AK115" i="1"/>
  <c r="AJ115" i="1"/>
  <c r="AI115" i="1"/>
  <c r="AH115" i="1"/>
  <c r="AG115" i="1"/>
  <c r="AF115" i="1"/>
  <c r="AE115" i="1"/>
  <c r="AN114" i="1"/>
  <c r="AL114" i="1"/>
  <c r="AK114" i="1"/>
  <c r="AJ114" i="1"/>
  <c r="AI114" i="1"/>
  <c r="AG114" i="1"/>
  <c r="AF114" i="1"/>
  <c r="AE114" i="1"/>
  <c r="AN113" i="1"/>
  <c r="AL113" i="1"/>
  <c r="AK113" i="1"/>
  <c r="AJ113" i="1"/>
  <c r="AI113" i="1"/>
  <c r="AG113" i="1"/>
  <c r="AF113" i="1"/>
  <c r="AE113" i="1"/>
  <c r="AN112" i="1"/>
  <c r="AL112" i="1"/>
  <c r="AK112" i="1"/>
  <c r="AJ112" i="1"/>
  <c r="AI112" i="1"/>
  <c r="AG112" i="1"/>
  <c r="AF112" i="1"/>
  <c r="AE112" i="1"/>
  <c r="AN111" i="1"/>
  <c r="AL111" i="1"/>
  <c r="AK111" i="1"/>
  <c r="AJ111" i="1"/>
  <c r="AI111" i="1"/>
  <c r="AG111" i="1"/>
  <c r="AF111" i="1"/>
  <c r="AE111" i="1"/>
  <c r="AN110" i="1"/>
  <c r="AL110" i="1"/>
  <c r="AK110" i="1"/>
  <c r="AJ110" i="1"/>
  <c r="AI110" i="1"/>
  <c r="AG110" i="1"/>
  <c r="AF110" i="1"/>
  <c r="AE110" i="1"/>
  <c r="AN109" i="1"/>
  <c r="AL109" i="1"/>
  <c r="AK109" i="1"/>
  <c r="AJ109" i="1"/>
  <c r="AI109" i="1"/>
  <c r="AG109" i="1"/>
  <c r="AF109" i="1"/>
  <c r="AE109" i="1"/>
  <c r="AN108" i="1"/>
  <c r="AL108" i="1"/>
  <c r="AK108" i="1"/>
  <c r="AJ108" i="1"/>
  <c r="AI108" i="1"/>
  <c r="AG108" i="1"/>
  <c r="AF108" i="1"/>
  <c r="AE108" i="1"/>
  <c r="AN107" i="1"/>
  <c r="AL107" i="1"/>
  <c r="AK107" i="1"/>
  <c r="AJ107" i="1"/>
  <c r="AI107" i="1"/>
  <c r="AH107" i="1"/>
  <c r="AG107" i="1"/>
  <c r="AM107" i="1" s="1"/>
  <c r="AF107" i="1"/>
  <c r="AE107" i="1"/>
  <c r="AN106" i="1"/>
  <c r="AL106" i="1"/>
  <c r="AK106" i="1"/>
  <c r="AJ106" i="1"/>
  <c r="AI106" i="1"/>
  <c r="AH106" i="1"/>
  <c r="AG106" i="1"/>
  <c r="AF106" i="1"/>
  <c r="AE106" i="1"/>
  <c r="AN105" i="1"/>
  <c r="AL105" i="1"/>
  <c r="AK105" i="1"/>
  <c r="AJ105" i="1"/>
  <c r="AI105" i="1"/>
  <c r="AG105" i="1"/>
  <c r="AF105" i="1"/>
  <c r="AE105" i="1"/>
  <c r="AN104" i="1"/>
  <c r="AL104" i="1"/>
  <c r="AK104" i="1"/>
  <c r="AJ104" i="1"/>
  <c r="AI104" i="1"/>
  <c r="AG104" i="1"/>
  <c r="AF104" i="1"/>
  <c r="AE104" i="1"/>
  <c r="AN103" i="1"/>
  <c r="AL103" i="1"/>
  <c r="AK103" i="1"/>
  <c r="AJ103" i="1"/>
  <c r="AI103" i="1"/>
  <c r="AG103" i="1"/>
  <c r="AF103" i="1"/>
  <c r="AE103" i="1"/>
  <c r="AN102" i="1"/>
  <c r="AL102" i="1"/>
  <c r="AK102" i="1"/>
  <c r="AJ102" i="1"/>
  <c r="AI102" i="1"/>
  <c r="AG102" i="1"/>
  <c r="AF102" i="1"/>
  <c r="AE102" i="1"/>
  <c r="AN101" i="1"/>
  <c r="AL101" i="1"/>
  <c r="AK101" i="1"/>
  <c r="AJ101" i="1"/>
  <c r="AI101" i="1"/>
  <c r="AG101" i="1"/>
  <c r="AF101" i="1"/>
  <c r="AE101" i="1"/>
  <c r="AN100" i="1"/>
  <c r="AL100" i="1"/>
  <c r="AK100" i="1"/>
  <c r="AJ100" i="1"/>
  <c r="AI100" i="1"/>
  <c r="AG100" i="1"/>
  <c r="AF100" i="1"/>
  <c r="AE100" i="1"/>
  <c r="AN99" i="1"/>
  <c r="AL99" i="1"/>
  <c r="AK99" i="1"/>
  <c r="AJ99" i="1"/>
  <c r="AI99" i="1"/>
  <c r="AG99" i="1"/>
  <c r="AF99" i="1"/>
  <c r="AE99" i="1"/>
  <c r="AG98" i="1"/>
  <c r="AF98" i="1"/>
  <c r="AE98" i="1"/>
  <c r="AN97" i="1"/>
  <c r="AL97" i="1"/>
  <c r="AK97" i="1"/>
  <c r="AJ97" i="1"/>
  <c r="AI97" i="1"/>
  <c r="AG97" i="1"/>
  <c r="AF97" i="1"/>
  <c r="AE97" i="1"/>
  <c r="AN96" i="1"/>
  <c r="AL96" i="1"/>
  <c r="AK96" i="1"/>
  <c r="AJ96" i="1"/>
  <c r="AI96" i="1"/>
  <c r="AH96" i="1"/>
  <c r="AG96" i="1"/>
  <c r="AF96" i="1"/>
  <c r="AE96" i="1"/>
  <c r="AN95" i="1"/>
  <c r="AL95" i="1"/>
  <c r="AK95" i="1"/>
  <c r="AJ95" i="1"/>
  <c r="AI95" i="1"/>
  <c r="AG95" i="1"/>
  <c r="AF95" i="1"/>
  <c r="AE95" i="1"/>
  <c r="AN94" i="1"/>
  <c r="AL94" i="1"/>
  <c r="AK94" i="1"/>
  <c r="AJ94" i="1"/>
  <c r="AI94" i="1"/>
  <c r="AG94" i="1"/>
  <c r="AF94" i="1"/>
  <c r="AE94" i="1"/>
  <c r="AN93" i="1"/>
  <c r="AL93" i="1"/>
  <c r="AK93" i="1"/>
  <c r="AJ93" i="1"/>
  <c r="AI93" i="1"/>
  <c r="AG93" i="1"/>
  <c r="AF93" i="1"/>
  <c r="AE93" i="1"/>
  <c r="AN92" i="1"/>
  <c r="AL92" i="1"/>
  <c r="AK92" i="1"/>
  <c r="AJ92" i="1"/>
  <c r="AI92" i="1"/>
  <c r="AH92" i="1"/>
  <c r="AG92" i="1"/>
  <c r="AF92" i="1"/>
  <c r="AE92" i="1"/>
  <c r="AN91" i="1"/>
  <c r="AL91" i="1"/>
  <c r="AK91" i="1"/>
  <c r="AJ91" i="1"/>
  <c r="AI91" i="1"/>
  <c r="AG91" i="1"/>
  <c r="AF91" i="1"/>
  <c r="AE91" i="1"/>
  <c r="AN90" i="1"/>
  <c r="AL90" i="1"/>
  <c r="AK90" i="1"/>
  <c r="AJ90" i="1"/>
  <c r="AI90" i="1"/>
  <c r="AH90" i="1"/>
  <c r="AG90" i="1"/>
  <c r="AF90" i="1"/>
  <c r="AE90" i="1"/>
  <c r="AN89" i="1"/>
  <c r="AL89" i="1"/>
  <c r="AK89" i="1"/>
  <c r="AJ89" i="1"/>
  <c r="AI89" i="1"/>
  <c r="AG89" i="1"/>
  <c r="AF89" i="1"/>
  <c r="AE89" i="1"/>
  <c r="AN88" i="1"/>
  <c r="AL88" i="1"/>
  <c r="AK88" i="1"/>
  <c r="AJ88" i="1"/>
  <c r="AI88" i="1"/>
  <c r="AG88" i="1"/>
  <c r="AF88" i="1"/>
  <c r="AE88" i="1"/>
  <c r="AN87" i="1"/>
  <c r="AL87" i="1"/>
  <c r="AK87" i="1"/>
  <c r="AJ87" i="1"/>
  <c r="AI87" i="1"/>
  <c r="AG87" i="1"/>
  <c r="AF87" i="1"/>
  <c r="AE87" i="1"/>
  <c r="AN86" i="1"/>
  <c r="AL86" i="1"/>
  <c r="AK86" i="1"/>
  <c r="AJ86" i="1"/>
  <c r="AI86" i="1"/>
  <c r="AG86" i="1"/>
  <c r="AF86" i="1"/>
  <c r="AE86" i="1"/>
  <c r="AN85" i="1"/>
  <c r="AL85" i="1"/>
  <c r="AK85" i="1"/>
  <c r="AJ85" i="1"/>
  <c r="AI85" i="1"/>
  <c r="AM85" i="1" s="1"/>
  <c r="AH85" i="1"/>
  <c r="AG85" i="1"/>
  <c r="AF85" i="1"/>
  <c r="AE85" i="1"/>
  <c r="AN84" i="1"/>
  <c r="AL84" i="1"/>
  <c r="AK84" i="1"/>
  <c r="AJ84" i="1"/>
  <c r="AI84" i="1"/>
  <c r="AH84" i="1"/>
  <c r="AG84" i="1"/>
  <c r="AF84" i="1"/>
  <c r="AE84" i="1"/>
  <c r="AN83" i="1"/>
  <c r="AL83" i="1"/>
  <c r="AK83" i="1"/>
  <c r="AJ83" i="1"/>
  <c r="AI83" i="1"/>
  <c r="AG83" i="1"/>
  <c r="AF83" i="1"/>
  <c r="AE83" i="1"/>
  <c r="AN82" i="1"/>
  <c r="AL82" i="1"/>
  <c r="AK82" i="1"/>
  <c r="AJ82" i="1"/>
  <c r="AI82" i="1"/>
  <c r="AG82" i="1"/>
  <c r="AF82" i="1"/>
  <c r="AE82" i="1"/>
  <c r="AN81" i="1"/>
  <c r="AL81" i="1"/>
  <c r="AK81" i="1"/>
  <c r="AJ81" i="1"/>
  <c r="AI81" i="1"/>
  <c r="AG81" i="1"/>
  <c r="AF81" i="1"/>
  <c r="AE81" i="1"/>
  <c r="AN80" i="1"/>
  <c r="AL80" i="1"/>
  <c r="AK80" i="1"/>
  <c r="AJ80" i="1"/>
  <c r="AI80" i="1"/>
  <c r="AG80" i="1"/>
  <c r="AF80" i="1"/>
  <c r="AE80" i="1"/>
  <c r="AN79" i="1"/>
  <c r="AL79" i="1"/>
  <c r="AK79" i="1"/>
  <c r="AJ79" i="1"/>
  <c r="AI79" i="1"/>
  <c r="AG79" i="1"/>
  <c r="AF79" i="1"/>
  <c r="AE79" i="1"/>
  <c r="AN78" i="1"/>
  <c r="AL78" i="1"/>
  <c r="AK78" i="1"/>
  <c r="AJ78" i="1"/>
  <c r="AI78" i="1"/>
  <c r="AH78" i="1"/>
  <c r="AG78" i="1"/>
  <c r="AF78" i="1"/>
  <c r="AE78" i="1"/>
  <c r="AN77" i="1"/>
  <c r="AL77" i="1"/>
  <c r="AK77" i="1"/>
  <c r="AJ77" i="1"/>
  <c r="AI77" i="1"/>
  <c r="AH77" i="1"/>
  <c r="AG77" i="1"/>
  <c r="AF77" i="1"/>
  <c r="AE77" i="1"/>
  <c r="AN76" i="1"/>
  <c r="AL76" i="1"/>
  <c r="AK76" i="1"/>
  <c r="AJ76" i="1"/>
  <c r="AI76" i="1"/>
  <c r="AH76" i="1"/>
  <c r="AG76" i="1"/>
  <c r="AF76" i="1"/>
  <c r="AE76" i="1"/>
  <c r="AN75" i="1"/>
  <c r="AL75" i="1"/>
  <c r="AK75" i="1"/>
  <c r="AJ75" i="1"/>
  <c r="AI75" i="1"/>
  <c r="AH75" i="1"/>
  <c r="AG75" i="1"/>
  <c r="AF75" i="1"/>
  <c r="AE75" i="1"/>
  <c r="AN74" i="1"/>
  <c r="AL74" i="1"/>
  <c r="AK74" i="1"/>
  <c r="AJ74" i="1"/>
  <c r="AI74" i="1"/>
  <c r="AG74" i="1"/>
  <c r="AF74" i="1"/>
  <c r="AE74" i="1"/>
  <c r="AG73" i="1"/>
  <c r="AF73" i="1"/>
  <c r="AE73" i="1"/>
  <c r="AN72" i="1"/>
  <c r="AL72" i="1"/>
  <c r="AK72" i="1"/>
  <c r="AJ72" i="1"/>
  <c r="AI72" i="1"/>
  <c r="AH72" i="1"/>
  <c r="AG72" i="1"/>
  <c r="AF72" i="1"/>
  <c r="AE72" i="1"/>
  <c r="AN71" i="1"/>
  <c r="AL71" i="1"/>
  <c r="AK71" i="1"/>
  <c r="AJ71" i="1"/>
  <c r="AI71" i="1"/>
  <c r="AG71" i="1"/>
  <c r="AF71" i="1"/>
  <c r="AE71" i="1"/>
  <c r="AN70" i="1"/>
  <c r="AL70" i="1"/>
  <c r="AK70" i="1"/>
  <c r="AJ70" i="1"/>
  <c r="AI70" i="1"/>
  <c r="AG70" i="1"/>
  <c r="AF70" i="1"/>
  <c r="AE70" i="1"/>
  <c r="AN69" i="1"/>
  <c r="AL69" i="1"/>
  <c r="AK69" i="1"/>
  <c r="AJ69" i="1"/>
  <c r="AI69" i="1"/>
  <c r="AH69" i="1"/>
  <c r="AG69" i="1"/>
  <c r="AF69" i="1"/>
  <c r="AE69" i="1"/>
  <c r="AN68" i="1"/>
  <c r="AL68" i="1"/>
  <c r="AK68" i="1"/>
  <c r="AJ68" i="1"/>
  <c r="AI68" i="1"/>
  <c r="AG68" i="1"/>
  <c r="AF68" i="1"/>
  <c r="AE68" i="1"/>
  <c r="AN67" i="1"/>
  <c r="AL67" i="1"/>
  <c r="AK67" i="1"/>
  <c r="AJ67" i="1"/>
  <c r="AI67" i="1"/>
  <c r="AH67" i="1"/>
  <c r="AG67" i="1"/>
  <c r="AF67" i="1"/>
  <c r="AE67" i="1"/>
  <c r="AN66" i="1"/>
  <c r="AL66" i="1"/>
  <c r="AK66" i="1"/>
  <c r="AJ66" i="1"/>
  <c r="AI66" i="1"/>
  <c r="AG66" i="1"/>
  <c r="AF66" i="1"/>
  <c r="AE66" i="1"/>
  <c r="AN65" i="1"/>
  <c r="AL65" i="1"/>
  <c r="AK65" i="1"/>
  <c r="AJ65" i="1"/>
  <c r="AI65" i="1"/>
  <c r="AH65" i="1"/>
  <c r="AG65" i="1"/>
  <c r="AF65" i="1"/>
  <c r="AE65" i="1"/>
  <c r="AN64" i="1"/>
  <c r="AL64" i="1"/>
  <c r="AK64" i="1"/>
  <c r="AJ64" i="1"/>
  <c r="AI64" i="1"/>
  <c r="AG64" i="1"/>
  <c r="AF64" i="1"/>
  <c r="AE64" i="1"/>
  <c r="AN63" i="1"/>
  <c r="AL63" i="1"/>
  <c r="AK63" i="1"/>
  <c r="AJ63" i="1"/>
  <c r="AI63" i="1"/>
  <c r="AG63" i="1"/>
  <c r="AF63" i="1"/>
  <c r="AE63" i="1"/>
  <c r="AG62" i="1"/>
  <c r="AF62" i="1"/>
  <c r="AE62" i="1"/>
  <c r="AN61" i="1"/>
  <c r="AL61" i="1"/>
  <c r="AK61" i="1"/>
  <c r="AJ61" i="1"/>
  <c r="AI61" i="1"/>
  <c r="AG61" i="1"/>
  <c r="AF61" i="1"/>
  <c r="AE61" i="1"/>
  <c r="AN60" i="1"/>
  <c r="AL60" i="1"/>
  <c r="AK60" i="1"/>
  <c r="AJ60" i="1"/>
  <c r="AI60" i="1"/>
  <c r="AG60" i="1"/>
  <c r="AF60" i="1"/>
  <c r="AE60" i="1"/>
  <c r="AN59" i="1"/>
  <c r="AL59" i="1"/>
  <c r="AK59" i="1"/>
  <c r="AJ59" i="1"/>
  <c r="AI59" i="1"/>
  <c r="AG59" i="1"/>
  <c r="AF59" i="1"/>
  <c r="AE59" i="1"/>
  <c r="AN58" i="1"/>
  <c r="AL58" i="1"/>
  <c r="AK58" i="1"/>
  <c r="AJ58" i="1"/>
  <c r="AI58" i="1"/>
  <c r="AH58" i="1"/>
  <c r="AG58" i="1"/>
  <c r="AM58" i="1" s="1"/>
  <c r="AF58" i="1"/>
  <c r="AE58" i="1"/>
  <c r="AN57" i="1"/>
  <c r="AL57" i="1"/>
  <c r="AK57" i="1"/>
  <c r="AJ57" i="1"/>
  <c r="AI57" i="1"/>
  <c r="AG57" i="1"/>
  <c r="AF57" i="1"/>
  <c r="AE57" i="1"/>
  <c r="AN56" i="1"/>
  <c r="AL56" i="1"/>
  <c r="AK56" i="1"/>
  <c r="AJ56" i="1"/>
  <c r="AI56" i="1"/>
  <c r="AG56" i="1"/>
  <c r="AF56" i="1"/>
  <c r="AE56" i="1"/>
  <c r="AN55" i="1"/>
  <c r="AL55" i="1"/>
  <c r="AK55" i="1"/>
  <c r="AJ55" i="1"/>
  <c r="AI55" i="1"/>
  <c r="AG55" i="1"/>
  <c r="AF55" i="1"/>
  <c r="AE55" i="1"/>
  <c r="AN54" i="1"/>
  <c r="AL54" i="1"/>
  <c r="AK54" i="1"/>
  <c r="AJ54" i="1"/>
  <c r="AI54" i="1"/>
  <c r="AH54" i="1"/>
  <c r="AG54" i="1"/>
  <c r="AF54" i="1"/>
  <c r="AE54" i="1"/>
  <c r="AN53" i="1"/>
  <c r="AL53" i="1"/>
  <c r="AK53" i="1"/>
  <c r="AJ53" i="1"/>
  <c r="AI53" i="1"/>
  <c r="AG53" i="1"/>
  <c r="AF53" i="1"/>
  <c r="AE53" i="1"/>
  <c r="AN52" i="1"/>
  <c r="AL52" i="1"/>
  <c r="AK52" i="1"/>
  <c r="AJ52" i="1"/>
  <c r="AI52" i="1"/>
  <c r="AH52" i="1"/>
  <c r="AG52" i="1"/>
  <c r="AF52" i="1"/>
  <c r="AE52" i="1"/>
  <c r="AN50" i="1"/>
  <c r="AL50" i="1"/>
  <c r="AK50" i="1"/>
  <c r="AJ50" i="1"/>
  <c r="AI50" i="1"/>
  <c r="AG50" i="1"/>
  <c r="AF50" i="1"/>
  <c r="AE50" i="1"/>
  <c r="AN49" i="1"/>
  <c r="AL49" i="1"/>
  <c r="AK49" i="1"/>
  <c r="AJ49" i="1"/>
  <c r="AI49" i="1"/>
  <c r="AH49" i="1"/>
  <c r="AG49" i="1"/>
  <c r="AF49" i="1"/>
  <c r="AE49" i="1"/>
  <c r="AN48" i="1"/>
  <c r="AL48" i="1"/>
  <c r="AK48" i="1"/>
  <c r="AJ48" i="1"/>
  <c r="AI48" i="1"/>
  <c r="AH48" i="1"/>
  <c r="AG48" i="1"/>
  <c r="AF48" i="1"/>
  <c r="AE48" i="1"/>
  <c r="AN47" i="1"/>
  <c r="AL47" i="1"/>
  <c r="AK47" i="1"/>
  <c r="AJ47" i="1"/>
  <c r="AI47" i="1"/>
  <c r="AG47" i="1"/>
  <c r="AF47" i="1"/>
  <c r="AE47" i="1"/>
  <c r="AN46" i="1"/>
  <c r="AL46" i="1"/>
  <c r="AK46" i="1"/>
  <c r="AJ46" i="1"/>
  <c r="AI46" i="1"/>
  <c r="AH46" i="1"/>
  <c r="AG46" i="1"/>
  <c r="AF46" i="1"/>
  <c r="AE46" i="1"/>
  <c r="AG45" i="1"/>
  <c r="AF45" i="1"/>
  <c r="AE45" i="1"/>
  <c r="AN44" i="1"/>
  <c r="AL44" i="1"/>
  <c r="AK44" i="1"/>
  <c r="AJ44" i="1"/>
  <c r="AI44" i="1"/>
  <c r="AH44" i="1"/>
  <c r="AG44" i="1"/>
  <c r="AF44" i="1"/>
  <c r="AE44" i="1"/>
  <c r="AN43" i="1"/>
  <c r="AL43" i="1"/>
  <c r="AK43" i="1"/>
  <c r="AJ43" i="1"/>
  <c r="AI43" i="1"/>
  <c r="AH43" i="1"/>
  <c r="AG43" i="1"/>
  <c r="AF43" i="1"/>
  <c r="AE43" i="1"/>
  <c r="AN42" i="1"/>
  <c r="AL42" i="1"/>
  <c r="AK42" i="1"/>
  <c r="AJ42" i="1"/>
  <c r="AI42" i="1"/>
  <c r="AH42" i="1"/>
  <c r="AG42" i="1"/>
  <c r="AF42" i="1"/>
  <c r="AE42" i="1"/>
  <c r="AN41" i="1"/>
  <c r="AL41" i="1"/>
  <c r="AK41" i="1"/>
  <c r="AJ41" i="1"/>
  <c r="AI41" i="1"/>
  <c r="AG41" i="1"/>
  <c r="AF41" i="1"/>
  <c r="AE41" i="1"/>
  <c r="AN40" i="1"/>
  <c r="AL40" i="1"/>
  <c r="AK40" i="1"/>
  <c r="AJ40" i="1"/>
  <c r="AI40" i="1"/>
  <c r="AG40" i="1"/>
  <c r="AF40" i="1"/>
  <c r="AE40" i="1"/>
  <c r="AN39" i="1"/>
  <c r="AL39" i="1"/>
  <c r="AK39" i="1"/>
  <c r="AJ39" i="1"/>
  <c r="AI39" i="1"/>
  <c r="AG39" i="1"/>
  <c r="AF39" i="1"/>
  <c r="AE39" i="1"/>
  <c r="AN38" i="1"/>
  <c r="AL38" i="1"/>
  <c r="AK38" i="1"/>
  <c r="AJ38" i="1"/>
  <c r="AI38" i="1"/>
  <c r="AG38" i="1"/>
  <c r="AF38" i="1"/>
  <c r="AE38" i="1"/>
  <c r="AN37" i="1"/>
  <c r="AL37" i="1"/>
  <c r="AK37" i="1"/>
  <c r="AJ37" i="1"/>
  <c r="AI37" i="1"/>
  <c r="AG37" i="1"/>
  <c r="AF37" i="1"/>
  <c r="AE37" i="1"/>
  <c r="AN36" i="1"/>
  <c r="AL36" i="1"/>
  <c r="AK36" i="1"/>
  <c r="AJ36" i="1"/>
  <c r="AI36" i="1"/>
  <c r="AG36" i="1"/>
  <c r="AF36" i="1"/>
  <c r="AE36" i="1"/>
  <c r="AN35" i="1"/>
  <c r="AL35" i="1"/>
  <c r="AK35" i="1"/>
  <c r="AJ35" i="1"/>
  <c r="AI35" i="1"/>
  <c r="AG35" i="1"/>
  <c r="AF35" i="1"/>
  <c r="AE35" i="1"/>
  <c r="AN34" i="1"/>
  <c r="AL34" i="1"/>
  <c r="AK34" i="1"/>
  <c r="AJ34" i="1"/>
  <c r="AI34" i="1"/>
  <c r="AG34" i="1"/>
  <c r="AF34" i="1"/>
  <c r="AE34" i="1"/>
  <c r="AN33" i="1"/>
  <c r="AL33" i="1"/>
  <c r="AK33" i="1"/>
  <c r="AJ33" i="1"/>
  <c r="AI33" i="1"/>
  <c r="AG33" i="1"/>
  <c r="AF33" i="1"/>
  <c r="AE33" i="1"/>
  <c r="AN32" i="1"/>
  <c r="AL32" i="1"/>
  <c r="AK32" i="1"/>
  <c r="AJ32" i="1"/>
  <c r="AI32" i="1"/>
  <c r="AH32" i="1"/>
  <c r="AG32" i="1"/>
  <c r="AF32" i="1"/>
  <c r="AE32" i="1"/>
  <c r="AN31" i="1"/>
  <c r="AL31" i="1"/>
  <c r="AK31" i="1"/>
  <c r="AJ31" i="1"/>
  <c r="AI31" i="1"/>
  <c r="AG31" i="1"/>
  <c r="AF31" i="1"/>
  <c r="AE31" i="1"/>
  <c r="AN30" i="1"/>
  <c r="AL30" i="1"/>
  <c r="AK30" i="1"/>
  <c r="AJ30" i="1"/>
  <c r="AI30" i="1"/>
  <c r="AG30" i="1"/>
  <c r="AF30" i="1"/>
  <c r="AE30" i="1"/>
  <c r="AR29" i="1"/>
  <c r="AS29" i="1" s="1"/>
  <c r="AN29" i="1"/>
  <c r="AL29" i="1"/>
  <c r="AK29" i="1"/>
  <c r="AJ29" i="1"/>
  <c r="AI29" i="1"/>
  <c r="AH29" i="1"/>
  <c r="AG29" i="1"/>
  <c r="AF29" i="1"/>
  <c r="AE29" i="1"/>
  <c r="AN28" i="1"/>
  <c r="AL28" i="1"/>
  <c r="AK28" i="1"/>
  <c r="AJ28" i="1"/>
  <c r="AI28" i="1"/>
  <c r="AH28" i="1"/>
  <c r="AG28" i="1"/>
  <c r="AF28" i="1"/>
  <c r="AE28" i="1"/>
  <c r="AN27" i="1"/>
  <c r="AL27" i="1"/>
  <c r="AK27" i="1"/>
  <c r="AJ27" i="1"/>
  <c r="AI27" i="1"/>
  <c r="AG27" i="1"/>
  <c r="AF27" i="1"/>
  <c r="AE27" i="1"/>
  <c r="AR26" i="1"/>
  <c r="AS26" i="1" s="1"/>
  <c r="AN26" i="1"/>
  <c r="AL26" i="1"/>
  <c r="AK26" i="1"/>
  <c r="AJ26" i="1"/>
  <c r="AI26" i="1"/>
  <c r="AH26" i="1"/>
  <c r="AG26" i="1"/>
  <c r="AM26" i="1" s="1"/>
  <c r="AM237" i="1" s="1"/>
  <c r="AF26" i="1"/>
  <c r="AE26" i="1"/>
  <c r="AN25" i="1"/>
  <c r="AL25" i="1"/>
  <c r="AK25" i="1"/>
  <c r="AJ25" i="1"/>
  <c r="AI25" i="1"/>
  <c r="AG25" i="1"/>
  <c r="AF25" i="1"/>
  <c r="AE25" i="1"/>
  <c r="AN24" i="1"/>
  <c r="AL24" i="1"/>
  <c r="AK24" i="1"/>
  <c r="AJ24" i="1"/>
  <c r="AI24" i="1"/>
  <c r="AG24" i="1"/>
  <c r="AF24" i="1"/>
  <c r="AE24" i="1"/>
  <c r="AN23" i="1"/>
  <c r="AL23" i="1"/>
  <c r="AK23" i="1"/>
  <c r="AJ23" i="1"/>
  <c r="AI23" i="1"/>
  <c r="AG23" i="1"/>
  <c r="AF23" i="1"/>
  <c r="AE23" i="1"/>
  <c r="AN22" i="1"/>
  <c r="AL22" i="1"/>
  <c r="AK22" i="1"/>
  <c r="AJ22" i="1"/>
  <c r="AI22" i="1"/>
  <c r="AH22" i="1"/>
  <c r="AG22" i="1"/>
  <c r="AF22" i="1"/>
  <c r="AE22" i="1"/>
  <c r="AN21" i="1"/>
  <c r="AL21" i="1"/>
  <c r="AK21" i="1"/>
  <c r="AJ21" i="1"/>
  <c r="AI21" i="1"/>
  <c r="AH21" i="1"/>
  <c r="AG21" i="1"/>
  <c r="AF21" i="1"/>
  <c r="AE21" i="1"/>
  <c r="AN20" i="1"/>
  <c r="AL20" i="1"/>
  <c r="AK20" i="1"/>
  <c r="AJ20" i="1"/>
  <c r="AI20" i="1"/>
  <c r="AH20" i="1"/>
  <c r="AG20" i="1"/>
  <c r="AF20" i="1"/>
  <c r="AE20" i="1"/>
  <c r="AN19" i="1"/>
  <c r="AL19" i="1"/>
  <c r="AK19" i="1"/>
  <c r="AJ19" i="1"/>
  <c r="AI19" i="1"/>
  <c r="AH19" i="1"/>
  <c r="AG19" i="1"/>
  <c r="AF19" i="1"/>
  <c r="AE19" i="1"/>
  <c r="AN18" i="1"/>
  <c r="AL18" i="1"/>
  <c r="AK18" i="1"/>
  <c r="AJ18" i="1"/>
  <c r="AI18" i="1"/>
  <c r="AH18" i="1"/>
  <c r="AG18" i="1"/>
  <c r="AF18" i="1"/>
  <c r="AE18" i="1"/>
  <c r="AN17" i="1"/>
  <c r="AR5" i="1" s="1"/>
  <c r="AL17" i="1"/>
  <c r="AK17" i="1"/>
  <c r="AJ17" i="1"/>
  <c r="AI17" i="1"/>
  <c r="AH17" i="1"/>
  <c r="AG17" i="1"/>
  <c r="AF17" i="1"/>
  <c r="AE17" i="1"/>
  <c r="AN16" i="1"/>
  <c r="AL16" i="1"/>
  <c r="AK16" i="1"/>
  <c r="AJ16" i="1"/>
  <c r="AI16" i="1"/>
  <c r="AH16" i="1"/>
  <c r="AG16" i="1"/>
  <c r="AF16" i="1"/>
  <c r="AP5" i="1" s="1"/>
  <c r="AE16" i="1"/>
  <c r="AN15" i="1"/>
  <c r="AL15" i="1"/>
  <c r="AK15" i="1"/>
  <c r="AJ15" i="1"/>
  <c r="AI15" i="1"/>
  <c r="AH15" i="1"/>
  <c r="AG15" i="1"/>
  <c r="AF15" i="1"/>
  <c r="AE15" i="1"/>
  <c r="AN14" i="1"/>
  <c r="AL14" i="1"/>
  <c r="AK14" i="1"/>
  <c r="AJ14" i="1"/>
  <c r="AI14" i="1"/>
  <c r="AH14" i="1"/>
  <c r="AG14" i="1"/>
  <c r="AF14" i="1"/>
  <c r="AE14" i="1"/>
  <c r="AR13" i="1"/>
  <c r="AS13" i="1" s="1"/>
  <c r="AN13" i="1"/>
  <c r="AL13" i="1"/>
  <c r="AK13" i="1"/>
  <c r="AJ13" i="1"/>
  <c r="AI13" i="1"/>
  <c r="AH13" i="1"/>
  <c r="AG13" i="1"/>
  <c r="AF13" i="1"/>
  <c r="AE13" i="1"/>
  <c r="AN12" i="1"/>
  <c r="AL12" i="1"/>
  <c r="AK12" i="1"/>
  <c r="AJ12" i="1"/>
  <c r="AI12" i="1"/>
  <c r="AH12" i="1"/>
  <c r="AG12" i="1"/>
  <c r="AF12" i="1"/>
  <c r="AE12" i="1"/>
  <c r="AR11" i="1"/>
  <c r="AS11" i="1" s="1"/>
  <c r="AN11" i="1"/>
  <c r="AL11" i="1"/>
  <c r="AK11" i="1"/>
  <c r="AJ11" i="1"/>
  <c r="AI11" i="1"/>
  <c r="AH11" i="1"/>
  <c r="AG11" i="1"/>
  <c r="AF11" i="1"/>
  <c r="AE11" i="1"/>
  <c r="AN10" i="1"/>
  <c r="AL10" i="1"/>
  <c r="AK10" i="1"/>
  <c r="AJ10" i="1"/>
  <c r="AI10" i="1"/>
  <c r="AH10" i="1"/>
  <c r="AG10" i="1"/>
  <c r="AF10" i="1"/>
  <c r="AE10" i="1"/>
  <c r="AN9" i="1"/>
  <c r="AL9" i="1"/>
  <c r="AK9" i="1"/>
  <c r="AJ9" i="1"/>
  <c r="AI9" i="1"/>
  <c r="AH9" i="1"/>
  <c r="AG9" i="1"/>
  <c r="AF9" i="1"/>
  <c r="AE9" i="1"/>
  <c r="AN8" i="1"/>
  <c r="AL8" i="1"/>
  <c r="AK8" i="1"/>
  <c r="AJ8" i="1"/>
  <c r="AI8" i="1"/>
  <c r="AH8" i="1"/>
  <c r="AG8" i="1"/>
  <c r="AF8" i="1"/>
  <c r="AE8" i="1"/>
  <c r="AN7" i="1"/>
  <c r="AL7" i="1"/>
  <c r="AK7" i="1"/>
  <c r="AJ7" i="1"/>
  <c r="AI7" i="1"/>
  <c r="AH7" i="1"/>
  <c r="AG7" i="1"/>
  <c r="AF7" i="1"/>
  <c r="AE7" i="1"/>
  <c r="AR6" i="1"/>
  <c r="AS6" i="1" s="1"/>
  <c r="AN6" i="1"/>
  <c r="AL6" i="1"/>
  <c r="AK6" i="1"/>
  <c r="AJ6" i="1"/>
  <c r="AI6" i="1"/>
  <c r="AH6" i="1"/>
  <c r="AG6" i="1"/>
  <c r="AF6" i="1"/>
  <c r="AE6" i="1"/>
  <c r="AN5" i="1"/>
  <c r="AR20" i="1" s="1"/>
  <c r="AS20" i="1" s="1"/>
  <c r="AL5" i="1"/>
  <c r="AK5" i="1"/>
  <c r="AJ5" i="1"/>
  <c r="AI5" i="1"/>
  <c r="AH5" i="1"/>
  <c r="AG5" i="1"/>
  <c r="AF5" i="1"/>
  <c r="AE5" i="1"/>
  <c r="AN4" i="1"/>
  <c r="AL4" i="1"/>
  <c r="AK4" i="1"/>
  <c r="AJ4" i="1"/>
  <c r="AI4" i="1"/>
  <c r="AH4" i="1"/>
  <c r="AG4" i="1"/>
  <c r="AF4" i="1"/>
  <c r="AE4" i="1"/>
  <c r="AG3" i="1"/>
  <c r="AF3" i="1"/>
  <c r="AP6" i="1" s="1"/>
  <c r="AQ6" i="1" s="1"/>
  <c r="AE3" i="1"/>
  <c r="AN2" i="1"/>
  <c r="AR27" i="1" s="1"/>
  <c r="AS27" i="1" s="1"/>
  <c r="AL2" i="1"/>
  <c r="AL238" i="1" s="1"/>
  <c r="AK2" i="1"/>
  <c r="AK238" i="1" s="1"/>
  <c r="AJ2" i="1"/>
  <c r="AJ238" i="1" s="1"/>
  <c r="AI2" i="1"/>
  <c r="AI238" i="1" s="1"/>
  <c r="AH2" i="1"/>
  <c r="AG2" i="1"/>
  <c r="AE2" i="1"/>
  <c r="AS5" i="1" l="1"/>
  <c r="AP17" i="1"/>
  <c r="AQ17" i="1" s="1"/>
  <c r="AP18" i="1"/>
  <c r="AQ18" i="1" s="1"/>
  <c r="AP19" i="1"/>
  <c r="AQ19" i="1" s="1"/>
  <c r="AP20" i="1"/>
  <c r="AQ20" i="1" s="1"/>
  <c r="AM238" i="1"/>
  <c r="AH238" i="1" s="1"/>
  <c r="AQ5" i="1"/>
  <c r="AP14" i="1"/>
  <c r="AQ14" i="1" s="1"/>
  <c r="AP11" i="1"/>
  <c r="AQ11" i="1" s="1"/>
  <c r="AR17" i="1"/>
  <c r="AS17" i="1" s="1"/>
  <c r="C237" i="1"/>
  <c r="J246" i="1"/>
  <c r="C246" i="1" s="1"/>
  <c r="AP8" i="1"/>
  <c r="AQ8" i="1" s="1"/>
  <c r="AR14" i="1"/>
  <c r="AS14" i="1" s="1"/>
  <c r="AR8" i="1"/>
  <c r="AS8" i="1" s="1"/>
  <c r="AR22" i="1"/>
  <c r="AS22" i="1" s="1"/>
  <c r="AR24" i="1"/>
  <c r="AS24" i="1" s="1"/>
  <c r="AR28" i="1"/>
  <c r="AS28" i="1" s="1"/>
  <c r="AR19" i="1"/>
  <c r="AS19" i="1" s="1"/>
  <c r="AP10" i="1"/>
  <c r="AQ10" i="1" s="1"/>
  <c r="AR16" i="1"/>
  <c r="AS16" i="1" s="1"/>
  <c r="AE238" i="1"/>
  <c r="AP16" i="1"/>
  <c r="AQ16" i="1" s="1"/>
  <c r="AP13" i="1"/>
  <c r="AQ13" i="1" s="1"/>
  <c r="AP7" i="1"/>
  <c r="AQ7" i="1" s="1"/>
  <c r="AR10" i="1"/>
  <c r="AS10" i="1" s="1"/>
  <c r="AP21" i="1"/>
  <c r="AQ21" i="1" s="1"/>
  <c r="AR21" i="1"/>
  <c r="AS21" i="1" s="1"/>
  <c r="AP15" i="1"/>
  <c r="AQ15" i="1" s="1"/>
  <c r="AP12" i="1"/>
  <c r="AQ12" i="1" s="1"/>
  <c r="AR18" i="1"/>
  <c r="AS18" i="1" s="1"/>
  <c r="AR23" i="1"/>
  <c r="AS23" i="1" s="1"/>
  <c r="AR25" i="1"/>
  <c r="AS25" i="1" s="1"/>
  <c r="AR7" i="1"/>
  <c r="AS7" i="1" s="1"/>
  <c r="AP9" i="1"/>
  <c r="AQ9" i="1" s="1"/>
  <c r="AR15" i="1"/>
  <c r="AS15" i="1" s="1"/>
  <c r="AR12" i="1"/>
  <c r="AS12" i="1" s="1"/>
  <c r="AR9" i="1"/>
  <c r="AS9" i="1" s="1"/>
  <c r="AQ31" i="1" l="1"/>
  <c r="AP31" i="1"/>
  <c r="AS31" i="1"/>
  <c r="AR31" i="1"/>
  <c r="AE246" i="1"/>
</calcChain>
</file>

<file path=xl/sharedStrings.xml><?xml version="1.0" encoding="utf-8"?>
<sst xmlns="http://schemas.openxmlformats.org/spreadsheetml/2006/main" count="3547" uniqueCount="731">
  <si>
    <t>Club
ID</t>
  </si>
  <si>
    <t>First
Name</t>
  </si>
  <si>
    <t>Family
Name</t>
  </si>
  <si>
    <t>Race 1
1/10/2013</t>
  </si>
  <si>
    <t>CANCELLED
8/10/2013</t>
  </si>
  <si>
    <t>Race 2
15/10/13</t>
  </si>
  <si>
    <t>Race 3
22/10/13</t>
  </si>
  <si>
    <t>Race 4
29/10/13</t>
  </si>
  <si>
    <t>Race 5
5/11/13</t>
  </si>
  <si>
    <t>Race 6
12/11/13</t>
  </si>
  <si>
    <t>Race 7
19/11/13</t>
  </si>
  <si>
    <t>Race 8
26/11/13</t>
  </si>
  <si>
    <t>Race 10
10/12/13</t>
  </si>
  <si>
    <t>Race 11
14/01/2014</t>
  </si>
  <si>
    <t>Race 12 21/01/14</t>
  </si>
  <si>
    <t>Race 13 28/01/2014</t>
  </si>
  <si>
    <t>Race 14
4/2/2014</t>
  </si>
  <si>
    <t>Race 15
11/2/2014</t>
  </si>
  <si>
    <t>Race 16
18/2/2014</t>
  </si>
  <si>
    <t>Race 17
25/2/2014</t>
  </si>
  <si>
    <t>Race 18
4/3/2014</t>
  </si>
  <si>
    <t>Race 19
11/3/2014</t>
  </si>
  <si>
    <t>Race 20 18/3/2014</t>
  </si>
  <si>
    <t>Race 21
25/3/2014</t>
  </si>
  <si>
    <t>Race
3/12/13
Hill climb</t>
  </si>
  <si>
    <t>Race 
15/12/2013
Loburn 18.5</t>
  </si>
  <si>
    <t>Race
16/2/2014
Loburn 40</t>
  </si>
  <si>
    <t>Race 
2/3/2014
Loburn 25</t>
  </si>
  <si>
    <t>Number
of Rides</t>
  </si>
  <si>
    <t>Number
of 16km Rides</t>
  </si>
  <si>
    <t>Season's
Best OTTR</t>
  </si>
  <si>
    <t>Time
improvement</t>
  </si>
  <si>
    <t>26/11/13
Hill Climb</t>
  </si>
  <si>
    <t>15/12/13
Loburn 18.5</t>
  </si>
  <si>
    <t>16/2/14
Loburn 40</t>
  </si>
  <si>
    <t>02/3/14
Loburn 25</t>
  </si>
  <si>
    <t>Total time
Best All 
Rounder</t>
  </si>
  <si>
    <t>Total nimber of Rides</t>
  </si>
  <si>
    <t>Aaron</t>
  </si>
  <si>
    <t>Platt</t>
  </si>
  <si>
    <t>Number of Finishes</t>
  </si>
  <si>
    <t>Number of Riders</t>
  </si>
  <si>
    <t>Total</t>
  </si>
  <si>
    <t>Total Riders</t>
  </si>
  <si>
    <t>Total Rides</t>
  </si>
  <si>
    <t>Alan</t>
  </si>
  <si>
    <t>Roxborough</t>
  </si>
  <si>
    <t>Arron</t>
  </si>
  <si>
    <t>Perriam</t>
  </si>
  <si>
    <t>16K</t>
  </si>
  <si>
    <t>Rides 16k</t>
  </si>
  <si>
    <t>all events</t>
  </si>
  <si>
    <t>Alice</t>
  </si>
  <si>
    <t>Bennett</t>
  </si>
  <si>
    <t>Grubb</t>
  </si>
  <si>
    <t>Andre</t>
  </si>
  <si>
    <t>Chapell</t>
  </si>
  <si>
    <t>Andrew</t>
  </si>
  <si>
    <t>Allen</t>
  </si>
  <si>
    <t>Knewstub</t>
  </si>
  <si>
    <t>McKean</t>
  </si>
  <si>
    <t>Nye</t>
  </si>
  <si>
    <t>Robb</t>
  </si>
  <si>
    <t>Thomson</t>
  </si>
  <si>
    <t>Villazon</t>
  </si>
  <si>
    <t>Vincent</t>
  </si>
  <si>
    <t>Williams</t>
  </si>
  <si>
    <t>Andy</t>
  </si>
  <si>
    <t>Martin</t>
  </si>
  <si>
    <t>Richards</t>
  </si>
  <si>
    <t>Timmings</t>
  </si>
  <si>
    <t xml:space="preserve">Anna </t>
  </si>
  <si>
    <t>Zakharoa</t>
  </si>
  <si>
    <t>Annaliisa</t>
  </si>
  <si>
    <t>Farrell</t>
  </si>
  <si>
    <t>Ant</t>
  </si>
  <si>
    <t>Smit</t>
  </si>
  <si>
    <t>Axel</t>
  </si>
  <si>
    <t>Reisler</t>
  </si>
  <si>
    <t>Ben</t>
  </si>
  <si>
    <t>Cannon</t>
  </si>
  <si>
    <t>Friel</t>
  </si>
  <si>
    <t>Hillery</t>
  </si>
  <si>
    <t>Johnstone</t>
  </si>
  <si>
    <t>Bill</t>
  </si>
  <si>
    <t>Marshall</t>
  </si>
  <si>
    <t>McSweeney</t>
  </si>
  <si>
    <t>Brad</t>
  </si>
  <si>
    <t>Mackwell</t>
  </si>
  <si>
    <t>Tuhi</t>
  </si>
  <si>
    <t>Brendon</t>
  </si>
  <si>
    <t>Ross</t>
  </si>
  <si>
    <t>Brent</t>
  </si>
  <si>
    <t>Cowie</t>
  </si>
  <si>
    <t>0;36:53</t>
  </si>
  <si>
    <t>Harris</t>
  </si>
  <si>
    <t>Brett</t>
  </si>
  <si>
    <t>Tingey</t>
  </si>
  <si>
    <t>Brodie</t>
  </si>
  <si>
    <t>Catterick</t>
  </si>
  <si>
    <t>Bruce</t>
  </si>
  <si>
    <t>Milne</t>
  </si>
  <si>
    <t>Stanton</t>
  </si>
  <si>
    <t>Bryn</t>
  </si>
  <si>
    <t>Atkin</t>
  </si>
  <si>
    <t>Cambell</t>
  </si>
  <si>
    <t>Pithie</t>
  </si>
  <si>
    <t>Carey</t>
  </si>
  <si>
    <t>Wood</t>
  </si>
  <si>
    <t>Caroline</t>
  </si>
  <si>
    <t>Purvis</t>
  </si>
  <si>
    <t>Chloe</t>
  </si>
  <si>
    <t>Jenkins</t>
  </si>
  <si>
    <t>Chris</t>
  </si>
  <si>
    <t>Andrews</t>
  </si>
  <si>
    <t>Bridges</t>
  </si>
  <si>
    <t>Forme</t>
  </si>
  <si>
    <t>Hutchinson</t>
  </si>
  <si>
    <t>Innes</t>
  </si>
  <si>
    <t>Jordan</t>
  </si>
  <si>
    <t>Lawrence</t>
  </si>
  <si>
    <t>Christine</t>
  </si>
  <si>
    <t>Lambley</t>
  </si>
  <si>
    <t>Claire</t>
  </si>
  <si>
    <t>Bennison</t>
  </si>
  <si>
    <t>Cody</t>
  </si>
  <si>
    <t>McMaster</t>
  </si>
  <si>
    <t>Craig</t>
  </si>
  <si>
    <t>Hamilton</t>
  </si>
  <si>
    <t>Savage</t>
  </si>
  <si>
    <t>Shakespear</t>
  </si>
  <si>
    <t>Trethaway</t>
  </si>
  <si>
    <t>Dan</t>
  </si>
  <si>
    <t>Collis</t>
  </si>
  <si>
    <t>Daniel</t>
  </si>
  <si>
    <t>Barry</t>
  </si>
  <si>
    <t>Burnett</t>
  </si>
  <si>
    <t>McDonald</t>
  </si>
  <si>
    <t>Smith</t>
  </si>
  <si>
    <t>Whitehouse</t>
  </si>
  <si>
    <t>Darren</t>
  </si>
  <si>
    <t>Darran</t>
  </si>
  <si>
    <t>Humpheson</t>
  </si>
  <si>
    <t>Small</t>
  </si>
  <si>
    <t>Darron</t>
  </si>
  <si>
    <t>Burns</t>
  </si>
  <si>
    <t xml:space="preserve">Dave </t>
  </si>
  <si>
    <t>Lawson</t>
  </si>
  <si>
    <t>David</t>
  </si>
  <si>
    <t>Birmingham</t>
  </si>
  <si>
    <t>Harper</t>
  </si>
  <si>
    <t>Norton</t>
  </si>
  <si>
    <t>Roche</t>
  </si>
  <si>
    <t>DNF</t>
  </si>
  <si>
    <t>Dean</t>
  </si>
  <si>
    <t>Buckeridge</t>
  </si>
  <si>
    <t>Cameron</t>
  </si>
  <si>
    <t>Dylan</t>
  </si>
  <si>
    <t>McNeice</t>
  </si>
  <si>
    <t>Emily</t>
  </si>
  <si>
    <t>Wall</t>
  </si>
  <si>
    <t>Fiona</t>
  </si>
  <si>
    <t>Crombie</t>
  </si>
  <si>
    <t>Fionn</t>
  </si>
  <si>
    <t>Cullinane</t>
  </si>
  <si>
    <t>Gareth</t>
  </si>
  <si>
    <t>Morgan</t>
  </si>
  <si>
    <t>Gary</t>
  </si>
  <si>
    <t>Ferguson</t>
  </si>
  <si>
    <t>Gerrard</t>
  </si>
  <si>
    <t>Rooney</t>
  </si>
  <si>
    <t xml:space="preserve">Glen </t>
  </si>
  <si>
    <t>Rewi</t>
  </si>
  <si>
    <t>Graeme</t>
  </si>
  <si>
    <t>Litt</t>
  </si>
  <si>
    <t>Graham</t>
  </si>
  <si>
    <t>Jenks</t>
  </si>
  <si>
    <t>Greg</t>
  </si>
  <si>
    <t>Ingliss</t>
  </si>
  <si>
    <t>Moore</t>
  </si>
  <si>
    <t>Guy</t>
  </si>
  <si>
    <t>Brady</t>
  </si>
  <si>
    <t>Harold</t>
  </si>
  <si>
    <t>Hilary</t>
  </si>
  <si>
    <t>Totty</t>
  </si>
  <si>
    <t>Ian</t>
  </si>
  <si>
    <t>Harvey</t>
  </si>
  <si>
    <t>Jake</t>
  </si>
  <si>
    <t>Marryatt</t>
  </si>
  <si>
    <t>James</t>
  </si>
  <si>
    <t>Block</t>
  </si>
  <si>
    <t>Coleman</t>
  </si>
  <si>
    <t>Mander</t>
  </si>
  <si>
    <t>Thompson</t>
  </si>
  <si>
    <t>Jared</t>
  </si>
  <si>
    <t>Pidcock</t>
  </si>
  <si>
    <t>Jason</t>
  </si>
  <si>
    <t>Revell</t>
  </si>
  <si>
    <t>Jeanette</t>
  </si>
  <si>
    <t>Gerrie</t>
  </si>
  <si>
    <t>Jeffrey</t>
  </si>
  <si>
    <t>Tuck</t>
  </si>
  <si>
    <t>Jeremy</t>
  </si>
  <si>
    <t>Heathfield</t>
  </si>
  <si>
    <t>Jessica</t>
  </si>
  <si>
    <t>Kikstra</t>
  </si>
  <si>
    <t>Ownsworth</t>
  </si>
  <si>
    <t>Joanne</t>
  </si>
  <si>
    <t>Kiesanowski</t>
  </si>
  <si>
    <t>Joe</t>
  </si>
  <si>
    <t>Jimmy</t>
  </si>
  <si>
    <t>Nisbett</t>
  </si>
  <si>
    <t>Jagusch</t>
  </si>
  <si>
    <t>John</t>
  </si>
  <si>
    <t>Douglas</t>
  </si>
  <si>
    <t>McKenzie</t>
  </si>
  <si>
    <t>Rigby-Jones</t>
  </si>
  <si>
    <t>Van Opzeeland</t>
  </si>
  <si>
    <t>Johno</t>
  </si>
  <si>
    <t>Gee</t>
  </si>
  <si>
    <t xml:space="preserve">Josh </t>
  </si>
  <si>
    <t>Scott</t>
  </si>
  <si>
    <t>Joshua</t>
  </si>
  <si>
    <t>0;25:42</t>
  </si>
  <si>
    <t>Judy</t>
  </si>
  <si>
    <t>Julie</t>
  </si>
  <si>
    <t>Edwards</t>
  </si>
  <si>
    <t>Kate</t>
  </si>
  <si>
    <t>0;28:23</t>
  </si>
  <si>
    <t>Katherine</t>
  </si>
  <si>
    <t>Keagan</t>
  </si>
  <si>
    <t>Girdlestone</t>
  </si>
  <si>
    <t>Kent</t>
  </si>
  <si>
    <t>Mahon</t>
  </si>
  <si>
    <t>Kevin</t>
  </si>
  <si>
    <t>Beban</t>
  </si>
  <si>
    <t>Searle</t>
  </si>
  <si>
    <t>Kiri</t>
  </si>
  <si>
    <t>Laura</t>
  </si>
  <si>
    <t>Steffens</t>
  </si>
  <si>
    <t>Lauren</t>
  </si>
  <si>
    <t>Ellis</t>
  </si>
  <si>
    <t>Lisa</t>
  </si>
  <si>
    <t>Goldsbury</t>
  </si>
  <si>
    <t>Lizzie</t>
  </si>
  <si>
    <t>Spence</t>
  </si>
  <si>
    <t>Lloyd</t>
  </si>
  <si>
    <t>Merchant</t>
  </si>
  <si>
    <t>Lucy</t>
  </si>
  <si>
    <t>Malcolm</t>
  </si>
  <si>
    <t>Thornton</t>
  </si>
  <si>
    <t>Mark</t>
  </si>
  <si>
    <t>Forsey</t>
  </si>
  <si>
    <t>0:25"35</t>
  </si>
  <si>
    <t>Darvill</t>
  </si>
  <si>
    <t>Wilkinson</t>
  </si>
  <si>
    <t>Marc</t>
  </si>
  <si>
    <t>Prutton</t>
  </si>
  <si>
    <t>Margaret</t>
  </si>
  <si>
    <t>Mary</t>
  </si>
  <si>
    <t>Jones</t>
  </si>
  <si>
    <t>Matt</t>
  </si>
  <si>
    <t>Barr</t>
  </si>
  <si>
    <t>Dombroski</t>
  </si>
  <si>
    <t>Seeley</t>
  </si>
  <si>
    <t>Sumner</t>
  </si>
  <si>
    <t>Matthew</t>
  </si>
  <si>
    <t>Trenchard</t>
  </si>
  <si>
    <t>Michael</t>
  </si>
  <si>
    <t>Ferigo</t>
  </si>
  <si>
    <t>Robins</t>
  </si>
  <si>
    <t>Smithson/Katie Bolt</t>
  </si>
  <si>
    <t>Vink</t>
  </si>
  <si>
    <t>Mike</t>
  </si>
  <si>
    <t>Dent</t>
  </si>
  <si>
    <t>Mitchell</t>
  </si>
  <si>
    <t>Podmore</t>
  </si>
  <si>
    <t>Murray</t>
  </si>
  <si>
    <t>Carter</t>
  </si>
  <si>
    <t>Nadia</t>
  </si>
  <si>
    <t>McLaren</t>
  </si>
  <si>
    <t>Nadine</t>
  </si>
  <si>
    <t>Voice</t>
  </si>
  <si>
    <t>Neil</t>
  </si>
  <si>
    <t>Averis</t>
  </si>
  <si>
    <t>Sutherland</t>
  </si>
  <si>
    <t>Watt</t>
  </si>
  <si>
    <t>Nick</t>
  </si>
  <si>
    <t>Yates</t>
  </si>
  <si>
    <t>Nigel</t>
  </si>
  <si>
    <t>Pink</t>
  </si>
  <si>
    <t>Oilvia</t>
  </si>
  <si>
    <t>Reiber</t>
  </si>
  <si>
    <t>Ollie</t>
  </si>
  <si>
    <t>Pam</t>
  </si>
  <si>
    <t>Hogarth</t>
  </si>
  <si>
    <t>Patrick</t>
  </si>
  <si>
    <t>Gallagher</t>
  </si>
  <si>
    <t>Paul</t>
  </si>
  <si>
    <t>Odlin</t>
  </si>
  <si>
    <t>Rickerby</t>
  </si>
  <si>
    <t>Peter</t>
  </si>
  <si>
    <t>McLeod</t>
  </si>
  <si>
    <t>Pete</t>
  </si>
  <si>
    <t>O Brien</t>
  </si>
  <si>
    <t>Phil</t>
  </si>
  <si>
    <t>Hextall</t>
  </si>
  <si>
    <t>Hunt</t>
  </si>
  <si>
    <t>Kessel</t>
  </si>
  <si>
    <t>Phoebe</t>
  </si>
  <si>
    <t>McCaughan</t>
  </si>
  <si>
    <t>Rebecca</t>
  </si>
  <si>
    <t>Reon</t>
  </si>
  <si>
    <t>Nolan</t>
  </si>
  <si>
    <t>Reta</t>
  </si>
  <si>
    <t>Trotman</t>
  </si>
  <si>
    <t>Richard</t>
  </si>
  <si>
    <t>Adams</t>
  </si>
  <si>
    <t>Maddock</t>
  </si>
  <si>
    <t>Quested</t>
  </si>
  <si>
    <t>0;24:53</t>
  </si>
  <si>
    <t>Rob</t>
  </si>
  <si>
    <t>Brand</t>
  </si>
  <si>
    <t>Robbie</t>
  </si>
  <si>
    <t>Adamson</t>
  </si>
  <si>
    <t>Rod</t>
  </si>
  <si>
    <t>Hibberd</t>
  </si>
  <si>
    <t>Ron</t>
  </si>
  <si>
    <t>Keeble</t>
  </si>
  <si>
    <t>Rosie</t>
  </si>
  <si>
    <t>Ruth</t>
  </si>
  <si>
    <t>Punnett</t>
  </si>
  <si>
    <t>Russell</t>
  </si>
  <si>
    <t>Sam</t>
  </si>
  <si>
    <t>Hansen</t>
  </si>
  <si>
    <t>Elstob</t>
  </si>
  <si>
    <t>Horgan</t>
  </si>
  <si>
    <t>Sara</t>
  </si>
  <si>
    <t>Harnett</t>
  </si>
  <si>
    <t>Sarah</t>
  </si>
  <si>
    <t>Wiley</t>
  </si>
  <si>
    <t xml:space="preserve">Cole </t>
  </si>
  <si>
    <t>Mulder</t>
  </si>
  <si>
    <t>Thomas</t>
  </si>
  <si>
    <t>Wilder</t>
  </si>
  <si>
    <t>Ronald</t>
  </si>
  <si>
    <t>Sharon</t>
  </si>
  <si>
    <t>Shaun</t>
  </si>
  <si>
    <t>Monaghan</t>
  </si>
  <si>
    <t>Sophie</t>
  </si>
  <si>
    <t>Evans</t>
  </si>
  <si>
    <t>Steph</t>
  </si>
  <si>
    <t>McCue</t>
  </si>
  <si>
    <t>Stephen</t>
  </si>
  <si>
    <t>Steve</t>
  </si>
  <si>
    <t>Flanagan</t>
  </si>
  <si>
    <t>Stewart</t>
  </si>
  <si>
    <t>Ford</t>
  </si>
  <si>
    <t>Stuart</t>
  </si>
  <si>
    <t>Wise</t>
  </si>
  <si>
    <t>Lowe</t>
  </si>
  <si>
    <t>Sue</t>
  </si>
  <si>
    <t>Lazar</t>
  </si>
  <si>
    <t>Tanya</t>
  </si>
  <si>
    <t>Tane</t>
  </si>
  <si>
    <t>Cambridge</t>
  </si>
  <si>
    <t>Tessa</t>
  </si>
  <si>
    <t>Tim</t>
  </si>
  <si>
    <t>Burtenshaw</t>
  </si>
  <si>
    <t>Hollobon</t>
  </si>
  <si>
    <t>Judge</t>
  </si>
  <si>
    <t>Tom</t>
  </si>
  <si>
    <t>Molloy</t>
  </si>
  <si>
    <t>Berry</t>
  </si>
  <si>
    <t>Tony</t>
  </si>
  <si>
    <t>Gibson</t>
  </si>
  <si>
    <t>Trish</t>
  </si>
  <si>
    <t>Tui</t>
  </si>
  <si>
    <t>Summers</t>
  </si>
  <si>
    <t xml:space="preserve">Warwick </t>
  </si>
  <si>
    <t>Anderson</t>
  </si>
  <si>
    <t>Wayne</t>
  </si>
  <si>
    <t>Campbell</t>
  </si>
  <si>
    <t>Wardell</t>
  </si>
  <si>
    <t>Will</t>
  </si>
  <si>
    <t>Findlayson</t>
  </si>
  <si>
    <t>Yancy</t>
  </si>
  <si>
    <t>Arrington</t>
  </si>
  <si>
    <t>0;22:17</t>
  </si>
  <si>
    <t>Zoe</t>
  </si>
  <si>
    <t>Brook</t>
  </si>
  <si>
    <t>1 DNF</t>
  </si>
  <si>
    <t>1DNF</t>
  </si>
  <si>
    <t>Total time</t>
  </si>
  <si>
    <t>Number of riders</t>
  </si>
  <si>
    <t>Average Time</t>
  </si>
  <si>
    <t>Average Speed KMH</t>
  </si>
  <si>
    <t>Course length</t>
  </si>
  <si>
    <t>Distance ridden</t>
  </si>
  <si>
    <t>kms</t>
  </si>
  <si>
    <t>CTTA #</t>
  </si>
  <si>
    <t>Average of 3 fastest. Min 3 rides</t>
  </si>
  <si>
    <t>Average of 3 fastest. Min 5 rides</t>
  </si>
  <si>
    <t>U15</t>
  </si>
  <si>
    <t>U17</t>
  </si>
  <si>
    <t>U19</t>
  </si>
  <si>
    <t>U23</t>
  </si>
  <si>
    <t>Senior</t>
  </si>
  <si>
    <t>M1</t>
  </si>
  <si>
    <t>M2</t>
  </si>
  <si>
    <t>M3</t>
  </si>
  <si>
    <t>M4</t>
  </si>
  <si>
    <t>M5</t>
  </si>
  <si>
    <t>M6</t>
  </si>
  <si>
    <t>M7</t>
  </si>
  <si>
    <t>M8</t>
  </si>
  <si>
    <t>Tandem</t>
  </si>
  <si>
    <t>Katie Bolt</t>
  </si>
  <si>
    <t>Micheal Smithson</t>
  </si>
  <si>
    <t>Trike</t>
  </si>
  <si>
    <t>Andrew Nye</t>
  </si>
  <si>
    <t xml:space="preserve">Start Time </t>
  </si>
  <si>
    <t>Numbers</t>
  </si>
  <si>
    <t>Names</t>
  </si>
  <si>
    <t>Finish Time</t>
  </si>
  <si>
    <t>Net Time</t>
  </si>
  <si>
    <t>Seasons Best</t>
  </si>
  <si>
    <t>time diff. -</t>
  </si>
  <si>
    <t>time diff. +</t>
  </si>
  <si>
    <t>Black 1&amp;2</t>
  </si>
  <si>
    <t>Lucy &amp; Thomas H</t>
  </si>
  <si>
    <t>1 &amp; 2</t>
  </si>
  <si>
    <t>Paul O &amp; Ollie</t>
  </si>
  <si>
    <t>3 &amp; 4</t>
  </si>
  <si>
    <t>Glen R &amp; Reon N</t>
  </si>
  <si>
    <t>5 &amp; 6</t>
  </si>
  <si>
    <t>Neil S &amp; Steve F</t>
  </si>
  <si>
    <t>7 &amp; 8</t>
  </si>
  <si>
    <t>David R &amp; Stephen M</t>
  </si>
  <si>
    <t>9 &amp; 10</t>
  </si>
  <si>
    <t>Ron P &amp;  James M</t>
  </si>
  <si>
    <t>13 &amp; 14</t>
  </si>
  <si>
    <t>Stuart L &amp; Andre C</t>
  </si>
  <si>
    <t>15 &amp; 16</t>
  </si>
  <si>
    <t>Johno G &amp; Joe H</t>
  </si>
  <si>
    <t>17 &amp; 18</t>
  </si>
  <si>
    <t>Jeremy H &amp; Gary F</t>
  </si>
  <si>
    <t>19 &amp; 20</t>
  </si>
  <si>
    <t>Andrew Mc &amp; Tim H</t>
  </si>
  <si>
    <t>21 &amp;22</t>
  </si>
  <si>
    <t>Nigel P &amp; David N</t>
  </si>
  <si>
    <t>23 &amp; 24</t>
  </si>
  <si>
    <t>Craig H &amp; Chris A</t>
  </si>
  <si>
    <t>25 &amp; 26</t>
  </si>
  <si>
    <t>Graham &amp; Dan Collis</t>
  </si>
  <si>
    <t>29 &amp; 30</t>
  </si>
  <si>
    <t>Kevin B &amp; Andy T</t>
  </si>
  <si>
    <t>31 &amp; 32</t>
  </si>
  <si>
    <t>Bill Mc &amp; Mark D</t>
  </si>
  <si>
    <t>33 &amp; 34</t>
  </si>
  <si>
    <t>Richard A &amp; Richard Q</t>
  </si>
  <si>
    <t>37 &amp; 38</t>
  </si>
  <si>
    <t>Sharon P &amp; Sue L</t>
  </si>
  <si>
    <t>39 &amp; 40</t>
  </si>
  <si>
    <t>Sara H &amp; Jessica K</t>
  </si>
  <si>
    <t>43 &amp; 44</t>
  </si>
  <si>
    <t>Mary J &amp; Malcolm T</t>
  </si>
  <si>
    <t>45 &amp; 46</t>
  </si>
  <si>
    <t>Wayne W &amp; Andrew A</t>
  </si>
  <si>
    <t>47 &amp; 48</t>
  </si>
  <si>
    <t>Antony S &amp; Rod H</t>
  </si>
  <si>
    <t>49 &amp; 50</t>
  </si>
  <si>
    <t>Rob B &amp; Nick B</t>
  </si>
  <si>
    <t>51 &amp; 52</t>
  </si>
  <si>
    <t>Dean B &amp; Warwick A</t>
  </si>
  <si>
    <t>53 &amp; 54</t>
  </si>
  <si>
    <t>Fiona H &amp; Tui S</t>
  </si>
  <si>
    <t>55 &amp; 56</t>
  </si>
  <si>
    <t>Kate S &amp; Christine L</t>
  </si>
  <si>
    <t>57 &amp; 58</t>
  </si>
  <si>
    <t>Pam &amp; Rod Hogarth</t>
  </si>
  <si>
    <t>59 &amp; 60</t>
  </si>
  <si>
    <t>Lisa G &amp; Andrew R</t>
  </si>
  <si>
    <t>61 &amp; 62</t>
  </si>
  <si>
    <t>Bruce S &amp; Andrew N</t>
  </si>
  <si>
    <t>Age Group</t>
  </si>
  <si>
    <t>Aaron Platt</t>
  </si>
  <si>
    <t>Alan Roxborough</t>
  </si>
  <si>
    <t>Arron Perriam</t>
  </si>
  <si>
    <t>Alice Bennett</t>
  </si>
  <si>
    <t>Alice Grubb</t>
  </si>
  <si>
    <t>Andre Chapell</t>
  </si>
  <si>
    <t>Andrew Allen</t>
  </si>
  <si>
    <t>Andrew Knewstub</t>
  </si>
  <si>
    <t>Andrew McKean</t>
  </si>
  <si>
    <t>Andrew Robb</t>
  </si>
  <si>
    <t>Andrew Thomson</t>
  </si>
  <si>
    <t>Andrew Villazon</t>
  </si>
  <si>
    <t>Andrew Vincent</t>
  </si>
  <si>
    <t>Andrew Williams</t>
  </si>
  <si>
    <t>Andy Martin</t>
  </si>
  <si>
    <t>Andy Richards</t>
  </si>
  <si>
    <t>Andy Timmings</t>
  </si>
  <si>
    <t>Anna  Zakharoa</t>
  </si>
  <si>
    <t>Annaliisa Farrell</t>
  </si>
  <si>
    <t>Ant Smit</t>
  </si>
  <si>
    <t>Axel Reisler</t>
  </si>
  <si>
    <t>Ben Cannon</t>
  </si>
  <si>
    <t>Ben Friel</t>
  </si>
  <si>
    <t>Ben Hillery</t>
  </si>
  <si>
    <t>Ben Johnstone</t>
  </si>
  <si>
    <t>Bill Marshall</t>
  </si>
  <si>
    <t>Bill McSweeney</t>
  </si>
  <si>
    <t>Brad Mackwell</t>
  </si>
  <si>
    <t>Brad Tuhi</t>
  </si>
  <si>
    <t>Brendon Ross</t>
  </si>
  <si>
    <t>Brent Cowie</t>
  </si>
  <si>
    <t>Brent Harris</t>
  </si>
  <si>
    <t>Brett Tingey</t>
  </si>
  <si>
    <t>Brodie Catterick</t>
  </si>
  <si>
    <t>Bruce Milne</t>
  </si>
  <si>
    <t>Bruce Stanton</t>
  </si>
  <si>
    <t>Bryn Atkin</t>
  </si>
  <si>
    <t>Cambell Pithie</t>
  </si>
  <si>
    <t>Carey Wood</t>
  </si>
  <si>
    <t>Caroline Purvis</t>
  </si>
  <si>
    <t>Chloe Jenkins</t>
  </si>
  <si>
    <t>Chris Andrews</t>
  </si>
  <si>
    <t>Chris Bridges</t>
  </si>
  <si>
    <t>Chris Forme</t>
  </si>
  <si>
    <t>Chris Hutchinson</t>
  </si>
  <si>
    <t>Chris Innes</t>
  </si>
  <si>
    <t>Chris Jordan</t>
  </si>
  <si>
    <t>Chris Lawrence</t>
  </si>
  <si>
    <t>Christine Lambley</t>
  </si>
  <si>
    <t>Claire Bennison</t>
  </si>
  <si>
    <t>Cody McMaster</t>
  </si>
  <si>
    <t>Craig Hamilton</t>
  </si>
  <si>
    <t>Craig Savage</t>
  </si>
  <si>
    <t>Craig Shakespear</t>
  </si>
  <si>
    <t>Craig Trethaway</t>
  </si>
  <si>
    <t>Dan Collis</t>
  </si>
  <si>
    <t>Daniel Barry</t>
  </si>
  <si>
    <t>Daniel Burnett</t>
  </si>
  <si>
    <t>Dan McDonald</t>
  </si>
  <si>
    <t>Daniel Smith</t>
  </si>
  <si>
    <t>Daniel Whitehouse</t>
  </si>
  <si>
    <t>Darren Atkin</t>
  </si>
  <si>
    <t>Darran Humpheson</t>
  </si>
  <si>
    <t>Darren Small</t>
  </si>
  <si>
    <t>Darron Burns</t>
  </si>
  <si>
    <t>Dave  Lawson</t>
  </si>
  <si>
    <t>David Bennison</t>
  </si>
  <si>
    <t>David Birmingham</t>
  </si>
  <si>
    <t>David Burnett</t>
  </si>
  <si>
    <t>David Harper</t>
  </si>
  <si>
    <t>David Norton</t>
  </si>
  <si>
    <t>David Roche</t>
  </si>
  <si>
    <t>Dean Buckeridge</t>
  </si>
  <si>
    <t>Dean Cameron</t>
  </si>
  <si>
    <t>Dean Harris</t>
  </si>
  <si>
    <t>Dylan McNeice</t>
  </si>
  <si>
    <t>Emily Wall</t>
  </si>
  <si>
    <t>Fiona Crombie</t>
  </si>
  <si>
    <t>Fiona Humpheson</t>
  </si>
  <si>
    <t>Fionn Cullinane</t>
  </si>
  <si>
    <t>Gareth Morgan</t>
  </si>
  <si>
    <t>Gary Ferguson</t>
  </si>
  <si>
    <t>Gerrard Rooney</t>
  </si>
  <si>
    <t>Glen  Rewi</t>
  </si>
  <si>
    <t>Graeme Litt</t>
  </si>
  <si>
    <t>Graham Jenks</t>
  </si>
  <si>
    <t>Greg Ingliss</t>
  </si>
  <si>
    <t>Greg Moore</t>
  </si>
  <si>
    <t>Guy Brady</t>
  </si>
  <si>
    <t>Harold Williams</t>
  </si>
  <si>
    <t>Hilary Totty</t>
  </si>
  <si>
    <t>Ian Harvey</t>
  </si>
  <si>
    <t>Ian Milne</t>
  </si>
  <si>
    <t>Jake Marryatt</t>
  </si>
  <si>
    <t>James Block</t>
  </si>
  <si>
    <t>James Coleman</t>
  </si>
  <si>
    <t>James Mander</t>
  </si>
  <si>
    <t>James Thompson</t>
  </si>
  <si>
    <t>Jared Pidcock</t>
  </si>
  <si>
    <t>Jason Allen</t>
  </si>
  <si>
    <t>Jason Revell</t>
  </si>
  <si>
    <t>Jeanette Gerrie</t>
  </si>
  <si>
    <t>Jeffrey Tuck</t>
  </si>
  <si>
    <t>Jeremy Heathfield</t>
  </si>
  <si>
    <t>Jeremy Ingliss</t>
  </si>
  <si>
    <t>Jessica Kikstra</t>
  </si>
  <si>
    <t>Jessica Ownsworth</t>
  </si>
  <si>
    <t>Joanne Kiesanowski</t>
  </si>
  <si>
    <t>Joe Hutchinson</t>
  </si>
  <si>
    <t>Jimmy Nisbett</t>
  </si>
  <si>
    <t>Joe Jagusch</t>
  </si>
  <si>
    <t>John Douglas</t>
  </si>
  <si>
    <t>John McKenzie</t>
  </si>
  <si>
    <t>John Rigby-Jones</t>
  </si>
  <si>
    <t>John Van Opzeeland</t>
  </si>
  <si>
    <t>Johno Gee</t>
  </si>
  <si>
    <t>Josh  Scott</t>
  </si>
  <si>
    <t>Joshua Smith</t>
  </si>
  <si>
    <t>Judy Ross</t>
  </si>
  <si>
    <t>Julie Edwards</t>
  </si>
  <si>
    <t>Kate Smith</t>
  </si>
  <si>
    <t>Katherine Atkin</t>
  </si>
  <si>
    <t>Keagan Girdlestone</t>
  </si>
  <si>
    <t>Kent Mahon</t>
  </si>
  <si>
    <t>Kevin Beban</t>
  </si>
  <si>
    <t>Kevin Searle</t>
  </si>
  <si>
    <t>Kiri Atkin</t>
  </si>
  <si>
    <t>Laura Pidcock</t>
  </si>
  <si>
    <t>Laura Steffens</t>
  </si>
  <si>
    <t>Laura Wood</t>
  </si>
  <si>
    <t>Lauren Ellis</t>
  </si>
  <si>
    <t>Lisa Goldsbury</t>
  </si>
  <si>
    <t>Lizzie Spence</t>
  </si>
  <si>
    <t>Lloyd Merchant</t>
  </si>
  <si>
    <t>Lucy Timmings</t>
  </si>
  <si>
    <t>Malcolm Thornton</t>
  </si>
  <si>
    <t>Mark Forsey</t>
  </si>
  <si>
    <t>Mark Darvill</t>
  </si>
  <si>
    <t>Mark Wilkinson</t>
  </si>
  <si>
    <t>Marc Prutton</t>
  </si>
  <si>
    <t>Margaret Wood</t>
  </si>
  <si>
    <t>Mary Jones</t>
  </si>
  <si>
    <t>Matt Barr</t>
  </si>
  <si>
    <t>Matt Dombroski</t>
  </si>
  <si>
    <t>Matt Seeley</t>
  </si>
  <si>
    <t>Matt Sumner</t>
  </si>
  <si>
    <t>Matthew Trenchard</t>
  </si>
  <si>
    <t>Michael Ferigo</t>
  </si>
  <si>
    <t>Michael Robins</t>
  </si>
  <si>
    <t>Michael Smithson/Katie Bolt</t>
  </si>
  <si>
    <t>Michael Vink</t>
  </si>
  <si>
    <t>Mike Dent</t>
  </si>
  <si>
    <t>Mitchell Podmore</t>
  </si>
  <si>
    <t>Murray Carter</t>
  </si>
  <si>
    <t>Nadia McLaren</t>
  </si>
  <si>
    <t>Nadine Voice</t>
  </si>
  <si>
    <t>Neil Averis</t>
  </si>
  <si>
    <t>Neil Sutherland</t>
  </si>
  <si>
    <t>Neil Watt</t>
  </si>
  <si>
    <t>Nick Jones</t>
  </si>
  <si>
    <t>Nick Yates</t>
  </si>
  <si>
    <t>Nigel Pink</t>
  </si>
  <si>
    <t>Oilvia Reiber</t>
  </si>
  <si>
    <t>Ollie Jones</t>
  </si>
  <si>
    <t>Pam Hogarth</t>
  </si>
  <si>
    <t>Patrick Gallagher</t>
  </si>
  <si>
    <t>Paul Odlin</t>
  </si>
  <si>
    <t>Paul Rickerby</t>
  </si>
  <si>
    <t>Peter McLeod</t>
  </si>
  <si>
    <t>Pete O Brien</t>
  </si>
  <si>
    <t>Peter Savage</t>
  </si>
  <si>
    <t>Phil Hextall</t>
  </si>
  <si>
    <t>Phil Hunt</t>
  </si>
  <si>
    <t>Phil Kessel</t>
  </si>
  <si>
    <t>Phoebe McCaughan</t>
  </si>
  <si>
    <t>Rebecca Whitehouse</t>
  </si>
  <si>
    <t>Reon Nolan</t>
  </si>
  <si>
    <t>Reta Trotman</t>
  </si>
  <si>
    <t>Richard Lawson</t>
  </si>
  <si>
    <t>Richard Adams</t>
  </si>
  <si>
    <t>Richard Maddock</t>
  </si>
  <si>
    <t>Richard Quested</t>
  </si>
  <si>
    <t>Rob Brand</t>
  </si>
  <si>
    <t>Rob Scott</t>
  </si>
  <si>
    <t>Rob Whitehouse</t>
  </si>
  <si>
    <t>Robbie Adamson</t>
  </si>
  <si>
    <t>Rod Hibberd</t>
  </si>
  <si>
    <t>Ron Keeble</t>
  </si>
  <si>
    <t>Ron Pithie</t>
  </si>
  <si>
    <t>Rosie Shakespear</t>
  </si>
  <si>
    <t>Ruth Punnett</t>
  </si>
  <si>
    <t>Russell Ownsworth</t>
  </si>
  <si>
    <t>Sam Hansen</t>
  </si>
  <si>
    <t>Sam Elstob</t>
  </si>
  <si>
    <t>Sam Horgan</t>
  </si>
  <si>
    <t>Sara Harnett</t>
  </si>
  <si>
    <t>Sarah Wiley</t>
  </si>
  <si>
    <t xml:space="preserve">Scott Cole </t>
  </si>
  <si>
    <t>Scott Mulder</t>
  </si>
  <si>
    <t>Scott Thomas</t>
  </si>
  <si>
    <t>Scott Wilder</t>
  </si>
  <si>
    <t>Scott Ronald</t>
  </si>
  <si>
    <t>Sharon Prutton</t>
  </si>
  <si>
    <t>Shaun Monaghan</t>
  </si>
  <si>
    <t>Sophie Evans</t>
  </si>
  <si>
    <t>Steph McCue</t>
  </si>
  <si>
    <t>Stephen Mark</t>
  </si>
  <si>
    <t>Steve Flanagan</t>
  </si>
  <si>
    <t>Steve Marshall</t>
  </si>
  <si>
    <t>Steve McDonald</t>
  </si>
  <si>
    <t>Stewart Ford</t>
  </si>
  <si>
    <t>Stuart Wise</t>
  </si>
  <si>
    <t>Stuart Lowe</t>
  </si>
  <si>
    <t>Sue Lazar</t>
  </si>
  <si>
    <t>Tanya Merchant</t>
  </si>
  <si>
    <t>Tane Cambridge</t>
  </si>
  <si>
    <t>Tessa Jenkins</t>
  </si>
  <si>
    <t>Tim Burtenshaw</t>
  </si>
  <si>
    <t>Tim Hollobon</t>
  </si>
  <si>
    <t>Tim Judge</t>
  </si>
  <si>
    <t>Tom Molloy</t>
  </si>
  <si>
    <t>Tom Berry</t>
  </si>
  <si>
    <t>Tony Gibson</t>
  </si>
  <si>
    <t>Trish Jones</t>
  </si>
  <si>
    <t>Tui Summers</t>
  </si>
  <si>
    <t>Warwick  Anderson</t>
  </si>
  <si>
    <t>Wayne Campbell</t>
  </si>
  <si>
    <t>Wayne Wardell</t>
  </si>
  <si>
    <t>Will Findlayson</t>
  </si>
  <si>
    <t>Yancey Arrington</t>
  </si>
  <si>
    <t>Zoe Brook</t>
  </si>
  <si>
    <t>Tai Tapu TT</t>
  </si>
  <si>
    <t>Hill Climb</t>
  </si>
  <si>
    <t>Loburn 18.5km TT</t>
  </si>
  <si>
    <t>Loburn 40km TT</t>
  </si>
  <si>
    <t>Loburn 25km TT</t>
  </si>
  <si>
    <t>Cancelled</t>
  </si>
  <si>
    <t>Rider name</t>
  </si>
  <si>
    <t>rider</t>
  </si>
  <si>
    <t>date</t>
  </si>
  <si>
    <t>speed</t>
  </si>
  <si>
    <t xml:space="preserve">time </t>
  </si>
  <si>
    <t>event</t>
  </si>
  <si>
    <t>dist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</si>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</sst>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"/>
    <numFmt numFmtId="165" formatCode="d/mm/yyyy;@"/>
    <numFmt numFmtId="166" formatCode="h:mm:ss;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FFCCFF"/>
        <bgColor rgb="FFFFCCFF"/>
      </patternFill>
    </fill>
    <fill>
      <patternFill patternType="solid">
        <fgColor rgb="FFC6D9F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C2D69B"/>
        <bgColor rgb="FFC2D69B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5B8B7"/>
        <bgColor rgb="FFE5B8B7"/>
      </patternFill>
    </fill>
    <fill>
      <patternFill patternType="solid">
        <fgColor rgb="FFE36C09"/>
        <bgColor rgb="FFE36C09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21" fontId="3" fillId="0" borderId="2" xfId="0" applyNumberFormat="1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Font="1" applyBorder="1" applyAlignment="1"/>
    <xf numFmtId="21" fontId="0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2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/>
    <xf numFmtId="0" fontId="3" fillId="0" borderId="6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21" fontId="3" fillId="5" borderId="2" xfId="0" applyNumberFormat="1" applyFont="1" applyFill="1" applyBorder="1" applyAlignment="1">
      <alignment horizontal="center"/>
    </xf>
    <xf numFmtId="21" fontId="3" fillId="5" borderId="3" xfId="0" applyNumberFormat="1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 vertical="center"/>
    </xf>
    <xf numFmtId="46" fontId="3" fillId="7" borderId="2" xfId="0" applyNumberFormat="1" applyFont="1" applyFill="1" applyBorder="1" applyAlignment="1">
      <alignment horizontal="center" vertical="center"/>
    </xf>
    <xf numFmtId="46" fontId="3" fillId="8" borderId="2" xfId="0" applyNumberFormat="1" applyFont="1" applyFill="1" applyBorder="1" applyAlignment="1">
      <alignment horizontal="center" vertical="center"/>
    </xf>
    <xf numFmtId="46" fontId="3" fillId="0" borderId="2" xfId="0" applyNumberFormat="1" applyFont="1" applyBorder="1" applyAlignment="1">
      <alignment horizontal="center" vertical="center" wrapText="1"/>
    </xf>
    <xf numFmtId="46" fontId="3" fillId="0" borderId="2" xfId="0" applyNumberFormat="1" applyFont="1" applyBorder="1" applyAlignment="1">
      <alignment horizontal="center" vertical="center"/>
    </xf>
    <xf numFmtId="21" fontId="4" fillId="2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21" fontId="3" fillId="0" borderId="6" xfId="0" applyNumberFormat="1" applyFont="1" applyBorder="1" applyAlignment="1">
      <alignment horizontal="center"/>
    </xf>
    <xf numFmtId="21" fontId="3" fillId="0" borderId="2" xfId="0" applyNumberFormat="1" applyFont="1" applyBorder="1" applyAlignment="1">
      <alignment horizontal="center" vertical="center"/>
    </xf>
    <xf numFmtId="21" fontId="0" fillId="0" borderId="2" xfId="0" applyNumberFormat="1" applyFont="1" applyBorder="1" applyAlignment="1">
      <alignment horizontal="center"/>
    </xf>
    <xf numFmtId="21" fontId="3" fillId="0" borderId="6" xfId="0" applyNumberFormat="1" applyFont="1" applyBorder="1" applyAlignment="1">
      <alignment horizontal="center" vertical="center"/>
    </xf>
    <xf numFmtId="21" fontId="3" fillId="5" borderId="2" xfId="0" applyNumberFormat="1" applyFont="1" applyFill="1" applyBorder="1" applyAlignment="1">
      <alignment horizontal="center" vertical="center"/>
    </xf>
    <xf numFmtId="21" fontId="3" fillId="5" borderId="3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/>
    <xf numFmtId="21" fontId="1" fillId="0" borderId="2" xfId="0" applyNumberFormat="1" applyFont="1" applyBorder="1" applyAlignment="1">
      <alignment horizontal="center" vertical="center"/>
    </xf>
    <xf numFmtId="21" fontId="0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6" fontId="0" fillId="0" borderId="6" xfId="0" applyNumberFormat="1" applyFont="1" applyBorder="1" applyAlignment="1">
      <alignment horizontal="center" vertical="center"/>
    </xf>
    <xf numFmtId="46" fontId="0" fillId="0" borderId="2" xfId="0" applyNumberFormat="1" applyFont="1" applyBorder="1" applyAlignment="1">
      <alignment horizontal="center" vertical="center"/>
    </xf>
    <xf numFmtId="46" fontId="0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46" fontId="0" fillId="5" borderId="3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21" fontId="0" fillId="4" borderId="2" xfId="0" applyNumberFormat="1" applyFont="1" applyFill="1" applyBorder="1" applyAlignment="1">
      <alignment horizontal="center"/>
    </xf>
    <xf numFmtId="21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21" fontId="3" fillId="4" borderId="2" xfId="0" applyNumberFormat="1" applyFont="1" applyFill="1" applyBorder="1" applyAlignment="1">
      <alignment horizontal="center" vertical="center"/>
    </xf>
    <xf numFmtId="21" fontId="0" fillId="1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11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1" fontId="2" fillId="4" borderId="2" xfId="0" applyNumberFormat="1" applyFont="1" applyFill="1" applyBorder="1" applyAlignment="1">
      <alignment horizontal="center" vertical="center" wrapText="1"/>
    </xf>
    <xf numFmtId="21" fontId="0" fillId="5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21" fontId="3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2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46" fontId="0" fillId="0" borderId="0" xfId="0" applyNumberFormat="1" applyFont="1" applyAlignment="1">
      <alignment horizontal="center" vertical="center"/>
    </xf>
    <xf numFmtId="46" fontId="0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 wrapText="1"/>
    </xf>
    <xf numFmtId="0" fontId="3" fillId="5" borderId="8" xfId="0" applyFont="1" applyFill="1" applyBorder="1" applyAlignment="1">
      <alignment horizontal="center"/>
    </xf>
    <xf numFmtId="46" fontId="0" fillId="5" borderId="8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6" fontId="3" fillId="8" borderId="8" xfId="0" applyNumberFormat="1" applyFont="1" applyFill="1" applyBorder="1" applyAlignment="1">
      <alignment horizontal="center" vertical="center"/>
    </xf>
    <xf numFmtId="46" fontId="3" fillId="0" borderId="0" xfId="0" applyNumberFormat="1" applyFont="1" applyAlignment="1">
      <alignment horizontal="center" vertical="center" wrapText="1"/>
    </xf>
    <xf numFmtId="21" fontId="4" fillId="2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21" fontId="3" fillId="0" borderId="0" xfId="0" applyNumberFormat="1" applyFont="1" applyAlignment="1"/>
    <xf numFmtId="1" fontId="3" fillId="0" borderId="0" xfId="0" applyNumberFormat="1" applyFont="1" applyAlignment="1"/>
    <xf numFmtId="46" fontId="3" fillId="0" borderId="0" xfId="0" applyNumberFormat="1" applyFont="1" applyAlignment="1">
      <alignment horizontal="left" vertical="center"/>
    </xf>
    <xf numFmtId="0" fontId="2" fillId="0" borderId="2" xfId="0" applyFont="1" applyBorder="1" applyAlignment="1"/>
    <xf numFmtId="46" fontId="3" fillId="0" borderId="7" xfId="0" applyNumberFormat="1" applyFont="1" applyBorder="1" applyAlignment="1">
      <alignment horizontal="center" vertical="center"/>
    </xf>
    <xf numFmtId="46" fontId="3" fillId="0" borderId="6" xfId="0" applyNumberFormat="1" applyFont="1" applyBorder="1" applyAlignment="1">
      <alignment horizontal="center" vertical="center"/>
    </xf>
    <xf numFmtId="46" fontId="3" fillId="0" borderId="0" xfId="0" applyNumberFormat="1" applyFont="1" applyAlignment="1"/>
    <xf numFmtId="46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6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2" fontId="3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1" fontId="5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/>
    </xf>
    <xf numFmtId="0" fontId="3" fillId="11" borderId="8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1" fontId="2" fillId="2" borderId="2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/>
    </xf>
    <xf numFmtId="21" fontId="0" fillId="0" borderId="0" xfId="0" applyNumberFormat="1" applyFont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3" fillId="0" borderId="6" xfId="0" applyFont="1" applyBorder="1" applyAlignment="1"/>
    <xf numFmtId="0" fontId="0" fillId="13" borderId="2" xfId="0" applyFont="1" applyFill="1" applyBorder="1" applyAlignment="1">
      <alignment horizontal="left" vertical="center"/>
    </xf>
    <xf numFmtId="21" fontId="0" fillId="13" borderId="2" xfId="0" applyNumberFormat="1" applyFont="1" applyFill="1" applyBorder="1" applyAlignment="1">
      <alignment horizontal="center" vertical="center"/>
    </xf>
    <xf numFmtId="21" fontId="3" fillId="1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21" fontId="4" fillId="0" borderId="2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left" vertical="center"/>
    </xf>
    <xf numFmtId="21" fontId="3" fillId="14" borderId="2" xfId="0" applyNumberFormat="1" applyFont="1" applyFill="1" applyBorder="1" applyAlignment="1">
      <alignment horizontal="center" vertical="center"/>
    </xf>
    <xf numFmtId="46" fontId="0" fillId="14" borderId="2" xfId="0" applyNumberFormat="1" applyFont="1" applyFill="1" applyBorder="1" applyAlignment="1">
      <alignment horizontal="center" vertical="center"/>
    </xf>
    <xf numFmtId="21" fontId="3" fillId="14" borderId="2" xfId="0" applyNumberFormat="1" applyFont="1" applyFill="1" applyBorder="1" applyAlignment="1">
      <alignment horizontal="center" vertical="center" wrapText="1"/>
    </xf>
    <xf numFmtId="21" fontId="3" fillId="14" borderId="2" xfId="0" applyNumberFormat="1" applyFont="1" applyFill="1" applyBorder="1" applyAlignment="1">
      <alignment horizontal="center"/>
    </xf>
    <xf numFmtId="21" fontId="0" fillId="14" borderId="2" xfId="0" applyNumberFormat="1" applyFont="1" applyFill="1" applyBorder="1" applyAlignment="1">
      <alignment horizontal="center" vertical="center"/>
    </xf>
    <xf numFmtId="21" fontId="0" fillId="14" borderId="2" xfId="0" applyNumberFormat="1" applyFont="1" applyFill="1" applyBorder="1" applyAlignment="1">
      <alignment horizontal="center"/>
    </xf>
    <xf numFmtId="164" fontId="0" fillId="14" borderId="2" xfId="0" applyNumberFormat="1" applyFont="1" applyFill="1" applyBorder="1" applyAlignment="1">
      <alignment horizontal="center" vertical="center"/>
    </xf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left" vertical="center"/>
    </xf>
    <xf numFmtId="0" fontId="0" fillId="14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 vertical="center" wrapText="1"/>
    </xf>
    <xf numFmtId="46" fontId="3" fillId="14" borderId="3" xfId="0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21" fontId="3" fillId="14" borderId="3" xfId="0" applyNumberFormat="1" applyFont="1" applyFill="1" applyBorder="1" applyAlignment="1">
      <alignment horizontal="center"/>
    </xf>
    <xf numFmtId="46" fontId="3" fillId="14" borderId="2" xfId="0" applyNumberFormat="1" applyFont="1" applyFill="1" applyBorder="1" applyAlignment="1">
      <alignment horizontal="center" vertical="center"/>
    </xf>
    <xf numFmtId="21" fontId="0" fillId="14" borderId="8" xfId="0" applyNumberFormat="1" applyFont="1" applyFill="1" applyBorder="1" applyAlignment="1">
      <alignment horizontal="center"/>
    </xf>
    <xf numFmtId="0" fontId="0" fillId="14" borderId="8" xfId="0" applyFont="1" applyFill="1" applyBorder="1" applyAlignment="1"/>
    <xf numFmtId="0" fontId="0" fillId="14" borderId="8" xfId="0" applyFont="1" applyFill="1" applyBorder="1" applyAlignment="1"/>
    <xf numFmtId="0" fontId="1" fillId="16" borderId="8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left" vertical="center"/>
    </xf>
    <xf numFmtId="0" fontId="3" fillId="13" borderId="10" xfId="0" applyFont="1" applyFill="1" applyBorder="1" applyAlignment="1">
      <alignment horizontal="left" vertical="center"/>
    </xf>
    <xf numFmtId="21" fontId="0" fillId="0" borderId="11" xfId="0" applyNumberFormat="1" applyFont="1" applyBorder="1" applyAlignment="1">
      <alignment horizontal="center" vertical="center"/>
    </xf>
    <xf numFmtId="21" fontId="3" fillId="0" borderId="11" xfId="0" applyNumberFormat="1" applyFont="1" applyBorder="1" applyAlignment="1">
      <alignment horizontal="center" vertical="center"/>
    </xf>
    <xf numFmtId="21" fontId="0" fillId="0" borderId="11" xfId="0" applyNumberFormat="1" applyFont="1" applyBorder="1" applyAlignment="1">
      <alignment horizontal="center"/>
    </xf>
    <xf numFmtId="21" fontId="3" fillId="0" borderId="11" xfId="0" applyNumberFormat="1" applyFont="1" applyBorder="1" applyAlignment="1">
      <alignment horizontal="center"/>
    </xf>
    <xf numFmtId="46" fontId="0" fillId="0" borderId="11" xfId="0" applyNumberFormat="1" applyFont="1" applyBorder="1" applyAlignment="1">
      <alignment horizontal="center" vertical="center"/>
    </xf>
    <xf numFmtId="21" fontId="3" fillId="0" borderId="12" xfId="0" applyNumberFormat="1" applyFont="1" applyBorder="1" applyAlignment="1">
      <alignment horizontal="center" vertical="center"/>
    </xf>
    <xf numFmtId="0" fontId="1" fillId="17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12" borderId="2" xfId="0" applyFont="1" applyFill="1" applyBorder="1" applyAlignment="1"/>
    <xf numFmtId="0" fontId="0" fillId="12" borderId="2" xfId="0" applyFont="1" applyFill="1" applyBorder="1" applyAlignment="1">
      <alignment horizontal="center"/>
    </xf>
    <xf numFmtId="20" fontId="0" fillId="0" borderId="2" xfId="0" applyNumberFormat="1" applyFont="1" applyBorder="1" applyAlignment="1">
      <alignment horizontal="center" vertical="center"/>
    </xf>
    <xf numFmtId="47" fontId="0" fillId="0" borderId="2" xfId="0" applyNumberFormat="1" applyFont="1" applyBorder="1" applyAlignment="1">
      <alignment horizontal="center"/>
    </xf>
    <xf numFmtId="46" fontId="3" fillId="13" borderId="2" xfId="0" applyNumberFormat="1" applyFont="1" applyFill="1" applyBorder="1" applyAlignment="1">
      <alignment horizontal="center" vertical="center"/>
    </xf>
    <xf numFmtId="46" fontId="0" fillId="0" borderId="2" xfId="0" applyNumberFormat="1" applyFont="1" applyBorder="1" applyAlignme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7" fontId="9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47" fontId="3" fillId="0" borderId="2" xfId="0" applyNumberFormat="1" applyFont="1" applyBorder="1" applyAlignment="1">
      <alignment horizontal="center" vertical="center"/>
    </xf>
    <xf numFmtId="0" fontId="0" fillId="0" borderId="13" xfId="0" applyFont="1" applyBorder="1" applyAlignment="1"/>
    <xf numFmtId="46" fontId="0" fillId="13" borderId="2" xfId="0" applyNumberFormat="1" applyFont="1" applyFill="1" applyBorder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21" fontId="3" fillId="13" borderId="2" xfId="0" applyNumberFormat="1" applyFont="1" applyFill="1" applyBorder="1" applyAlignment="1">
      <alignment horizontal="center"/>
    </xf>
    <xf numFmtId="47" fontId="9" fillId="0" borderId="0" xfId="0" applyNumberFormat="1" applyFont="1" applyAlignment="1">
      <alignment horizontal="right" vertical="center"/>
    </xf>
    <xf numFmtId="0" fontId="0" fillId="18" borderId="8" xfId="0" applyFont="1" applyFill="1" applyBorder="1" applyAlignment="1"/>
    <xf numFmtId="0" fontId="2" fillId="5" borderId="6" xfId="0" applyFont="1" applyFill="1" applyBorder="1" applyAlignment="1">
      <alignment horizontal="center" vertical="center" wrapText="1"/>
    </xf>
    <xf numFmtId="14" fontId="2" fillId="3" borderId="6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4" fontId="2" fillId="5" borderId="2" xfId="0" applyNumberFormat="1" applyFont="1" applyFill="1" applyBorder="1" applyAlignment="1">
      <alignment horizontal="center" vertical="center" wrapText="1"/>
    </xf>
    <xf numFmtId="14" fontId="2" fillId="5" borderId="6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/>
    <xf numFmtId="2" fontId="1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BC253"/>
  <sheetViews>
    <sheetView tabSelected="1" zoomScale="60" zoomScaleNormal="60" workbookViewId="0">
      <pane xSplit="4" ySplit="1" topLeftCell="E98" activePane="bottomRight" state="frozen"/>
      <selection pane="topRight" activeCell="E1" sqref="E1"/>
      <selection pane="bottomLeft" activeCell="A2" sqref="A2"/>
      <selection pane="bottomRight" activeCell="E183" sqref="E183"/>
    </sheetView>
  </sheetViews>
  <sheetFormatPr defaultColWidth="17.28515625" defaultRowHeight="15.75" customHeight="1" x14ac:dyDescent="0.25"/>
  <cols>
    <col min="1" max="1" width="8.7109375" customWidth="1"/>
    <col min="2" max="2" width="7.5703125" customWidth="1"/>
    <col min="3" max="3" width="22.5703125" customWidth="1"/>
    <col min="4" max="4" width="22.42578125" customWidth="1"/>
    <col min="5" max="5" width="22.42578125" style="15" customWidth="1"/>
    <col min="6" max="6" width="26.7109375" customWidth="1"/>
    <col min="7" max="7" width="19.7109375" customWidth="1"/>
    <col min="8" max="12" width="10.7109375" customWidth="1"/>
    <col min="13" max="13" width="9.7109375" customWidth="1"/>
    <col min="14" max="14" width="10.7109375" customWidth="1"/>
    <col min="15" max="15" width="16.42578125" customWidth="1"/>
    <col min="16" max="17" width="12.28515625" customWidth="1"/>
    <col min="18" max="26" width="13" customWidth="1"/>
    <col min="27" max="27" width="13.7109375" customWidth="1"/>
    <col min="28" max="28" width="22.5703125" customWidth="1"/>
    <col min="29" max="29" width="20.140625" customWidth="1"/>
    <col min="30" max="30" width="13" customWidth="1"/>
    <col min="31" max="32" width="11.5703125" customWidth="1"/>
    <col min="33" max="33" width="12.85546875" customWidth="1"/>
    <col min="34" max="34" width="21.28515625" customWidth="1"/>
    <col min="35" max="36" width="14.140625" customWidth="1"/>
    <col min="37" max="37" width="15.42578125" customWidth="1"/>
    <col min="38" max="38" width="17.140625" customWidth="1"/>
    <col min="39" max="39" width="18.140625" customWidth="1"/>
    <col min="40" max="40" width="13.28515625" customWidth="1"/>
    <col min="41" max="41" width="19.42578125" customWidth="1"/>
    <col min="42" max="42" width="19" customWidth="1"/>
    <col min="43" max="43" width="12.28515625" customWidth="1"/>
    <col min="44" max="44" width="16.28515625" customWidth="1"/>
    <col min="45" max="45" width="15.140625" customWidth="1"/>
    <col min="46" max="54" width="8.7109375" customWidth="1"/>
    <col min="55" max="55" width="13" customWidth="1"/>
  </cols>
  <sheetData>
    <row r="1" spans="1:55" ht="48.75" customHeight="1" x14ac:dyDescent="0.25">
      <c r="B1" s="1" t="s">
        <v>0</v>
      </c>
      <c r="C1" s="2" t="s">
        <v>1</v>
      </c>
      <c r="D1" s="2" t="s">
        <v>2</v>
      </c>
      <c r="E1" s="2"/>
      <c r="F1" s="3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5" t="s">
        <v>21</v>
      </c>
      <c r="Y1" s="4" t="s">
        <v>22</v>
      </c>
      <c r="Z1" s="4" t="s">
        <v>23</v>
      </c>
      <c r="AA1" s="6" t="s">
        <v>24</v>
      </c>
      <c r="AB1" s="7" t="s">
        <v>25</v>
      </c>
      <c r="AC1" s="7" t="s">
        <v>26</v>
      </c>
      <c r="AD1" s="8" t="s">
        <v>27</v>
      </c>
      <c r="AE1" s="9" t="s">
        <v>28</v>
      </c>
      <c r="AF1" s="9" t="s">
        <v>29</v>
      </c>
      <c r="AG1" s="10" t="s">
        <v>30</v>
      </c>
      <c r="AH1" s="11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2" t="s">
        <v>36</v>
      </c>
      <c r="AN1" s="13" t="s">
        <v>37</v>
      </c>
      <c r="AO1" s="14"/>
      <c r="AP1" s="14"/>
      <c r="AQ1" s="14"/>
      <c r="AR1" s="14"/>
      <c r="AS1" s="14"/>
      <c r="BC1" s="15"/>
    </row>
    <row r="2" spans="1:55" ht="18" customHeight="1" x14ac:dyDescent="0.25">
      <c r="A2" s="15">
        <v>1</v>
      </c>
      <c r="B2" s="16"/>
      <c r="C2" s="17" t="s">
        <v>38</v>
      </c>
      <c r="D2" s="17" t="s">
        <v>39</v>
      </c>
      <c r="E2" s="17" t="str">
        <f>_xlfn.CONCAT(C2," ",D2)</f>
        <v>Aaron Platt</v>
      </c>
      <c r="F2" s="18">
        <v>1.2037037037037037E-2</v>
      </c>
      <c r="G2" s="19"/>
      <c r="H2" s="20">
        <v>1.9328703703703706E-2</v>
      </c>
      <c r="I2" s="21"/>
      <c r="J2" s="21"/>
      <c r="K2" s="20"/>
      <c r="L2" s="22"/>
      <c r="M2" s="22"/>
      <c r="N2" s="17"/>
      <c r="O2" s="23"/>
      <c r="P2" s="24"/>
      <c r="Q2" s="24"/>
      <c r="R2" s="25"/>
      <c r="S2" s="25"/>
      <c r="T2" s="26"/>
      <c r="U2" s="26"/>
      <c r="V2" s="25"/>
      <c r="W2" s="27"/>
      <c r="X2" s="28"/>
      <c r="Y2" s="25"/>
      <c r="Z2" s="27"/>
      <c r="AA2" s="29"/>
      <c r="AB2" s="30"/>
      <c r="AC2" s="31"/>
      <c r="AD2" s="32"/>
      <c r="AE2" s="33">
        <f t="shared" ref="AE2:AE50" si="0">COUNT(F2:Z2)</f>
        <v>2</v>
      </c>
      <c r="AF2" s="33">
        <f>COUNT(H2:Z2)</f>
        <v>1</v>
      </c>
      <c r="AG2" s="34">
        <f t="shared" ref="AG2:AG50" si="1">MIN(H2:N2,O2,P2:T2,U2:X2,Y2:Z2)</f>
        <v>1.9328703703703706E-2</v>
      </c>
      <c r="AH2" s="35">
        <f>MAX(H2:M2,O107,P2:T2,U2:X2,Y2:Z2)-MIN(H2:M2,O107,P2:T2,U2:X2,Y2:Z2)</f>
        <v>2.5115740740740758E-3</v>
      </c>
      <c r="AI2" s="36">
        <f t="shared" ref="AI2:AL2" si="2">SUM(AA2)</f>
        <v>0</v>
      </c>
      <c r="AJ2" s="36">
        <f t="shared" si="2"/>
        <v>0</v>
      </c>
      <c r="AK2" s="37">
        <f t="shared" si="2"/>
        <v>0</v>
      </c>
      <c r="AL2" s="37">
        <f t="shared" si="2"/>
        <v>0</v>
      </c>
      <c r="AM2" s="38"/>
      <c r="AN2" s="39">
        <f>COUNT(F2:AD2)</f>
        <v>2</v>
      </c>
      <c r="AO2" s="14" t="s">
        <v>40</v>
      </c>
      <c r="AP2" s="14" t="s">
        <v>41</v>
      </c>
      <c r="AQ2" s="14" t="s">
        <v>42</v>
      </c>
      <c r="AR2" s="14" t="s">
        <v>43</v>
      </c>
      <c r="AS2" s="14" t="s">
        <v>44</v>
      </c>
      <c r="BC2" s="15"/>
    </row>
    <row r="3" spans="1:55" ht="18" customHeight="1" x14ac:dyDescent="0.25">
      <c r="A3" s="15">
        <v>2</v>
      </c>
      <c r="B3" s="16"/>
      <c r="C3" s="17" t="s">
        <v>45</v>
      </c>
      <c r="D3" s="17" t="s">
        <v>46</v>
      </c>
      <c r="E3" s="17" t="str">
        <f t="shared" ref="E3:E66" si="3">_xlfn.CONCAT(C3," ",D3)</f>
        <v>Alan Roxborough</v>
      </c>
      <c r="F3" s="18"/>
      <c r="G3" s="19"/>
      <c r="H3" s="20"/>
      <c r="I3" s="21"/>
      <c r="J3" s="21"/>
      <c r="K3" s="20"/>
      <c r="L3" s="22"/>
      <c r="M3" s="22"/>
      <c r="N3" s="17"/>
      <c r="O3" s="23"/>
      <c r="P3" s="24"/>
      <c r="Q3" s="24"/>
      <c r="R3" s="25"/>
      <c r="S3" s="25"/>
      <c r="T3" s="26"/>
      <c r="U3" s="26"/>
      <c r="V3" s="25"/>
      <c r="W3" s="27"/>
      <c r="X3" s="40">
        <v>1.6863425925925928E-2</v>
      </c>
      <c r="Y3" s="25"/>
      <c r="Z3" s="27"/>
      <c r="AA3" s="29"/>
      <c r="AB3" s="30"/>
      <c r="AC3" s="31"/>
      <c r="AD3" s="32"/>
      <c r="AE3" s="33">
        <f t="shared" si="0"/>
        <v>1</v>
      </c>
      <c r="AF3" s="33">
        <f t="shared" ref="AF3:AF50" si="4">COUNT(H3:Z3)</f>
        <v>1</v>
      </c>
      <c r="AG3" s="34">
        <f t="shared" si="1"/>
        <v>1.6863425925925928E-2</v>
      </c>
      <c r="AH3" s="35"/>
      <c r="AI3" s="36"/>
      <c r="AJ3" s="36"/>
      <c r="AK3" s="37"/>
      <c r="AL3" s="37"/>
      <c r="AM3" s="38"/>
      <c r="AN3" s="39"/>
      <c r="AO3" s="14"/>
      <c r="AP3" s="14"/>
      <c r="AQ3" s="14"/>
      <c r="AR3" s="14"/>
      <c r="AS3" s="14"/>
      <c r="BC3" s="15"/>
    </row>
    <row r="4" spans="1:55" ht="18" customHeight="1" x14ac:dyDescent="0.25">
      <c r="A4" s="15">
        <v>3</v>
      </c>
      <c r="B4" s="16"/>
      <c r="C4" s="17" t="s">
        <v>47</v>
      </c>
      <c r="D4" s="17" t="s">
        <v>48</v>
      </c>
      <c r="E4" s="17" t="str">
        <f t="shared" si="3"/>
        <v>Arron Perriam</v>
      </c>
      <c r="F4" s="18"/>
      <c r="G4" s="19"/>
      <c r="H4" s="20"/>
      <c r="I4" s="21"/>
      <c r="J4" s="21"/>
      <c r="K4" s="20"/>
      <c r="L4" s="22"/>
      <c r="M4" s="23">
        <v>1.8912037037037036E-2</v>
      </c>
      <c r="N4" s="17"/>
      <c r="O4" s="23"/>
      <c r="P4" s="24"/>
      <c r="Q4" s="24"/>
      <c r="R4" s="25"/>
      <c r="S4" s="25"/>
      <c r="T4" s="26"/>
      <c r="U4" s="26"/>
      <c r="V4" s="25"/>
      <c r="W4" s="27"/>
      <c r="X4" s="28"/>
      <c r="Y4" s="25"/>
      <c r="Z4" s="27"/>
      <c r="AA4" s="29"/>
      <c r="AB4" s="30"/>
      <c r="AC4" s="31"/>
      <c r="AD4" s="32"/>
      <c r="AE4" s="33">
        <f t="shared" si="0"/>
        <v>1</v>
      </c>
      <c r="AF4" s="33">
        <f t="shared" si="4"/>
        <v>1</v>
      </c>
      <c r="AG4" s="34">
        <f t="shared" si="1"/>
        <v>1.8912037037037036E-2</v>
      </c>
      <c r="AH4" s="35">
        <f>MAX(H4:M4,O108,P4:T4,U4:X4,Y4:Z4)-MIN(H4:M4,O108,P4:T4,U4:X4,Y4:Z4)</f>
        <v>0</v>
      </c>
      <c r="AI4" s="36">
        <f t="shared" ref="AI4:AL4" si="5">SUM(AA4)</f>
        <v>0</v>
      </c>
      <c r="AJ4" s="36">
        <f t="shared" si="5"/>
        <v>0</v>
      </c>
      <c r="AK4" s="37">
        <f t="shared" si="5"/>
        <v>0</v>
      </c>
      <c r="AL4" s="37">
        <f t="shared" si="5"/>
        <v>0</v>
      </c>
      <c r="AM4" s="38"/>
      <c r="AN4" s="39">
        <f t="shared" ref="AN4:AN44" si="6">COUNT(F4:AD4)</f>
        <v>1</v>
      </c>
      <c r="AO4" s="14"/>
      <c r="AP4" s="14" t="s">
        <v>49</v>
      </c>
      <c r="AQ4" s="14" t="s">
        <v>50</v>
      </c>
      <c r="AR4" s="14" t="s">
        <v>51</v>
      </c>
      <c r="AS4" s="14" t="s">
        <v>51</v>
      </c>
      <c r="BC4" s="15"/>
    </row>
    <row r="5" spans="1:55" ht="18" customHeight="1" x14ac:dyDescent="0.25">
      <c r="A5" s="15">
        <v>4</v>
      </c>
      <c r="B5" s="16"/>
      <c r="C5" s="17" t="s">
        <v>52</v>
      </c>
      <c r="D5" s="17" t="s">
        <v>53</v>
      </c>
      <c r="E5" s="17" t="str">
        <f t="shared" si="3"/>
        <v>Alice Bennett</v>
      </c>
      <c r="F5" s="41">
        <v>1.1597222222222224E-2</v>
      </c>
      <c r="G5" s="19"/>
      <c r="H5" s="20">
        <v>1.8657407407407407E-2</v>
      </c>
      <c r="I5" s="42">
        <v>1.8125000000000002E-2</v>
      </c>
      <c r="J5" s="23">
        <v>1.7789351851851851E-2</v>
      </c>
      <c r="K5" s="42">
        <v>1.8113425925925925E-2</v>
      </c>
      <c r="L5" s="23">
        <v>1.7812499999999998E-2</v>
      </c>
      <c r="M5" s="23">
        <v>1.8854166666666665E-2</v>
      </c>
      <c r="N5" s="17"/>
      <c r="O5" s="23"/>
      <c r="P5" s="26"/>
      <c r="Q5" s="26"/>
      <c r="R5" s="41"/>
      <c r="S5" s="41"/>
      <c r="T5" s="41"/>
      <c r="U5" s="41"/>
      <c r="V5" s="41"/>
      <c r="W5" s="41"/>
      <c r="X5" s="43"/>
      <c r="Y5" s="41"/>
      <c r="Z5" s="41"/>
      <c r="AA5" s="29"/>
      <c r="AB5" s="30"/>
      <c r="AC5" s="44"/>
      <c r="AD5" s="45"/>
      <c r="AE5" s="33">
        <f t="shared" si="0"/>
        <v>7</v>
      </c>
      <c r="AF5" s="33">
        <f t="shared" si="4"/>
        <v>6</v>
      </c>
      <c r="AG5" s="34">
        <f t="shared" si="1"/>
        <v>1.7789351851851851E-2</v>
      </c>
      <c r="AH5" s="35" t="e">
        <f>MAX(H5:M5,#REF!,P5:T5,U5:X5,Y5:Z5)-MIN(H5:M5,#REF!,P5:T5,U5:X5,Y5:Z5)</f>
        <v>#REF!</v>
      </c>
      <c r="AI5" s="36">
        <f t="shared" ref="AI5:AL5" si="7">SUM(AA5)</f>
        <v>0</v>
      </c>
      <c r="AJ5" s="36">
        <f t="shared" si="7"/>
        <v>0</v>
      </c>
      <c r="AK5" s="37">
        <f t="shared" si="7"/>
        <v>0</v>
      </c>
      <c r="AL5" s="37">
        <f t="shared" si="7"/>
        <v>0</v>
      </c>
      <c r="AM5" s="38"/>
      <c r="AN5" s="39">
        <f t="shared" si="6"/>
        <v>7</v>
      </c>
      <c r="AO5" s="14">
        <v>1</v>
      </c>
      <c r="AP5" s="14">
        <f>COUNTIF(AF2:AF234,"=1")</f>
        <v>58</v>
      </c>
      <c r="AQ5" s="14">
        <f t="shared" ref="AQ5:AQ17" si="8">AP5*AO5</f>
        <v>58</v>
      </c>
      <c r="AR5" s="14">
        <f>COUNTIF(AN2:AN234,"=1")</f>
        <v>63</v>
      </c>
      <c r="AS5" s="14">
        <f t="shared" ref="AS5:AS29" si="9">AR5*AO5</f>
        <v>63</v>
      </c>
      <c r="BC5" s="15"/>
    </row>
    <row r="6" spans="1:55" ht="18" customHeight="1" x14ac:dyDescent="0.25">
      <c r="A6" s="15">
        <v>5</v>
      </c>
      <c r="B6" s="16"/>
      <c r="C6" s="21" t="s">
        <v>52</v>
      </c>
      <c r="D6" s="21" t="s">
        <v>54</v>
      </c>
      <c r="E6" s="17" t="str">
        <f t="shared" si="3"/>
        <v>Alice Grubb</v>
      </c>
      <c r="F6" s="20"/>
      <c r="G6" s="46"/>
      <c r="H6" s="20">
        <v>2.1435185185185186E-2</v>
      </c>
      <c r="I6" s="47"/>
      <c r="J6" s="22"/>
      <c r="K6" s="22"/>
      <c r="L6" s="22"/>
      <c r="M6" s="22"/>
      <c r="N6" s="17"/>
      <c r="O6" s="23"/>
      <c r="P6" s="26"/>
      <c r="Q6" s="26"/>
      <c r="R6" s="41"/>
      <c r="S6" s="41"/>
      <c r="T6" s="41"/>
      <c r="U6" s="41"/>
      <c r="V6" s="41"/>
      <c r="W6" s="41"/>
      <c r="X6" s="43"/>
      <c r="Y6" s="41"/>
      <c r="Z6" s="41"/>
      <c r="AA6" s="29"/>
      <c r="AB6" s="30"/>
      <c r="AC6" s="44"/>
      <c r="AD6" s="45"/>
      <c r="AE6" s="33">
        <f t="shared" si="0"/>
        <v>1</v>
      </c>
      <c r="AF6" s="33">
        <f t="shared" si="4"/>
        <v>1</v>
      </c>
      <c r="AG6" s="34">
        <f t="shared" si="1"/>
        <v>2.1435185185185186E-2</v>
      </c>
      <c r="AH6" s="35">
        <f t="shared" ref="AH6:AH16" si="10">MAX(H6:M6,O109,P6:T6,U6:X6,Y6:Z6)-MIN(H6:M6,O109,P6:T6,U6:X6,Y6:Z6)</f>
        <v>0</v>
      </c>
      <c r="AI6" s="36">
        <f t="shared" ref="AI6:AL6" si="11">SUM(AA6)</f>
        <v>0</v>
      </c>
      <c r="AJ6" s="36">
        <f t="shared" si="11"/>
        <v>0</v>
      </c>
      <c r="AK6" s="37">
        <f t="shared" si="11"/>
        <v>0</v>
      </c>
      <c r="AL6" s="37">
        <f t="shared" si="11"/>
        <v>0</v>
      </c>
      <c r="AM6" s="38"/>
      <c r="AN6" s="39">
        <f t="shared" si="6"/>
        <v>1</v>
      </c>
      <c r="AO6" s="14">
        <v>2</v>
      </c>
      <c r="AP6" s="14">
        <f>COUNTIF(AF2:AF234,"=2")</f>
        <v>30</v>
      </c>
      <c r="AQ6" s="14">
        <f t="shared" si="8"/>
        <v>60</v>
      </c>
      <c r="AR6" s="14">
        <f>COUNTIF(AN2:AN235,"=2")</f>
        <v>24</v>
      </c>
      <c r="AS6" s="14">
        <f t="shared" si="9"/>
        <v>48</v>
      </c>
      <c r="BC6" s="15"/>
    </row>
    <row r="7" spans="1:55" ht="18" customHeight="1" x14ac:dyDescent="0.25">
      <c r="A7" s="15">
        <v>6</v>
      </c>
      <c r="B7" s="16"/>
      <c r="C7" s="21" t="s">
        <v>55</v>
      </c>
      <c r="D7" s="21" t="s">
        <v>56</v>
      </c>
      <c r="E7" s="17" t="str">
        <f t="shared" si="3"/>
        <v>Andre Chapell</v>
      </c>
      <c r="F7" s="20"/>
      <c r="G7" s="46"/>
      <c r="H7" s="20"/>
      <c r="I7" s="42">
        <v>1.5960648148148151E-2</v>
      </c>
      <c r="J7" s="23">
        <v>1.6550925925925931E-2</v>
      </c>
      <c r="K7" s="42">
        <v>1.6192129629629633E-2</v>
      </c>
      <c r="L7" s="23">
        <v>1.6354166666666666E-2</v>
      </c>
      <c r="M7" s="22"/>
      <c r="N7" s="17"/>
      <c r="O7" s="23">
        <v>1.5949074074074074E-2</v>
      </c>
      <c r="P7" s="26"/>
      <c r="Q7" s="26"/>
      <c r="R7" s="41"/>
      <c r="S7" s="41">
        <v>1.5972222222222224E-2</v>
      </c>
      <c r="T7" s="41">
        <v>1.5856481481481482E-2</v>
      </c>
      <c r="U7" s="41">
        <v>1.6111111111111111E-2</v>
      </c>
      <c r="V7" s="41">
        <v>1.5810185185185184E-2</v>
      </c>
      <c r="W7" s="41"/>
      <c r="X7" s="43">
        <v>1.5902777777777776E-2</v>
      </c>
      <c r="Y7" s="41">
        <v>1.5868055555555555E-2</v>
      </c>
      <c r="Z7" s="41"/>
      <c r="AA7" s="29"/>
      <c r="AB7" s="30"/>
      <c r="AC7" s="44"/>
      <c r="AD7" s="45"/>
      <c r="AE7" s="33">
        <f t="shared" si="0"/>
        <v>11</v>
      </c>
      <c r="AF7" s="33">
        <f t="shared" si="4"/>
        <v>11</v>
      </c>
      <c r="AG7" s="34">
        <f t="shared" si="1"/>
        <v>1.5810185185185184E-2</v>
      </c>
      <c r="AH7" s="35">
        <f t="shared" si="10"/>
        <v>8.9699074074074056E-3</v>
      </c>
      <c r="AI7" s="36">
        <f t="shared" ref="AI7:AL7" si="12">SUM(AA7)</f>
        <v>0</v>
      </c>
      <c r="AJ7" s="36">
        <f t="shared" si="12"/>
        <v>0</v>
      </c>
      <c r="AK7" s="37">
        <f t="shared" si="12"/>
        <v>0</v>
      </c>
      <c r="AL7" s="37">
        <f t="shared" si="12"/>
        <v>0</v>
      </c>
      <c r="AM7" s="38"/>
      <c r="AN7" s="39">
        <f t="shared" si="6"/>
        <v>11</v>
      </c>
      <c r="AO7" s="14">
        <v>3</v>
      </c>
      <c r="AP7" s="14">
        <f>COUNTIF(AF2:AF234,"=3")</f>
        <v>23</v>
      </c>
      <c r="AQ7" s="14">
        <f t="shared" si="8"/>
        <v>69</v>
      </c>
      <c r="AR7" s="14">
        <f>COUNTIF(AN2:AN236,"=3")</f>
        <v>24</v>
      </c>
      <c r="AS7" s="14">
        <f t="shared" si="9"/>
        <v>72</v>
      </c>
      <c r="BC7" s="15"/>
    </row>
    <row r="8" spans="1:55" ht="18" customHeight="1" x14ac:dyDescent="0.25">
      <c r="A8" s="15">
        <v>7</v>
      </c>
      <c r="B8" s="16"/>
      <c r="C8" s="21" t="s">
        <v>57</v>
      </c>
      <c r="D8" s="17" t="s">
        <v>58</v>
      </c>
      <c r="E8" s="17" t="str">
        <f t="shared" si="3"/>
        <v>Andrew Allen</v>
      </c>
      <c r="F8" s="41">
        <v>1.1944444444444443E-2</v>
      </c>
      <c r="G8" s="46"/>
      <c r="H8" s="20">
        <v>1.8194444444444451E-2</v>
      </c>
      <c r="I8" s="42">
        <v>1.7847222222222223E-2</v>
      </c>
      <c r="J8" s="23">
        <v>1.8055555555555557E-2</v>
      </c>
      <c r="K8" s="42">
        <v>1.7974537037037039E-2</v>
      </c>
      <c r="L8" s="23">
        <v>1.7986111111111109E-2</v>
      </c>
      <c r="M8" s="23">
        <v>1.8599537037037032E-2</v>
      </c>
      <c r="N8" s="17"/>
      <c r="O8" s="23">
        <v>2.0069444444444442E-2</v>
      </c>
      <c r="P8" s="26">
        <v>1.7928240740740741E-2</v>
      </c>
      <c r="Q8" s="26">
        <v>1.8310185185185186E-2</v>
      </c>
      <c r="R8" s="41">
        <v>1.8564814814814815E-2</v>
      </c>
      <c r="S8" s="41"/>
      <c r="T8" s="41">
        <v>1.7662037037037035E-2</v>
      </c>
      <c r="U8" s="41">
        <v>1.7916666666666668E-2</v>
      </c>
      <c r="V8" s="41">
        <v>1.800925925925926E-2</v>
      </c>
      <c r="W8" s="41"/>
      <c r="X8" s="43">
        <v>1.7731481481481483E-2</v>
      </c>
      <c r="Y8" s="41">
        <v>1.7731481481481483E-2</v>
      </c>
      <c r="Z8" s="41"/>
      <c r="AA8" s="48">
        <v>4.1053240740740744E-2</v>
      </c>
      <c r="AB8" s="30"/>
      <c r="AC8" s="44">
        <v>4.5740740740740742E-2</v>
      </c>
      <c r="AD8" s="45">
        <v>2.8287037037037038E-2</v>
      </c>
      <c r="AE8" s="33">
        <f t="shared" si="0"/>
        <v>16</v>
      </c>
      <c r="AF8" s="33">
        <f t="shared" si="4"/>
        <v>15</v>
      </c>
      <c r="AG8" s="34">
        <f t="shared" si="1"/>
        <v>1.7662037037037035E-2</v>
      </c>
      <c r="AH8" s="35">
        <f t="shared" si="10"/>
        <v>9.3749999999999736E-4</v>
      </c>
      <c r="AI8" s="36">
        <f t="shared" ref="AI8:AL8" si="13">SUM(AA8)</f>
        <v>4.1053240740740744E-2</v>
      </c>
      <c r="AJ8" s="36">
        <f t="shared" si="13"/>
        <v>0</v>
      </c>
      <c r="AK8" s="37">
        <f t="shared" si="13"/>
        <v>4.5740740740740742E-2</v>
      </c>
      <c r="AL8" s="37">
        <f t="shared" si="13"/>
        <v>2.8287037037037038E-2</v>
      </c>
      <c r="AM8" s="38"/>
      <c r="AN8" s="39">
        <f t="shared" si="6"/>
        <v>19</v>
      </c>
      <c r="AO8" s="14">
        <v>4</v>
      </c>
      <c r="AP8" s="14">
        <f>COUNTIF(AF2:AF234,"=4")</f>
        <v>20</v>
      </c>
      <c r="AQ8" s="14">
        <f t="shared" si="8"/>
        <v>80</v>
      </c>
      <c r="AR8" s="14">
        <f>COUNTIF(AN2:AN237,"=4")</f>
        <v>18</v>
      </c>
      <c r="AS8" s="14">
        <f t="shared" si="9"/>
        <v>72</v>
      </c>
      <c r="BC8" s="15"/>
    </row>
    <row r="9" spans="1:55" ht="18" customHeight="1" x14ac:dyDescent="0.25">
      <c r="A9" s="15">
        <v>8</v>
      </c>
      <c r="B9" s="16"/>
      <c r="C9" s="17" t="s">
        <v>57</v>
      </c>
      <c r="D9" s="21" t="s">
        <v>59</v>
      </c>
      <c r="E9" s="17" t="str">
        <f t="shared" si="3"/>
        <v>Andrew Knewstub</v>
      </c>
      <c r="F9" s="20"/>
      <c r="G9" s="19"/>
      <c r="H9" s="20">
        <v>1.863425925925926E-2</v>
      </c>
      <c r="I9" s="47"/>
      <c r="J9" s="22"/>
      <c r="K9" s="22"/>
      <c r="L9" s="22"/>
      <c r="M9" s="22"/>
      <c r="N9" s="49"/>
      <c r="O9" s="23"/>
      <c r="P9" s="26"/>
      <c r="Q9" s="26"/>
      <c r="R9" s="41"/>
      <c r="S9" s="26"/>
      <c r="T9" s="26"/>
      <c r="U9" s="41"/>
      <c r="V9" s="41"/>
      <c r="W9" s="37"/>
      <c r="X9" s="50"/>
      <c r="Y9" s="51"/>
      <c r="Z9" s="52"/>
      <c r="AA9" s="53"/>
      <c r="AB9" s="30"/>
      <c r="AC9" s="31"/>
      <c r="AD9" s="54"/>
      <c r="AE9" s="33">
        <f t="shared" si="0"/>
        <v>1</v>
      </c>
      <c r="AF9" s="33">
        <f t="shared" si="4"/>
        <v>1</v>
      </c>
      <c r="AG9" s="34">
        <f t="shared" si="1"/>
        <v>1.863425925925926E-2</v>
      </c>
      <c r="AH9" s="35">
        <f t="shared" si="10"/>
        <v>0</v>
      </c>
      <c r="AI9" s="36">
        <f t="shared" ref="AI9:AL9" si="14">SUM(AA9)</f>
        <v>0</v>
      </c>
      <c r="AJ9" s="36">
        <f t="shared" si="14"/>
        <v>0</v>
      </c>
      <c r="AK9" s="37">
        <f t="shared" si="14"/>
        <v>0</v>
      </c>
      <c r="AL9" s="37">
        <f t="shared" si="14"/>
        <v>0</v>
      </c>
      <c r="AM9" s="38"/>
      <c r="AN9" s="39">
        <f t="shared" si="6"/>
        <v>1</v>
      </c>
      <c r="AO9" s="14">
        <v>5</v>
      </c>
      <c r="AP9" s="14">
        <f>COUNTIF(AF2:AF234,"=5")</f>
        <v>12</v>
      </c>
      <c r="AQ9" s="14">
        <f t="shared" si="8"/>
        <v>60</v>
      </c>
      <c r="AR9" s="14">
        <f>COUNTIF(AN2:AN238,"=5")</f>
        <v>12</v>
      </c>
      <c r="AS9" s="14">
        <f t="shared" si="9"/>
        <v>60</v>
      </c>
      <c r="BC9" s="15"/>
    </row>
    <row r="10" spans="1:55" ht="18" customHeight="1" x14ac:dyDescent="0.25">
      <c r="A10" s="15">
        <v>9</v>
      </c>
      <c r="B10" s="49"/>
      <c r="C10" s="17" t="s">
        <v>57</v>
      </c>
      <c r="D10" s="17" t="s">
        <v>60</v>
      </c>
      <c r="E10" s="17" t="str">
        <f t="shared" si="3"/>
        <v>Andrew McKean</v>
      </c>
      <c r="F10" s="18">
        <v>1.0694444444444447E-2</v>
      </c>
      <c r="G10" s="19"/>
      <c r="H10" s="23"/>
      <c r="I10" s="47"/>
      <c r="J10" s="22"/>
      <c r="K10" s="22"/>
      <c r="L10" s="23">
        <v>1.6817129629629633E-2</v>
      </c>
      <c r="M10" s="23">
        <v>1.7175925925925931E-2</v>
      </c>
      <c r="N10" s="42">
        <v>1.6527777777777773E-2</v>
      </c>
      <c r="O10" s="23"/>
      <c r="P10" s="18">
        <v>1.6909722222222225E-2</v>
      </c>
      <c r="Q10" s="24"/>
      <c r="R10" s="26">
        <v>1.6724537037037034E-2</v>
      </c>
      <c r="S10" s="25"/>
      <c r="T10" s="25"/>
      <c r="U10" s="25"/>
      <c r="V10" s="26">
        <v>1.7696759259259259E-2</v>
      </c>
      <c r="W10" s="27"/>
      <c r="X10" s="40">
        <v>1.6666666666666666E-2</v>
      </c>
      <c r="Y10" s="25"/>
      <c r="Z10" s="27"/>
      <c r="AA10" s="53"/>
      <c r="AB10" s="30"/>
      <c r="AC10" s="55"/>
      <c r="AD10" s="56"/>
      <c r="AE10" s="33">
        <f t="shared" si="0"/>
        <v>8</v>
      </c>
      <c r="AF10" s="33">
        <f t="shared" si="4"/>
        <v>7</v>
      </c>
      <c r="AG10" s="34">
        <f t="shared" si="1"/>
        <v>1.6527777777777773E-2</v>
      </c>
      <c r="AH10" s="35">
        <f t="shared" si="10"/>
        <v>1.8402777777777775E-3</v>
      </c>
      <c r="AI10" s="36">
        <f t="shared" ref="AI10:AL10" si="15">SUM(AA10)</f>
        <v>0</v>
      </c>
      <c r="AJ10" s="36">
        <f t="shared" si="15"/>
        <v>0</v>
      </c>
      <c r="AK10" s="37">
        <f t="shared" si="15"/>
        <v>0</v>
      </c>
      <c r="AL10" s="37">
        <f t="shared" si="15"/>
        <v>0</v>
      </c>
      <c r="AM10" s="38"/>
      <c r="AN10" s="39">
        <f t="shared" si="6"/>
        <v>8</v>
      </c>
      <c r="AO10" s="14">
        <v>6</v>
      </c>
      <c r="AP10" s="14">
        <f>COUNTIF(AF2:AF234,"=6")</f>
        <v>18</v>
      </c>
      <c r="AQ10" s="14">
        <f t="shared" si="8"/>
        <v>108</v>
      </c>
      <c r="AR10" s="14">
        <f>COUNTIF(AN2:AN235,"=6")</f>
        <v>16</v>
      </c>
      <c r="AS10" s="14">
        <f t="shared" si="9"/>
        <v>96</v>
      </c>
      <c r="BC10" s="15"/>
    </row>
    <row r="11" spans="1:55" ht="18" customHeight="1" x14ac:dyDescent="0.25">
      <c r="A11" s="15">
        <v>10</v>
      </c>
      <c r="B11" s="49"/>
      <c r="C11" s="17" t="s">
        <v>57</v>
      </c>
      <c r="D11" s="17" t="s">
        <v>61</v>
      </c>
      <c r="E11" s="17" t="str">
        <f t="shared" si="3"/>
        <v>Andrew Nye</v>
      </c>
      <c r="F11" s="18">
        <v>1.4236111111111111E-2</v>
      </c>
      <c r="G11" s="46"/>
      <c r="H11" s="20">
        <v>2.2847222222222224E-2</v>
      </c>
      <c r="I11" s="42">
        <v>2.2604166666666668E-2</v>
      </c>
      <c r="J11" s="23">
        <v>2.3923611111111107E-2</v>
      </c>
      <c r="K11" s="42">
        <v>2.2199074074074076E-2</v>
      </c>
      <c r="L11" s="23">
        <v>2.2777777777777782E-2</v>
      </c>
      <c r="M11" s="22"/>
      <c r="N11" s="22"/>
      <c r="O11" s="23"/>
      <c r="P11" s="24"/>
      <c r="Q11" s="24"/>
      <c r="R11" s="26">
        <v>2.298611111111111E-2</v>
      </c>
      <c r="S11" s="25"/>
      <c r="T11" s="26">
        <v>2.1828703703703701E-2</v>
      </c>
      <c r="U11" s="26">
        <v>2.1898148148148149E-2</v>
      </c>
      <c r="V11" s="26">
        <v>2.0798611111111111E-2</v>
      </c>
      <c r="W11" s="27"/>
      <c r="X11" s="40">
        <v>2.1388888888888888E-2</v>
      </c>
      <c r="Y11" s="26">
        <v>1.9432870370370371E-2</v>
      </c>
      <c r="Z11" s="27"/>
      <c r="AA11" s="57"/>
      <c r="AB11" s="30"/>
      <c r="AC11" s="31">
        <v>5.8020833333333334E-2</v>
      </c>
      <c r="AD11" s="32">
        <v>3.5439814814814813E-2</v>
      </c>
      <c r="AE11" s="33">
        <f t="shared" si="0"/>
        <v>12</v>
      </c>
      <c r="AF11" s="33">
        <f t="shared" si="4"/>
        <v>11</v>
      </c>
      <c r="AG11" s="34">
        <f t="shared" si="1"/>
        <v>1.9432870370370371E-2</v>
      </c>
      <c r="AH11" s="35">
        <f t="shared" si="10"/>
        <v>4.4907407407407361E-3</v>
      </c>
      <c r="AI11" s="36">
        <f t="shared" ref="AI11:AL11" si="16">SUM(AA11)</f>
        <v>0</v>
      </c>
      <c r="AJ11" s="36">
        <f t="shared" si="16"/>
        <v>0</v>
      </c>
      <c r="AK11" s="37">
        <f t="shared" si="16"/>
        <v>5.8020833333333334E-2</v>
      </c>
      <c r="AL11" s="37">
        <f t="shared" si="16"/>
        <v>3.5439814814814813E-2</v>
      </c>
      <c r="AM11" s="38"/>
      <c r="AN11" s="39">
        <f t="shared" si="6"/>
        <v>14</v>
      </c>
      <c r="AO11" s="14">
        <v>7</v>
      </c>
      <c r="AP11" s="14">
        <f>COUNTIF(AF2:AF234,"=7")</f>
        <v>8</v>
      </c>
      <c r="AQ11" s="14">
        <f t="shared" si="8"/>
        <v>56</v>
      </c>
      <c r="AR11" s="14">
        <f>COUNTIF(AN2:AN235,"=7")</f>
        <v>10</v>
      </c>
      <c r="AS11" s="14">
        <f t="shared" si="9"/>
        <v>70</v>
      </c>
      <c r="BC11" s="15"/>
    </row>
    <row r="12" spans="1:55" ht="18" customHeight="1" x14ac:dyDescent="0.25">
      <c r="A12" s="15">
        <v>11</v>
      </c>
      <c r="B12" s="49"/>
      <c r="C12" s="17" t="s">
        <v>57</v>
      </c>
      <c r="D12" s="17" t="s">
        <v>62</v>
      </c>
      <c r="E12" s="17" t="str">
        <f t="shared" si="3"/>
        <v>Andrew Robb</v>
      </c>
      <c r="F12" s="18"/>
      <c r="G12" s="46"/>
      <c r="H12" s="20"/>
      <c r="I12" s="42"/>
      <c r="J12" s="23"/>
      <c r="K12" s="42"/>
      <c r="L12" s="23"/>
      <c r="M12" s="23">
        <v>2.3576388888888886E-2</v>
      </c>
      <c r="N12" s="22"/>
      <c r="O12" s="23">
        <v>2.1747685185185186E-2</v>
      </c>
      <c r="P12" s="18">
        <v>2.1574074074074075E-2</v>
      </c>
      <c r="Q12" s="24"/>
      <c r="R12" s="26">
        <v>2.1331018518518517E-2</v>
      </c>
      <c r="S12" s="25"/>
      <c r="T12" s="26">
        <v>2.2418981481481481E-2</v>
      </c>
      <c r="U12" s="25"/>
      <c r="V12" s="26">
        <v>2.1712962962962962E-2</v>
      </c>
      <c r="W12" s="27"/>
      <c r="X12" s="40">
        <v>2.179398148148148E-2</v>
      </c>
      <c r="Y12" s="26">
        <v>2.1076388888888891E-2</v>
      </c>
      <c r="Z12" s="27"/>
      <c r="AA12" s="57"/>
      <c r="AB12" s="30"/>
      <c r="AC12" s="55"/>
      <c r="AD12" s="56"/>
      <c r="AE12" s="33">
        <f t="shared" si="0"/>
        <v>8</v>
      </c>
      <c r="AF12" s="33">
        <f t="shared" si="4"/>
        <v>8</v>
      </c>
      <c r="AG12" s="34">
        <f t="shared" si="1"/>
        <v>2.1076388888888891E-2</v>
      </c>
      <c r="AH12" s="35">
        <f t="shared" si="10"/>
        <v>2.4999999999999953E-3</v>
      </c>
      <c r="AI12" s="36">
        <f t="shared" ref="AI12:AL12" si="17">SUM(AA12)</f>
        <v>0</v>
      </c>
      <c r="AJ12" s="36">
        <f t="shared" si="17"/>
        <v>0</v>
      </c>
      <c r="AK12" s="37">
        <f t="shared" si="17"/>
        <v>0</v>
      </c>
      <c r="AL12" s="37">
        <f t="shared" si="17"/>
        <v>0</v>
      </c>
      <c r="AM12" s="38"/>
      <c r="AN12" s="39">
        <f t="shared" si="6"/>
        <v>8</v>
      </c>
      <c r="AO12" s="14">
        <v>8</v>
      </c>
      <c r="AP12" s="14">
        <f>COUNTIF(AF2:AF234,"=8")</f>
        <v>10</v>
      </c>
      <c r="AQ12" s="14">
        <f t="shared" si="8"/>
        <v>80</v>
      </c>
      <c r="AR12" s="14">
        <f>COUNTIF(AN2:AN235,"=8")</f>
        <v>9</v>
      </c>
      <c r="AS12" s="14">
        <f t="shared" si="9"/>
        <v>72</v>
      </c>
      <c r="BC12" s="15"/>
    </row>
    <row r="13" spans="1:55" ht="18" customHeight="1" x14ac:dyDescent="0.25">
      <c r="A13" s="15">
        <v>12</v>
      </c>
      <c r="B13" s="49"/>
      <c r="C13" s="17" t="s">
        <v>57</v>
      </c>
      <c r="D13" s="17" t="s">
        <v>63</v>
      </c>
      <c r="E13" s="17" t="str">
        <f t="shared" si="3"/>
        <v>Andrew Thomson</v>
      </c>
      <c r="F13" s="18"/>
      <c r="G13" s="46"/>
      <c r="H13" s="20"/>
      <c r="I13" s="42"/>
      <c r="J13" s="23"/>
      <c r="K13" s="42"/>
      <c r="L13" s="23"/>
      <c r="M13" s="23">
        <v>1.9270833333333334E-2</v>
      </c>
      <c r="N13" s="22"/>
      <c r="O13" s="23"/>
      <c r="P13" s="24"/>
      <c r="Q13" s="24"/>
      <c r="R13" s="25"/>
      <c r="S13" s="25"/>
      <c r="T13" s="25"/>
      <c r="U13" s="25"/>
      <c r="V13" s="25"/>
      <c r="W13" s="27"/>
      <c r="X13" s="28"/>
      <c r="Y13" s="25"/>
      <c r="Z13" s="27"/>
      <c r="AA13" s="57"/>
      <c r="AB13" s="30"/>
      <c r="AC13" s="55"/>
      <c r="AD13" s="56"/>
      <c r="AE13" s="33">
        <f t="shared" si="0"/>
        <v>1</v>
      </c>
      <c r="AF13" s="33">
        <f t="shared" si="4"/>
        <v>1</v>
      </c>
      <c r="AG13" s="34">
        <f t="shared" si="1"/>
        <v>1.9270833333333334E-2</v>
      </c>
      <c r="AH13" s="35">
        <f t="shared" si="10"/>
        <v>0</v>
      </c>
      <c r="AI13" s="36">
        <f t="shared" ref="AI13:AL13" si="18">SUM(AA13)</f>
        <v>0</v>
      </c>
      <c r="AJ13" s="36">
        <f t="shared" si="18"/>
        <v>0</v>
      </c>
      <c r="AK13" s="37">
        <f t="shared" si="18"/>
        <v>0</v>
      </c>
      <c r="AL13" s="37">
        <f t="shared" si="18"/>
        <v>0</v>
      </c>
      <c r="AM13" s="38"/>
      <c r="AN13" s="39">
        <f t="shared" si="6"/>
        <v>1</v>
      </c>
      <c r="AO13" s="14">
        <v>9</v>
      </c>
      <c r="AP13" s="14">
        <f>COUNTIF(AF2:AF234,"=9")</f>
        <v>7</v>
      </c>
      <c r="AQ13" s="14">
        <f t="shared" si="8"/>
        <v>63</v>
      </c>
      <c r="AR13" s="14">
        <f>COUNTIF(AN2:AN235,"=9")</f>
        <v>7</v>
      </c>
      <c r="AS13" s="14">
        <f t="shared" si="9"/>
        <v>63</v>
      </c>
      <c r="BC13" s="15"/>
    </row>
    <row r="14" spans="1:55" ht="18" customHeight="1" x14ac:dyDescent="0.25">
      <c r="A14" s="15">
        <v>13</v>
      </c>
      <c r="B14" s="49"/>
      <c r="C14" s="17" t="s">
        <v>57</v>
      </c>
      <c r="D14" s="17" t="s">
        <v>64</v>
      </c>
      <c r="E14" s="17" t="str">
        <f t="shared" si="3"/>
        <v>Andrew Villazon</v>
      </c>
      <c r="F14" s="18"/>
      <c r="G14" s="19"/>
      <c r="H14" s="20"/>
      <c r="I14" s="42"/>
      <c r="J14" s="23">
        <v>1.7291666666666664E-2</v>
      </c>
      <c r="K14" s="22"/>
      <c r="L14" s="23">
        <v>1.6678240740740737E-2</v>
      </c>
      <c r="M14" s="22"/>
      <c r="N14" s="49"/>
      <c r="O14" s="49"/>
      <c r="P14" s="24"/>
      <c r="Q14" s="24"/>
      <c r="R14" s="25"/>
      <c r="S14" s="25"/>
      <c r="T14" s="26">
        <v>1.7141203703703704E-2</v>
      </c>
      <c r="U14" s="25"/>
      <c r="V14" s="25"/>
      <c r="W14" s="27"/>
      <c r="X14" s="50"/>
      <c r="Y14" s="51"/>
      <c r="Z14" s="27"/>
      <c r="AA14" s="53"/>
      <c r="AB14" s="30"/>
      <c r="AC14" s="55"/>
      <c r="AD14" s="54"/>
      <c r="AE14" s="33">
        <f t="shared" si="0"/>
        <v>3</v>
      </c>
      <c r="AF14" s="33">
        <f t="shared" si="4"/>
        <v>3</v>
      </c>
      <c r="AG14" s="34">
        <f t="shared" si="1"/>
        <v>1.6678240740740737E-2</v>
      </c>
      <c r="AH14" s="35">
        <f t="shared" si="10"/>
        <v>6.1342592592592698E-4</v>
      </c>
      <c r="AI14" s="36">
        <f t="shared" ref="AI14:AL14" si="19">SUM(AA14)</f>
        <v>0</v>
      </c>
      <c r="AJ14" s="36">
        <f t="shared" si="19"/>
        <v>0</v>
      </c>
      <c r="AK14" s="37">
        <f t="shared" si="19"/>
        <v>0</v>
      </c>
      <c r="AL14" s="37">
        <f t="shared" si="19"/>
        <v>0</v>
      </c>
      <c r="AM14" s="38"/>
      <c r="AN14" s="39">
        <f t="shared" si="6"/>
        <v>3</v>
      </c>
      <c r="AO14" s="14">
        <v>10</v>
      </c>
      <c r="AP14" s="14">
        <f>COUNTIF(AF2:AF234,"=10")</f>
        <v>3</v>
      </c>
      <c r="AQ14" s="14">
        <f t="shared" si="8"/>
        <v>30</v>
      </c>
      <c r="AR14" s="14">
        <f>COUNTIF(AN2:AN235,"=10")</f>
        <v>6</v>
      </c>
      <c r="AS14" s="14">
        <f t="shared" si="9"/>
        <v>60</v>
      </c>
      <c r="BC14" s="15"/>
    </row>
    <row r="15" spans="1:55" ht="18" customHeight="1" x14ac:dyDescent="0.25">
      <c r="A15" s="15">
        <v>14</v>
      </c>
      <c r="B15" s="49"/>
      <c r="C15" s="17" t="s">
        <v>57</v>
      </c>
      <c r="D15" s="17" t="s">
        <v>65</v>
      </c>
      <c r="E15" s="17" t="str">
        <f t="shared" si="3"/>
        <v>Andrew Vincent</v>
      </c>
      <c r="F15" s="18"/>
      <c r="G15" s="46"/>
      <c r="H15" s="20"/>
      <c r="I15" s="42"/>
      <c r="J15" s="23">
        <v>1.7592592592592594E-2</v>
      </c>
      <c r="K15" s="42">
        <v>1.6516203703703703E-2</v>
      </c>
      <c r="L15" s="22"/>
      <c r="M15" s="22"/>
      <c r="N15" s="22"/>
      <c r="O15" s="58"/>
      <c r="P15" s="24"/>
      <c r="Q15" s="24"/>
      <c r="R15" s="26">
        <v>1.6724537037037034E-2</v>
      </c>
      <c r="S15" s="26">
        <v>1.6643518518518519E-2</v>
      </c>
      <c r="T15" s="25"/>
      <c r="U15" s="25"/>
      <c r="V15" s="25"/>
      <c r="W15" s="27"/>
      <c r="X15" s="50"/>
      <c r="Y15" s="51"/>
      <c r="Z15" s="27"/>
      <c r="AA15" s="57"/>
      <c r="AB15" s="30"/>
      <c r="AC15" s="55"/>
      <c r="AD15" s="54"/>
      <c r="AE15" s="33">
        <f t="shared" si="0"/>
        <v>4</v>
      </c>
      <c r="AF15" s="33">
        <f t="shared" si="4"/>
        <v>4</v>
      </c>
      <c r="AG15" s="34">
        <f t="shared" si="1"/>
        <v>1.6516203703703703E-2</v>
      </c>
      <c r="AH15" s="35">
        <f t="shared" si="10"/>
        <v>1.0763888888888906E-3</v>
      </c>
      <c r="AI15" s="36">
        <f t="shared" ref="AI15:AL15" si="20">SUM(AA15)</f>
        <v>0</v>
      </c>
      <c r="AJ15" s="36">
        <f t="shared" si="20"/>
        <v>0</v>
      </c>
      <c r="AK15" s="37">
        <f t="shared" si="20"/>
        <v>0</v>
      </c>
      <c r="AL15" s="37">
        <f t="shared" si="20"/>
        <v>0</v>
      </c>
      <c r="AM15" s="38"/>
      <c r="AN15" s="39">
        <f t="shared" si="6"/>
        <v>4</v>
      </c>
      <c r="AO15" s="14">
        <v>11</v>
      </c>
      <c r="AP15" s="14">
        <f>COUNTIF(AF2:AF235,"=11")</f>
        <v>9</v>
      </c>
      <c r="AQ15" s="14">
        <f t="shared" si="8"/>
        <v>99</v>
      </c>
      <c r="AR15" s="14">
        <f>COUNTIF(AN2:AN235,"=11")</f>
        <v>7</v>
      </c>
      <c r="AS15" s="14">
        <f t="shared" si="9"/>
        <v>77</v>
      </c>
      <c r="BC15" s="15"/>
    </row>
    <row r="16" spans="1:55" ht="18" customHeight="1" x14ac:dyDescent="0.25">
      <c r="A16" s="15">
        <v>15</v>
      </c>
      <c r="B16" s="49"/>
      <c r="C16" s="17" t="s">
        <v>57</v>
      </c>
      <c r="D16" s="17" t="s">
        <v>66</v>
      </c>
      <c r="E16" s="17" t="str">
        <f t="shared" si="3"/>
        <v>Andrew Williams</v>
      </c>
      <c r="F16" s="18"/>
      <c r="G16" s="46"/>
      <c r="H16" s="20"/>
      <c r="I16" s="42"/>
      <c r="J16" s="23"/>
      <c r="K16" s="42"/>
      <c r="L16" s="22"/>
      <c r="M16" s="22"/>
      <c r="N16" s="22"/>
      <c r="O16" s="58"/>
      <c r="P16" s="24"/>
      <c r="Q16" s="24"/>
      <c r="R16" s="26">
        <v>1.7094907407407409E-2</v>
      </c>
      <c r="S16" s="25"/>
      <c r="T16" s="25"/>
      <c r="U16" s="25"/>
      <c r="V16" s="25"/>
      <c r="W16" s="27"/>
      <c r="X16" s="50"/>
      <c r="Y16" s="51"/>
      <c r="Z16" s="27"/>
      <c r="AA16" s="57"/>
      <c r="AB16" s="30"/>
      <c r="AC16" s="55"/>
      <c r="AD16" s="54"/>
      <c r="AE16" s="33">
        <f t="shared" si="0"/>
        <v>1</v>
      </c>
      <c r="AF16" s="33">
        <f t="shared" si="4"/>
        <v>1</v>
      </c>
      <c r="AG16" s="34">
        <f t="shared" si="1"/>
        <v>1.7094907407407409E-2</v>
      </c>
      <c r="AH16" s="35">
        <f t="shared" si="10"/>
        <v>1.1921296296296333E-3</v>
      </c>
      <c r="AI16" s="36">
        <f t="shared" ref="AI16:AL16" si="21">SUM(AA16)</f>
        <v>0</v>
      </c>
      <c r="AJ16" s="36">
        <f t="shared" si="21"/>
        <v>0</v>
      </c>
      <c r="AK16" s="37">
        <f t="shared" si="21"/>
        <v>0</v>
      </c>
      <c r="AL16" s="37">
        <f t="shared" si="21"/>
        <v>0</v>
      </c>
      <c r="AM16" s="38"/>
      <c r="AN16" s="39">
        <f t="shared" si="6"/>
        <v>1</v>
      </c>
      <c r="AO16" s="14">
        <v>12</v>
      </c>
      <c r="AP16" s="14">
        <f>COUNTIF(AF2:AF235,"=12")</f>
        <v>4</v>
      </c>
      <c r="AQ16" s="14">
        <f t="shared" si="8"/>
        <v>48</v>
      </c>
      <c r="AR16" s="14">
        <f>COUNTIF(AN2:AN235,"=12")</f>
        <v>2</v>
      </c>
      <c r="AS16" s="14">
        <f t="shared" si="9"/>
        <v>24</v>
      </c>
      <c r="BC16" s="15"/>
    </row>
    <row r="17" spans="1:55" ht="18" customHeight="1" x14ac:dyDescent="0.25">
      <c r="A17" s="15">
        <v>16</v>
      </c>
      <c r="B17" s="49"/>
      <c r="C17" s="17" t="s">
        <v>67</v>
      </c>
      <c r="D17" s="17" t="s">
        <v>68</v>
      </c>
      <c r="E17" s="17" t="str">
        <f t="shared" si="3"/>
        <v>Andy Martin</v>
      </c>
      <c r="F17" s="41"/>
      <c r="G17" s="46"/>
      <c r="H17" s="20"/>
      <c r="I17" s="42">
        <v>1.9768518518518519E-2</v>
      </c>
      <c r="J17" s="22"/>
      <c r="K17" s="42">
        <v>1.9687500000000004E-2</v>
      </c>
      <c r="L17" s="23">
        <v>2.0011574074074074E-2</v>
      </c>
      <c r="M17" s="22"/>
      <c r="N17" s="22"/>
      <c r="O17" s="58"/>
      <c r="P17" s="24"/>
      <c r="Q17" s="24"/>
      <c r="R17" s="25"/>
      <c r="S17" s="25"/>
      <c r="T17" s="25"/>
      <c r="U17" s="25"/>
      <c r="V17" s="25"/>
      <c r="W17" s="27"/>
      <c r="X17" s="50"/>
      <c r="Y17" s="51"/>
      <c r="Z17" s="27"/>
      <c r="AA17" s="57"/>
      <c r="AB17" s="30"/>
      <c r="AC17" s="55"/>
      <c r="AD17" s="54"/>
      <c r="AE17" s="33">
        <f t="shared" si="0"/>
        <v>3</v>
      </c>
      <c r="AF17" s="33">
        <f t="shared" si="4"/>
        <v>3</v>
      </c>
      <c r="AG17" s="34">
        <f t="shared" si="1"/>
        <v>1.9687500000000004E-2</v>
      </c>
      <c r="AH17" s="35">
        <f t="shared" ref="AH17:AH18" si="22">MAX(H17:M17,O121,P17:T17,U17:X17,Y17:Z17)-MIN(H17:M17,O121,P17:T17,U17:X17,Y17:Z17)</f>
        <v>3.2407407407407038E-4</v>
      </c>
      <c r="AI17" s="36">
        <f t="shared" ref="AI17:AL17" si="23">SUM(AA17)</f>
        <v>0</v>
      </c>
      <c r="AJ17" s="36">
        <f t="shared" si="23"/>
        <v>0</v>
      </c>
      <c r="AK17" s="37">
        <f t="shared" si="23"/>
        <v>0</v>
      </c>
      <c r="AL17" s="37">
        <f t="shared" si="23"/>
        <v>0</v>
      </c>
      <c r="AM17" s="38"/>
      <c r="AN17" s="39">
        <f t="shared" si="6"/>
        <v>3</v>
      </c>
      <c r="AO17" s="14">
        <v>13</v>
      </c>
      <c r="AP17" s="14">
        <f>COUNTIF(AF2:AF237,"=13")</f>
        <v>4</v>
      </c>
      <c r="AQ17" s="14">
        <f t="shared" si="8"/>
        <v>52</v>
      </c>
      <c r="AR17" s="14">
        <f>COUNTIF(AN2:AN235,"=13")</f>
        <v>3</v>
      </c>
      <c r="AS17" s="14">
        <f t="shared" si="9"/>
        <v>39</v>
      </c>
      <c r="BC17" s="15"/>
    </row>
    <row r="18" spans="1:55" ht="18" customHeight="1" x14ac:dyDescent="0.25">
      <c r="A18" s="15">
        <v>17</v>
      </c>
      <c r="B18" s="49"/>
      <c r="C18" s="17" t="s">
        <v>67</v>
      </c>
      <c r="D18" s="17" t="s">
        <v>69</v>
      </c>
      <c r="E18" s="17" t="str">
        <f t="shared" si="3"/>
        <v>Andy Richards</v>
      </c>
      <c r="F18" s="41"/>
      <c r="G18" s="46"/>
      <c r="H18" s="20"/>
      <c r="I18" s="42"/>
      <c r="J18" s="22"/>
      <c r="K18" s="42"/>
      <c r="L18" s="23"/>
      <c r="M18" s="22"/>
      <c r="N18" s="22"/>
      <c r="O18" s="58"/>
      <c r="P18" s="24"/>
      <c r="Q18" s="24"/>
      <c r="R18" s="25"/>
      <c r="S18" s="25"/>
      <c r="T18" s="25"/>
      <c r="U18" s="25"/>
      <c r="V18" s="25"/>
      <c r="W18" s="27"/>
      <c r="X18" s="50"/>
      <c r="Y18" s="51"/>
      <c r="Z18" s="27"/>
      <c r="AA18" s="59">
        <v>2.8981481481481483E-2</v>
      </c>
      <c r="AB18" s="30"/>
      <c r="AC18" s="55"/>
      <c r="AD18" s="54"/>
      <c r="AE18" s="33">
        <f t="shared" si="0"/>
        <v>0</v>
      </c>
      <c r="AF18" s="33">
        <f t="shared" si="4"/>
        <v>0</v>
      </c>
      <c r="AG18" s="34">
        <f t="shared" si="1"/>
        <v>0</v>
      </c>
      <c r="AH18" s="35">
        <f t="shared" si="22"/>
        <v>0</v>
      </c>
      <c r="AI18" s="36">
        <f t="shared" ref="AI18:AL18" si="24">SUM(AA18)</f>
        <v>2.8981481481481483E-2</v>
      </c>
      <c r="AJ18" s="36">
        <f t="shared" si="24"/>
        <v>0</v>
      </c>
      <c r="AK18" s="37">
        <f t="shared" si="24"/>
        <v>0</v>
      </c>
      <c r="AL18" s="37">
        <f t="shared" si="24"/>
        <v>0</v>
      </c>
      <c r="AM18" s="38"/>
      <c r="AN18" s="39">
        <f t="shared" si="6"/>
        <v>1</v>
      </c>
      <c r="AO18" s="14">
        <v>14</v>
      </c>
      <c r="AP18" s="14">
        <f>COUNTIF(AF2:AF238,"=14")</f>
        <v>4</v>
      </c>
      <c r="AQ18" s="14">
        <f t="shared" ref="AQ18:AQ21" si="25">AP18*AO19</f>
        <v>60</v>
      </c>
      <c r="AR18" s="14">
        <f>COUNTIF(AN2:AN235,"=14")</f>
        <v>5</v>
      </c>
      <c r="AS18" s="14">
        <f t="shared" si="9"/>
        <v>70</v>
      </c>
      <c r="BC18" s="15"/>
    </row>
    <row r="19" spans="1:55" ht="18" customHeight="1" x14ac:dyDescent="0.25">
      <c r="A19" s="15">
        <v>18</v>
      </c>
      <c r="B19" s="49"/>
      <c r="C19" s="17" t="s">
        <v>67</v>
      </c>
      <c r="D19" s="17" t="s">
        <v>70</v>
      </c>
      <c r="E19" s="17" t="str">
        <f t="shared" si="3"/>
        <v>Andy Timmings</v>
      </c>
      <c r="F19" s="18"/>
      <c r="G19" s="46"/>
      <c r="H19" s="20"/>
      <c r="I19" s="42"/>
      <c r="J19" s="23">
        <v>1.9398148148148154E-2</v>
      </c>
      <c r="K19" s="42">
        <v>1.7245370370370369E-2</v>
      </c>
      <c r="L19" s="23">
        <v>1.7152777777777777E-2</v>
      </c>
      <c r="M19" s="22"/>
      <c r="N19" s="22"/>
      <c r="O19" s="42">
        <v>1.6689814814814817E-2</v>
      </c>
      <c r="P19" s="24"/>
      <c r="Q19" s="24"/>
      <c r="R19" s="25"/>
      <c r="S19" s="25"/>
      <c r="T19" s="25"/>
      <c r="U19" s="25"/>
      <c r="V19" s="25"/>
      <c r="W19" s="27"/>
      <c r="X19" s="50">
        <v>1.6979166666666667E-2</v>
      </c>
      <c r="Y19" s="51">
        <v>1.6828703703703703E-2</v>
      </c>
      <c r="Z19" s="27"/>
      <c r="AA19" s="59">
        <v>3.6342592592592593E-2</v>
      </c>
      <c r="AB19" s="30"/>
      <c r="AC19" s="55"/>
      <c r="AD19" s="54"/>
      <c r="AE19" s="33">
        <f t="shared" si="0"/>
        <v>6</v>
      </c>
      <c r="AF19" s="33">
        <f t="shared" si="4"/>
        <v>6</v>
      </c>
      <c r="AG19" s="34">
        <f t="shared" si="1"/>
        <v>1.6689814814814817E-2</v>
      </c>
      <c r="AH19" s="35">
        <f t="shared" ref="AH19:AH22" si="26">MAX(H19:M19,O124,P19:T19,U19:X19,Y19:Z19)-MIN(H19:M19,O124,P19:T19,U19:X19,Y19:Z19)</f>
        <v>2.5694444444444506E-3</v>
      </c>
      <c r="AI19" s="36">
        <f t="shared" ref="AI19:AL19" si="27">SUM(AA19)</f>
        <v>3.6342592592592593E-2</v>
      </c>
      <c r="AJ19" s="36">
        <f t="shared" si="27"/>
        <v>0</v>
      </c>
      <c r="AK19" s="37">
        <f t="shared" si="27"/>
        <v>0</v>
      </c>
      <c r="AL19" s="37">
        <f t="shared" si="27"/>
        <v>0</v>
      </c>
      <c r="AM19" s="38"/>
      <c r="AN19" s="39">
        <f t="shared" si="6"/>
        <v>7</v>
      </c>
      <c r="AO19" s="14">
        <v>15</v>
      </c>
      <c r="AP19" s="14">
        <f>COUNTIF(AF2:AF239,"=15")</f>
        <v>1</v>
      </c>
      <c r="AQ19" s="14">
        <f t="shared" si="25"/>
        <v>16</v>
      </c>
      <c r="AR19" s="14">
        <f>COUNTIF(AN2:AN235,"=15")</f>
        <v>3</v>
      </c>
      <c r="AS19" s="14">
        <f t="shared" si="9"/>
        <v>45</v>
      </c>
      <c r="BC19" s="15"/>
    </row>
    <row r="20" spans="1:55" ht="18" customHeight="1" x14ac:dyDescent="0.25">
      <c r="A20" s="15">
        <v>19</v>
      </c>
      <c r="B20" s="49"/>
      <c r="C20" s="17" t="s">
        <v>71</v>
      </c>
      <c r="D20" s="17" t="s">
        <v>72</v>
      </c>
      <c r="E20" s="17" t="str">
        <f t="shared" si="3"/>
        <v>Anna  Zakharoa</v>
      </c>
      <c r="F20" s="18"/>
      <c r="G20" s="46"/>
      <c r="H20" s="20"/>
      <c r="I20" s="42"/>
      <c r="J20" s="23"/>
      <c r="K20" s="42"/>
      <c r="L20" s="23"/>
      <c r="M20" s="22"/>
      <c r="N20" s="22"/>
      <c r="O20" s="58"/>
      <c r="P20" s="24"/>
      <c r="Q20" s="24"/>
      <c r="R20" s="25"/>
      <c r="S20" s="25"/>
      <c r="T20" s="26">
        <v>2.359953703703704E-2</v>
      </c>
      <c r="U20" s="25"/>
      <c r="V20" s="25"/>
      <c r="W20" s="27"/>
      <c r="X20" s="50"/>
      <c r="Y20" s="51"/>
      <c r="Z20" s="27"/>
      <c r="AA20" s="57"/>
      <c r="AB20" s="30"/>
      <c r="AC20" s="55"/>
      <c r="AD20" s="54"/>
      <c r="AE20" s="33">
        <f t="shared" si="0"/>
        <v>1</v>
      </c>
      <c r="AF20" s="33">
        <f t="shared" si="4"/>
        <v>1</v>
      </c>
      <c r="AG20" s="34">
        <f t="shared" si="1"/>
        <v>2.359953703703704E-2</v>
      </c>
      <c r="AH20" s="35">
        <f t="shared" si="26"/>
        <v>0</v>
      </c>
      <c r="AI20" s="36">
        <f t="shared" ref="AI20:AL20" si="28">SUM(AA20)</f>
        <v>0</v>
      </c>
      <c r="AJ20" s="36">
        <f t="shared" si="28"/>
        <v>0</v>
      </c>
      <c r="AK20" s="37">
        <f t="shared" si="28"/>
        <v>0</v>
      </c>
      <c r="AL20" s="37">
        <f t="shared" si="28"/>
        <v>0</v>
      </c>
      <c r="AM20" s="38"/>
      <c r="AN20" s="39">
        <f t="shared" si="6"/>
        <v>1</v>
      </c>
      <c r="AO20" s="14">
        <v>16</v>
      </c>
      <c r="AP20" s="14">
        <f>COUNTIF(AF2:AF240,"=16")</f>
        <v>1</v>
      </c>
      <c r="AQ20" s="14">
        <f t="shared" si="25"/>
        <v>17</v>
      </c>
      <c r="AR20" s="14">
        <f>COUNTIF(AN2:AN235,"=16")</f>
        <v>1</v>
      </c>
      <c r="AS20" s="14">
        <f t="shared" si="9"/>
        <v>16</v>
      </c>
      <c r="BC20" s="15"/>
    </row>
    <row r="21" spans="1:55" ht="18" customHeight="1" x14ac:dyDescent="0.25">
      <c r="A21" s="15">
        <v>20</v>
      </c>
      <c r="B21" s="49"/>
      <c r="C21" s="17" t="s">
        <v>73</v>
      </c>
      <c r="D21" s="17" t="s">
        <v>74</v>
      </c>
      <c r="E21" s="17" t="str">
        <f t="shared" si="3"/>
        <v>Annaliisa Farrell</v>
      </c>
      <c r="F21" s="18"/>
      <c r="G21" s="46"/>
      <c r="H21" s="20"/>
      <c r="I21" s="42"/>
      <c r="J21" s="23">
        <v>1.7280092592592593E-2</v>
      </c>
      <c r="K21" s="42">
        <v>1.7743055555555554E-2</v>
      </c>
      <c r="L21" s="22"/>
      <c r="M21" s="22"/>
      <c r="N21" s="22"/>
      <c r="O21" s="58"/>
      <c r="P21" s="24"/>
      <c r="Q21" s="24"/>
      <c r="R21" s="25"/>
      <c r="S21" s="25"/>
      <c r="T21" s="25"/>
      <c r="U21" s="25"/>
      <c r="V21" s="25"/>
      <c r="W21" s="27"/>
      <c r="X21" s="50"/>
      <c r="Y21" s="51"/>
      <c r="Z21" s="27"/>
      <c r="AA21" s="59">
        <v>3.8321759259259257E-2</v>
      </c>
      <c r="AB21" s="30"/>
      <c r="AC21" s="55"/>
      <c r="AD21" s="54"/>
      <c r="AE21" s="33">
        <f t="shared" si="0"/>
        <v>2</v>
      </c>
      <c r="AF21" s="33">
        <f t="shared" si="4"/>
        <v>2</v>
      </c>
      <c r="AG21" s="34">
        <f t="shared" si="1"/>
        <v>1.7280092592592593E-2</v>
      </c>
      <c r="AH21" s="35">
        <f t="shared" si="26"/>
        <v>4.6296296296296016E-4</v>
      </c>
      <c r="AI21" s="36">
        <f t="shared" ref="AI21:AL21" si="29">SUM(AA21)</f>
        <v>3.8321759259259257E-2</v>
      </c>
      <c r="AJ21" s="36">
        <f t="shared" si="29"/>
        <v>0</v>
      </c>
      <c r="AK21" s="37">
        <f t="shared" si="29"/>
        <v>0</v>
      </c>
      <c r="AL21" s="37">
        <f t="shared" si="29"/>
        <v>0</v>
      </c>
      <c r="AM21" s="38"/>
      <c r="AN21" s="39">
        <f t="shared" si="6"/>
        <v>3</v>
      </c>
      <c r="AO21" s="14">
        <v>17</v>
      </c>
      <c r="AP21" s="14">
        <f>COUNTIF(AF2:AF241,"=17")</f>
        <v>0</v>
      </c>
      <c r="AQ21" s="14">
        <f t="shared" si="25"/>
        <v>0</v>
      </c>
      <c r="AR21" s="14">
        <f>COUNTIF(AN2:AN235,"=17")</f>
        <v>6</v>
      </c>
      <c r="AS21" s="14">
        <f t="shared" si="9"/>
        <v>102</v>
      </c>
      <c r="BC21" s="15"/>
    </row>
    <row r="22" spans="1:55" ht="18" customHeight="1" x14ac:dyDescent="0.25">
      <c r="A22" s="15">
        <v>21</v>
      </c>
      <c r="B22" s="49"/>
      <c r="C22" s="17" t="s">
        <v>75</v>
      </c>
      <c r="D22" s="17" t="s">
        <v>76</v>
      </c>
      <c r="E22" s="17" t="str">
        <f t="shared" si="3"/>
        <v>Ant Smit</v>
      </c>
      <c r="F22" s="41">
        <v>1.1331018518518523E-2</v>
      </c>
      <c r="G22" s="46"/>
      <c r="H22" s="23"/>
      <c r="I22" s="42">
        <v>1.7847222222222223E-2</v>
      </c>
      <c r="J22" s="23">
        <v>1.8229166666666668E-2</v>
      </c>
      <c r="K22" s="42">
        <v>1.7696759259259263E-2</v>
      </c>
      <c r="L22" s="22"/>
      <c r="M22" s="22"/>
      <c r="N22" s="42">
        <v>1.7916666666666664E-2</v>
      </c>
      <c r="O22" s="58"/>
      <c r="P22" s="24"/>
      <c r="Q22" s="18">
        <v>1.8136574074074072E-2</v>
      </c>
      <c r="R22" s="25"/>
      <c r="S22" s="26">
        <v>1.8298611111111113E-2</v>
      </c>
      <c r="T22" s="25"/>
      <c r="U22" s="25"/>
      <c r="V22" s="41"/>
      <c r="W22" s="27"/>
      <c r="X22" s="28"/>
      <c r="Y22" s="25"/>
      <c r="Z22" s="52"/>
      <c r="AA22" s="59">
        <v>3.2638888888888891E-2</v>
      </c>
      <c r="AB22" s="60"/>
      <c r="AC22" s="55"/>
      <c r="AD22" s="56"/>
      <c r="AE22" s="33">
        <f t="shared" si="0"/>
        <v>7</v>
      </c>
      <c r="AF22" s="33">
        <f t="shared" si="4"/>
        <v>6</v>
      </c>
      <c r="AG22" s="34">
        <f t="shared" si="1"/>
        <v>1.7696759259259263E-2</v>
      </c>
      <c r="AH22" s="35">
        <f t="shared" si="26"/>
        <v>6.0185185185184994E-4</v>
      </c>
      <c r="AI22" s="36">
        <f t="shared" ref="AI22:AL22" si="30">SUM(AA22)</f>
        <v>3.2638888888888891E-2</v>
      </c>
      <c r="AJ22" s="36">
        <f t="shared" si="30"/>
        <v>0</v>
      </c>
      <c r="AK22" s="37">
        <f t="shared" si="30"/>
        <v>0</v>
      </c>
      <c r="AL22" s="37">
        <f t="shared" si="30"/>
        <v>0</v>
      </c>
      <c r="AM22" s="38"/>
      <c r="AN22" s="39">
        <f t="shared" si="6"/>
        <v>8</v>
      </c>
      <c r="AO22" s="14">
        <v>18</v>
      </c>
      <c r="AP22" s="14"/>
      <c r="AQ22" s="14"/>
      <c r="AR22" s="14">
        <f>COUNTIF(AN2:AN235,"=18")</f>
        <v>1</v>
      </c>
      <c r="AS22" s="14">
        <f t="shared" si="9"/>
        <v>18</v>
      </c>
      <c r="BC22" s="15"/>
    </row>
    <row r="23" spans="1:55" ht="18" customHeight="1" x14ac:dyDescent="0.25">
      <c r="A23" s="15">
        <v>22</v>
      </c>
      <c r="B23" s="49"/>
      <c r="C23" s="17" t="s">
        <v>77</v>
      </c>
      <c r="D23" s="17" t="s">
        <v>78</v>
      </c>
      <c r="E23" s="17" t="str">
        <f t="shared" si="3"/>
        <v>Axel Reisler</v>
      </c>
      <c r="F23" s="41"/>
      <c r="G23" s="46"/>
      <c r="H23" s="23"/>
      <c r="I23" s="42"/>
      <c r="J23" s="23"/>
      <c r="K23" s="42"/>
      <c r="L23" s="23">
        <v>1.6655092592592589E-2</v>
      </c>
      <c r="M23" s="22"/>
      <c r="N23" s="22"/>
      <c r="O23" s="58"/>
      <c r="P23" s="24"/>
      <c r="Q23" s="24"/>
      <c r="R23" s="25"/>
      <c r="S23" s="25"/>
      <c r="T23" s="25"/>
      <c r="U23" s="25"/>
      <c r="V23" s="41"/>
      <c r="W23" s="27"/>
      <c r="X23" s="28"/>
      <c r="Y23" s="25"/>
      <c r="Z23" s="52"/>
      <c r="AA23" s="57"/>
      <c r="AB23" s="60"/>
      <c r="AC23" s="55"/>
      <c r="AD23" s="56"/>
      <c r="AE23" s="33">
        <f t="shared" si="0"/>
        <v>1</v>
      </c>
      <c r="AF23" s="33">
        <f t="shared" si="4"/>
        <v>1</v>
      </c>
      <c r="AG23" s="34">
        <f t="shared" si="1"/>
        <v>1.6655092592592589E-2</v>
      </c>
      <c r="AH23" s="35"/>
      <c r="AI23" s="36">
        <f t="shared" ref="AI23:AL23" si="31">SUM(AA23)</f>
        <v>0</v>
      </c>
      <c r="AJ23" s="36">
        <f t="shared" si="31"/>
        <v>0</v>
      </c>
      <c r="AK23" s="37">
        <f t="shared" si="31"/>
        <v>0</v>
      </c>
      <c r="AL23" s="37">
        <f t="shared" si="31"/>
        <v>0</v>
      </c>
      <c r="AM23" s="38"/>
      <c r="AN23" s="39">
        <f t="shared" si="6"/>
        <v>1</v>
      </c>
      <c r="AO23" s="14">
        <v>19</v>
      </c>
      <c r="AP23" s="14"/>
      <c r="AQ23" s="14"/>
      <c r="AR23" s="14">
        <f>COUNTIF(AN2:AN235,"=19")</f>
        <v>2</v>
      </c>
      <c r="AS23" s="14">
        <f t="shared" si="9"/>
        <v>38</v>
      </c>
      <c r="BC23" s="15"/>
    </row>
    <row r="24" spans="1:55" ht="18" customHeight="1" x14ac:dyDescent="0.25">
      <c r="A24" s="15">
        <v>23</v>
      </c>
      <c r="B24" s="49"/>
      <c r="C24" s="17" t="s">
        <v>79</v>
      </c>
      <c r="D24" s="17" t="s">
        <v>80</v>
      </c>
      <c r="E24" s="17" t="str">
        <f t="shared" si="3"/>
        <v>Ben Cannon</v>
      </c>
      <c r="F24" s="41"/>
      <c r="G24" s="46"/>
      <c r="H24" s="23"/>
      <c r="I24" s="42"/>
      <c r="J24" s="23"/>
      <c r="K24" s="42"/>
      <c r="L24" s="23"/>
      <c r="M24" s="22"/>
      <c r="N24" s="22"/>
      <c r="O24" s="58"/>
      <c r="P24" s="24"/>
      <c r="Q24" s="24"/>
      <c r="R24" s="25"/>
      <c r="S24" s="25"/>
      <c r="T24" s="26">
        <v>1.8113425925925925E-2</v>
      </c>
      <c r="U24" s="26">
        <v>1.7627314814814814E-2</v>
      </c>
      <c r="V24" s="41"/>
      <c r="W24" s="27"/>
      <c r="X24" s="28"/>
      <c r="Y24" s="25"/>
      <c r="Z24" s="52"/>
      <c r="AA24" s="57"/>
      <c r="AB24" s="60"/>
      <c r="AC24" s="55"/>
      <c r="AD24" s="56"/>
      <c r="AE24" s="33">
        <f t="shared" si="0"/>
        <v>2</v>
      </c>
      <c r="AF24" s="33">
        <f t="shared" si="4"/>
        <v>2</v>
      </c>
      <c r="AG24" s="34">
        <f t="shared" si="1"/>
        <v>1.7627314814814814E-2</v>
      </c>
      <c r="AH24" s="35"/>
      <c r="AI24" s="36">
        <f t="shared" ref="AI24:AL24" si="32">SUM(AA24)</f>
        <v>0</v>
      </c>
      <c r="AJ24" s="36">
        <f t="shared" si="32"/>
        <v>0</v>
      </c>
      <c r="AK24" s="37">
        <f t="shared" si="32"/>
        <v>0</v>
      </c>
      <c r="AL24" s="37">
        <f t="shared" si="32"/>
        <v>0</v>
      </c>
      <c r="AM24" s="38"/>
      <c r="AN24" s="39">
        <f t="shared" si="6"/>
        <v>2</v>
      </c>
      <c r="AO24" s="14">
        <v>20</v>
      </c>
      <c r="AP24" s="14"/>
      <c r="AQ24" s="14"/>
      <c r="AR24" s="14">
        <f>COUNTIF(AN2:AN235,"=20")</f>
        <v>1</v>
      </c>
      <c r="AS24" s="14">
        <f t="shared" si="9"/>
        <v>20</v>
      </c>
      <c r="BC24" s="15"/>
    </row>
    <row r="25" spans="1:55" ht="18" customHeight="1" x14ac:dyDescent="0.25">
      <c r="A25" s="15">
        <v>24</v>
      </c>
      <c r="B25" s="49"/>
      <c r="C25" s="17" t="s">
        <v>79</v>
      </c>
      <c r="D25" s="17" t="s">
        <v>81</v>
      </c>
      <c r="E25" s="17" t="str">
        <f t="shared" si="3"/>
        <v>Ben Friel</v>
      </c>
      <c r="F25" s="41"/>
      <c r="G25" s="46"/>
      <c r="H25" s="23"/>
      <c r="I25" s="42"/>
      <c r="J25" s="23"/>
      <c r="K25" s="42"/>
      <c r="L25" s="23"/>
      <c r="M25" s="22"/>
      <c r="N25" s="22"/>
      <c r="O25" s="58"/>
      <c r="P25" s="24"/>
      <c r="Q25" s="24"/>
      <c r="R25" s="25"/>
      <c r="S25" s="25"/>
      <c r="T25" s="26"/>
      <c r="U25" s="26"/>
      <c r="V25" s="41"/>
      <c r="W25" s="27"/>
      <c r="X25" s="28"/>
      <c r="Y25" s="25"/>
      <c r="Z25" s="52"/>
      <c r="AA25" s="59">
        <v>2.9409722222222223E-2</v>
      </c>
      <c r="AB25" s="60"/>
      <c r="AC25" s="55"/>
      <c r="AD25" s="56"/>
      <c r="AE25" s="33">
        <f t="shared" si="0"/>
        <v>0</v>
      </c>
      <c r="AF25" s="33">
        <f t="shared" si="4"/>
        <v>0</v>
      </c>
      <c r="AG25" s="34">
        <f t="shared" si="1"/>
        <v>0</v>
      </c>
      <c r="AH25" s="35"/>
      <c r="AI25" s="36">
        <f t="shared" ref="AI25:AL25" si="33">SUM(AA25)</f>
        <v>2.9409722222222223E-2</v>
      </c>
      <c r="AJ25" s="36">
        <f t="shared" si="33"/>
        <v>0</v>
      </c>
      <c r="AK25" s="37">
        <f t="shared" si="33"/>
        <v>0</v>
      </c>
      <c r="AL25" s="37">
        <f t="shared" si="33"/>
        <v>0</v>
      </c>
      <c r="AM25" s="38"/>
      <c r="AN25" s="39">
        <f t="shared" si="6"/>
        <v>1</v>
      </c>
      <c r="AO25" s="14">
        <v>21</v>
      </c>
      <c r="AP25" s="14"/>
      <c r="AQ25" s="14"/>
      <c r="AR25" s="14">
        <f>COUNTIF(AN2:AN235,"=21")</f>
        <v>0</v>
      </c>
      <c r="AS25" s="14">
        <f t="shared" si="9"/>
        <v>0</v>
      </c>
      <c r="BC25" s="15"/>
    </row>
    <row r="26" spans="1:55" ht="18" customHeight="1" x14ac:dyDescent="0.25">
      <c r="A26" s="15">
        <v>25</v>
      </c>
      <c r="B26" s="49"/>
      <c r="C26" s="17" t="s">
        <v>79</v>
      </c>
      <c r="D26" s="17" t="s">
        <v>82</v>
      </c>
      <c r="E26" s="17" t="str">
        <f t="shared" si="3"/>
        <v>Ben Hillery</v>
      </c>
      <c r="F26" s="41">
        <v>1.0752314814814815E-2</v>
      </c>
      <c r="G26" s="19"/>
      <c r="H26" s="23"/>
      <c r="I26" s="42">
        <v>1.5821759259259258E-2</v>
      </c>
      <c r="J26" s="22"/>
      <c r="K26" s="42">
        <v>1.5879629629629632E-2</v>
      </c>
      <c r="L26" s="22"/>
      <c r="M26" s="23">
        <v>1.608796296296296E-2</v>
      </c>
      <c r="N26" s="49"/>
      <c r="O26" s="42">
        <v>1.577546296296296E-2</v>
      </c>
      <c r="P26" s="24"/>
      <c r="Q26" s="24"/>
      <c r="R26" s="25"/>
      <c r="S26" s="26">
        <v>1.5636574074074074E-2</v>
      </c>
      <c r="T26" s="25"/>
      <c r="U26" s="26">
        <v>1.5671296296296298E-2</v>
      </c>
      <c r="V26" s="25"/>
      <c r="W26" s="27"/>
      <c r="X26" s="28"/>
      <c r="Y26" s="25"/>
      <c r="Z26" s="27"/>
      <c r="AA26" s="59">
        <v>2.6909722222222224E-2</v>
      </c>
      <c r="AB26" s="60">
        <v>1.8252314814814815E-2</v>
      </c>
      <c r="AC26" s="31">
        <v>3.9872685185185185E-2</v>
      </c>
      <c r="AD26" s="32">
        <v>2.539351851851852E-2</v>
      </c>
      <c r="AE26" s="33">
        <f t="shared" si="0"/>
        <v>7</v>
      </c>
      <c r="AF26" s="33">
        <f t="shared" si="4"/>
        <v>6</v>
      </c>
      <c r="AG26" s="34">
        <f t="shared" si="1"/>
        <v>1.5636574074074074E-2</v>
      </c>
      <c r="AH26" s="35">
        <f>MAX(H26:M26,O146,P26:T26,U26:X26,Y26:Z26)-MIN(H26:M26,O146,P26:T26,U26:X26,Y26:Z26)</f>
        <v>4.5138888888888659E-4</v>
      </c>
      <c r="AI26" s="36">
        <f t="shared" ref="AI26:AL26" si="34">SUM(AA26)</f>
        <v>2.6909722222222224E-2</v>
      </c>
      <c r="AJ26" s="36">
        <f t="shared" si="34"/>
        <v>1.8252314814814815E-2</v>
      </c>
      <c r="AK26" s="37">
        <f t="shared" si="34"/>
        <v>3.9872685185185185E-2</v>
      </c>
      <c r="AL26" s="37">
        <f t="shared" si="34"/>
        <v>2.539351851851852E-2</v>
      </c>
      <c r="AM26" s="38">
        <f>SUM(AG26)+SUM(AI26:AL26)</f>
        <v>0.12606481481481482</v>
      </c>
      <c r="AN26" s="39">
        <f t="shared" si="6"/>
        <v>11</v>
      </c>
      <c r="AO26" s="14">
        <v>22</v>
      </c>
      <c r="AP26" s="14"/>
      <c r="AQ26" s="14"/>
      <c r="AR26" s="14">
        <f>COUNTIF(AN2:AN235,"=22")</f>
        <v>0</v>
      </c>
      <c r="AS26" s="14">
        <f t="shared" si="9"/>
        <v>0</v>
      </c>
      <c r="BC26" s="15"/>
    </row>
    <row r="27" spans="1:55" ht="18" customHeight="1" x14ac:dyDescent="0.25">
      <c r="A27" s="15">
        <v>26</v>
      </c>
      <c r="B27" s="49"/>
      <c r="C27" s="17" t="s">
        <v>79</v>
      </c>
      <c r="D27" s="17" t="s">
        <v>83</v>
      </c>
      <c r="E27" s="17" t="str">
        <f t="shared" si="3"/>
        <v>Ben Johnstone</v>
      </c>
      <c r="F27" s="41"/>
      <c r="G27" s="46"/>
      <c r="H27" s="23"/>
      <c r="I27" s="42"/>
      <c r="J27" s="23">
        <v>1.6585648148148151E-2</v>
      </c>
      <c r="K27" s="42">
        <v>1.7199074074074075E-2</v>
      </c>
      <c r="L27" s="22"/>
      <c r="M27" s="22"/>
      <c r="N27" s="22"/>
      <c r="O27" s="58"/>
      <c r="P27" s="24"/>
      <c r="Q27" s="24"/>
      <c r="R27" s="25"/>
      <c r="S27" s="25"/>
      <c r="T27" s="25"/>
      <c r="U27" s="25"/>
      <c r="V27" s="25"/>
      <c r="W27" s="27"/>
      <c r="X27" s="28"/>
      <c r="Y27" s="25"/>
      <c r="Z27" s="27"/>
      <c r="AA27" s="57"/>
      <c r="AB27" s="60"/>
      <c r="AC27" s="55"/>
      <c r="AD27" s="56"/>
      <c r="AE27" s="33">
        <f t="shared" si="0"/>
        <v>2</v>
      </c>
      <c r="AF27" s="33">
        <f t="shared" si="4"/>
        <v>2</v>
      </c>
      <c r="AG27" s="34">
        <f t="shared" si="1"/>
        <v>1.6585648148148151E-2</v>
      </c>
      <c r="AH27" s="35"/>
      <c r="AI27" s="36">
        <f t="shared" ref="AI27:AL27" si="35">SUM(AA27)</f>
        <v>0</v>
      </c>
      <c r="AJ27" s="36">
        <f t="shared" si="35"/>
        <v>0</v>
      </c>
      <c r="AK27" s="37">
        <f t="shared" si="35"/>
        <v>0</v>
      </c>
      <c r="AL27" s="37">
        <f t="shared" si="35"/>
        <v>0</v>
      </c>
      <c r="AM27" s="38"/>
      <c r="AN27" s="39">
        <f t="shared" si="6"/>
        <v>2</v>
      </c>
      <c r="AO27" s="14">
        <v>23</v>
      </c>
      <c r="AP27" s="14"/>
      <c r="AQ27" s="14"/>
      <c r="AR27" s="14">
        <f>COUNTIF(AN2:AN235,"=23")</f>
        <v>0</v>
      </c>
      <c r="AS27" s="14">
        <f t="shared" si="9"/>
        <v>0</v>
      </c>
      <c r="BC27" s="15"/>
    </row>
    <row r="28" spans="1:55" ht="18" customHeight="1" x14ac:dyDescent="0.25">
      <c r="A28" s="15">
        <v>27</v>
      </c>
      <c r="B28" s="49"/>
      <c r="C28" s="17" t="s">
        <v>84</v>
      </c>
      <c r="D28" s="17" t="s">
        <v>85</v>
      </c>
      <c r="E28" s="17" t="str">
        <f t="shared" si="3"/>
        <v>Bill Marshall</v>
      </c>
      <c r="F28" s="41">
        <v>1.1967592592592592E-2</v>
      </c>
      <c r="G28" s="19"/>
      <c r="H28" s="20">
        <v>1.982638888888889E-2</v>
      </c>
      <c r="I28" s="47"/>
      <c r="J28" s="23">
        <v>2.0173611111111107E-2</v>
      </c>
      <c r="K28" s="22"/>
      <c r="L28" s="23">
        <v>1.9074074074074077E-2</v>
      </c>
      <c r="M28" s="49"/>
      <c r="N28" s="17"/>
      <c r="O28" s="41">
        <v>1.8819444444444448E-2</v>
      </c>
      <c r="P28" s="24"/>
      <c r="Q28" s="24"/>
      <c r="R28" s="41">
        <v>1.877314814814815E-2</v>
      </c>
      <c r="S28" s="26"/>
      <c r="T28" s="26"/>
      <c r="U28" s="41"/>
      <c r="V28" s="41"/>
      <c r="W28" s="37"/>
      <c r="X28" s="50"/>
      <c r="Y28" s="51"/>
      <c r="Z28" s="41"/>
      <c r="AA28" s="53"/>
      <c r="AB28" s="30"/>
      <c r="AC28" s="31"/>
      <c r="AD28" s="54"/>
      <c r="AE28" s="33">
        <f t="shared" si="0"/>
        <v>6</v>
      </c>
      <c r="AF28" s="33">
        <f t="shared" si="4"/>
        <v>5</v>
      </c>
      <c r="AG28" s="34">
        <f t="shared" si="1"/>
        <v>1.877314814814815E-2</v>
      </c>
      <c r="AH28" s="35">
        <f t="shared" ref="AH28:AH29" si="36">MAX(H28:M28,O149,P28:T28,U28:X28,Y28:Z28)-MIN(H28:M28,O149,P28:T28,U28:X28,Y28:Z28)</f>
        <v>1.4004629629629575E-3</v>
      </c>
      <c r="AI28" s="36">
        <f t="shared" ref="AI28:AL28" si="37">SUM(AA28)</f>
        <v>0</v>
      </c>
      <c r="AJ28" s="36">
        <f t="shared" si="37"/>
        <v>0</v>
      </c>
      <c r="AK28" s="37">
        <f t="shared" si="37"/>
        <v>0</v>
      </c>
      <c r="AL28" s="37">
        <f t="shared" si="37"/>
        <v>0</v>
      </c>
      <c r="AM28" s="38"/>
      <c r="AN28" s="39">
        <f t="shared" si="6"/>
        <v>6</v>
      </c>
      <c r="AO28" s="14">
        <v>24</v>
      </c>
      <c r="AP28" s="14"/>
      <c r="AQ28" s="14"/>
      <c r="AR28" s="14">
        <f>COUNTIF(AN2:AN235,"=24")</f>
        <v>0</v>
      </c>
      <c r="AS28" s="14">
        <f t="shared" si="9"/>
        <v>0</v>
      </c>
      <c r="BC28" s="15"/>
    </row>
    <row r="29" spans="1:55" ht="18" customHeight="1" x14ac:dyDescent="0.25">
      <c r="A29" s="15">
        <v>28</v>
      </c>
      <c r="B29" s="49"/>
      <c r="C29" s="21" t="s">
        <v>84</v>
      </c>
      <c r="D29" s="21" t="s">
        <v>86</v>
      </c>
      <c r="E29" s="17" t="str">
        <f t="shared" si="3"/>
        <v>Bill McSweeney</v>
      </c>
      <c r="F29" s="41"/>
      <c r="G29" s="46"/>
      <c r="H29" s="20">
        <v>1.7233796296296303E-2</v>
      </c>
      <c r="I29" s="42">
        <v>1.7210648148148149E-2</v>
      </c>
      <c r="J29" s="23">
        <v>1.7361111111111112E-2</v>
      </c>
      <c r="K29" s="22"/>
      <c r="L29" s="22"/>
      <c r="M29" s="22"/>
      <c r="N29" s="42">
        <v>1.6863425925925924E-2</v>
      </c>
      <c r="O29" s="42">
        <v>1.7002314814814814E-2</v>
      </c>
      <c r="P29" s="18">
        <v>1.7372685185185185E-2</v>
      </c>
      <c r="Q29" s="24"/>
      <c r="R29" s="41"/>
      <c r="S29" s="26">
        <v>1.7013888888888887E-2</v>
      </c>
      <c r="T29" s="26"/>
      <c r="U29" s="41"/>
      <c r="V29" s="41">
        <v>1.712962962962963E-2</v>
      </c>
      <c r="W29" s="37"/>
      <c r="X29" s="50"/>
      <c r="Y29" s="51">
        <v>1.6759259259259258E-2</v>
      </c>
      <c r="Z29" s="41"/>
      <c r="AA29" s="59">
        <v>2.9155092592592594E-2</v>
      </c>
      <c r="AB29" s="61"/>
      <c r="AC29" s="31">
        <v>4.313657407407407E-2</v>
      </c>
      <c r="AD29" s="54">
        <v>2.6574074074074073E-2</v>
      </c>
      <c r="AE29" s="33">
        <f t="shared" si="0"/>
        <v>9</v>
      </c>
      <c r="AF29" s="33">
        <f t="shared" si="4"/>
        <v>9</v>
      </c>
      <c r="AG29" s="34">
        <f t="shared" si="1"/>
        <v>1.6759259259259258E-2</v>
      </c>
      <c r="AH29" s="35">
        <f t="shared" si="36"/>
        <v>3.1134259259259257E-3</v>
      </c>
      <c r="AI29" s="36">
        <f t="shared" ref="AI29:AL29" si="38">SUM(AA29)</f>
        <v>2.9155092592592594E-2</v>
      </c>
      <c r="AJ29" s="36">
        <f t="shared" si="38"/>
        <v>0</v>
      </c>
      <c r="AK29" s="37">
        <f t="shared" si="38"/>
        <v>4.313657407407407E-2</v>
      </c>
      <c r="AL29" s="37">
        <f t="shared" si="38"/>
        <v>2.6574074074074073E-2</v>
      </c>
      <c r="AM29" s="38"/>
      <c r="AN29" s="39">
        <f t="shared" si="6"/>
        <v>12</v>
      </c>
      <c r="AO29" s="14">
        <v>25</v>
      </c>
      <c r="AP29" s="14"/>
      <c r="AQ29" s="14"/>
      <c r="AR29" s="14">
        <f>COUNTIF(AN2:AN235,"=25")</f>
        <v>0</v>
      </c>
      <c r="AS29" s="14">
        <f t="shared" si="9"/>
        <v>0</v>
      </c>
      <c r="BC29" s="15"/>
    </row>
    <row r="30" spans="1:55" ht="18" customHeight="1" x14ac:dyDescent="0.25">
      <c r="A30" s="15">
        <v>29</v>
      </c>
      <c r="B30" s="49"/>
      <c r="C30" s="21" t="s">
        <v>87</v>
      </c>
      <c r="D30" s="21" t="s">
        <v>88</v>
      </c>
      <c r="E30" s="17" t="str">
        <f t="shared" si="3"/>
        <v>Brad Mackwell</v>
      </c>
      <c r="F30" s="41"/>
      <c r="G30" s="46"/>
      <c r="H30" s="20"/>
      <c r="I30" s="42"/>
      <c r="J30" s="23"/>
      <c r="K30" s="22"/>
      <c r="L30" s="22"/>
      <c r="M30" s="22"/>
      <c r="N30" s="42"/>
      <c r="O30" s="42"/>
      <c r="P30" s="18"/>
      <c r="Q30" s="24"/>
      <c r="R30" s="41"/>
      <c r="S30" s="26"/>
      <c r="T30" s="26"/>
      <c r="U30" s="41"/>
      <c r="V30" s="41"/>
      <c r="W30" s="37"/>
      <c r="X30" s="50"/>
      <c r="Y30" s="51"/>
      <c r="Z30" s="41"/>
      <c r="AA30" s="59">
        <v>2.6817129629629632E-2</v>
      </c>
      <c r="AB30" s="61"/>
      <c r="AC30" s="31"/>
      <c r="AD30" s="54"/>
      <c r="AE30" s="33">
        <f t="shared" si="0"/>
        <v>0</v>
      </c>
      <c r="AF30" s="33">
        <f t="shared" si="4"/>
        <v>0</v>
      </c>
      <c r="AG30" s="34">
        <f t="shared" si="1"/>
        <v>0</v>
      </c>
      <c r="AH30" s="35"/>
      <c r="AI30" s="36">
        <f t="shared" ref="AI30:AL30" si="39">SUM(AA30)</f>
        <v>2.6817129629629632E-2</v>
      </c>
      <c r="AJ30" s="36">
        <f t="shared" si="39"/>
        <v>0</v>
      </c>
      <c r="AK30" s="37">
        <f t="shared" si="39"/>
        <v>0</v>
      </c>
      <c r="AL30" s="37">
        <f t="shared" si="39"/>
        <v>0</v>
      </c>
      <c r="AM30" s="38"/>
      <c r="AN30" s="39">
        <f t="shared" si="6"/>
        <v>1</v>
      </c>
      <c r="AO30" s="14"/>
      <c r="AP30" s="14"/>
      <c r="AQ30" s="14"/>
      <c r="AR30" s="14"/>
      <c r="AS30" s="14"/>
      <c r="BC30" s="15"/>
    </row>
    <row r="31" spans="1:55" ht="18" customHeight="1" x14ac:dyDescent="0.25">
      <c r="A31" s="15">
        <v>30</v>
      </c>
      <c r="B31" s="49"/>
      <c r="C31" s="21" t="s">
        <v>87</v>
      </c>
      <c r="D31" s="21" t="s">
        <v>89</v>
      </c>
      <c r="E31" s="17" t="str">
        <f t="shared" si="3"/>
        <v>Brad Tuhi</v>
      </c>
      <c r="F31" s="41"/>
      <c r="G31" s="46"/>
      <c r="H31" s="20"/>
      <c r="I31" s="42"/>
      <c r="J31" s="23"/>
      <c r="K31" s="22"/>
      <c r="L31" s="22"/>
      <c r="M31" s="22"/>
      <c r="N31" s="42"/>
      <c r="O31" s="58"/>
      <c r="P31" s="18"/>
      <c r="Q31" s="24"/>
      <c r="R31" s="41"/>
      <c r="S31" s="26"/>
      <c r="T31" s="26">
        <v>1.5347222222222222E-2</v>
      </c>
      <c r="U31" s="41"/>
      <c r="V31" s="41"/>
      <c r="W31" s="37"/>
      <c r="X31" s="50"/>
      <c r="Y31" s="51"/>
      <c r="Z31" s="41"/>
      <c r="AA31" s="57"/>
      <c r="AB31" s="61"/>
      <c r="AC31" s="31"/>
      <c r="AD31" s="54"/>
      <c r="AE31" s="33">
        <f t="shared" si="0"/>
        <v>1</v>
      </c>
      <c r="AF31" s="33">
        <f t="shared" si="4"/>
        <v>1</v>
      </c>
      <c r="AG31" s="34">
        <f t="shared" si="1"/>
        <v>1.5347222222222222E-2</v>
      </c>
      <c r="AH31" s="35"/>
      <c r="AI31" s="36">
        <f t="shared" ref="AI31:AL31" si="40">SUM(AA31)</f>
        <v>0</v>
      </c>
      <c r="AJ31" s="36">
        <f t="shared" si="40"/>
        <v>0</v>
      </c>
      <c r="AK31" s="37">
        <f t="shared" si="40"/>
        <v>0</v>
      </c>
      <c r="AL31" s="37">
        <f t="shared" si="40"/>
        <v>0</v>
      </c>
      <c r="AM31" s="38"/>
      <c r="AN31" s="39">
        <f t="shared" si="6"/>
        <v>1</v>
      </c>
      <c r="AO31" s="14" t="s">
        <v>44</v>
      </c>
      <c r="AP31" s="14">
        <f t="shared" ref="AP31:AQ31" si="41">SUM(AP4:AP30)</f>
        <v>212</v>
      </c>
      <c r="AQ31" s="14">
        <f t="shared" si="41"/>
        <v>956</v>
      </c>
      <c r="AR31" s="14">
        <f t="shared" ref="AR31:AS31" si="42">SUM(AR5:AR29)</f>
        <v>220</v>
      </c>
      <c r="AS31" s="14">
        <f t="shared" si="42"/>
        <v>1125</v>
      </c>
      <c r="BC31" s="15"/>
    </row>
    <row r="32" spans="1:55" ht="18" customHeight="1" x14ac:dyDescent="0.25">
      <c r="A32" s="15">
        <v>31</v>
      </c>
      <c r="B32" s="49"/>
      <c r="C32" s="21" t="s">
        <v>90</v>
      </c>
      <c r="D32" s="21" t="s">
        <v>91</v>
      </c>
      <c r="E32" s="17" t="str">
        <f t="shared" si="3"/>
        <v>Brendon Ross</v>
      </c>
      <c r="F32" s="41"/>
      <c r="G32" s="46"/>
      <c r="H32" s="20">
        <v>1.8576388888888885E-2</v>
      </c>
      <c r="I32" s="42">
        <v>1.8576388888888885E-2</v>
      </c>
      <c r="J32" s="22"/>
      <c r="K32" s="22"/>
      <c r="L32" s="22"/>
      <c r="M32" s="22"/>
      <c r="N32" s="17"/>
      <c r="O32" s="58"/>
      <c r="P32" s="24"/>
      <c r="Q32" s="24"/>
      <c r="R32" s="41"/>
      <c r="S32" s="26"/>
      <c r="T32" s="26"/>
      <c r="U32" s="41"/>
      <c r="V32" s="41"/>
      <c r="W32" s="37"/>
      <c r="X32" s="50"/>
      <c r="Y32" s="51"/>
      <c r="Z32" s="41"/>
      <c r="AA32" s="57"/>
      <c r="AB32" s="61"/>
      <c r="AC32" s="31"/>
      <c r="AD32" s="54"/>
      <c r="AE32" s="33">
        <f t="shared" si="0"/>
        <v>2</v>
      </c>
      <c r="AF32" s="33">
        <f t="shared" si="4"/>
        <v>2</v>
      </c>
      <c r="AG32" s="34">
        <f t="shared" si="1"/>
        <v>1.8576388888888885E-2</v>
      </c>
      <c r="AH32" s="35">
        <f>MAX(H32:M32,O151,P32:T32,U32:X32,Y32:Z32)-MIN(H32:M32,O151,P32:T32,U32:X32,Y32:Z32)</f>
        <v>0</v>
      </c>
      <c r="AI32" s="36">
        <f t="shared" ref="AI32:AL32" si="43">SUM(AA32)</f>
        <v>0</v>
      </c>
      <c r="AJ32" s="36">
        <f t="shared" si="43"/>
        <v>0</v>
      </c>
      <c r="AK32" s="37">
        <f t="shared" si="43"/>
        <v>0</v>
      </c>
      <c r="AL32" s="37">
        <f t="shared" si="43"/>
        <v>0</v>
      </c>
      <c r="AM32" s="38"/>
      <c r="AN32" s="39">
        <f t="shared" si="6"/>
        <v>2</v>
      </c>
      <c r="AO32" s="14"/>
      <c r="AP32" s="14"/>
      <c r="AQ32" s="14"/>
      <c r="AR32" s="14"/>
      <c r="AS32" s="14"/>
      <c r="BC32" s="15"/>
    </row>
    <row r="33" spans="1:55" ht="18" customHeight="1" x14ac:dyDescent="0.25">
      <c r="A33" s="15">
        <v>32</v>
      </c>
      <c r="B33" s="49"/>
      <c r="C33" s="21" t="s">
        <v>92</v>
      </c>
      <c r="D33" s="21" t="s">
        <v>93</v>
      </c>
      <c r="E33" s="17" t="str">
        <f t="shared" si="3"/>
        <v>Brent Cowie</v>
      </c>
      <c r="F33" s="41"/>
      <c r="G33" s="46"/>
      <c r="H33" s="20"/>
      <c r="I33" s="42"/>
      <c r="J33" s="22"/>
      <c r="K33" s="42">
        <v>1.65162037037037E-2</v>
      </c>
      <c r="L33" s="22"/>
      <c r="M33" s="22"/>
      <c r="N33" s="17"/>
      <c r="O33" s="58"/>
      <c r="P33" s="24"/>
      <c r="Q33" s="24"/>
      <c r="R33" s="41">
        <v>1.6458333333333332E-2</v>
      </c>
      <c r="S33" s="26">
        <v>1.6458333333333332E-2</v>
      </c>
      <c r="T33" s="26">
        <v>1.6319444444444445E-2</v>
      </c>
      <c r="U33" s="41"/>
      <c r="V33" s="41"/>
      <c r="W33" s="37"/>
      <c r="X33" s="50"/>
      <c r="Y33" s="51"/>
      <c r="Z33" s="41"/>
      <c r="AA33" s="57"/>
      <c r="AB33" s="61"/>
      <c r="AC33" s="31">
        <v>4.2696759259259261E-2</v>
      </c>
      <c r="AD33" s="54" t="s">
        <v>94</v>
      </c>
      <c r="AE33" s="33">
        <f t="shared" si="0"/>
        <v>4</v>
      </c>
      <c r="AF33" s="33">
        <f t="shared" si="4"/>
        <v>4</v>
      </c>
      <c r="AG33" s="34">
        <f t="shared" si="1"/>
        <v>1.6319444444444445E-2</v>
      </c>
      <c r="AH33" s="35"/>
      <c r="AI33" s="36">
        <f t="shared" ref="AI33:AL33" si="44">SUM(AA33)</f>
        <v>0</v>
      </c>
      <c r="AJ33" s="36">
        <f t="shared" si="44"/>
        <v>0</v>
      </c>
      <c r="AK33" s="37">
        <f t="shared" si="44"/>
        <v>4.2696759259259261E-2</v>
      </c>
      <c r="AL33" s="37">
        <f t="shared" si="44"/>
        <v>0</v>
      </c>
      <c r="AM33" s="38"/>
      <c r="AN33" s="39">
        <f t="shared" si="6"/>
        <v>5</v>
      </c>
      <c r="AO33" s="14"/>
      <c r="AP33" s="14"/>
      <c r="AQ33" s="14"/>
      <c r="AR33" s="14"/>
      <c r="AS33" s="14"/>
      <c r="BC33" s="15"/>
    </row>
    <row r="34" spans="1:55" ht="18" customHeight="1" x14ac:dyDescent="0.25">
      <c r="A34" s="15">
        <v>33</v>
      </c>
      <c r="B34" s="49"/>
      <c r="C34" s="21" t="s">
        <v>92</v>
      </c>
      <c r="D34" s="21" t="s">
        <v>95</v>
      </c>
      <c r="E34" s="17" t="str">
        <f t="shared" si="3"/>
        <v>Brent Harris</v>
      </c>
      <c r="F34" s="41"/>
      <c r="G34" s="46"/>
      <c r="H34" s="20"/>
      <c r="I34" s="42"/>
      <c r="J34" s="22"/>
      <c r="K34" s="42"/>
      <c r="L34" s="22"/>
      <c r="M34" s="22"/>
      <c r="N34" s="17"/>
      <c r="O34" s="58"/>
      <c r="P34" s="24"/>
      <c r="Q34" s="24"/>
      <c r="R34" s="41"/>
      <c r="S34" s="26"/>
      <c r="T34" s="26"/>
      <c r="U34" s="41"/>
      <c r="V34" s="41"/>
      <c r="W34" s="37"/>
      <c r="X34" s="50"/>
      <c r="Y34" s="51"/>
      <c r="Z34" s="41"/>
      <c r="AA34" s="57"/>
      <c r="AB34" s="60">
        <v>1.909722222222222E-2</v>
      </c>
      <c r="AC34" s="31"/>
      <c r="AD34" s="54"/>
      <c r="AE34" s="33">
        <f t="shared" si="0"/>
        <v>0</v>
      </c>
      <c r="AF34" s="33">
        <f t="shared" si="4"/>
        <v>0</v>
      </c>
      <c r="AG34" s="34">
        <f t="shared" si="1"/>
        <v>0</v>
      </c>
      <c r="AH34" s="35"/>
      <c r="AI34" s="36">
        <f t="shared" ref="AI34:AL34" si="45">SUM(AA34)</f>
        <v>0</v>
      </c>
      <c r="AJ34" s="36">
        <f t="shared" si="45"/>
        <v>1.909722222222222E-2</v>
      </c>
      <c r="AK34" s="37">
        <f t="shared" si="45"/>
        <v>0</v>
      </c>
      <c r="AL34" s="37">
        <f t="shared" si="45"/>
        <v>0</v>
      </c>
      <c r="AM34" s="38"/>
      <c r="AN34" s="39">
        <f t="shared" si="6"/>
        <v>1</v>
      </c>
      <c r="AO34" s="14"/>
      <c r="AP34" s="14"/>
      <c r="AQ34" s="14"/>
      <c r="AR34" s="14"/>
      <c r="AS34" s="14"/>
      <c r="BC34" s="15"/>
    </row>
    <row r="35" spans="1:55" ht="18" customHeight="1" x14ac:dyDescent="0.25">
      <c r="A35" s="15">
        <v>34</v>
      </c>
      <c r="B35" s="49"/>
      <c r="C35" s="21" t="s">
        <v>96</v>
      </c>
      <c r="D35" s="21" t="s">
        <v>97</v>
      </c>
      <c r="E35" s="17" t="str">
        <f t="shared" si="3"/>
        <v>Brett Tingey</v>
      </c>
      <c r="F35" s="41"/>
      <c r="G35" s="46"/>
      <c r="H35" s="20"/>
      <c r="I35" s="42"/>
      <c r="J35" s="22"/>
      <c r="K35" s="42"/>
      <c r="L35" s="22"/>
      <c r="M35" s="22"/>
      <c r="N35" s="17"/>
      <c r="O35" s="58"/>
      <c r="P35" s="24"/>
      <c r="Q35" s="24"/>
      <c r="R35" s="41"/>
      <c r="S35" s="26"/>
      <c r="T35" s="26">
        <v>1.6307870370370372E-2</v>
      </c>
      <c r="U35" s="41">
        <v>1.6134259259259261E-2</v>
      </c>
      <c r="V35" s="41"/>
      <c r="W35" s="37"/>
      <c r="X35" s="50">
        <v>1.577546296296296E-2</v>
      </c>
      <c r="Y35" s="51">
        <v>1.7858796296296296E-2</v>
      </c>
      <c r="Z35" s="41"/>
      <c r="AA35" s="59">
        <v>2.6053240740740738E-2</v>
      </c>
      <c r="AB35" s="61"/>
      <c r="AC35" s="31"/>
      <c r="AD35" s="54"/>
      <c r="AE35" s="33">
        <f t="shared" si="0"/>
        <v>4</v>
      </c>
      <c r="AF35" s="33">
        <f t="shared" si="4"/>
        <v>4</v>
      </c>
      <c r="AG35" s="34">
        <f t="shared" si="1"/>
        <v>1.577546296296296E-2</v>
      </c>
      <c r="AH35" s="35"/>
      <c r="AI35" s="36">
        <f t="shared" ref="AI35:AL35" si="46">SUM(AA35)</f>
        <v>2.6053240740740738E-2</v>
      </c>
      <c r="AJ35" s="36">
        <f t="shared" si="46"/>
        <v>0</v>
      </c>
      <c r="AK35" s="37">
        <f t="shared" si="46"/>
        <v>0</v>
      </c>
      <c r="AL35" s="37">
        <f t="shared" si="46"/>
        <v>0</v>
      </c>
      <c r="AM35" s="38"/>
      <c r="AN35" s="39">
        <f t="shared" si="6"/>
        <v>5</v>
      </c>
      <c r="AO35" s="14"/>
      <c r="AP35" s="14"/>
      <c r="AQ35" s="14"/>
      <c r="AR35" s="14"/>
      <c r="AS35" s="14"/>
      <c r="BC35" s="15"/>
    </row>
    <row r="36" spans="1:55" ht="18" customHeight="1" x14ac:dyDescent="0.25">
      <c r="A36" s="15">
        <v>35</v>
      </c>
      <c r="B36" s="49"/>
      <c r="C36" s="21" t="s">
        <v>98</v>
      </c>
      <c r="D36" s="21" t="s">
        <v>99</v>
      </c>
      <c r="E36" s="17" t="str">
        <f t="shared" si="3"/>
        <v>Brodie Catterick</v>
      </c>
      <c r="F36" s="41"/>
      <c r="G36" s="46"/>
      <c r="H36" s="20"/>
      <c r="I36" s="42"/>
      <c r="J36" s="22"/>
      <c r="K36" s="42"/>
      <c r="L36" s="22"/>
      <c r="M36" s="22"/>
      <c r="N36" s="17"/>
      <c r="O36" s="58"/>
      <c r="P36" s="24"/>
      <c r="Q36" s="24"/>
      <c r="R36" s="41"/>
      <c r="S36" s="26"/>
      <c r="T36" s="26"/>
      <c r="U36" s="41">
        <v>1.6631944444444446E-2</v>
      </c>
      <c r="V36" s="41"/>
      <c r="W36" s="37"/>
      <c r="X36" s="50"/>
      <c r="Y36" s="51"/>
      <c r="Z36" s="41"/>
      <c r="AA36" s="57"/>
      <c r="AB36" s="61"/>
      <c r="AC36" s="31"/>
      <c r="AD36" s="54"/>
      <c r="AE36" s="33">
        <f t="shared" si="0"/>
        <v>1</v>
      </c>
      <c r="AF36" s="33">
        <f t="shared" si="4"/>
        <v>1</v>
      </c>
      <c r="AG36" s="34">
        <f t="shared" si="1"/>
        <v>1.6631944444444446E-2</v>
      </c>
      <c r="AH36" s="35"/>
      <c r="AI36" s="36">
        <f t="shared" ref="AI36:AL36" si="47">SUM(AA36)</f>
        <v>0</v>
      </c>
      <c r="AJ36" s="36">
        <f t="shared" si="47"/>
        <v>0</v>
      </c>
      <c r="AK36" s="37">
        <f t="shared" si="47"/>
        <v>0</v>
      </c>
      <c r="AL36" s="37">
        <f t="shared" si="47"/>
        <v>0</v>
      </c>
      <c r="AM36" s="38"/>
      <c r="AN36" s="39">
        <f t="shared" si="6"/>
        <v>1</v>
      </c>
      <c r="AO36" s="14"/>
      <c r="AP36" s="14"/>
      <c r="AQ36" s="14"/>
      <c r="AR36" s="14"/>
      <c r="AS36" s="14"/>
      <c r="BC36" s="15"/>
    </row>
    <row r="37" spans="1:55" ht="18" customHeight="1" x14ac:dyDescent="0.25">
      <c r="A37" s="15">
        <v>36</v>
      </c>
      <c r="B37" s="49"/>
      <c r="C37" s="21" t="s">
        <v>100</v>
      </c>
      <c r="D37" s="21" t="s">
        <v>101</v>
      </c>
      <c r="E37" s="17" t="str">
        <f t="shared" si="3"/>
        <v>Bruce Milne</v>
      </c>
      <c r="F37" s="41"/>
      <c r="G37" s="46"/>
      <c r="H37" s="20"/>
      <c r="I37" s="42"/>
      <c r="J37" s="22"/>
      <c r="K37" s="42"/>
      <c r="L37" s="22"/>
      <c r="M37" s="22"/>
      <c r="N37" s="17"/>
      <c r="O37" s="58"/>
      <c r="P37" s="24"/>
      <c r="Q37" s="24"/>
      <c r="R37" s="41">
        <v>1.8645833333333334E-2</v>
      </c>
      <c r="S37" s="26"/>
      <c r="T37" s="26"/>
      <c r="U37" s="41"/>
      <c r="V37" s="41"/>
      <c r="W37" s="37"/>
      <c r="X37" s="50">
        <v>1.7962962962962962E-2</v>
      </c>
      <c r="Y37" s="51">
        <v>1.8298611111111113E-2</v>
      </c>
      <c r="Z37" s="41"/>
      <c r="AA37" s="57"/>
      <c r="AB37" s="61"/>
      <c r="AC37" s="31"/>
      <c r="AD37" s="54"/>
      <c r="AE37" s="33">
        <f t="shared" si="0"/>
        <v>3</v>
      </c>
      <c r="AF37" s="33">
        <f t="shared" si="4"/>
        <v>3</v>
      </c>
      <c r="AG37" s="34">
        <f t="shared" si="1"/>
        <v>1.7962962962962962E-2</v>
      </c>
      <c r="AH37" s="35"/>
      <c r="AI37" s="36">
        <f t="shared" ref="AI37:AL37" si="48">SUM(AA37)</f>
        <v>0</v>
      </c>
      <c r="AJ37" s="36">
        <f t="shared" si="48"/>
        <v>0</v>
      </c>
      <c r="AK37" s="37">
        <f t="shared" si="48"/>
        <v>0</v>
      </c>
      <c r="AL37" s="37">
        <f t="shared" si="48"/>
        <v>0</v>
      </c>
      <c r="AM37" s="38"/>
      <c r="AN37" s="39">
        <f t="shared" si="6"/>
        <v>3</v>
      </c>
      <c r="AO37" s="14"/>
      <c r="AP37" s="14"/>
      <c r="AQ37" s="14"/>
      <c r="AR37" s="14"/>
      <c r="AS37" s="14"/>
      <c r="BC37" s="15"/>
    </row>
    <row r="38" spans="1:55" ht="18" customHeight="1" x14ac:dyDescent="0.25">
      <c r="A38" s="15">
        <v>37</v>
      </c>
      <c r="B38" s="49"/>
      <c r="C38" s="21" t="s">
        <v>100</v>
      </c>
      <c r="D38" s="21" t="s">
        <v>102</v>
      </c>
      <c r="E38" s="17" t="str">
        <f t="shared" si="3"/>
        <v>Bruce Stanton</v>
      </c>
      <c r="F38" s="41"/>
      <c r="G38" s="46"/>
      <c r="H38" s="20"/>
      <c r="I38" s="42"/>
      <c r="J38" s="23">
        <v>2.222222222222222E-2</v>
      </c>
      <c r="K38" s="42">
        <v>2.2326388888888889E-2</v>
      </c>
      <c r="L38" s="23">
        <v>2.1678240740740741E-2</v>
      </c>
      <c r="M38" s="22"/>
      <c r="N38" s="17"/>
      <c r="O38" s="58"/>
      <c r="P38" s="18">
        <v>2.1423611111111112E-2</v>
      </c>
      <c r="Q38" s="24"/>
      <c r="R38" s="41">
        <v>2.1099537037037038E-2</v>
      </c>
      <c r="S38" s="26">
        <v>2.164351851851852E-2</v>
      </c>
      <c r="T38" s="26"/>
      <c r="U38" s="41">
        <v>2.0902777777777781E-2</v>
      </c>
      <c r="V38" s="41">
        <v>2.1516203703703704E-2</v>
      </c>
      <c r="W38" s="37"/>
      <c r="X38" s="50">
        <v>2.1157407407407406E-2</v>
      </c>
      <c r="Y38" s="51"/>
      <c r="Z38" s="41"/>
      <c r="AA38" s="57"/>
      <c r="AB38" s="60">
        <v>2.5798611111111109E-2</v>
      </c>
      <c r="AC38" s="31"/>
      <c r="AD38" s="54"/>
      <c r="AE38" s="33">
        <f t="shared" si="0"/>
        <v>9</v>
      </c>
      <c r="AF38" s="33">
        <f t="shared" si="4"/>
        <v>9</v>
      </c>
      <c r="AG38" s="34">
        <f t="shared" si="1"/>
        <v>2.0902777777777781E-2</v>
      </c>
      <c r="AH38" s="35"/>
      <c r="AI38" s="36">
        <f t="shared" ref="AI38:AL38" si="49">SUM(AA38)</f>
        <v>0</v>
      </c>
      <c r="AJ38" s="36">
        <f t="shared" si="49"/>
        <v>2.5798611111111109E-2</v>
      </c>
      <c r="AK38" s="37">
        <f t="shared" si="49"/>
        <v>0</v>
      </c>
      <c r="AL38" s="37">
        <f t="shared" si="49"/>
        <v>0</v>
      </c>
      <c r="AM38" s="38"/>
      <c r="AN38" s="39">
        <f t="shared" si="6"/>
        <v>10</v>
      </c>
      <c r="AO38" s="14"/>
      <c r="AP38" s="14"/>
      <c r="AQ38" s="14"/>
      <c r="AR38" s="14"/>
      <c r="AS38" s="14"/>
      <c r="BC38" s="15"/>
    </row>
    <row r="39" spans="1:55" ht="18" customHeight="1" x14ac:dyDescent="0.25">
      <c r="A39" s="15">
        <v>38</v>
      </c>
      <c r="B39" s="49"/>
      <c r="C39" s="21" t="s">
        <v>103</v>
      </c>
      <c r="D39" s="21" t="s">
        <v>104</v>
      </c>
      <c r="E39" s="17" t="str">
        <f t="shared" si="3"/>
        <v>Bryn Atkin</v>
      </c>
      <c r="F39" s="41"/>
      <c r="G39" s="46"/>
      <c r="H39" s="20"/>
      <c r="I39" s="42"/>
      <c r="J39" s="23"/>
      <c r="K39" s="42"/>
      <c r="L39" s="23"/>
      <c r="M39" s="22"/>
      <c r="N39" s="17"/>
      <c r="O39" s="58"/>
      <c r="P39" s="18"/>
      <c r="Q39" s="24"/>
      <c r="R39" s="41"/>
      <c r="S39" s="26"/>
      <c r="T39" s="26"/>
      <c r="U39" s="41"/>
      <c r="V39" s="41"/>
      <c r="W39" s="37"/>
      <c r="X39" s="50"/>
      <c r="Y39" s="51"/>
      <c r="Z39" s="41"/>
      <c r="AA39" s="57"/>
      <c r="AB39" s="60"/>
      <c r="AC39" s="31"/>
      <c r="AD39" s="54">
        <v>3.2974537037037038E-2</v>
      </c>
      <c r="AE39" s="33">
        <f t="shared" si="0"/>
        <v>0</v>
      </c>
      <c r="AF39" s="33">
        <f t="shared" si="4"/>
        <v>0</v>
      </c>
      <c r="AG39" s="34">
        <f t="shared" si="1"/>
        <v>0</v>
      </c>
      <c r="AH39" s="35"/>
      <c r="AI39" s="36">
        <f t="shared" ref="AI39:AL39" si="50">SUM(AA39)</f>
        <v>0</v>
      </c>
      <c r="AJ39" s="36">
        <f t="shared" si="50"/>
        <v>0</v>
      </c>
      <c r="AK39" s="37">
        <f t="shared" si="50"/>
        <v>0</v>
      </c>
      <c r="AL39" s="37">
        <f t="shared" si="50"/>
        <v>3.2974537037037038E-2</v>
      </c>
      <c r="AM39" s="38"/>
      <c r="AN39" s="39">
        <f t="shared" si="6"/>
        <v>1</v>
      </c>
      <c r="AO39" s="14"/>
      <c r="AP39" s="14"/>
      <c r="AQ39" s="14"/>
      <c r="AR39" s="14"/>
      <c r="AS39" s="14"/>
      <c r="BC39" s="15"/>
    </row>
    <row r="40" spans="1:55" ht="18" customHeight="1" x14ac:dyDescent="0.25">
      <c r="A40" s="15">
        <v>39</v>
      </c>
      <c r="B40" s="49"/>
      <c r="C40" s="21" t="s">
        <v>105</v>
      </c>
      <c r="D40" s="21" t="s">
        <v>106</v>
      </c>
      <c r="E40" s="17" t="str">
        <f t="shared" si="3"/>
        <v>Cambell Pithie</v>
      </c>
      <c r="F40" s="41"/>
      <c r="G40" s="46"/>
      <c r="H40" s="20"/>
      <c r="I40" s="42"/>
      <c r="J40" s="23"/>
      <c r="K40" s="42"/>
      <c r="L40" s="23"/>
      <c r="M40" s="22"/>
      <c r="N40" s="17"/>
      <c r="O40" s="58"/>
      <c r="P40" s="18">
        <v>2.2685185185185183E-2</v>
      </c>
      <c r="Q40" s="24"/>
      <c r="R40" s="41">
        <v>2.0219907407407409E-2</v>
      </c>
      <c r="S40" s="26">
        <v>1.996527777777778E-2</v>
      </c>
      <c r="T40" s="26">
        <v>1.9421296296296294E-2</v>
      </c>
      <c r="U40" s="41"/>
      <c r="V40" s="41"/>
      <c r="W40" s="37"/>
      <c r="X40" s="50"/>
      <c r="Y40" s="51">
        <v>1.8842592592592591E-2</v>
      </c>
      <c r="Z40" s="41"/>
      <c r="AA40" s="57"/>
      <c r="AB40" s="61"/>
      <c r="AC40" s="31"/>
      <c r="AD40" s="54"/>
      <c r="AE40" s="33">
        <f t="shared" si="0"/>
        <v>5</v>
      </c>
      <c r="AF40" s="33">
        <f t="shared" si="4"/>
        <v>5</v>
      </c>
      <c r="AG40" s="34">
        <f t="shared" si="1"/>
        <v>1.8842592592592591E-2</v>
      </c>
      <c r="AH40" s="35"/>
      <c r="AI40" s="36">
        <f t="shared" ref="AI40:AL40" si="51">SUM(AA40)</f>
        <v>0</v>
      </c>
      <c r="AJ40" s="36">
        <f t="shared" si="51"/>
        <v>0</v>
      </c>
      <c r="AK40" s="37">
        <f t="shared" si="51"/>
        <v>0</v>
      </c>
      <c r="AL40" s="37">
        <f t="shared" si="51"/>
        <v>0</v>
      </c>
      <c r="AM40" s="38"/>
      <c r="AN40" s="39">
        <f t="shared" si="6"/>
        <v>5</v>
      </c>
      <c r="AO40" s="14"/>
      <c r="AP40" s="14"/>
      <c r="AQ40" s="14"/>
      <c r="AR40" s="14"/>
      <c r="AS40" s="14"/>
      <c r="BC40" s="15"/>
    </row>
    <row r="41" spans="1:55" ht="18" customHeight="1" x14ac:dyDescent="0.25">
      <c r="A41" s="15">
        <v>40</v>
      </c>
      <c r="B41" s="49"/>
      <c r="C41" s="21" t="s">
        <v>107</v>
      </c>
      <c r="D41" s="21" t="s">
        <v>108</v>
      </c>
      <c r="E41" s="17" t="str">
        <f t="shared" si="3"/>
        <v>Carey Wood</v>
      </c>
      <c r="F41" s="41"/>
      <c r="G41" s="46"/>
      <c r="H41" s="20"/>
      <c r="I41" s="42"/>
      <c r="J41" s="23"/>
      <c r="K41" s="42"/>
      <c r="L41" s="23"/>
      <c r="M41" s="22"/>
      <c r="N41" s="17"/>
      <c r="O41" s="58"/>
      <c r="P41" s="18"/>
      <c r="Q41" s="24"/>
      <c r="R41" s="41">
        <v>1.7233796296296296E-2</v>
      </c>
      <c r="S41" s="26">
        <v>1.6909722222222225E-2</v>
      </c>
      <c r="T41" s="26">
        <v>1.6527777777777777E-2</v>
      </c>
      <c r="U41" s="41"/>
      <c r="V41" s="41"/>
      <c r="W41" s="37"/>
      <c r="X41" s="50">
        <v>1.7037037037037038E-2</v>
      </c>
      <c r="Y41" s="51"/>
      <c r="Z41" s="41"/>
      <c r="AA41" s="57"/>
      <c r="AB41" s="61"/>
      <c r="AC41" s="31"/>
      <c r="AD41" s="54"/>
      <c r="AE41" s="33">
        <f t="shared" si="0"/>
        <v>4</v>
      </c>
      <c r="AF41" s="33">
        <f t="shared" si="4"/>
        <v>4</v>
      </c>
      <c r="AG41" s="34">
        <f t="shared" si="1"/>
        <v>1.6527777777777777E-2</v>
      </c>
      <c r="AH41" s="35"/>
      <c r="AI41" s="36">
        <f t="shared" ref="AI41:AL41" si="52">SUM(AA41)</f>
        <v>0</v>
      </c>
      <c r="AJ41" s="36">
        <f t="shared" si="52"/>
        <v>0</v>
      </c>
      <c r="AK41" s="37">
        <f t="shared" si="52"/>
        <v>0</v>
      </c>
      <c r="AL41" s="37">
        <f t="shared" si="52"/>
        <v>0</v>
      </c>
      <c r="AM41" s="38"/>
      <c r="AN41" s="39">
        <f t="shared" si="6"/>
        <v>4</v>
      </c>
      <c r="AO41" s="14"/>
      <c r="AP41" s="14"/>
      <c r="AQ41" s="14"/>
      <c r="AR41" s="14"/>
      <c r="AS41" s="14"/>
      <c r="BC41" s="15"/>
    </row>
    <row r="42" spans="1:55" ht="18" customHeight="1" x14ac:dyDescent="0.25">
      <c r="A42" s="15">
        <v>41</v>
      </c>
      <c r="B42" s="49"/>
      <c r="C42" s="21" t="s">
        <v>109</v>
      </c>
      <c r="D42" s="21" t="s">
        <v>110</v>
      </c>
      <c r="E42" s="17" t="str">
        <f t="shared" si="3"/>
        <v>Caroline Purvis</v>
      </c>
      <c r="F42" s="41"/>
      <c r="G42" s="46"/>
      <c r="H42" s="20">
        <v>1.9432870370370371E-2</v>
      </c>
      <c r="I42" s="47"/>
      <c r="J42" s="22"/>
      <c r="K42" s="22"/>
      <c r="L42" s="23">
        <v>1.9629629629629629E-2</v>
      </c>
      <c r="M42" s="22"/>
      <c r="N42" s="17"/>
      <c r="O42" s="58"/>
      <c r="P42" s="24"/>
      <c r="Q42" s="24"/>
      <c r="R42" s="41"/>
      <c r="S42" s="26"/>
      <c r="T42" s="26"/>
      <c r="U42" s="41"/>
      <c r="V42" s="41"/>
      <c r="W42" s="37"/>
      <c r="X42" s="50"/>
      <c r="Y42" s="51"/>
      <c r="Z42" s="41"/>
      <c r="AA42" s="59">
        <v>3.3715277777777775E-2</v>
      </c>
      <c r="AB42" s="61"/>
      <c r="AC42" s="31"/>
      <c r="AD42" s="54"/>
      <c r="AE42" s="33">
        <f t="shared" si="0"/>
        <v>2</v>
      </c>
      <c r="AF42" s="33">
        <f t="shared" si="4"/>
        <v>2</v>
      </c>
      <c r="AG42" s="34">
        <f t="shared" si="1"/>
        <v>1.9432870370370371E-2</v>
      </c>
      <c r="AH42" s="35">
        <f t="shared" ref="AH42:AH44" si="53">MAX(H42:M42,O171,P42:T42,U42:X42,Y42:Z42)-MIN(H42:M42,O171,P42:T42,U42:X42,Y42:Z42)</f>
        <v>1.9675925925925764E-4</v>
      </c>
      <c r="AI42" s="36">
        <f t="shared" ref="AI42:AL42" si="54">SUM(AA42)</f>
        <v>3.3715277777777775E-2</v>
      </c>
      <c r="AJ42" s="36">
        <f t="shared" si="54"/>
        <v>0</v>
      </c>
      <c r="AK42" s="37">
        <f t="shared" si="54"/>
        <v>0</v>
      </c>
      <c r="AL42" s="37">
        <f t="shared" si="54"/>
        <v>0</v>
      </c>
      <c r="AM42" s="38"/>
      <c r="AN42" s="39">
        <f t="shared" si="6"/>
        <v>3</v>
      </c>
      <c r="AO42" s="14"/>
      <c r="AP42" s="14"/>
      <c r="AQ42" s="14"/>
      <c r="AR42" s="14"/>
      <c r="AS42" s="14"/>
      <c r="BC42" s="15"/>
    </row>
    <row r="43" spans="1:55" ht="18" customHeight="1" x14ac:dyDescent="0.25">
      <c r="A43" s="15">
        <v>42</v>
      </c>
      <c r="B43" s="49"/>
      <c r="C43" s="21" t="s">
        <v>111</v>
      </c>
      <c r="D43" s="21" t="s">
        <v>112</v>
      </c>
      <c r="E43" s="17" t="str">
        <f t="shared" si="3"/>
        <v>Chloe Jenkins</v>
      </c>
      <c r="F43" s="20"/>
      <c r="G43" s="46"/>
      <c r="H43" s="20">
        <v>2.162037037037037E-2</v>
      </c>
      <c r="I43" s="47"/>
      <c r="J43" s="23">
        <v>1.9988425925925927E-2</v>
      </c>
      <c r="K43" s="22"/>
      <c r="L43" s="23">
        <v>2.1400462962962961E-2</v>
      </c>
      <c r="M43" s="23">
        <v>2.225694444444444E-2</v>
      </c>
      <c r="N43" s="17"/>
      <c r="O43" s="42">
        <v>2.193287037037037E-2</v>
      </c>
      <c r="P43" s="24"/>
      <c r="Q43" s="24"/>
      <c r="R43" s="41"/>
      <c r="S43" s="26"/>
      <c r="T43" s="26"/>
      <c r="U43" s="41"/>
      <c r="V43" s="41"/>
      <c r="W43" s="37"/>
      <c r="X43" s="50"/>
      <c r="Y43" s="51">
        <v>2.1516203703703704E-2</v>
      </c>
      <c r="Z43" s="41"/>
      <c r="AA43" s="57"/>
      <c r="AB43" s="61"/>
      <c r="AC43" s="31"/>
      <c r="AD43" s="54"/>
      <c r="AE43" s="33">
        <f t="shared" si="0"/>
        <v>6</v>
      </c>
      <c r="AF43" s="33">
        <f t="shared" si="4"/>
        <v>6</v>
      </c>
      <c r="AG43" s="34">
        <f t="shared" si="1"/>
        <v>1.9988425925925927E-2</v>
      </c>
      <c r="AH43" s="35">
        <f t="shared" si="53"/>
        <v>2.2685185185185135E-3</v>
      </c>
      <c r="AI43" s="36">
        <f t="shared" ref="AI43:AL43" si="55">SUM(AA43)</f>
        <v>0</v>
      </c>
      <c r="AJ43" s="36">
        <f t="shared" si="55"/>
        <v>0</v>
      </c>
      <c r="AK43" s="37">
        <f t="shared" si="55"/>
        <v>0</v>
      </c>
      <c r="AL43" s="37">
        <f t="shared" si="55"/>
        <v>0</v>
      </c>
      <c r="AM43" s="38"/>
      <c r="AN43" s="39">
        <f t="shared" si="6"/>
        <v>6</v>
      </c>
      <c r="AO43" s="14"/>
      <c r="AP43" s="14"/>
      <c r="AQ43" s="14"/>
      <c r="AR43" s="14"/>
      <c r="AS43" s="14"/>
      <c r="BC43" s="15"/>
    </row>
    <row r="44" spans="1:55" ht="18" customHeight="1" x14ac:dyDescent="0.25">
      <c r="A44" s="15">
        <v>43</v>
      </c>
      <c r="B44" s="49"/>
      <c r="C44" s="17" t="s">
        <v>113</v>
      </c>
      <c r="D44" s="17" t="s">
        <v>114</v>
      </c>
      <c r="E44" s="17" t="str">
        <f t="shared" si="3"/>
        <v>Chris Andrews</v>
      </c>
      <c r="F44" s="18">
        <v>1.0682870370370372E-2</v>
      </c>
      <c r="G44" s="19"/>
      <c r="H44" s="20">
        <v>1.7025462962962961E-2</v>
      </c>
      <c r="I44" s="42">
        <v>1.6655092592592596E-2</v>
      </c>
      <c r="J44" s="23">
        <v>1.7222222222222215E-2</v>
      </c>
      <c r="K44" s="49"/>
      <c r="L44" s="23">
        <v>1.652777777777777E-2</v>
      </c>
      <c r="M44" s="23">
        <v>1.6736111111111111E-2</v>
      </c>
      <c r="N44" s="17"/>
      <c r="O44" s="49"/>
      <c r="P44" s="18">
        <v>1.6620370370370372E-2</v>
      </c>
      <c r="Q44" s="18">
        <v>1.6770833333333332E-2</v>
      </c>
      <c r="R44" s="26">
        <v>1.6712962962962961E-2</v>
      </c>
      <c r="S44" s="26">
        <v>1.681712962962963E-2</v>
      </c>
      <c r="T44" s="26">
        <v>1.650462962962963E-2</v>
      </c>
      <c r="U44" s="26">
        <v>1.6261574074074074E-2</v>
      </c>
      <c r="V44" s="26">
        <v>1.681712962962963E-2</v>
      </c>
      <c r="W44" s="37"/>
      <c r="X44" s="50"/>
      <c r="Y44" s="51">
        <v>1.6377314814814813E-2</v>
      </c>
      <c r="Z44" s="52"/>
      <c r="AA44" s="62">
        <v>2.630787037037037E-2</v>
      </c>
      <c r="AB44" s="30"/>
      <c r="AC44" s="55"/>
      <c r="AD44" s="54"/>
      <c r="AE44" s="33">
        <f t="shared" si="0"/>
        <v>14</v>
      </c>
      <c r="AF44" s="33">
        <f t="shared" si="4"/>
        <v>13</v>
      </c>
      <c r="AG44" s="34">
        <f t="shared" si="1"/>
        <v>1.6261574074074074E-2</v>
      </c>
      <c r="AH44" s="35">
        <f t="shared" si="53"/>
        <v>9.6064814814814103E-4</v>
      </c>
      <c r="AI44" s="36">
        <f t="shared" ref="AI44:AL44" si="56">SUM(AA44)</f>
        <v>2.630787037037037E-2</v>
      </c>
      <c r="AJ44" s="36">
        <f t="shared" si="56"/>
        <v>0</v>
      </c>
      <c r="AK44" s="37">
        <f t="shared" si="56"/>
        <v>0</v>
      </c>
      <c r="AL44" s="37">
        <f t="shared" si="56"/>
        <v>0</v>
      </c>
      <c r="AM44" s="38"/>
      <c r="AN44" s="39">
        <f t="shared" si="6"/>
        <v>15</v>
      </c>
      <c r="AO44" s="14"/>
      <c r="AP44" s="14"/>
      <c r="AQ44" s="14"/>
      <c r="AR44" s="14"/>
      <c r="AS44" s="14"/>
      <c r="BC44" s="15"/>
    </row>
    <row r="45" spans="1:55" ht="18" customHeight="1" x14ac:dyDescent="0.25">
      <c r="A45" s="15">
        <v>44</v>
      </c>
      <c r="B45" s="49"/>
      <c r="C45" s="17" t="s">
        <v>113</v>
      </c>
      <c r="D45" s="17" t="s">
        <v>115</v>
      </c>
      <c r="E45" s="17" t="str">
        <f t="shared" si="3"/>
        <v>Chris Bridges</v>
      </c>
      <c r="F45" s="18"/>
      <c r="G45" s="19"/>
      <c r="H45" s="20"/>
      <c r="I45" s="42"/>
      <c r="J45" s="23"/>
      <c r="K45" s="49"/>
      <c r="L45" s="23"/>
      <c r="M45" s="23"/>
      <c r="N45" s="17"/>
      <c r="O45" s="49"/>
      <c r="P45" s="18"/>
      <c r="Q45" s="18"/>
      <c r="R45" s="26"/>
      <c r="S45" s="26"/>
      <c r="T45" s="26"/>
      <c r="U45" s="26"/>
      <c r="V45" s="26"/>
      <c r="W45" s="37"/>
      <c r="X45" s="50">
        <v>2.0208333333333335E-2</v>
      </c>
      <c r="Y45" s="51"/>
      <c r="Z45" s="52"/>
      <c r="AA45" s="62"/>
      <c r="AB45" s="30"/>
      <c r="AC45" s="55"/>
      <c r="AD45" s="54"/>
      <c r="AE45" s="33">
        <f t="shared" si="0"/>
        <v>1</v>
      </c>
      <c r="AF45" s="33">
        <f t="shared" si="4"/>
        <v>1</v>
      </c>
      <c r="AG45" s="34">
        <f t="shared" si="1"/>
        <v>2.0208333333333335E-2</v>
      </c>
      <c r="AH45" s="35"/>
      <c r="AI45" s="36"/>
      <c r="AJ45" s="36"/>
      <c r="AK45" s="37"/>
      <c r="AL45" s="37"/>
      <c r="AM45" s="38"/>
      <c r="AN45" s="39"/>
      <c r="AO45" s="14"/>
      <c r="AP45" s="14"/>
      <c r="AQ45" s="14"/>
      <c r="AR45" s="14"/>
      <c r="AS45" s="14"/>
      <c r="BC45" s="15"/>
    </row>
    <row r="46" spans="1:55" ht="18" customHeight="1" x14ac:dyDescent="0.25">
      <c r="A46" s="15">
        <v>45</v>
      </c>
      <c r="B46" s="49"/>
      <c r="C46" s="21" t="s">
        <v>113</v>
      </c>
      <c r="D46" s="21" t="s">
        <v>116</v>
      </c>
      <c r="E46" s="17" t="str">
        <f t="shared" si="3"/>
        <v>Chris Forme</v>
      </c>
      <c r="F46" s="20"/>
      <c r="G46" s="46"/>
      <c r="H46" s="20"/>
      <c r="I46" s="42"/>
      <c r="J46" s="23"/>
      <c r="K46" s="42">
        <v>1.6909722222222225E-2</v>
      </c>
      <c r="L46" s="23">
        <v>1.6979166666666667E-2</v>
      </c>
      <c r="M46" s="23">
        <v>1.7210648148148145E-2</v>
      </c>
      <c r="N46" s="22"/>
      <c r="O46" s="58"/>
      <c r="P46" s="24"/>
      <c r="Q46" s="24"/>
      <c r="R46" s="25"/>
      <c r="S46" s="25"/>
      <c r="T46" s="25"/>
      <c r="U46" s="25"/>
      <c r="V46" s="25"/>
      <c r="W46" s="37"/>
      <c r="X46" s="50"/>
      <c r="Y46" s="51"/>
      <c r="Z46" s="52"/>
      <c r="AA46" s="57"/>
      <c r="AB46" s="61"/>
      <c r="AC46" s="55"/>
      <c r="AD46" s="54"/>
      <c r="AE46" s="33">
        <f t="shared" si="0"/>
        <v>3</v>
      </c>
      <c r="AF46" s="33">
        <f t="shared" si="4"/>
        <v>3</v>
      </c>
      <c r="AG46" s="34">
        <f t="shared" si="1"/>
        <v>1.6909722222222225E-2</v>
      </c>
      <c r="AH46" s="35">
        <f>MAX(H46:M46,O222,P46:T46,U46:X46,Y46:Z46)-MIN(H46:M46,O222,P46:T46,U46:X46,Y46:Z46)</f>
        <v>3.0092592592591977E-4</v>
      </c>
      <c r="AI46" s="36">
        <f t="shared" ref="AI46:AL46" si="57">SUM(AA46)</f>
        <v>0</v>
      </c>
      <c r="AJ46" s="36">
        <f t="shared" si="57"/>
        <v>0</v>
      </c>
      <c r="AK46" s="37">
        <f t="shared" si="57"/>
        <v>0</v>
      </c>
      <c r="AL46" s="37">
        <f t="shared" si="57"/>
        <v>0</v>
      </c>
      <c r="AM46" s="38"/>
      <c r="AN46" s="39">
        <f t="shared" ref="AN46:AN50" si="58">COUNT(F46:AD46)</f>
        <v>3</v>
      </c>
      <c r="AO46" s="14"/>
      <c r="AP46" s="14"/>
      <c r="AQ46" s="14"/>
      <c r="AR46" s="14"/>
      <c r="AS46" s="14"/>
      <c r="BC46" s="15"/>
    </row>
    <row r="47" spans="1:55" ht="18" customHeight="1" x14ac:dyDescent="0.25">
      <c r="A47" s="15">
        <v>46</v>
      </c>
      <c r="B47" s="49"/>
      <c r="C47" s="21" t="s">
        <v>113</v>
      </c>
      <c r="D47" s="21" t="s">
        <v>117</v>
      </c>
      <c r="E47" s="17" t="str">
        <f t="shared" si="3"/>
        <v>Chris Hutchinson</v>
      </c>
      <c r="F47" s="20"/>
      <c r="G47" s="46"/>
      <c r="H47" s="20">
        <v>1.7071759259259259E-2</v>
      </c>
      <c r="I47" s="42">
        <v>1.6631944444444449E-2</v>
      </c>
      <c r="J47" s="23">
        <v>1.6759259259259255E-2</v>
      </c>
      <c r="K47" s="22"/>
      <c r="L47" s="22"/>
      <c r="M47" s="23">
        <v>1.6712962962962964E-2</v>
      </c>
      <c r="N47" s="42">
        <v>1.6342592592592593E-2</v>
      </c>
      <c r="O47" s="58"/>
      <c r="P47" s="24"/>
      <c r="Q47" s="24"/>
      <c r="R47" s="25"/>
      <c r="S47" s="25"/>
      <c r="T47" s="25"/>
      <c r="U47" s="25"/>
      <c r="V47" s="25"/>
      <c r="W47" s="37"/>
      <c r="X47" s="50"/>
      <c r="Y47" s="51"/>
      <c r="Z47" s="52"/>
      <c r="AA47" s="59">
        <v>3.24537037037037E-2</v>
      </c>
      <c r="AB47" s="61"/>
      <c r="AC47" s="55"/>
      <c r="AD47" s="54"/>
      <c r="AE47" s="33">
        <f t="shared" si="0"/>
        <v>5</v>
      </c>
      <c r="AF47" s="33">
        <f t="shared" si="4"/>
        <v>5</v>
      </c>
      <c r="AG47" s="34">
        <f t="shared" si="1"/>
        <v>1.6342592592592593E-2</v>
      </c>
      <c r="AH47" s="35"/>
      <c r="AI47" s="36">
        <f t="shared" ref="AI47:AL47" si="59">SUM(AA47)</f>
        <v>3.24537037037037E-2</v>
      </c>
      <c r="AJ47" s="36">
        <f t="shared" si="59"/>
        <v>0</v>
      </c>
      <c r="AK47" s="37">
        <f t="shared" si="59"/>
        <v>0</v>
      </c>
      <c r="AL47" s="37">
        <f t="shared" si="59"/>
        <v>0</v>
      </c>
      <c r="AM47" s="38"/>
      <c r="AN47" s="39">
        <f t="shared" si="58"/>
        <v>6</v>
      </c>
      <c r="AO47" s="14"/>
      <c r="AP47" s="14"/>
      <c r="AQ47" s="14"/>
      <c r="AR47" s="14"/>
      <c r="AS47" s="14"/>
      <c r="BC47" s="15"/>
    </row>
    <row r="48" spans="1:55" ht="18" customHeight="1" x14ac:dyDescent="0.25">
      <c r="A48" s="15">
        <v>47</v>
      </c>
      <c r="B48" s="49"/>
      <c r="C48" s="17" t="s">
        <v>113</v>
      </c>
      <c r="D48" s="17" t="s">
        <v>118</v>
      </c>
      <c r="E48" s="17" t="str">
        <f t="shared" si="3"/>
        <v>Chris Innes</v>
      </c>
      <c r="F48" s="41">
        <v>1.2037037037037041E-2</v>
      </c>
      <c r="G48" s="19"/>
      <c r="H48" s="20">
        <v>2.0138888888888887E-2</v>
      </c>
      <c r="I48" s="47"/>
      <c r="J48" s="49"/>
      <c r="K48" s="49"/>
      <c r="L48" s="49"/>
      <c r="M48" s="22"/>
      <c r="N48" s="49"/>
      <c r="O48" s="49"/>
      <c r="P48" s="24"/>
      <c r="Q48" s="24"/>
      <c r="R48" s="25"/>
      <c r="S48" s="25"/>
      <c r="T48" s="25"/>
      <c r="U48" s="25"/>
      <c r="V48" s="26">
        <v>1.9444444444444445E-2</v>
      </c>
      <c r="W48" s="27"/>
      <c r="X48" s="28"/>
      <c r="Y48" s="25"/>
      <c r="Z48" s="27"/>
      <c r="AA48" s="53"/>
      <c r="AB48" s="30"/>
      <c r="AC48" s="55"/>
      <c r="AD48" s="56"/>
      <c r="AE48" s="33">
        <f t="shared" si="0"/>
        <v>3</v>
      </c>
      <c r="AF48" s="33">
        <f t="shared" si="4"/>
        <v>2</v>
      </c>
      <c r="AG48" s="34">
        <f t="shared" si="1"/>
        <v>1.9444444444444445E-2</v>
      </c>
      <c r="AH48" s="35" t="e">
        <f t="shared" ref="AH48:AH49" si="60">MAX(H48:M48,#REF!,P48:T48,U48:X48,Y48:Z48)-MIN(H48:M48,#REF!,P48:T48,U48:X48,Y48:Z48)</f>
        <v>#REF!</v>
      </c>
      <c r="AI48" s="36">
        <f t="shared" ref="AI48:AL48" si="61">SUM(AA48)</f>
        <v>0</v>
      </c>
      <c r="AJ48" s="36">
        <f t="shared" si="61"/>
        <v>0</v>
      </c>
      <c r="AK48" s="37">
        <f t="shared" si="61"/>
        <v>0</v>
      </c>
      <c r="AL48" s="37">
        <f t="shared" si="61"/>
        <v>0</v>
      </c>
      <c r="AM48" s="38"/>
      <c r="AN48" s="39">
        <f t="shared" si="58"/>
        <v>3</v>
      </c>
      <c r="AO48" s="14"/>
      <c r="AP48" s="14"/>
      <c r="AQ48" s="14"/>
      <c r="AR48" s="14"/>
      <c r="AS48" s="14"/>
      <c r="BC48" s="15"/>
    </row>
    <row r="49" spans="1:55" ht="18" customHeight="1" x14ac:dyDescent="0.25">
      <c r="A49" s="15">
        <v>48</v>
      </c>
      <c r="B49" s="49"/>
      <c r="C49" s="21" t="s">
        <v>113</v>
      </c>
      <c r="D49" s="21" t="s">
        <v>119</v>
      </c>
      <c r="E49" s="17" t="str">
        <f t="shared" si="3"/>
        <v>Chris Jordan</v>
      </c>
      <c r="F49" s="41"/>
      <c r="G49" s="46"/>
      <c r="H49" s="20">
        <v>1.7222222222222215E-2</v>
      </c>
      <c r="I49" s="47"/>
      <c r="J49" s="23">
        <v>1.7430555555555553E-2</v>
      </c>
      <c r="K49" s="42">
        <v>1.6921296296296299E-2</v>
      </c>
      <c r="L49" s="22"/>
      <c r="M49" s="23">
        <v>1.7418981481481483E-2</v>
      </c>
      <c r="N49" s="42">
        <v>1.6909722222222222E-2</v>
      </c>
      <c r="O49" s="42">
        <v>1.7245370370370369E-2</v>
      </c>
      <c r="P49" s="18">
        <v>1.6307870370370372E-2</v>
      </c>
      <c r="Q49" s="24"/>
      <c r="R49" s="25"/>
      <c r="S49" s="25"/>
      <c r="T49" s="26">
        <v>1.6076388888888887E-2</v>
      </c>
      <c r="U49" s="25"/>
      <c r="V49" s="26">
        <v>1.6354166666666666E-2</v>
      </c>
      <c r="W49" s="27"/>
      <c r="X49" s="40">
        <v>1.6157407407407409E-2</v>
      </c>
      <c r="Y49" s="26">
        <v>1.6099537037037037E-2</v>
      </c>
      <c r="Z49" s="27"/>
      <c r="AA49" s="57"/>
      <c r="AB49" s="61"/>
      <c r="AC49" s="31">
        <v>4.0949074074074075E-2</v>
      </c>
      <c r="AD49" s="32">
        <v>2.5416666666666667E-2</v>
      </c>
      <c r="AE49" s="33">
        <f t="shared" si="0"/>
        <v>11</v>
      </c>
      <c r="AF49" s="33">
        <f t="shared" si="4"/>
        <v>11</v>
      </c>
      <c r="AG49" s="34">
        <f t="shared" si="1"/>
        <v>1.6076388888888887E-2</v>
      </c>
      <c r="AH49" s="35" t="e">
        <f t="shared" si="60"/>
        <v>#REF!</v>
      </c>
      <c r="AI49" s="36">
        <f t="shared" ref="AI49:AL49" si="62">SUM(AA49)</f>
        <v>0</v>
      </c>
      <c r="AJ49" s="36">
        <f t="shared" si="62"/>
        <v>0</v>
      </c>
      <c r="AK49" s="37">
        <f t="shared" si="62"/>
        <v>4.0949074074074075E-2</v>
      </c>
      <c r="AL49" s="37">
        <f t="shared" si="62"/>
        <v>2.5416666666666667E-2</v>
      </c>
      <c r="AM49" s="38"/>
      <c r="AN49" s="39">
        <f t="shared" si="58"/>
        <v>13</v>
      </c>
      <c r="AO49" s="15"/>
      <c r="AP49" s="14"/>
      <c r="AQ49" s="14"/>
      <c r="AR49" s="14"/>
      <c r="AS49" s="14"/>
      <c r="BC49" s="15"/>
    </row>
    <row r="50" spans="1:55" ht="18" customHeight="1" x14ac:dyDescent="0.25">
      <c r="A50" s="15">
        <v>49</v>
      </c>
      <c r="B50" s="49"/>
      <c r="C50" s="21" t="s">
        <v>113</v>
      </c>
      <c r="D50" s="21" t="s">
        <v>120</v>
      </c>
      <c r="E50" s="17" t="str">
        <f t="shared" si="3"/>
        <v>Chris Lawrence</v>
      </c>
      <c r="F50" s="41"/>
      <c r="G50" s="46"/>
      <c r="H50" s="20"/>
      <c r="I50" s="47"/>
      <c r="J50" s="23"/>
      <c r="K50" s="42"/>
      <c r="L50" s="22"/>
      <c r="M50" s="23"/>
      <c r="N50" s="42"/>
      <c r="O50" s="42">
        <v>1.8460648148148146E-2</v>
      </c>
      <c r="P50" s="18"/>
      <c r="Q50" s="24"/>
      <c r="R50" s="25"/>
      <c r="S50" s="26">
        <v>1.7974537037037035E-2</v>
      </c>
      <c r="T50" s="25"/>
      <c r="U50" s="26">
        <v>1.8078703703703704E-2</v>
      </c>
      <c r="V50" s="25"/>
      <c r="W50" s="27"/>
      <c r="X50" s="28"/>
      <c r="Y50" s="25"/>
      <c r="Z50" s="27"/>
      <c r="AA50" s="57"/>
      <c r="AB50" s="61"/>
      <c r="AC50" s="55"/>
      <c r="AD50" s="56"/>
      <c r="AE50" s="33">
        <f t="shared" si="0"/>
        <v>3</v>
      </c>
      <c r="AF50" s="33">
        <f t="shared" si="4"/>
        <v>3</v>
      </c>
      <c r="AG50" s="34">
        <f t="shared" si="1"/>
        <v>1.7974537037037035E-2</v>
      </c>
      <c r="AH50" s="35"/>
      <c r="AI50" s="36">
        <f t="shared" ref="AI50:AL50" si="63">SUM(AA50)</f>
        <v>0</v>
      </c>
      <c r="AJ50" s="36">
        <f t="shared" si="63"/>
        <v>0</v>
      </c>
      <c r="AK50" s="37">
        <f t="shared" si="63"/>
        <v>0</v>
      </c>
      <c r="AL50" s="37">
        <f t="shared" si="63"/>
        <v>0</v>
      </c>
      <c r="AM50" s="38"/>
      <c r="AN50" s="39">
        <f t="shared" si="58"/>
        <v>3</v>
      </c>
      <c r="AO50" s="15"/>
      <c r="AP50" s="14"/>
      <c r="AQ50" s="14"/>
      <c r="AR50" s="14"/>
      <c r="AS50" s="14"/>
      <c r="BC50" s="15"/>
    </row>
    <row r="51" spans="1:55" ht="18" customHeight="1" x14ac:dyDescent="0.25">
      <c r="A51" s="15">
        <v>50</v>
      </c>
      <c r="B51" s="49"/>
      <c r="C51" s="21" t="s">
        <v>121</v>
      </c>
      <c r="D51" s="21" t="s">
        <v>122</v>
      </c>
      <c r="E51" s="17" t="str">
        <f t="shared" si="3"/>
        <v>Christine Lambley</v>
      </c>
      <c r="F51" s="41"/>
      <c r="G51" s="46"/>
      <c r="H51" s="20"/>
      <c r="I51" s="47"/>
      <c r="J51" s="23"/>
      <c r="K51" s="42"/>
      <c r="L51" s="22"/>
      <c r="M51" s="23"/>
      <c r="N51" s="42"/>
      <c r="O51" s="42"/>
      <c r="P51" s="18"/>
      <c r="Q51" s="24"/>
      <c r="R51" s="25"/>
      <c r="S51" s="26"/>
      <c r="T51" s="25"/>
      <c r="U51" s="26"/>
      <c r="V51" s="25"/>
      <c r="W51" s="27"/>
      <c r="X51" s="28"/>
      <c r="Y51" s="26">
        <v>1.8969907407407408E-2</v>
      </c>
      <c r="Z51" s="27"/>
      <c r="AA51" s="57"/>
      <c r="AB51" s="61"/>
      <c r="AC51" s="55"/>
      <c r="AD51" s="56"/>
      <c r="AE51" s="33"/>
      <c r="AF51" s="33"/>
      <c r="AG51" s="34"/>
      <c r="AH51" s="35"/>
      <c r="AI51" s="36"/>
      <c r="AJ51" s="36"/>
      <c r="AK51" s="37"/>
      <c r="AL51" s="37"/>
      <c r="AM51" s="38"/>
      <c r="AN51" s="39"/>
      <c r="AO51" s="15"/>
      <c r="AP51" s="14"/>
      <c r="AQ51" s="14"/>
      <c r="AR51" s="14"/>
      <c r="AS51" s="14"/>
      <c r="BC51" s="15"/>
    </row>
    <row r="52" spans="1:55" ht="18" customHeight="1" x14ac:dyDescent="0.25">
      <c r="A52" s="15">
        <v>51</v>
      </c>
      <c r="B52" s="49"/>
      <c r="C52" s="17" t="s">
        <v>123</v>
      </c>
      <c r="D52" s="17" t="s">
        <v>124</v>
      </c>
      <c r="E52" s="17" t="str">
        <f t="shared" si="3"/>
        <v>Claire Bennison</v>
      </c>
      <c r="F52" s="41">
        <v>1.4537037037037032E-2</v>
      </c>
      <c r="G52" s="19"/>
      <c r="H52" s="23"/>
      <c r="I52" s="47"/>
      <c r="J52" s="49"/>
      <c r="K52" s="49"/>
      <c r="L52" s="49"/>
      <c r="M52" s="22"/>
      <c r="N52" s="49"/>
      <c r="O52" s="49"/>
      <c r="P52" s="24"/>
      <c r="Q52" s="24"/>
      <c r="R52" s="25"/>
      <c r="S52" s="25"/>
      <c r="T52" s="25"/>
      <c r="U52" s="25"/>
      <c r="V52" s="25"/>
      <c r="W52" s="27"/>
      <c r="X52" s="28"/>
      <c r="Y52" s="26"/>
      <c r="Z52" s="27"/>
      <c r="AA52" s="53"/>
      <c r="AB52" s="30"/>
      <c r="AC52" s="55"/>
      <c r="AD52" s="56"/>
      <c r="AE52" s="33">
        <f t="shared" ref="AE52:AE234" si="64">COUNT(F52:Z52)</f>
        <v>1</v>
      </c>
      <c r="AF52" s="33">
        <f t="shared" ref="AF52:AF234" si="65">COUNT(H52:Z52)</f>
        <v>0</v>
      </c>
      <c r="AG52" s="34">
        <f t="shared" ref="AG52:AG234" si="66">MIN(H52:N52,O52,P52:T52,U52:X52,Y52:Z52)</f>
        <v>0</v>
      </c>
      <c r="AH52" s="35" t="e">
        <f>MAX(H52:M52,#REF!,P52:T52,U52:X52,Y52:Z52)-MIN(H52:M52,#REF!,P52:T52,U52:X52,Y52:Z52)</f>
        <v>#REF!</v>
      </c>
      <c r="AI52" s="36">
        <f t="shared" ref="AI52:AL52" si="67">SUM(AA52)</f>
        <v>0</v>
      </c>
      <c r="AJ52" s="36">
        <f t="shared" si="67"/>
        <v>0</v>
      </c>
      <c r="AK52" s="37">
        <f t="shared" si="67"/>
        <v>0</v>
      </c>
      <c r="AL52" s="37">
        <f t="shared" si="67"/>
        <v>0</v>
      </c>
      <c r="AM52" s="38"/>
      <c r="AN52" s="39">
        <f t="shared" ref="AN52:AN61" si="68">COUNT(F52:AD52)</f>
        <v>1</v>
      </c>
      <c r="AO52" s="14"/>
      <c r="AP52" s="14"/>
      <c r="AQ52" s="14"/>
      <c r="AR52" s="14"/>
      <c r="AS52" s="14"/>
      <c r="BC52" s="15"/>
    </row>
    <row r="53" spans="1:55" ht="18" customHeight="1" x14ac:dyDescent="0.25">
      <c r="A53" s="15">
        <v>52</v>
      </c>
      <c r="B53" s="49"/>
      <c r="C53" s="17" t="s">
        <v>125</v>
      </c>
      <c r="D53" s="17" t="s">
        <v>126</v>
      </c>
      <c r="E53" s="17" t="str">
        <f t="shared" si="3"/>
        <v>Cody McMaster</v>
      </c>
      <c r="F53" s="41"/>
      <c r="G53" s="19"/>
      <c r="H53" s="23"/>
      <c r="I53" s="47"/>
      <c r="J53" s="49"/>
      <c r="K53" s="49"/>
      <c r="L53" s="49"/>
      <c r="M53" s="22"/>
      <c r="N53" s="49"/>
      <c r="O53" s="49"/>
      <c r="P53" s="24"/>
      <c r="Q53" s="24"/>
      <c r="R53" s="25"/>
      <c r="S53" s="25"/>
      <c r="T53" s="25"/>
      <c r="U53" s="25"/>
      <c r="V53" s="25"/>
      <c r="W53" s="27"/>
      <c r="X53" s="28"/>
      <c r="Y53" s="26"/>
      <c r="Z53" s="27"/>
      <c r="AA53" s="62">
        <v>2.7025462962962959E-2</v>
      </c>
      <c r="AB53" s="30"/>
      <c r="AC53" s="55"/>
      <c r="AD53" s="56"/>
      <c r="AE53" s="33">
        <f t="shared" si="64"/>
        <v>0</v>
      </c>
      <c r="AF53" s="33">
        <f t="shared" si="65"/>
        <v>0</v>
      </c>
      <c r="AG53" s="34">
        <f t="shared" si="66"/>
        <v>0</v>
      </c>
      <c r="AH53" s="35"/>
      <c r="AI53" s="36">
        <f t="shared" ref="AI53:AL53" si="69">SUM(AA53)</f>
        <v>2.7025462962962959E-2</v>
      </c>
      <c r="AJ53" s="36">
        <f t="shared" si="69"/>
        <v>0</v>
      </c>
      <c r="AK53" s="37">
        <f t="shared" si="69"/>
        <v>0</v>
      </c>
      <c r="AL53" s="37">
        <f t="shared" si="69"/>
        <v>0</v>
      </c>
      <c r="AM53" s="38"/>
      <c r="AN53" s="39">
        <f t="shared" si="68"/>
        <v>1</v>
      </c>
      <c r="AO53" s="15"/>
      <c r="AP53" s="15"/>
      <c r="AQ53" s="14"/>
      <c r="AR53" s="14"/>
      <c r="AS53" s="14"/>
      <c r="BC53" s="15"/>
    </row>
    <row r="54" spans="1:55" ht="18" customHeight="1" x14ac:dyDescent="0.25">
      <c r="A54" s="15">
        <v>53</v>
      </c>
      <c r="B54" s="49"/>
      <c r="C54" s="17" t="s">
        <v>127</v>
      </c>
      <c r="D54" s="17" t="s">
        <v>128</v>
      </c>
      <c r="E54" s="17" t="str">
        <f t="shared" si="3"/>
        <v>Craig Hamilton</v>
      </c>
      <c r="F54" s="41">
        <v>1.0995370370370369E-2</v>
      </c>
      <c r="G54" s="19"/>
      <c r="H54" s="20">
        <v>1.787037037037037E-2</v>
      </c>
      <c r="I54" s="42">
        <v>1.7372685185185185E-2</v>
      </c>
      <c r="J54" s="23">
        <v>1.7974537037037035E-2</v>
      </c>
      <c r="K54" s="42">
        <v>1.7094907407407406E-2</v>
      </c>
      <c r="L54" s="23">
        <v>1.7280092592592593E-2</v>
      </c>
      <c r="M54" s="23">
        <v>1.7627314814814818E-2</v>
      </c>
      <c r="N54" s="49"/>
      <c r="O54" s="49"/>
      <c r="P54" s="24"/>
      <c r="Q54" s="24"/>
      <c r="R54" s="26">
        <v>1.6805555555555556E-2</v>
      </c>
      <c r="S54" s="26">
        <v>1.6597222222222222E-2</v>
      </c>
      <c r="T54" s="26">
        <v>1.7164351851851851E-2</v>
      </c>
      <c r="U54" s="25"/>
      <c r="V54" s="25"/>
      <c r="W54" s="27"/>
      <c r="X54" s="40">
        <v>1.6597222222222222E-2</v>
      </c>
      <c r="Y54" s="25"/>
      <c r="Z54" s="27"/>
      <c r="AA54" s="62">
        <v>3.6655092592592593E-2</v>
      </c>
      <c r="AB54" s="30"/>
      <c r="AC54" s="31">
        <v>4.4363425925925924E-2</v>
      </c>
      <c r="AD54" s="56"/>
      <c r="AE54" s="33">
        <f t="shared" si="64"/>
        <v>11</v>
      </c>
      <c r="AF54" s="33">
        <f t="shared" si="65"/>
        <v>10</v>
      </c>
      <c r="AG54" s="34">
        <f t="shared" si="66"/>
        <v>1.6597222222222222E-2</v>
      </c>
      <c r="AH54" s="35" t="e">
        <f>MAX(H54:M54,#REF!,P54:T54,U54:X54,Y54:Z54)-MIN(H54:M54,#REF!,P54:T54,U54:X54,Y54:Z54)</f>
        <v>#REF!</v>
      </c>
      <c r="AI54" s="36">
        <f t="shared" ref="AI54:AL54" si="70">SUM(AA54)</f>
        <v>3.6655092592592593E-2</v>
      </c>
      <c r="AJ54" s="36">
        <f t="shared" si="70"/>
        <v>0</v>
      </c>
      <c r="AK54" s="37">
        <f t="shared" si="70"/>
        <v>4.4363425925925924E-2</v>
      </c>
      <c r="AL54" s="37">
        <f t="shared" si="70"/>
        <v>0</v>
      </c>
      <c r="AM54" s="38"/>
      <c r="AN54" s="39">
        <f t="shared" si="68"/>
        <v>13</v>
      </c>
      <c r="AO54" s="15"/>
      <c r="AP54" s="15"/>
      <c r="AQ54" s="14"/>
      <c r="AR54" s="14"/>
      <c r="AS54" s="14"/>
      <c r="BC54" s="15"/>
    </row>
    <row r="55" spans="1:55" ht="18" customHeight="1" x14ac:dyDescent="0.25">
      <c r="A55" s="15">
        <v>54</v>
      </c>
      <c r="B55" s="49"/>
      <c r="C55" s="17" t="s">
        <v>127</v>
      </c>
      <c r="D55" s="17" t="s">
        <v>129</v>
      </c>
      <c r="E55" s="17" t="str">
        <f t="shared" si="3"/>
        <v>Craig Savage</v>
      </c>
      <c r="F55" s="41"/>
      <c r="G55" s="19"/>
      <c r="H55" s="20"/>
      <c r="I55" s="42"/>
      <c r="J55" s="23"/>
      <c r="K55" s="42"/>
      <c r="L55" s="23"/>
      <c r="M55" s="23"/>
      <c r="N55" s="49"/>
      <c r="O55" s="49"/>
      <c r="P55" s="24"/>
      <c r="Q55" s="24"/>
      <c r="R55" s="26"/>
      <c r="S55" s="26"/>
      <c r="T55" s="26"/>
      <c r="U55" s="26">
        <v>1.4664351851851852E-2</v>
      </c>
      <c r="V55" s="25"/>
      <c r="W55" s="27"/>
      <c r="X55" s="28"/>
      <c r="Y55" s="25"/>
      <c r="Z55" s="27"/>
      <c r="AA55" s="53"/>
      <c r="AB55" s="30"/>
      <c r="AC55" s="55"/>
      <c r="AD55" s="56"/>
      <c r="AE55" s="33">
        <f t="shared" si="64"/>
        <v>1</v>
      </c>
      <c r="AF55" s="33">
        <f t="shared" si="65"/>
        <v>1</v>
      </c>
      <c r="AG55" s="34">
        <f t="shared" si="66"/>
        <v>1.4664351851851852E-2</v>
      </c>
      <c r="AH55" s="35"/>
      <c r="AI55" s="36">
        <f t="shared" ref="AI55:AL55" si="71">SUM(AA55)</f>
        <v>0</v>
      </c>
      <c r="AJ55" s="36">
        <f t="shared" si="71"/>
        <v>0</v>
      </c>
      <c r="AK55" s="37">
        <f t="shared" si="71"/>
        <v>0</v>
      </c>
      <c r="AL55" s="37">
        <f t="shared" si="71"/>
        <v>0</v>
      </c>
      <c r="AM55" s="38"/>
      <c r="AN55" s="39">
        <f t="shared" si="68"/>
        <v>1</v>
      </c>
      <c r="AO55" s="14"/>
      <c r="AP55" s="14"/>
      <c r="AQ55" s="14"/>
      <c r="AR55" s="14"/>
      <c r="AS55" s="14"/>
      <c r="BC55" s="15"/>
    </row>
    <row r="56" spans="1:55" ht="18" customHeight="1" x14ac:dyDescent="0.25">
      <c r="A56" s="15">
        <v>55</v>
      </c>
      <c r="B56" s="49"/>
      <c r="C56" s="17" t="s">
        <v>127</v>
      </c>
      <c r="D56" s="17" t="s">
        <v>130</v>
      </c>
      <c r="E56" s="17" t="str">
        <f t="shared" si="3"/>
        <v>Craig Shakespear</v>
      </c>
      <c r="F56" s="41"/>
      <c r="G56" s="19"/>
      <c r="H56" s="20"/>
      <c r="I56" s="42"/>
      <c r="J56" s="23"/>
      <c r="K56" s="42"/>
      <c r="L56" s="23"/>
      <c r="M56" s="23"/>
      <c r="N56" s="49"/>
      <c r="O56" s="49"/>
      <c r="P56" s="18">
        <v>1.8090277777777778E-2</v>
      </c>
      <c r="Q56" s="18">
        <v>1.7627314814814814E-2</v>
      </c>
      <c r="R56" s="25"/>
      <c r="S56" s="26">
        <v>1.7754629629629631E-2</v>
      </c>
      <c r="T56" s="25"/>
      <c r="U56" s="26">
        <v>1.8217592592592594E-2</v>
      </c>
      <c r="V56" s="25"/>
      <c r="W56" s="27"/>
      <c r="X56" s="28"/>
      <c r="Y56" s="25"/>
      <c r="Z56" s="27"/>
      <c r="AA56" s="53"/>
      <c r="AB56" s="30"/>
      <c r="AC56" s="55"/>
      <c r="AD56" s="56"/>
      <c r="AE56" s="33">
        <f t="shared" si="64"/>
        <v>4</v>
      </c>
      <c r="AF56" s="33">
        <f t="shared" si="65"/>
        <v>4</v>
      </c>
      <c r="AG56" s="34">
        <f t="shared" si="66"/>
        <v>1.7627314814814814E-2</v>
      </c>
      <c r="AH56" s="35"/>
      <c r="AI56" s="36">
        <f t="shared" ref="AI56:AL56" si="72">SUM(AA56)</f>
        <v>0</v>
      </c>
      <c r="AJ56" s="36">
        <f t="shared" si="72"/>
        <v>0</v>
      </c>
      <c r="AK56" s="37">
        <f t="shared" si="72"/>
        <v>0</v>
      </c>
      <c r="AL56" s="37">
        <f t="shared" si="72"/>
        <v>0</v>
      </c>
      <c r="AM56" s="38"/>
      <c r="AN56" s="39">
        <f t="shared" si="68"/>
        <v>4</v>
      </c>
      <c r="AO56" s="14"/>
      <c r="AP56" s="15"/>
      <c r="AQ56" s="14"/>
      <c r="AR56" s="14"/>
      <c r="AS56" s="14"/>
      <c r="BC56" s="15"/>
    </row>
    <row r="57" spans="1:55" ht="18" customHeight="1" x14ac:dyDescent="0.25">
      <c r="A57" s="15">
        <v>56</v>
      </c>
      <c r="B57" s="49"/>
      <c r="C57" s="17" t="s">
        <v>127</v>
      </c>
      <c r="D57" s="17" t="s">
        <v>131</v>
      </c>
      <c r="E57" s="17" t="str">
        <f t="shared" si="3"/>
        <v>Craig Trethaway</v>
      </c>
      <c r="F57" s="41"/>
      <c r="G57" s="46"/>
      <c r="H57" s="20"/>
      <c r="I57" s="42">
        <v>1.7986111111111112E-2</v>
      </c>
      <c r="J57" s="23">
        <v>1.8518518518518517E-2</v>
      </c>
      <c r="K57" s="49"/>
      <c r="L57" s="23">
        <v>1.818287037037037E-2</v>
      </c>
      <c r="M57" s="22"/>
      <c r="N57" s="22"/>
      <c r="O57" s="58"/>
      <c r="P57" s="24"/>
      <c r="Q57" s="24"/>
      <c r="R57" s="25"/>
      <c r="S57" s="25"/>
      <c r="T57" s="25"/>
      <c r="U57" s="25"/>
      <c r="V57" s="25"/>
      <c r="W57" s="27"/>
      <c r="X57" s="28"/>
      <c r="Y57" s="25"/>
      <c r="Z57" s="27"/>
      <c r="AA57" s="57"/>
      <c r="AB57" s="61"/>
      <c r="AC57" s="55"/>
      <c r="AD57" s="56"/>
      <c r="AE57" s="33">
        <f t="shared" si="64"/>
        <v>3</v>
      </c>
      <c r="AF57" s="33">
        <f t="shared" si="65"/>
        <v>3</v>
      </c>
      <c r="AG57" s="34">
        <f t="shared" si="66"/>
        <v>1.7986111111111112E-2</v>
      </c>
      <c r="AH57" s="35"/>
      <c r="AI57" s="36">
        <f t="shared" ref="AI57:AL57" si="73">SUM(AA57)</f>
        <v>0</v>
      </c>
      <c r="AJ57" s="36">
        <f t="shared" si="73"/>
        <v>0</v>
      </c>
      <c r="AK57" s="37">
        <f t="shared" si="73"/>
        <v>0</v>
      </c>
      <c r="AL57" s="37">
        <f t="shared" si="73"/>
        <v>0</v>
      </c>
      <c r="AM57" s="38"/>
      <c r="AN57" s="39">
        <f t="shared" si="68"/>
        <v>3</v>
      </c>
      <c r="AO57" s="14"/>
      <c r="AP57" s="15"/>
      <c r="AQ57" s="14"/>
      <c r="AR57" s="14"/>
      <c r="AS57" s="14"/>
      <c r="BC57" s="15"/>
    </row>
    <row r="58" spans="1:55" ht="18" customHeight="1" x14ac:dyDescent="0.25">
      <c r="A58" s="15">
        <v>57</v>
      </c>
      <c r="B58" s="49"/>
      <c r="C58" s="17" t="s">
        <v>132</v>
      </c>
      <c r="D58" s="17" t="s">
        <v>133</v>
      </c>
      <c r="E58" s="17" t="str">
        <f t="shared" si="3"/>
        <v>Dan Collis</v>
      </c>
      <c r="F58" s="41">
        <v>1.0671296296296297E-2</v>
      </c>
      <c r="G58" s="46"/>
      <c r="H58" s="20">
        <v>1.7812499999999998E-2</v>
      </c>
      <c r="I58" s="47"/>
      <c r="J58" s="23">
        <v>1.7511574074074075E-2</v>
      </c>
      <c r="K58" s="42">
        <v>1.7245370370370369E-2</v>
      </c>
      <c r="L58" s="23">
        <v>1.7037037037037035E-2</v>
      </c>
      <c r="M58" s="23">
        <v>1.6909722222222222E-2</v>
      </c>
      <c r="N58" s="42">
        <v>1.6747685185185185E-2</v>
      </c>
      <c r="O58" s="42">
        <v>1.6898148148148148E-2</v>
      </c>
      <c r="P58" s="18">
        <v>1.6828703703703703E-2</v>
      </c>
      <c r="Q58" s="24"/>
      <c r="R58" s="26">
        <v>1.667824074074074E-2</v>
      </c>
      <c r="S58" s="26">
        <v>1.6354166666666666E-2</v>
      </c>
      <c r="T58" s="26">
        <v>1.6296296296296295E-2</v>
      </c>
      <c r="U58" s="26">
        <v>1.6331018518518519E-2</v>
      </c>
      <c r="V58" s="41"/>
      <c r="W58" s="37"/>
      <c r="X58" s="28"/>
      <c r="Y58" s="25"/>
      <c r="Z58" s="27"/>
      <c r="AA58" s="59">
        <v>3.1469907407407412E-2</v>
      </c>
      <c r="AB58" s="60">
        <v>1.9664351851851853E-2</v>
      </c>
      <c r="AC58" s="31">
        <v>4.3356481481481475E-2</v>
      </c>
      <c r="AD58" s="32">
        <v>2.7314814814814816E-2</v>
      </c>
      <c r="AE58" s="33">
        <f t="shared" si="64"/>
        <v>13</v>
      </c>
      <c r="AF58" s="33">
        <f t="shared" si="65"/>
        <v>12</v>
      </c>
      <c r="AG58" s="34">
        <f t="shared" si="66"/>
        <v>1.6296296296296295E-2</v>
      </c>
      <c r="AH58" s="35" t="e">
        <f>MAX(H58:M58,#REF!,P58:T58,U58:X58,Y58:Z58)-MIN(H58:M58,#REF!,P58:T58,U58:X58,Y58:Z58)</f>
        <v>#REF!</v>
      </c>
      <c r="AI58" s="36">
        <f t="shared" ref="AI58:AL58" si="74">SUM(AA58)</f>
        <v>3.1469907407407412E-2</v>
      </c>
      <c r="AJ58" s="36">
        <f t="shared" si="74"/>
        <v>1.9664351851851853E-2</v>
      </c>
      <c r="AK58" s="37">
        <f t="shared" si="74"/>
        <v>4.3356481481481475E-2</v>
      </c>
      <c r="AL58" s="37">
        <f t="shared" si="74"/>
        <v>2.7314814814814816E-2</v>
      </c>
      <c r="AM58" s="38">
        <f>SUM(AG58)+SUM(AI58:AL58)</f>
        <v>0.13810185185185186</v>
      </c>
      <c r="AN58" s="39">
        <f t="shared" si="68"/>
        <v>17</v>
      </c>
      <c r="AO58" s="14"/>
      <c r="AP58" s="15"/>
      <c r="AQ58" s="14"/>
      <c r="AR58" s="14"/>
      <c r="AS58" s="14"/>
      <c r="BC58" s="15"/>
    </row>
    <row r="59" spans="1:55" ht="18" customHeight="1" x14ac:dyDescent="0.25">
      <c r="A59" s="15">
        <v>58</v>
      </c>
      <c r="B59" s="49"/>
      <c r="C59" s="17" t="s">
        <v>134</v>
      </c>
      <c r="D59" s="17" t="s">
        <v>135</v>
      </c>
      <c r="E59" s="17" t="str">
        <f t="shared" si="3"/>
        <v>Daniel Barry</v>
      </c>
      <c r="F59" s="41"/>
      <c r="G59" s="46"/>
      <c r="H59" s="20"/>
      <c r="I59" s="47"/>
      <c r="J59" s="23"/>
      <c r="K59" s="42"/>
      <c r="L59" s="23"/>
      <c r="M59" s="23"/>
      <c r="N59" s="42"/>
      <c r="O59" s="58"/>
      <c r="P59" s="24"/>
      <c r="Q59" s="18">
        <v>1.462962962962963E-2</v>
      </c>
      <c r="R59" s="25"/>
      <c r="S59" s="25"/>
      <c r="T59" s="26">
        <v>1.4583333333333332E-2</v>
      </c>
      <c r="U59" s="26">
        <v>1.4525462962962964E-2</v>
      </c>
      <c r="V59" s="41"/>
      <c r="W59" s="37"/>
      <c r="X59" s="40">
        <v>1.486111111111111E-2</v>
      </c>
      <c r="Y59" s="26">
        <v>1.4571759259259258E-2</v>
      </c>
      <c r="Z59" s="27"/>
      <c r="AA59" s="57"/>
      <c r="AB59" s="61"/>
      <c r="AC59" s="31">
        <v>3.7870370370370367E-2</v>
      </c>
      <c r="AD59" s="56"/>
      <c r="AE59" s="33">
        <f t="shared" si="64"/>
        <v>5</v>
      </c>
      <c r="AF59" s="33">
        <f t="shared" si="65"/>
        <v>5</v>
      </c>
      <c r="AG59" s="34">
        <f t="shared" si="66"/>
        <v>1.4525462962962964E-2</v>
      </c>
      <c r="AH59" s="35"/>
      <c r="AI59" s="36">
        <f t="shared" ref="AI59:AL59" si="75">SUM(AA59)</f>
        <v>0</v>
      </c>
      <c r="AJ59" s="36">
        <f t="shared" si="75"/>
        <v>0</v>
      </c>
      <c r="AK59" s="37">
        <f t="shared" si="75"/>
        <v>3.7870370370370367E-2</v>
      </c>
      <c r="AL59" s="37">
        <f t="shared" si="75"/>
        <v>0</v>
      </c>
      <c r="AM59" s="38"/>
      <c r="AN59" s="39">
        <f t="shared" si="68"/>
        <v>6</v>
      </c>
      <c r="AO59" s="14"/>
      <c r="AP59" s="14"/>
      <c r="AQ59" s="14"/>
      <c r="AR59" s="14"/>
      <c r="AS59" s="14"/>
      <c r="BC59" s="15"/>
    </row>
    <row r="60" spans="1:55" ht="18" customHeight="1" x14ac:dyDescent="0.25">
      <c r="A60" s="15">
        <v>59</v>
      </c>
      <c r="B60" s="49"/>
      <c r="C60" s="17" t="s">
        <v>134</v>
      </c>
      <c r="D60" s="17" t="s">
        <v>136</v>
      </c>
      <c r="E60" s="17" t="str">
        <f t="shared" si="3"/>
        <v>Daniel Burnett</v>
      </c>
      <c r="F60" s="41"/>
      <c r="G60" s="46"/>
      <c r="H60" s="20"/>
      <c r="I60" s="47"/>
      <c r="J60" s="23"/>
      <c r="K60" s="42"/>
      <c r="L60" s="23"/>
      <c r="M60" s="23"/>
      <c r="N60" s="42"/>
      <c r="O60" s="58"/>
      <c r="P60" s="24"/>
      <c r="Q60" s="18"/>
      <c r="R60" s="25"/>
      <c r="S60" s="25"/>
      <c r="T60" s="26">
        <v>1.9988425925925927E-2</v>
      </c>
      <c r="U60" s="25"/>
      <c r="V60" s="41"/>
      <c r="W60" s="37"/>
      <c r="X60" s="28"/>
      <c r="Y60" s="25"/>
      <c r="Z60" s="27"/>
      <c r="AA60" s="57"/>
      <c r="AB60" s="61"/>
      <c r="AC60" s="55"/>
      <c r="AD60" s="56"/>
      <c r="AE60" s="33">
        <f t="shared" si="64"/>
        <v>1</v>
      </c>
      <c r="AF60" s="33">
        <f t="shared" si="65"/>
        <v>1</v>
      </c>
      <c r="AG60" s="34">
        <f t="shared" si="66"/>
        <v>1.9988425925925927E-2</v>
      </c>
      <c r="AH60" s="35"/>
      <c r="AI60" s="36">
        <f t="shared" ref="AI60:AL60" si="76">SUM(AA60)</f>
        <v>0</v>
      </c>
      <c r="AJ60" s="36">
        <f t="shared" si="76"/>
        <v>0</v>
      </c>
      <c r="AK60" s="37">
        <f t="shared" si="76"/>
        <v>0</v>
      </c>
      <c r="AL60" s="37">
        <f t="shared" si="76"/>
        <v>0</v>
      </c>
      <c r="AM60" s="38"/>
      <c r="AN60" s="39">
        <f t="shared" si="68"/>
        <v>1</v>
      </c>
      <c r="AO60" s="14"/>
      <c r="AP60" s="14"/>
      <c r="AQ60" s="14"/>
      <c r="AR60" s="14"/>
      <c r="AS60" s="14"/>
      <c r="BC60" s="15"/>
    </row>
    <row r="61" spans="1:55" ht="18" customHeight="1" x14ac:dyDescent="0.25">
      <c r="A61" s="15">
        <v>60</v>
      </c>
      <c r="B61" s="49"/>
      <c r="C61" s="17" t="s">
        <v>132</v>
      </c>
      <c r="D61" s="17" t="s">
        <v>137</v>
      </c>
      <c r="E61" s="17" t="str">
        <f t="shared" si="3"/>
        <v>Dan McDonald</v>
      </c>
      <c r="F61" s="41"/>
      <c r="G61" s="46"/>
      <c r="H61" s="20"/>
      <c r="I61" s="47"/>
      <c r="J61" s="23">
        <v>1.71412037037037E-2</v>
      </c>
      <c r="K61" s="42">
        <v>1.7013888888888887E-2</v>
      </c>
      <c r="L61" s="22"/>
      <c r="M61" s="22"/>
      <c r="N61" s="17"/>
      <c r="O61" s="58"/>
      <c r="P61" s="24"/>
      <c r="Q61" s="24"/>
      <c r="R61" s="25"/>
      <c r="S61" s="25"/>
      <c r="T61" s="25"/>
      <c r="U61" s="25"/>
      <c r="V61" s="41"/>
      <c r="W61" s="37"/>
      <c r="X61" s="28"/>
      <c r="Y61" s="25"/>
      <c r="Z61" s="27"/>
      <c r="AA61" s="57"/>
      <c r="AB61" s="60"/>
      <c r="AC61" s="55"/>
      <c r="AD61" s="56"/>
      <c r="AE61" s="33">
        <f t="shared" si="64"/>
        <v>2</v>
      </c>
      <c r="AF61" s="33">
        <f t="shared" si="65"/>
        <v>2</v>
      </c>
      <c r="AG61" s="34">
        <f t="shared" si="66"/>
        <v>1.7013888888888887E-2</v>
      </c>
      <c r="AH61" s="35"/>
      <c r="AI61" s="36">
        <f t="shared" ref="AI61:AL61" si="77">SUM(AA61)</f>
        <v>0</v>
      </c>
      <c r="AJ61" s="36">
        <f t="shared" si="77"/>
        <v>0</v>
      </c>
      <c r="AK61" s="37">
        <f t="shared" si="77"/>
        <v>0</v>
      </c>
      <c r="AL61" s="37">
        <f t="shared" si="77"/>
        <v>0</v>
      </c>
      <c r="AM61" s="38"/>
      <c r="AN61" s="39">
        <f t="shared" si="68"/>
        <v>2</v>
      </c>
      <c r="AO61" s="15"/>
      <c r="AP61" s="14"/>
      <c r="AQ61" s="14"/>
      <c r="AR61" s="14"/>
      <c r="AS61" s="14"/>
      <c r="BC61" s="15"/>
    </row>
    <row r="62" spans="1:55" ht="18" customHeight="1" x14ac:dyDescent="0.25">
      <c r="A62" s="15">
        <v>61</v>
      </c>
      <c r="B62" s="49"/>
      <c r="C62" s="17" t="s">
        <v>134</v>
      </c>
      <c r="D62" s="17" t="s">
        <v>136</v>
      </c>
      <c r="E62" s="17" t="str">
        <f t="shared" si="3"/>
        <v>Daniel Burnett</v>
      </c>
      <c r="F62" s="41"/>
      <c r="G62" s="46"/>
      <c r="H62" s="20"/>
      <c r="I62" s="47"/>
      <c r="J62" s="23"/>
      <c r="K62" s="42"/>
      <c r="L62" s="22"/>
      <c r="M62" s="22"/>
      <c r="N62" s="17"/>
      <c r="O62" s="58"/>
      <c r="P62" s="24"/>
      <c r="Q62" s="24"/>
      <c r="R62" s="25"/>
      <c r="S62" s="25"/>
      <c r="T62" s="25"/>
      <c r="U62" s="25"/>
      <c r="V62" s="41"/>
      <c r="W62" s="37"/>
      <c r="X62" s="40">
        <v>2.0162037037037037E-2</v>
      </c>
      <c r="Y62" s="25"/>
      <c r="Z62" s="27"/>
      <c r="AA62" s="57"/>
      <c r="AB62" s="60"/>
      <c r="AC62" s="55"/>
      <c r="AD62" s="56"/>
      <c r="AE62" s="33">
        <f t="shared" si="64"/>
        <v>1</v>
      </c>
      <c r="AF62" s="33">
        <f t="shared" si="65"/>
        <v>1</v>
      </c>
      <c r="AG62" s="34">
        <f t="shared" si="66"/>
        <v>2.0162037037037037E-2</v>
      </c>
      <c r="AH62" s="35"/>
      <c r="AI62" s="36"/>
      <c r="AJ62" s="36"/>
      <c r="AK62" s="37"/>
      <c r="AL62" s="37"/>
      <c r="AM62" s="38"/>
      <c r="AN62" s="39"/>
      <c r="AO62" s="15"/>
      <c r="AP62" s="14"/>
      <c r="AQ62" s="14"/>
      <c r="AR62" s="14"/>
      <c r="AS62" s="14"/>
      <c r="BC62" s="15"/>
    </row>
    <row r="63" spans="1:55" ht="18" customHeight="1" x14ac:dyDescent="0.25">
      <c r="A63" s="15">
        <v>62</v>
      </c>
      <c r="B63" s="49"/>
      <c r="C63" s="17" t="s">
        <v>134</v>
      </c>
      <c r="D63" s="17" t="s">
        <v>138</v>
      </c>
      <c r="E63" s="17" t="str">
        <f t="shared" si="3"/>
        <v>Daniel Smith</v>
      </c>
      <c r="F63" s="41"/>
      <c r="G63" s="46"/>
      <c r="H63" s="20"/>
      <c r="I63" s="47"/>
      <c r="J63" s="23"/>
      <c r="K63" s="42"/>
      <c r="L63" s="22"/>
      <c r="M63" s="22"/>
      <c r="N63" s="17"/>
      <c r="O63" s="58"/>
      <c r="P63" s="24"/>
      <c r="Q63" s="18">
        <v>1.7905092592592594E-2</v>
      </c>
      <c r="R63" s="25"/>
      <c r="S63" s="26">
        <v>1.7638888888888888E-2</v>
      </c>
      <c r="T63" s="26">
        <v>1.7048611111111112E-2</v>
      </c>
      <c r="U63" s="26">
        <v>1.7303240740740741E-2</v>
      </c>
      <c r="V63" s="41"/>
      <c r="W63" s="37"/>
      <c r="X63" s="28"/>
      <c r="Y63" s="25"/>
      <c r="Z63" s="27"/>
      <c r="AA63" s="57"/>
      <c r="AB63" s="60"/>
      <c r="AC63" s="55"/>
      <c r="AD63" s="56"/>
      <c r="AE63" s="33">
        <f t="shared" si="64"/>
        <v>4</v>
      </c>
      <c r="AF63" s="33">
        <f t="shared" si="65"/>
        <v>4</v>
      </c>
      <c r="AG63" s="34">
        <f t="shared" si="66"/>
        <v>1.7048611111111112E-2</v>
      </c>
      <c r="AH63" s="35"/>
      <c r="AI63" s="36">
        <f t="shared" ref="AI63:AL63" si="78">SUM(AA63)</f>
        <v>0</v>
      </c>
      <c r="AJ63" s="36">
        <f t="shared" si="78"/>
        <v>0</v>
      </c>
      <c r="AK63" s="37">
        <f t="shared" si="78"/>
        <v>0</v>
      </c>
      <c r="AL63" s="37">
        <f t="shared" si="78"/>
        <v>0</v>
      </c>
      <c r="AM63" s="38"/>
      <c r="AN63" s="39">
        <f t="shared" ref="AN63:AN72" si="79">COUNT(F63:AD63)</f>
        <v>4</v>
      </c>
      <c r="AO63" s="15"/>
      <c r="AP63" s="14"/>
      <c r="AQ63" s="14"/>
      <c r="AR63" s="14"/>
      <c r="AS63" s="14"/>
      <c r="BC63" s="15"/>
    </row>
    <row r="64" spans="1:55" ht="18" customHeight="1" x14ac:dyDescent="0.25">
      <c r="A64" s="15">
        <v>63</v>
      </c>
      <c r="B64" s="49"/>
      <c r="C64" s="17" t="s">
        <v>134</v>
      </c>
      <c r="D64" s="17" t="s">
        <v>139</v>
      </c>
      <c r="E64" s="17" t="str">
        <f t="shared" si="3"/>
        <v>Daniel Whitehouse</v>
      </c>
      <c r="F64" s="41"/>
      <c r="G64" s="46"/>
      <c r="H64" s="20"/>
      <c r="I64" s="47"/>
      <c r="J64" s="23"/>
      <c r="K64" s="42"/>
      <c r="L64" s="22"/>
      <c r="M64" s="22"/>
      <c r="N64" s="17"/>
      <c r="O64" s="42">
        <v>1.5682870370370371E-2</v>
      </c>
      <c r="P64" s="18">
        <v>1.5474537037037038E-2</v>
      </c>
      <c r="Q64" s="18">
        <v>1.5671296296296298E-2</v>
      </c>
      <c r="R64" s="25"/>
      <c r="S64" s="25"/>
      <c r="T64" s="26"/>
      <c r="U64" s="26">
        <v>1.525462962962963E-2</v>
      </c>
      <c r="V64" s="41">
        <v>1.5532407407407406E-2</v>
      </c>
      <c r="W64" s="37"/>
      <c r="X64" s="28"/>
      <c r="Y64" s="26">
        <v>1.4849537037037036E-2</v>
      </c>
      <c r="Z64" s="27"/>
      <c r="AA64" s="57"/>
      <c r="AB64" s="60"/>
      <c r="AC64" s="55"/>
      <c r="AD64" s="56"/>
      <c r="AE64" s="33">
        <f t="shared" si="64"/>
        <v>6</v>
      </c>
      <c r="AF64" s="33">
        <f t="shared" si="65"/>
        <v>6</v>
      </c>
      <c r="AG64" s="34">
        <f t="shared" si="66"/>
        <v>1.4849537037037036E-2</v>
      </c>
      <c r="AH64" s="35"/>
      <c r="AI64" s="36">
        <f t="shared" ref="AI64:AL64" si="80">SUM(AA64)</f>
        <v>0</v>
      </c>
      <c r="AJ64" s="36">
        <f t="shared" si="80"/>
        <v>0</v>
      </c>
      <c r="AK64" s="37">
        <f t="shared" si="80"/>
        <v>0</v>
      </c>
      <c r="AL64" s="37">
        <f t="shared" si="80"/>
        <v>0</v>
      </c>
      <c r="AM64" s="38"/>
      <c r="AN64" s="39">
        <f t="shared" si="79"/>
        <v>6</v>
      </c>
      <c r="AO64" s="15"/>
      <c r="AP64" s="14"/>
      <c r="AQ64" s="14"/>
      <c r="AR64" s="14"/>
      <c r="AS64" s="14"/>
      <c r="BC64" s="15"/>
    </row>
    <row r="65" spans="1:55" ht="18" customHeight="1" x14ac:dyDescent="0.25">
      <c r="A65" s="15">
        <v>64</v>
      </c>
      <c r="B65" s="49"/>
      <c r="C65" s="21" t="s">
        <v>140</v>
      </c>
      <c r="D65" s="21" t="s">
        <v>104</v>
      </c>
      <c r="E65" s="17" t="str">
        <f t="shared" si="3"/>
        <v>Darren Atkin</v>
      </c>
      <c r="F65" s="20"/>
      <c r="G65" s="46"/>
      <c r="H65" s="20">
        <v>1.9178240740740739E-2</v>
      </c>
      <c r="I65" s="47"/>
      <c r="J65" s="22"/>
      <c r="K65" s="42">
        <v>1.8449074074074076E-2</v>
      </c>
      <c r="L65" s="23">
        <v>1.8576388888888889E-2</v>
      </c>
      <c r="M65" s="23">
        <v>1.8981481481481481E-2</v>
      </c>
      <c r="N65" s="17"/>
      <c r="O65" s="42">
        <v>1.8761574074074073E-2</v>
      </c>
      <c r="P65" s="24"/>
      <c r="Q65" s="24"/>
      <c r="R65" s="25"/>
      <c r="S65" s="25"/>
      <c r="T65" s="25"/>
      <c r="U65" s="25"/>
      <c r="V65" s="41"/>
      <c r="W65" s="37"/>
      <c r="X65" s="28"/>
      <c r="Y65" s="25"/>
      <c r="Z65" s="27"/>
      <c r="AA65" s="57"/>
      <c r="AB65" s="60"/>
      <c r="AC65" s="55"/>
      <c r="AD65" s="32">
        <v>2.9594907407407407E-2</v>
      </c>
      <c r="AE65" s="33">
        <f t="shared" si="64"/>
        <v>5</v>
      </c>
      <c r="AF65" s="33">
        <f t="shared" si="65"/>
        <v>5</v>
      </c>
      <c r="AG65" s="34">
        <f t="shared" si="66"/>
        <v>1.8449074074074076E-2</v>
      </c>
      <c r="AH65" s="35" t="e">
        <f>MAX(H65:M65,#REF!,P65:T65,U65:X65,Y65:Z65)-MIN(H65:M65,#REF!,P65:T65,U65:X65,Y65:Z65)</f>
        <v>#REF!</v>
      </c>
      <c r="AI65" s="36">
        <f t="shared" ref="AI65:AL65" si="81">SUM(AA65)</f>
        <v>0</v>
      </c>
      <c r="AJ65" s="36">
        <f t="shared" si="81"/>
        <v>0</v>
      </c>
      <c r="AK65" s="37">
        <f t="shared" si="81"/>
        <v>0</v>
      </c>
      <c r="AL65" s="37">
        <f t="shared" si="81"/>
        <v>2.9594907407407407E-2</v>
      </c>
      <c r="AM65" s="38"/>
      <c r="AN65" s="39">
        <f t="shared" si="79"/>
        <v>6</v>
      </c>
      <c r="AO65" s="15"/>
      <c r="AP65" s="15"/>
      <c r="AQ65" s="14"/>
      <c r="AR65" s="14"/>
      <c r="AS65" s="14"/>
      <c r="BC65" s="15"/>
    </row>
    <row r="66" spans="1:55" ht="18" customHeight="1" x14ac:dyDescent="0.25">
      <c r="A66" s="15">
        <v>65</v>
      </c>
      <c r="B66" s="49"/>
      <c r="C66" s="21" t="s">
        <v>141</v>
      </c>
      <c r="D66" s="21" t="s">
        <v>142</v>
      </c>
      <c r="E66" s="17" t="str">
        <f t="shared" si="3"/>
        <v>Darran Humpheson</v>
      </c>
      <c r="F66" s="20"/>
      <c r="G66" s="46"/>
      <c r="H66" s="20"/>
      <c r="I66" s="47"/>
      <c r="J66" s="22"/>
      <c r="K66" s="42">
        <v>1.773148148148148E-2</v>
      </c>
      <c r="L66" s="23">
        <v>1.7638888888888891E-2</v>
      </c>
      <c r="M66" s="23">
        <v>1.7719907407407406E-2</v>
      </c>
      <c r="N66" s="17"/>
      <c r="O66" s="42">
        <v>1.7002314814814814E-2</v>
      </c>
      <c r="P66" s="24"/>
      <c r="Q66" s="24"/>
      <c r="R66" s="26">
        <v>1.7118055555555556E-2</v>
      </c>
      <c r="S66" s="26">
        <v>1.7199074074074071E-2</v>
      </c>
      <c r="T66" s="26">
        <v>1.7152777777777777E-2</v>
      </c>
      <c r="U66" s="25"/>
      <c r="V66" s="41">
        <v>1.7187499999999998E-2</v>
      </c>
      <c r="W66" s="37"/>
      <c r="X66" s="40">
        <v>1.6655092592592593E-2</v>
      </c>
      <c r="Y66" s="26">
        <v>1.6828703703703703E-2</v>
      </c>
      <c r="Z66" s="27"/>
      <c r="AA66" s="59">
        <v>2.8680555555555553E-2</v>
      </c>
      <c r="AB66" s="60"/>
      <c r="AC66" s="55"/>
      <c r="AD66" s="56"/>
      <c r="AE66" s="33">
        <f t="shared" si="64"/>
        <v>10</v>
      </c>
      <c r="AF66" s="33">
        <f t="shared" si="65"/>
        <v>10</v>
      </c>
      <c r="AG66" s="34">
        <f t="shared" si="66"/>
        <v>1.6655092592592593E-2</v>
      </c>
      <c r="AH66" s="35"/>
      <c r="AI66" s="36">
        <f t="shared" ref="AI66:AL66" si="82">SUM(AA66)</f>
        <v>2.8680555555555553E-2</v>
      </c>
      <c r="AJ66" s="36">
        <f t="shared" si="82"/>
        <v>0</v>
      </c>
      <c r="AK66" s="37">
        <f t="shared" si="82"/>
        <v>0</v>
      </c>
      <c r="AL66" s="37">
        <f t="shared" si="82"/>
        <v>0</v>
      </c>
      <c r="AM66" s="38"/>
      <c r="AN66" s="39">
        <f t="shared" si="79"/>
        <v>11</v>
      </c>
      <c r="AO66" s="15"/>
      <c r="AP66" s="15"/>
      <c r="AQ66" s="14"/>
      <c r="AR66" s="14"/>
      <c r="AS66" s="14"/>
      <c r="BC66" s="15"/>
    </row>
    <row r="67" spans="1:55" ht="18" customHeight="1" x14ac:dyDescent="0.25">
      <c r="A67" s="15">
        <v>66</v>
      </c>
      <c r="B67" s="49"/>
      <c r="C67" s="21" t="s">
        <v>140</v>
      </c>
      <c r="D67" s="21" t="s">
        <v>143</v>
      </c>
      <c r="E67" s="17" t="str">
        <f t="shared" ref="E67:E130" si="83">_xlfn.CONCAT(C67," ",D67)</f>
        <v>Darren Small</v>
      </c>
      <c r="F67" s="20"/>
      <c r="G67" s="46"/>
      <c r="H67" s="20">
        <v>2.056712962962963E-2</v>
      </c>
      <c r="I67" s="47"/>
      <c r="J67" s="23">
        <v>1.9756944444444445E-2</v>
      </c>
      <c r="K67" s="22"/>
      <c r="L67" s="23">
        <v>1.9120370370370371E-2</v>
      </c>
      <c r="M67" s="17"/>
      <c r="N67" s="17"/>
      <c r="O67" s="42">
        <v>1.9201388888888889E-2</v>
      </c>
      <c r="P67" s="18">
        <v>1.9629629629629629E-2</v>
      </c>
      <c r="Q67" s="18">
        <v>1.9583333333333331E-2</v>
      </c>
      <c r="R67" s="26">
        <v>1.9074074074074073E-2</v>
      </c>
      <c r="S67" s="25"/>
      <c r="T67" s="25"/>
      <c r="U67" s="25"/>
      <c r="V67" s="41"/>
      <c r="W67" s="37"/>
      <c r="X67" s="28"/>
      <c r="Y67" s="25"/>
      <c r="Z67" s="27"/>
      <c r="AA67" s="57"/>
      <c r="AB67" s="60"/>
      <c r="AC67" s="55"/>
      <c r="AD67" s="56"/>
      <c r="AE67" s="33">
        <f t="shared" si="64"/>
        <v>7</v>
      </c>
      <c r="AF67" s="33">
        <f t="shared" si="65"/>
        <v>7</v>
      </c>
      <c r="AG67" s="34">
        <f t="shared" si="66"/>
        <v>1.9074074074074073E-2</v>
      </c>
      <c r="AH67" s="35" t="e">
        <f>MAX(H67:M67,#REF!,P67:T67,U67:X67,Y67:Z67)-MIN(H67:M67,#REF!,P67:T67,U67:X67,Y67:Z67)</f>
        <v>#REF!</v>
      </c>
      <c r="AI67" s="36">
        <f t="shared" ref="AI67:AL67" si="84">SUM(AA67)</f>
        <v>0</v>
      </c>
      <c r="AJ67" s="36">
        <f t="shared" si="84"/>
        <v>0</v>
      </c>
      <c r="AK67" s="37">
        <f t="shared" si="84"/>
        <v>0</v>
      </c>
      <c r="AL67" s="37">
        <f t="shared" si="84"/>
        <v>0</v>
      </c>
      <c r="AM67" s="38"/>
      <c r="AN67" s="39">
        <f t="shared" si="79"/>
        <v>7</v>
      </c>
      <c r="AO67" s="15"/>
      <c r="AP67" s="15"/>
      <c r="AQ67" s="14"/>
      <c r="AR67" s="14"/>
      <c r="AS67" s="14"/>
      <c r="BC67" s="15"/>
    </row>
    <row r="68" spans="1:55" ht="18" customHeight="1" x14ac:dyDescent="0.25">
      <c r="A68" s="15">
        <v>67</v>
      </c>
      <c r="B68" s="49"/>
      <c r="C68" s="21" t="s">
        <v>144</v>
      </c>
      <c r="D68" s="21" t="s">
        <v>145</v>
      </c>
      <c r="E68" s="17" t="str">
        <f t="shared" si="83"/>
        <v>Darron Burns</v>
      </c>
      <c r="F68" s="20"/>
      <c r="G68" s="46"/>
      <c r="H68" s="20"/>
      <c r="I68" s="47"/>
      <c r="J68" s="23"/>
      <c r="K68" s="22"/>
      <c r="L68" s="23"/>
      <c r="M68" s="17"/>
      <c r="N68" s="17"/>
      <c r="O68" s="58"/>
      <c r="P68" s="18"/>
      <c r="Q68" s="18"/>
      <c r="R68" s="26"/>
      <c r="S68" s="25"/>
      <c r="T68" s="25"/>
      <c r="U68" s="26">
        <v>1.5925925925925927E-2</v>
      </c>
      <c r="V68" s="41">
        <v>1.6203703703703703E-2</v>
      </c>
      <c r="W68" s="37"/>
      <c r="X68" s="28"/>
      <c r="Y68" s="25"/>
      <c r="Z68" s="27"/>
      <c r="AA68" s="57"/>
      <c r="AB68" s="60"/>
      <c r="AC68" s="55"/>
      <c r="AD68" s="56"/>
      <c r="AE68" s="33">
        <f t="shared" si="64"/>
        <v>2</v>
      </c>
      <c r="AF68" s="33">
        <f t="shared" si="65"/>
        <v>2</v>
      </c>
      <c r="AG68" s="34">
        <f t="shared" si="66"/>
        <v>1.5925925925925927E-2</v>
      </c>
      <c r="AH68" s="35"/>
      <c r="AI68" s="36">
        <f t="shared" ref="AI68:AL68" si="85">SUM(AA68)</f>
        <v>0</v>
      </c>
      <c r="AJ68" s="36">
        <f t="shared" si="85"/>
        <v>0</v>
      </c>
      <c r="AK68" s="37">
        <f t="shared" si="85"/>
        <v>0</v>
      </c>
      <c r="AL68" s="37">
        <f t="shared" si="85"/>
        <v>0</v>
      </c>
      <c r="AM68" s="38"/>
      <c r="AN68" s="39">
        <f t="shared" si="79"/>
        <v>2</v>
      </c>
      <c r="AO68" s="15"/>
      <c r="AP68" s="15"/>
      <c r="AQ68" s="14"/>
      <c r="AR68" s="14"/>
      <c r="AS68" s="14"/>
      <c r="BC68" s="15"/>
    </row>
    <row r="69" spans="1:55" ht="18" customHeight="1" x14ac:dyDescent="0.25">
      <c r="A69" s="15">
        <v>68</v>
      </c>
      <c r="B69" s="49"/>
      <c r="C69" s="21" t="s">
        <v>146</v>
      </c>
      <c r="D69" s="21" t="s">
        <v>147</v>
      </c>
      <c r="E69" s="17" t="str">
        <f t="shared" si="83"/>
        <v>Dave  Lawson</v>
      </c>
      <c r="F69" s="20"/>
      <c r="G69" s="19"/>
      <c r="H69" s="20">
        <v>1.7546296296296296E-2</v>
      </c>
      <c r="I69" s="47"/>
      <c r="J69" s="22"/>
      <c r="K69" s="49"/>
      <c r="L69" s="49"/>
      <c r="M69" s="22"/>
      <c r="N69" s="17"/>
      <c r="O69" s="58"/>
      <c r="P69" s="24"/>
      <c r="Q69" s="24"/>
      <c r="R69" s="25"/>
      <c r="S69" s="26">
        <v>1.579861111111111E-2</v>
      </c>
      <c r="T69" s="26">
        <v>1.5682870370370371E-2</v>
      </c>
      <c r="U69" s="26">
        <v>1.5925925925925927E-2</v>
      </c>
      <c r="V69" s="25"/>
      <c r="W69" s="27"/>
      <c r="X69" s="28"/>
      <c r="Y69" s="25"/>
      <c r="Z69" s="27"/>
      <c r="AA69" s="57"/>
      <c r="AB69" s="60"/>
      <c r="AC69" s="31">
        <v>3.9872685185185185E-2</v>
      </c>
      <c r="AD69" s="56"/>
      <c r="AE69" s="33">
        <f t="shared" si="64"/>
        <v>4</v>
      </c>
      <c r="AF69" s="33">
        <f t="shared" si="65"/>
        <v>4</v>
      </c>
      <c r="AG69" s="34">
        <f t="shared" si="66"/>
        <v>1.5682870370370371E-2</v>
      </c>
      <c r="AH69" s="35" t="e">
        <f>MAX(H69:M69,#REF!,P69:T69,U69:X69,Y69:Z69)-MIN(H69:M69,#REF!,P69:T69,U69:X69,Y69:Z69)</f>
        <v>#REF!</v>
      </c>
      <c r="AI69" s="36">
        <f t="shared" ref="AI69:AL69" si="86">SUM(AA69)</f>
        <v>0</v>
      </c>
      <c r="AJ69" s="36">
        <f t="shared" si="86"/>
        <v>0</v>
      </c>
      <c r="AK69" s="37">
        <f t="shared" si="86"/>
        <v>3.9872685185185185E-2</v>
      </c>
      <c r="AL69" s="37">
        <f t="shared" si="86"/>
        <v>0</v>
      </c>
      <c r="AM69" s="38"/>
      <c r="AN69" s="39">
        <f t="shared" si="79"/>
        <v>5</v>
      </c>
      <c r="AO69" s="15"/>
      <c r="AP69" s="15"/>
      <c r="AQ69" s="14"/>
      <c r="AR69" s="14"/>
      <c r="AS69" s="14"/>
      <c r="BC69" s="15"/>
    </row>
    <row r="70" spans="1:55" ht="18" customHeight="1" x14ac:dyDescent="0.25">
      <c r="A70" s="15">
        <v>69</v>
      </c>
      <c r="B70" s="49"/>
      <c r="C70" s="17" t="s">
        <v>148</v>
      </c>
      <c r="D70" s="17" t="s">
        <v>124</v>
      </c>
      <c r="E70" s="17" t="str">
        <f t="shared" si="83"/>
        <v>David Bennison</v>
      </c>
      <c r="F70" s="18">
        <v>1.2210648148148151E-2</v>
      </c>
      <c r="G70" s="46"/>
      <c r="H70" s="23"/>
      <c r="I70" s="47"/>
      <c r="J70" s="49"/>
      <c r="K70" s="49"/>
      <c r="L70" s="22"/>
      <c r="M70" s="22"/>
      <c r="N70" s="17"/>
      <c r="O70" s="58"/>
      <c r="P70" s="24"/>
      <c r="Q70" s="24"/>
      <c r="R70" s="25"/>
      <c r="S70" s="25"/>
      <c r="T70" s="25"/>
      <c r="U70" s="25"/>
      <c r="V70" s="25"/>
      <c r="W70" s="27"/>
      <c r="X70" s="28"/>
      <c r="Y70" s="25"/>
      <c r="Z70" s="27"/>
      <c r="AA70" s="57"/>
      <c r="AB70" s="60"/>
      <c r="AC70" s="55"/>
      <c r="AD70" s="56"/>
      <c r="AE70" s="33">
        <f t="shared" si="64"/>
        <v>1</v>
      </c>
      <c r="AF70" s="33">
        <f t="shared" si="65"/>
        <v>0</v>
      </c>
      <c r="AG70" s="34">
        <f t="shared" si="66"/>
        <v>0</v>
      </c>
      <c r="AH70" s="35"/>
      <c r="AI70" s="36">
        <f t="shared" ref="AI70:AL70" si="87">SUM(AA70)</f>
        <v>0</v>
      </c>
      <c r="AJ70" s="36">
        <f t="shared" si="87"/>
        <v>0</v>
      </c>
      <c r="AK70" s="37">
        <f t="shared" si="87"/>
        <v>0</v>
      </c>
      <c r="AL70" s="37">
        <f t="shared" si="87"/>
        <v>0</v>
      </c>
      <c r="AM70" s="38"/>
      <c r="AN70" s="39">
        <f t="shared" si="79"/>
        <v>1</v>
      </c>
      <c r="AO70" s="15"/>
      <c r="AP70" s="15"/>
      <c r="AQ70" s="14"/>
      <c r="AR70" s="14"/>
      <c r="AS70" s="14"/>
      <c r="BC70" s="15"/>
    </row>
    <row r="71" spans="1:55" ht="18" customHeight="1" x14ac:dyDescent="0.25">
      <c r="A71" s="15">
        <v>70</v>
      </c>
      <c r="B71" s="49"/>
      <c r="C71" s="17" t="s">
        <v>148</v>
      </c>
      <c r="D71" s="17" t="s">
        <v>149</v>
      </c>
      <c r="E71" s="17" t="str">
        <f t="shared" si="83"/>
        <v>David Birmingham</v>
      </c>
      <c r="F71" s="18"/>
      <c r="G71" s="46"/>
      <c r="H71" s="23"/>
      <c r="I71" s="47"/>
      <c r="J71" s="49"/>
      <c r="K71" s="49"/>
      <c r="L71" s="22"/>
      <c r="M71" s="22"/>
      <c r="N71" s="17"/>
      <c r="O71" s="58"/>
      <c r="P71" s="24"/>
      <c r="Q71" s="24"/>
      <c r="R71" s="25"/>
      <c r="S71" s="26">
        <v>1.8252314814814815E-2</v>
      </c>
      <c r="T71" s="25"/>
      <c r="U71" s="25"/>
      <c r="V71" s="25"/>
      <c r="W71" s="27"/>
      <c r="X71" s="28"/>
      <c r="Y71" s="25"/>
      <c r="Z71" s="27"/>
      <c r="AA71" s="57"/>
      <c r="AB71" s="60"/>
      <c r="AC71" s="55"/>
      <c r="AD71" s="56"/>
      <c r="AE71" s="33">
        <f t="shared" si="64"/>
        <v>1</v>
      </c>
      <c r="AF71" s="33">
        <f t="shared" si="65"/>
        <v>1</v>
      </c>
      <c r="AG71" s="34">
        <f t="shared" si="66"/>
        <v>1.8252314814814815E-2</v>
      </c>
      <c r="AH71" s="35"/>
      <c r="AI71" s="36">
        <f t="shared" ref="AI71:AL71" si="88">SUM(AA71)</f>
        <v>0</v>
      </c>
      <c r="AJ71" s="36">
        <f t="shared" si="88"/>
        <v>0</v>
      </c>
      <c r="AK71" s="37">
        <f t="shared" si="88"/>
        <v>0</v>
      </c>
      <c r="AL71" s="37">
        <f t="shared" si="88"/>
        <v>0</v>
      </c>
      <c r="AM71" s="38"/>
      <c r="AN71" s="39">
        <f t="shared" si="79"/>
        <v>1</v>
      </c>
      <c r="AO71" s="15"/>
      <c r="AP71" s="15"/>
      <c r="AQ71" s="14"/>
      <c r="AR71" s="14"/>
      <c r="AS71" s="14"/>
      <c r="BC71" s="15"/>
    </row>
    <row r="72" spans="1:55" ht="18" customHeight="1" x14ac:dyDescent="0.25">
      <c r="A72" s="15">
        <v>71</v>
      </c>
      <c r="B72" s="49"/>
      <c r="C72" s="17" t="s">
        <v>148</v>
      </c>
      <c r="D72" s="17" t="s">
        <v>136</v>
      </c>
      <c r="E72" s="17" t="str">
        <f t="shared" si="83"/>
        <v>David Burnett</v>
      </c>
      <c r="F72" s="18"/>
      <c r="G72" s="46"/>
      <c r="H72" s="23"/>
      <c r="I72" s="47"/>
      <c r="J72" s="23">
        <v>2.1782407407407407E-2</v>
      </c>
      <c r="K72" s="22"/>
      <c r="L72" s="23">
        <v>2.0405092592592593E-2</v>
      </c>
      <c r="M72" s="23">
        <v>2.0162037037037037E-2</v>
      </c>
      <c r="N72" s="42">
        <v>2.0219907407407409E-2</v>
      </c>
      <c r="O72" s="42">
        <v>2.0300925925925927E-2</v>
      </c>
      <c r="P72" s="24"/>
      <c r="Q72" s="24"/>
      <c r="R72" s="25"/>
      <c r="S72" s="26">
        <v>1.982638888888889E-2</v>
      </c>
      <c r="T72" s="25"/>
      <c r="U72" s="26">
        <v>1.9872685185185184E-2</v>
      </c>
      <c r="V72" s="25"/>
      <c r="W72" s="27"/>
      <c r="X72" s="28"/>
      <c r="Y72" s="26">
        <v>1.9976851851851853E-2</v>
      </c>
      <c r="Z72" s="27"/>
      <c r="AA72" s="59">
        <v>3.7905092592592594E-2</v>
      </c>
      <c r="AB72" s="60"/>
      <c r="AC72" s="31">
        <v>5.1886574074074071E-2</v>
      </c>
      <c r="AD72" s="56"/>
      <c r="AE72" s="33">
        <f t="shared" si="64"/>
        <v>8</v>
      </c>
      <c r="AF72" s="33">
        <f t="shared" si="65"/>
        <v>8</v>
      </c>
      <c r="AG72" s="34">
        <f t="shared" si="66"/>
        <v>1.982638888888889E-2</v>
      </c>
      <c r="AH72" s="35" t="e">
        <f>MAX(H72:M72,#REF!,P72:T72,U72:X72,Y72:Z72)-MIN(H72:M72,#REF!,P72:T72,U72:X72,Y72:Z72)</f>
        <v>#REF!</v>
      </c>
      <c r="AI72" s="36">
        <f t="shared" ref="AI72:AL72" si="89">SUM(AA72)</f>
        <v>3.7905092592592594E-2</v>
      </c>
      <c r="AJ72" s="36">
        <f t="shared" si="89"/>
        <v>0</v>
      </c>
      <c r="AK72" s="37">
        <f t="shared" si="89"/>
        <v>5.1886574074074071E-2</v>
      </c>
      <c r="AL72" s="37">
        <f t="shared" si="89"/>
        <v>0</v>
      </c>
      <c r="AM72" s="38"/>
      <c r="AN72" s="39">
        <f t="shared" si="79"/>
        <v>10</v>
      </c>
      <c r="AO72" s="14"/>
      <c r="AP72" s="15"/>
      <c r="AQ72" s="14"/>
      <c r="AR72" s="14"/>
      <c r="AS72" s="14"/>
      <c r="BC72" s="15"/>
    </row>
    <row r="73" spans="1:55" ht="18" customHeight="1" x14ac:dyDescent="0.25">
      <c r="A73" s="15">
        <v>72</v>
      </c>
      <c r="B73" s="49"/>
      <c r="C73" s="17" t="s">
        <v>148</v>
      </c>
      <c r="D73" s="17" t="s">
        <v>150</v>
      </c>
      <c r="E73" s="17" t="str">
        <f t="shared" si="83"/>
        <v>David Harper</v>
      </c>
      <c r="F73" s="18"/>
      <c r="G73" s="46"/>
      <c r="H73" s="23"/>
      <c r="I73" s="47"/>
      <c r="J73" s="23"/>
      <c r="K73" s="22"/>
      <c r="L73" s="23"/>
      <c r="M73" s="23"/>
      <c r="N73" s="42"/>
      <c r="O73" s="42"/>
      <c r="P73" s="24"/>
      <c r="Q73" s="24"/>
      <c r="R73" s="25"/>
      <c r="S73" s="26"/>
      <c r="T73" s="25"/>
      <c r="U73" s="26"/>
      <c r="V73" s="25"/>
      <c r="W73" s="27"/>
      <c r="X73" s="40">
        <v>1.7696759259259259E-2</v>
      </c>
      <c r="Y73" s="26">
        <v>1.7280092592592593E-2</v>
      </c>
      <c r="Z73" s="27"/>
      <c r="AA73" s="59"/>
      <c r="AB73" s="60"/>
      <c r="AC73" s="31"/>
      <c r="AD73" s="56"/>
      <c r="AE73" s="33">
        <f t="shared" si="64"/>
        <v>2</v>
      </c>
      <c r="AF73" s="33">
        <f t="shared" si="65"/>
        <v>2</v>
      </c>
      <c r="AG73" s="34">
        <f t="shared" si="66"/>
        <v>1.7280092592592593E-2</v>
      </c>
      <c r="AH73" s="35"/>
      <c r="AI73" s="36"/>
      <c r="AJ73" s="36"/>
      <c r="AK73" s="37"/>
      <c r="AL73" s="37"/>
      <c r="AM73" s="38"/>
      <c r="AN73" s="39"/>
      <c r="AO73" s="14"/>
      <c r="AP73" s="15"/>
      <c r="AQ73" s="14"/>
      <c r="AR73" s="14"/>
      <c r="AS73" s="14"/>
      <c r="BC73" s="15"/>
    </row>
    <row r="74" spans="1:55" ht="18" customHeight="1" x14ac:dyDescent="0.25">
      <c r="A74" s="15">
        <v>73</v>
      </c>
      <c r="B74" s="49"/>
      <c r="C74" s="17" t="s">
        <v>148</v>
      </c>
      <c r="D74" s="17" t="s">
        <v>151</v>
      </c>
      <c r="E74" s="17" t="str">
        <f t="shared" si="83"/>
        <v>David Norton</v>
      </c>
      <c r="F74" s="18"/>
      <c r="G74" s="46"/>
      <c r="H74" s="23"/>
      <c r="I74" s="47"/>
      <c r="J74" s="23"/>
      <c r="K74" s="22"/>
      <c r="L74" s="23"/>
      <c r="M74" s="23"/>
      <c r="N74" s="42"/>
      <c r="O74" s="58"/>
      <c r="P74" s="24"/>
      <c r="Q74" s="24"/>
      <c r="R74" s="26">
        <v>1.6782407407407409E-2</v>
      </c>
      <c r="S74" s="25"/>
      <c r="T74" s="26">
        <v>1.6666666666666666E-2</v>
      </c>
      <c r="U74" s="26">
        <v>1.6469907407407405E-2</v>
      </c>
      <c r="V74" s="26">
        <v>1.6701388888888887E-2</v>
      </c>
      <c r="W74" s="27"/>
      <c r="X74" s="28"/>
      <c r="Y74" s="25"/>
      <c r="Z74" s="27"/>
      <c r="AA74" s="57"/>
      <c r="AB74" s="60"/>
      <c r="AC74" s="55"/>
      <c r="AD74" s="56"/>
      <c r="AE74" s="33">
        <f t="shared" si="64"/>
        <v>4</v>
      </c>
      <c r="AF74" s="33">
        <f t="shared" si="65"/>
        <v>4</v>
      </c>
      <c r="AG74" s="34">
        <f t="shared" si="66"/>
        <v>1.6469907407407405E-2</v>
      </c>
      <c r="AH74" s="35"/>
      <c r="AI74" s="36">
        <f t="shared" ref="AI74:AL74" si="90">SUM(AA74)</f>
        <v>0</v>
      </c>
      <c r="AJ74" s="36">
        <f t="shared" si="90"/>
        <v>0</v>
      </c>
      <c r="AK74" s="37">
        <f t="shared" si="90"/>
        <v>0</v>
      </c>
      <c r="AL74" s="37">
        <f t="shared" si="90"/>
        <v>0</v>
      </c>
      <c r="AM74" s="38"/>
      <c r="AN74" s="39">
        <f t="shared" ref="AN74:AN97" si="91">COUNT(F74:AD74)</f>
        <v>4</v>
      </c>
      <c r="AO74" s="14"/>
      <c r="AP74" s="15"/>
      <c r="AQ74" s="14"/>
      <c r="AR74" s="14"/>
      <c r="AS74" s="14"/>
      <c r="BC74" s="15"/>
    </row>
    <row r="75" spans="1:55" ht="18" customHeight="1" x14ac:dyDescent="0.25">
      <c r="A75" s="15">
        <v>74</v>
      </c>
      <c r="B75" s="49"/>
      <c r="C75" s="21" t="s">
        <v>148</v>
      </c>
      <c r="D75" s="21" t="s">
        <v>152</v>
      </c>
      <c r="E75" s="17" t="str">
        <f t="shared" si="83"/>
        <v>David Roche</v>
      </c>
      <c r="F75" s="18"/>
      <c r="G75" s="46"/>
      <c r="H75" s="20">
        <v>1.5312500000000001E-2</v>
      </c>
      <c r="I75" s="47"/>
      <c r="J75" s="23">
        <v>1.5231481481481481E-2</v>
      </c>
      <c r="K75" s="42">
        <v>1.5162037037037036E-2</v>
      </c>
      <c r="L75" s="23">
        <v>1.5300925925925921E-2</v>
      </c>
      <c r="M75" s="22" t="s">
        <v>153</v>
      </c>
      <c r="N75" s="17"/>
      <c r="O75" s="42">
        <v>1.5127314814814816E-2</v>
      </c>
      <c r="P75" s="24"/>
      <c r="Q75" s="24"/>
      <c r="R75" s="25"/>
      <c r="S75" s="26">
        <v>1.5219907407407409E-2</v>
      </c>
      <c r="T75" s="26">
        <v>1.4907407407407406E-2</v>
      </c>
      <c r="U75" s="25"/>
      <c r="V75" s="26">
        <v>1.494212962962963E-2</v>
      </c>
      <c r="W75" s="27"/>
      <c r="X75" s="28"/>
      <c r="Y75" s="25" t="s">
        <v>153</v>
      </c>
      <c r="Z75" s="27"/>
      <c r="AA75" s="59">
        <v>2.7002314814814812E-2</v>
      </c>
      <c r="AB75" s="61"/>
      <c r="AC75" s="31">
        <v>3.9039351851851853E-2</v>
      </c>
      <c r="AD75" s="56"/>
      <c r="AE75" s="33">
        <f t="shared" si="64"/>
        <v>8</v>
      </c>
      <c r="AF75" s="33">
        <f t="shared" si="65"/>
        <v>8</v>
      </c>
      <c r="AG75" s="34">
        <f t="shared" si="66"/>
        <v>1.4907407407407406E-2</v>
      </c>
      <c r="AH75" s="35" t="e">
        <f t="shared" ref="AH75:AH78" si="92">MAX(H75:M75,#REF!,P75:T75,U75:X75,Y75:Z75)-MIN(H75:M75,#REF!,P75:T75,U75:X75,Y75:Z75)</f>
        <v>#REF!</v>
      </c>
      <c r="AI75" s="36">
        <f t="shared" ref="AI75:AL75" si="93">SUM(AA75)</f>
        <v>2.7002314814814812E-2</v>
      </c>
      <c r="AJ75" s="36">
        <f t="shared" si="93"/>
        <v>0</v>
      </c>
      <c r="AK75" s="37">
        <f t="shared" si="93"/>
        <v>3.9039351851851853E-2</v>
      </c>
      <c r="AL75" s="37">
        <f t="shared" si="93"/>
        <v>0</v>
      </c>
      <c r="AM75" s="38"/>
      <c r="AN75" s="39">
        <f t="shared" si="91"/>
        <v>10</v>
      </c>
      <c r="AO75" s="14"/>
      <c r="AP75" s="15"/>
      <c r="AQ75" s="14"/>
      <c r="AR75" s="14"/>
      <c r="AS75" s="14"/>
      <c r="BC75" s="15"/>
    </row>
    <row r="76" spans="1:55" ht="18" customHeight="1" x14ac:dyDescent="0.25">
      <c r="A76" s="15">
        <v>75</v>
      </c>
      <c r="B76" s="49"/>
      <c r="C76" s="17" t="s">
        <v>154</v>
      </c>
      <c r="D76" s="17" t="s">
        <v>155</v>
      </c>
      <c r="E76" s="17" t="str">
        <f t="shared" si="83"/>
        <v>Dean Buckeridge</v>
      </c>
      <c r="F76" s="41">
        <v>1.2453703703703699E-2</v>
      </c>
      <c r="G76" s="19"/>
      <c r="H76" s="20">
        <v>2.0081018518518519E-2</v>
      </c>
      <c r="I76" s="42">
        <v>2.015046296296296E-2</v>
      </c>
      <c r="J76" s="23">
        <v>1.951388888888889E-2</v>
      </c>
      <c r="K76" s="42">
        <v>1.8993055555555555E-2</v>
      </c>
      <c r="L76" s="22"/>
      <c r="M76" s="23">
        <v>1.9201388888888893E-2</v>
      </c>
      <c r="N76" s="42">
        <v>1.8645833333333334E-2</v>
      </c>
      <c r="O76" s="41">
        <v>1.8935185185185183E-2</v>
      </c>
      <c r="P76" s="18"/>
      <c r="Q76" s="18"/>
      <c r="R76" s="41"/>
      <c r="S76" s="26">
        <v>1.8101851851851852E-2</v>
      </c>
      <c r="T76" s="26">
        <v>1.9085648148148147E-2</v>
      </c>
      <c r="U76" s="41">
        <v>1.8391203703703705E-2</v>
      </c>
      <c r="V76" s="41"/>
      <c r="W76" s="37"/>
      <c r="X76" s="50"/>
      <c r="Y76" s="51">
        <v>1.8749999999999999E-2</v>
      </c>
      <c r="Z76" s="52"/>
      <c r="AA76" s="62">
        <v>3.5034722222222224E-2</v>
      </c>
      <c r="AB76" s="30"/>
      <c r="AC76" s="31"/>
      <c r="AD76" s="54"/>
      <c r="AE76" s="33">
        <f t="shared" si="64"/>
        <v>12</v>
      </c>
      <c r="AF76" s="33">
        <f t="shared" si="65"/>
        <v>11</v>
      </c>
      <c r="AG76" s="34">
        <f t="shared" si="66"/>
        <v>1.8101851851851852E-2</v>
      </c>
      <c r="AH76" s="35" t="e">
        <f t="shared" si="92"/>
        <v>#REF!</v>
      </c>
      <c r="AI76" s="36">
        <f t="shared" ref="AI76:AL76" si="94">SUM(AA76)</f>
        <v>3.5034722222222224E-2</v>
      </c>
      <c r="AJ76" s="36">
        <f t="shared" si="94"/>
        <v>0</v>
      </c>
      <c r="AK76" s="37">
        <f t="shared" si="94"/>
        <v>0</v>
      </c>
      <c r="AL76" s="37">
        <f t="shared" si="94"/>
        <v>0</v>
      </c>
      <c r="AM76" s="38"/>
      <c r="AN76" s="39">
        <f t="shared" si="91"/>
        <v>13</v>
      </c>
      <c r="AO76" s="14"/>
      <c r="AP76" s="14"/>
      <c r="AQ76" s="14"/>
      <c r="AR76" s="14"/>
      <c r="AS76" s="14"/>
      <c r="BC76" s="15"/>
    </row>
    <row r="77" spans="1:55" ht="18" customHeight="1" x14ac:dyDescent="0.25">
      <c r="A77" s="15">
        <v>76</v>
      </c>
      <c r="B77" s="49"/>
      <c r="C77" s="17" t="s">
        <v>154</v>
      </c>
      <c r="D77" s="17" t="s">
        <v>156</v>
      </c>
      <c r="E77" s="17" t="str">
        <f t="shared" si="83"/>
        <v>Dean Cameron</v>
      </c>
      <c r="F77" s="41">
        <v>1.0925925925925927E-2</v>
      </c>
      <c r="G77" s="19"/>
      <c r="H77" s="20">
        <v>1.8101851851851852E-2</v>
      </c>
      <c r="I77" s="47"/>
      <c r="J77" s="23">
        <v>1.7199074074074075E-2</v>
      </c>
      <c r="K77" s="49"/>
      <c r="L77" s="23">
        <v>1.6608796296296299E-2</v>
      </c>
      <c r="M77" s="23">
        <v>1.6909722222222225E-2</v>
      </c>
      <c r="N77" s="17"/>
      <c r="O77" s="41">
        <v>1.695601851851852E-2</v>
      </c>
      <c r="P77" s="26">
        <v>1.6562500000000001E-2</v>
      </c>
      <c r="Q77" s="26"/>
      <c r="R77" s="41"/>
      <c r="S77" s="26"/>
      <c r="T77" s="26"/>
      <c r="U77" s="41"/>
      <c r="V77" s="41">
        <v>1.7303240740740741E-2</v>
      </c>
      <c r="W77" s="37"/>
      <c r="X77" s="50"/>
      <c r="Y77" s="51">
        <v>1.7453703703703704E-2</v>
      </c>
      <c r="Z77" s="41"/>
      <c r="AA77" s="53"/>
      <c r="AB77" s="30"/>
      <c r="AC77" s="31"/>
      <c r="AD77" s="54"/>
      <c r="AE77" s="33">
        <f t="shared" si="64"/>
        <v>9</v>
      </c>
      <c r="AF77" s="33">
        <f t="shared" si="65"/>
        <v>8</v>
      </c>
      <c r="AG77" s="34">
        <f t="shared" si="66"/>
        <v>1.6562500000000001E-2</v>
      </c>
      <c r="AH77" s="35" t="e">
        <f t="shared" si="92"/>
        <v>#REF!</v>
      </c>
      <c r="AI77" s="36">
        <f t="shared" ref="AI77:AL77" si="95">SUM(AA77)</f>
        <v>0</v>
      </c>
      <c r="AJ77" s="36">
        <f t="shared" si="95"/>
        <v>0</v>
      </c>
      <c r="AK77" s="37">
        <f t="shared" si="95"/>
        <v>0</v>
      </c>
      <c r="AL77" s="37">
        <f t="shared" si="95"/>
        <v>0</v>
      </c>
      <c r="AM77" s="38"/>
      <c r="AN77" s="39">
        <f t="shared" si="91"/>
        <v>9</v>
      </c>
      <c r="AO77" s="14"/>
      <c r="AP77" s="14"/>
      <c r="AQ77" s="14"/>
      <c r="AR77" s="14"/>
      <c r="AS77" s="14"/>
      <c r="BC77" s="15"/>
    </row>
    <row r="78" spans="1:55" ht="18" customHeight="1" x14ac:dyDescent="0.25">
      <c r="A78" s="15">
        <v>77</v>
      </c>
      <c r="B78" s="49"/>
      <c r="C78" s="17" t="s">
        <v>154</v>
      </c>
      <c r="D78" s="17" t="s">
        <v>95</v>
      </c>
      <c r="E78" s="17" t="str">
        <f t="shared" si="83"/>
        <v>Dean Harris</v>
      </c>
      <c r="F78" s="41">
        <v>1.1377314814814816E-2</v>
      </c>
      <c r="G78" s="19"/>
      <c r="H78" s="23"/>
      <c r="I78" s="47"/>
      <c r="J78" s="23">
        <v>1.8437499999999996E-2</v>
      </c>
      <c r="K78" s="42">
        <v>1.7615740740740737E-2</v>
      </c>
      <c r="L78" s="23">
        <v>1.8530092592592591E-2</v>
      </c>
      <c r="M78" s="23">
        <v>1.787037037037037E-2</v>
      </c>
      <c r="N78" s="17"/>
      <c r="O78" s="41">
        <v>1.726851851851852E-2</v>
      </c>
      <c r="P78" s="18"/>
      <c r="Q78" s="18"/>
      <c r="R78" s="41"/>
      <c r="S78" s="41"/>
      <c r="T78" s="26"/>
      <c r="U78" s="26"/>
      <c r="V78" s="26">
        <v>1.7604166666666667E-2</v>
      </c>
      <c r="W78" s="37"/>
      <c r="X78" s="50"/>
      <c r="Y78" s="51">
        <v>1.7361111111111112E-2</v>
      </c>
      <c r="Z78" s="26"/>
      <c r="AA78" s="62">
        <v>3.172453703703703E-2</v>
      </c>
      <c r="AB78" s="30"/>
      <c r="AC78" s="31"/>
      <c r="AD78" s="54"/>
      <c r="AE78" s="33">
        <f t="shared" si="64"/>
        <v>8</v>
      </c>
      <c r="AF78" s="33">
        <f t="shared" si="65"/>
        <v>7</v>
      </c>
      <c r="AG78" s="34">
        <f t="shared" si="66"/>
        <v>1.726851851851852E-2</v>
      </c>
      <c r="AH78" s="35" t="e">
        <f t="shared" si="92"/>
        <v>#REF!</v>
      </c>
      <c r="AI78" s="36">
        <f t="shared" ref="AI78:AL78" si="96">SUM(AA78)</f>
        <v>3.172453703703703E-2</v>
      </c>
      <c r="AJ78" s="36">
        <f t="shared" si="96"/>
        <v>0</v>
      </c>
      <c r="AK78" s="37">
        <f t="shared" si="96"/>
        <v>0</v>
      </c>
      <c r="AL78" s="37">
        <f t="shared" si="96"/>
        <v>0</v>
      </c>
      <c r="AM78" s="38"/>
      <c r="AN78" s="39">
        <f t="shared" si="91"/>
        <v>9</v>
      </c>
      <c r="AO78" s="14"/>
      <c r="AP78" s="14"/>
      <c r="AQ78" s="14"/>
      <c r="AR78" s="14"/>
      <c r="AS78" s="14"/>
      <c r="BC78" s="15"/>
    </row>
    <row r="79" spans="1:55" ht="18" customHeight="1" x14ac:dyDescent="0.25">
      <c r="A79" s="15">
        <v>78</v>
      </c>
      <c r="B79" s="49"/>
      <c r="C79" s="17" t="s">
        <v>157</v>
      </c>
      <c r="D79" s="17" t="s">
        <v>158</v>
      </c>
      <c r="E79" s="17" t="str">
        <f t="shared" si="83"/>
        <v>Dylan McNeice</v>
      </c>
      <c r="F79" s="41"/>
      <c r="G79" s="19"/>
      <c r="H79" s="23"/>
      <c r="I79" s="47"/>
      <c r="J79" s="23"/>
      <c r="K79" s="42"/>
      <c r="L79" s="23"/>
      <c r="M79" s="23"/>
      <c r="N79" s="17"/>
      <c r="O79" s="41">
        <v>1.6666666666666666E-2</v>
      </c>
      <c r="P79" s="18"/>
      <c r="Q79" s="18"/>
      <c r="R79" s="41"/>
      <c r="S79" s="41"/>
      <c r="T79" s="26"/>
      <c r="U79" s="26"/>
      <c r="V79" s="26"/>
      <c r="W79" s="37"/>
      <c r="X79" s="50"/>
      <c r="Y79" s="51"/>
      <c r="Z79" s="26"/>
      <c r="AA79" s="53"/>
      <c r="AB79" s="30"/>
      <c r="AC79" s="31"/>
      <c r="AD79" s="54"/>
      <c r="AE79" s="33">
        <f t="shared" si="64"/>
        <v>1</v>
      </c>
      <c r="AF79" s="33">
        <f t="shared" si="65"/>
        <v>1</v>
      </c>
      <c r="AG79" s="34">
        <f t="shared" si="66"/>
        <v>1.6666666666666666E-2</v>
      </c>
      <c r="AH79" s="35"/>
      <c r="AI79" s="36">
        <f t="shared" ref="AI79:AL79" si="97">SUM(AA79)</f>
        <v>0</v>
      </c>
      <c r="AJ79" s="36">
        <f t="shared" si="97"/>
        <v>0</v>
      </c>
      <c r="AK79" s="37">
        <f t="shared" si="97"/>
        <v>0</v>
      </c>
      <c r="AL79" s="37">
        <f t="shared" si="97"/>
        <v>0</v>
      </c>
      <c r="AM79" s="38"/>
      <c r="AN79" s="39">
        <f t="shared" si="91"/>
        <v>1</v>
      </c>
      <c r="AO79" s="14"/>
      <c r="AP79" s="14"/>
      <c r="AQ79" s="14"/>
      <c r="AR79" s="14"/>
      <c r="AS79" s="14"/>
      <c r="BC79" s="15"/>
    </row>
    <row r="80" spans="1:55" ht="18" customHeight="1" x14ac:dyDescent="0.25">
      <c r="A80" s="15">
        <v>79</v>
      </c>
      <c r="B80" s="49"/>
      <c r="C80" s="17" t="s">
        <v>159</v>
      </c>
      <c r="D80" s="17" t="s">
        <v>160</v>
      </c>
      <c r="E80" s="17" t="str">
        <f t="shared" si="83"/>
        <v>Emily Wall</v>
      </c>
      <c r="F80" s="41"/>
      <c r="G80" s="46"/>
      <c r="H80" s="20"/>
      <c r="I80" s="42"/>
      <c r="J80" s="23"/>
      <c r="K80" s="42">
        <v>1.8599537037037036E-2</v>
      </c>
      <c r="L80" s="23">
        <v>1.8773148148148143E-2</v>
      </c>
      <c r="M80" s="23">
        <v>1.8877314814814809E-2</v>
      </c>
      <c r="N80" s="17"/>
      <c r="O80" s="58"/>
      <c r="P80" s="18"/>
      <c r="Q80" s="18"/>
      <c r="R80" s="41"/>
      <c r="S80" s="41"/>
      <c r="T80" s="26"/>
      <c r="U80" s="26"/>
      <c r="V80" s="26"/>
      <c r="W80" s="37"/>
      <c r="X80" s="50"/>
      <c r="Y80" s="51"/>
      <c r="Z80" s="26"/>
      <c r="AA80" s="59">
        <v>3.3518518518518517E-2</v>
      </c>
      <c r="AB80" s="61"/>
      <c r="AC80" s="31"/>
      <c r="AD80" s="54"/>
      <c r="AE80" s="33">
        <f t="shared" si="64"/>
        <v>3</v>
      </c>
      <c r="AF80" s="33">
        <f t="shared" si="65"/>
        <v>3</v>
      </c>
      <c r="AG80" s="34">
        <f t="shared" si="66"/>
        <v>1.8599537037037036E-2</v>
      </c>
      <c r="AH80" s="35"/>
      <c r="AI80" s="36">
        <f t="shared" ref="AI80:AL80" si="98">SUM(AA80)</f>
        <v>3.3518518518518517E-2</v>
      </c>
      <c r="AJ80" s="36">
        <f t="shared" si="98"/>
        <v>0</v>
      </c>
      <c r="AK80" s="37">
        <f t="shared" si="98"/>
        <v>0</v>
      </c>
      <c r="AL80" s="37">
        <f t="shared" si="98"/>
        <v>0</v>
      </c>
      <c r="AM80" s="38"/>
      <c r="AN80" s="39">
        <f t="shared" si="91"/>
        <v>4</v>
      </c>
      <c r="AO80" s="14"/>
      <c r="AP80" s="14"/>
      <c r="AQ80" s="14"/>
      <c r="AR80" s="14"/>
      <c r="AS80" s="14"/>
      <c r="BC80" s="15"/>
    </row>
    <row r="81" spans="1:55" ht="18" customHeight="1" x14ac:dyDescent="0.25">
      <c r="A81" s="15">
        <v>80</v>
      </c>
      <c r="B81" s="49"/>
      <c r="C81" s="17" t="s">
        <v>161</v>
      </c>
      <c r="D81" s="17" t="s">
        <v>162</v>
      </c>
      <c r="E81" s="17" t="str">
        <f t="shared" si="83"/>
        <v>Fiona Crombie</v>
      </c>
      <c r="F81" s="41"/>
      <c r="G81" s="46"/>
      <c r="H81" s="20"/>
      <c r="I81" s="42"/>
      <c r="J81" s="23"/>
      <c r="K81" s="42"/>
      <c r="L81" s="23"/>
      <c r="M81" s="23"/>
      <c r="N81" s="17"/>
      <c r="O81" s="58"/>
      <c r="P81" s="18"/>
      <c r="Q81" s="18"/>
      <c r="R81" s="41"/>
      <c r="S81" s="41"/>
      <c r="T81" s="26"/>
      <c r="U81" s="26"/>
      <c r="V81" s="26"/>
      <c r="W81" s="37"/>
      <c r="X81" s="50"/>
      <c r="Y81" s="51"/>
      <c r="Z81" s="26"/>
      <c r="AA81" s="59">
        <v>3.0925925925925926E-2</v>
      </c>
      <c r="AB81" s="61"/>
      <c r="AC81" s="31"/>
      <c r="AD81" s="54"/>
      <c r="AE81" s="33">
        <f t="shared" si="64"/>
        <v>0</v>
      </c>
      <c r="AF81" s="33">
        <f t="shared" si="65"/>
        <v>0</v>
      </c>
      <c r="AG81" s="34">
        <f t="shared" si="66"/>
        <v>0</v>
      </c>
      <c r="AH81" s="35"/>
      <c r="AI81" s="36">
        <f t="shared" ref="AI81:AL81" si="99">SUM(AA81)</f>
        <v>3.0925925925925926E-2</v>
      </c>
      <c r="AJ81" s="36">
        <f t="shared" si="99"/>
        <v>0</v>
      </c>
      <c r="AK81" s="37">
        <f t="shared" si="99"/>
        <v>0</v>
      </c>
      <c r="AL81" s="37">
        <f t="shared" si="99"/>
        <v>0</v>
      </c>
      <c r="AM81" s="38"/>
      <c r="AN81" s="39">
        <f t="shared" si="91"/>
        <v>1</v>
      </c>
      <c r="AO81" s="14"/>
      <c r="AP81" s="14"/>
      <c r="AQ81" s="14"/>
      <c r="AR81" s="14"/>
      <c r="AS81" s="14"/>
      <c r="BC81" s="15"/>
    </row>
    <row r="82" spans="1:55" ht="18" customHeight="1" x14ac:dyDescent="0.25">
      <c r="A82" s="15">
        <v>81</v>
      </c>
      <c r="B82" s="49"/>
      <c r="C82" s="17" t="s">
        <v>161</v>
      </c>
      <c r="D82" s="17" t="s">
        <v>142</v>
      </c>
      <c r="E82" s="17" t="str">
        <f t="shared" si="83"/>
        <v>Fiona Humpheson</v>
      </c>
      <c r="F82" s="41"/>
      <c r="G82" s="46"/>
      <c r="H82" s="20"/>
      <c r="I82" s="42"/>
      <c r="J82" s="23">
        <v>2.0729166666666667E-2</v>
      </c>
      <c r="K82" s="42">
        <v>2.0266203703703706E-2</v>
      </c>
      <c r="L82" s="23">
        <v>1.96875E-2</v>
      </c>
      <c r="M82" s="23">
        <v>2.0543981481481483E-2</v>
      </c>
      <c r="N82" s="17"/>
      <c r="O82" s="42">
        <v>0.02</v>
      </c>
      <c r="P82" s="18"/>
      <c r="Q82" s="18"/>
      <c r="R82" s="41">
        <v>1.9768518518518515E-2</v>
      </c>
      <c r="S82" s="41">
        <v>1.954861111111111E-2</v>
      </c>
      <c r="T82" s="26"/>
      <c r="U82" s="26"/>
      <c r="V82" s="26"/>
      <c r="W82" s="37"/>
      <c r="X82" s="50">
        <v>1.9780092592592592E-2</v>
      </c>
      <c r="Y82" s="51"/>
      <c r="Z82" s="26"/>
      <c r="AA82" s="57"/>
      <c r="AB82" s="61"/>
      <c r="AC82" s="31"/>
      <c r="AD82" s="54"/>
      <c r="AE82" s="33">
        <f t="shared" si="64"/>
        <v>8</v>
      </c>
      <c r="AF82" s="33">
        <f t="shared" si="65"/>
        <v>8</v>
      </c>
      <c r="AG82" s="34">
        <f t="shared" si="66"/>
        <v>1.954861111111111E-2</v>
      </c>
      <c r="AH82" s="35"/>
      <c r="AI82" s="36">
        <f t="shared" ref="AI82:AL82" si="100">SUM(AA82)</f>
        <v>0</v>
      </c>
      <c r="AJ82" s="36">
        <f t="shared" si="100"/>
        <v>0</v>
      </c>
      <c r="AK82" s="37">
        <f t="shared" si="100"/>
        <v>0</v>
      </c>
      <c r="AL82" s="37">
        <f t="shared" si="100"/>
        <v>0</v>
      </c>
      <c r="AM82" s="38"/>
      <c r="AN82" s="39">
        <f t="shared" si="91"/>
        <v>8</v>
      </c>
      <c r="AO82" s="14"/>
      <c r="AP82" s="14"/>
      <c r="AQ82" s="14"/>
      <c r="AR82" s="14"/>
      <c r="AS82" s="14"/>
      <c r="BC82" s="15"/>
    </row>
    <row r="83" spans="1:55" ht="18" customHeight="1" x14ac:dyDescent="0.25">
      <c r="A83" s="15">
        <v>82</v>
      </c>
      <c r="B83" s="49"/>
      <c r="C83" s="17" t="s">
        <v>163</v>
      </c>
      <c r="D83" s="17" t="s">
        <v>164</v>
      </c>
      <c r="E83" s="17" t="str">
        <f t="shared" si="83"/>
        <v>Fionn Cullinane</v>
      </c>
      <c r="F83" s="41"/>
      <c r="G83" s="46"/>
      <c r="H83" s="20"/>
      <c r="I83" s="42"/>
      <c r="J83" s="23"/>
      <c r="K83" s="42"/>
      <c r="L83" s="23"/>
      <c r="M83" s="23"/>
      <c r="N83" s="17"/>
      <c r="O83" s="58"/>
      <c r="P83" s="18"/>
      <c r="Q83" s="18"/>
      <c r="R83" s="41">
        <v>1.650462962962963E-2</v>
      </c>
      <c r="S83" s="41"/>
      <c r="T83" s="26"/>
      <c r="U83" s="26"/>
      <c r="V83" s="26"/>
      <c r="W83" s="37"/>
      <c r="X83" s="50"/>
      <c r="Y83" s="51"/>
      <c r="Z83" s="26"/>
      <c r="AA83" s="57"/>
      <c r="AB83" s="61"/>
      <c r="AC83" s="31"/>
      <c r="AD83" s="54"/>
      <c r="AE83" s="33">
        <f t="shared" si="64"/>
        <v>1</v>
      </c>
      <c r="AF83" s="33">
        <f t="shared" si="65"/>
        <v>1</v>
      </c>
      <c r="AG83" s="34">
        <f t="shared" si="66"/>
        <v>1.650462962962963E-2</v>
      </c>
      <c r="AH83" s="35"/>
      <c r="AI83" s="36">
        <f t="shared" ref="AI83:AL83" si="101">SUM(AA83)</f>
        <v>0</v>
      </c>
      <c r="AJ83" s="36">
        <f t="shared" si="101"/>
        <v>0</v>
      </c>
      <c r="AK83" s="37">
        <f t="shared" si="101"/>
        <v>0</v>
      </c>
      <c r="AL83" s="37">
        <f t="shared" si="101"/>
        <v>0</v>
      </c>
      <c r="AM83" s="38"/>
      <c r="AN83" s="39">
        <f t="shared" si="91"/>
        <v>1</v>
      </c>
      <c r="AO83" s="14"/>
      <c r="AP83" s="14"/>
      <c r="AQ83" s="14"/>
      <c r="AR83" s="14"/>
      <c r="AS83" s="14"/>
      <c r="BC83" s="15"/>
    </row>
    <row r="84" spans="1:55" ht="18" customHeight="1" x14ac:dyDescent="0.25">
      <c r="A84" s="15">
        <v>83</v>
      </c>
      <c r="B84" s="49"/>
      <c r="C84" s="17" t="s">
        <v>165</v>
      </c>
      <c r="D84" s="17" t="s">
        <v>166</v>
      </c>
      <c r="E84" s="17" t="str">
        <f t="shared" si="83"/>
        <v>Gareth Morgan</v>
      </c>
      <c r="F84" s="18">
        <v>1.1516203703703702E-2</v>
      </c>
      <c r="G84" s="19"/>
      <c r="H84" s="20">
        <v>1.8506944444444444E-2</v>
      </c>
      <c r="I84" s="42">
        <v>1.8090277777777782E-2</v>
      </c>
      <c r="J84" s="23">
        <v>1.6956018518518516E-2</v>
      </c>
      <c r="K84" s="42">
        <v>1.6886574074074075E-2</v>
      </c>
      <c r="L84" s="22"/>
      <c r="M84" s="23">
        <v>1.7372685185185185E-2</v>
      </c>
      <c r="N84" s="42">
        <v>1.6875000000000001E-2</v>
      </c>
      <c r="O84" s="41">
        <v>1.7164351851851851E-2</v>
      </c>
      <c r="P84" s="24"/>
      <c r="Q84" s="24"/>
      <c r="R84" s="26">
        <v>1.6770833333333332E-2</v>
      </c>
      <c r="S84" s="25"/>
      <c r="T84" s="25"/>
      <c r="U84" s="25"/>
      <c r="V84" s="25"/>
      <c r="W84" s="27"/>
      <c r="X84" s="28"/>
      <c r="Y84" s="25"/>
      <c r="Z84" s="27"/>
      <c r="AA84" s="53"/>
      <c r="AB84" s="30"/>
      <c r="AC84" s="55"/>
      <c r="AD84" s="56"/>
      <c r="AE84" s="33">
        <f t="shared" si="64"/>
        <v>9</v>
      </c>
      <c r="AF84" s="33">
        <f t="shared" si="65"/>
        <v>8</v>
      </c>
      <c r="AG84" s="34">
        <f t="shared" si="66"/>
        <v>1.6770833333333332E-2</v>
      </c>
      <c r="AH84" s="35" t="e">
        <f t="shared" ref="AH84:AH85" si="102">MAX(H84:M84,#REF!,P84:T84,U84:X84,Y84:Z84)-MIN(H84:M84,#REF!,P84:T84,U84:X84,Y84:Z84)</f>
        <v>#REF!</v>
      </c>
      <c r="AI84" s="36">
        <f t="shared" ref="AI84:AL84" si="103">SUM(AA84)</f>
        <v>0</v>
      </c>
      <c r="AJ84" s="36">
        <f t="shared" si="103"/>
        <v>0</v>
      </c>
      <c r="AK84" s="37">
        <f t="shared" si="103"/>
        <v>0</v>
      </c>
      <c r="AL84" s="37">
        <f t="shared" si="103"/>
        <v>0</v>
      </c>
      <c r="AM84" s="38"/>
      <c r="AN84" s="39">
        <f t="shared" si="91"/>
        <v>9</v>
      </c>
      <c r="AO84" s="14"/>
      <c r="AP84" s="14"/>
      <c r="AQ84" s="14"/>
      <c r="AR84" s="14"/>
      <c r="AS84" s="14"/>
      <c r="BC84" s="15"/>
    </row>
    <row r="85" spans="1:55" ht="18" customHeight="1" x14ac:dyDescent="0.25">
      <c r="A85" s="15">
        <v>84</v>
      </c>
      <c r="B85" s="49"/>
      <c r="C85" s="17" t="s">
        <v>167</v>
      </c>
      <c r="D85" s="17" t="s">
        <v>168</v>
      </c>
      <c r="E85" s="17" t="str">
        <f t="shared" si="83"/>
        <v>Gary Ferguson</v>
      </c>
      <c r="F85" s="41">
        <v>1.0300925925925925E-2</v>
      </c>
      <c r="G85" s="19"/>
      <c r="H85" s="20">
        <v>1.638888888888889E-2</v>
      </c>
      <c r="I85" s="47"/>
      <c r="J85" s="23">
        <v>1.6331018518518519E-2</v>
      </c>
      <c r="K85" s="42">
        <v>1.6250000000000001E-2</v>
      </c>
      <c r="L85" s="23">
        <v>1.5983796296296295E-2</v>
      </c>
      <c r="M85" s="23">
        <v>1.6238425925925927E-2</v>
      </c>
      <c r="N85" s="42">
        <v>1.5995370370370372E-2</v>
      </c>
      <c r="O85" s="41">
        <v>1.6203703703703703E-2</v>
      </c>
      <c r="P85" s="26">
        <v>1.6064814814814813E-2</v>
      </c>
      <c r="Q85" s="26"/>
      <c r="R85" s="41">
        <v>1.5717592592592592E-2</v>
      </c>
      <c r="S85" s="41">
        <v>1.59375E-2</v>
      </c>
      <c r="T85" s="41"/>
      <c r="U85" s="41">
        <v>1.5787037037037037E-2</v>
      </c>
      <c r="V85" s="41"/>
      <c r="W85" s="41"/>
      <c r="X85" s="50">
        <v>1.622685185185185E-2</v>
      </c>
      <c r="Y85" s="51">
        <v>1.59375E-2</v>
      </c>
      <c r="Z85" s="41"/>
      <c r="AA85" s="62">
        <v>2.7222222222222228E-2</v>
      </c>
      <c r="AB85" s="44">
        <v>1.8622685185185183E-2</v>
      </c>
      <c r="AC85" s="44">
        <v>4.0254629629629633E-2</v>
      </c>
      <c r="AD85" s="54">
        <v>2.5243055555555557E-2</v>
      </c>
      <c r="AE85" s="33">
        <f t="shared" si="64"/>
        <v>14</v>
      </c>
      <c r="AF85" s="33">
        <f t="shared" si="65"/>
        <v>13</v>
      </c>
      <c r="AG85" s="34">
        <f t="shared" si="66"/>
        <v>1.5717592592592592E-2</v>
      </c>
      <c r="AH85" s="35" t="e">
        <f t="shared" si="102"/>
        <v>#REF!</v>
      </c>
      <c r="AI85" s="36">
        <f t="shared" ref="AI85:AL85" si="104">SUM(AA85)</f>
        <v>2.7222222222222228E-2</v>
      </c>
      <c r="AJ85" s="36">
        <f t="shared" si="104"/>
        <v>1.8622685185185183E-2</v>
      </c>
      <c r="AK85" s="37">
        <f t="shared" si="104"/>
        <v>4.0254629629629633E-2</v>
      </c>
      <c r="AL85" s="37">
        <f t="shared" si="104"/>
        <v>2.5243055555555557E-2</v>
      </c>
      <c r="AM85" s="38">
        <f>SUM(AG85)+SUM(AI85:AL85)</f>
        <v>0.12706018518518519</v>
      </c>
      <c r="AN85" s="39">
        <f t="shared" si="91"/>
        <v>18</v>
      </c>
      <c r="AO85" s="14"/>
      <c r="AP85" s="14"/>
      <c r="AQ85" s="14"/>
      <c r="AR85" s="14"/>
      <c r="AS85" s="14"/>
      <c r="BC85" s="15"/>
    </row>
    <row r="86" spans="1:55" ht="18" customHeight="1" x14ac:dyDescent="0.25">
      <c r="A86" s="15">
        <v>85</v>
      </c>
      <c r="B86" s="49"/>
      <c r="C86" s="17" t="s">
        <v>169</v>
      </c>
      <c r="D86" s="17" t="s">
        <v>170</v>
      </c>
      <c r="E86" s="17" t="str">
        <f t="shared" si="83"/>
        <v>Gerrard Rooney</v>
      </c>
      <c r="F86" s="41"/>
      <c r="G86" s="19"/>
      <c r="H86" s="20"/>
      <c r="I86" s="47"/>
      <c r="J86" s="23"/>
      <c r="K86" s="42"/>
      <c r="L86" s="23">
        <v>1.891203703703704E-2</v>
      </c>
      <c r="M86" s="22"/>
      <c r="N86" s="22"/>
      <c r="O86" s="58"/>
      <c r="P86" s="26"/>
      <c r="Q86" s="26"/>
      <c r="R86" s="41"/>
      <c r="S86" s="41"/>
      <c r="T86" s="41"/>
      <c r="U86" s="41"/>
      <c r="V86" s="41"/>
      <c r="W86" s="41"/>
      <c r="X86" s="50"/>
      <c r="Y86" s="51"/>
      <c r="Z86" s="41"/>
      <c r="AA86" s="57"/>
      <c r="AB86" s="61"/>
      <c r="AC86" s="44"/>
      <c r="AD86" s="54"/>
      <c r="AE86" s="33">
        <f t="shared" si="64"/>
        <v>1</v>
      </c>
      <c r="AF86" s="33">
        <f t="shared" si="65"/>
        <v>1</v>
      </c>
      <c r="AG86" s="34">
        <f t="shared" si="66"/>
        <v>1.891203703703704E-2</v>
      </c>
      <c r="AH86" s="35"/>
      <c r="AI86" s="36">
        <f t="shared" ref="AI86:AL86" si="105">SUM(AA86)</f>
        <v>0</v>
      </c>
      <c r="AJ86" s="36">
        <f t="shared" si="105"/>
        <v>0</v>
      </c>
      <c r="AK86" s="37">
        <f t="shared" si="105"/>
        <v>0</v>
      </c>
      <c r="AL86" s="37">
        <f t="shared" si="105"/>
        <v>0</v>
      </c>
      <c r="AM86" s="38"/>
      <c r="AN86" s="39">
        <f t="shared" si="91"/>
        <v>1</v>
      </c>
      <c r="AO86" s="14"/>
      <c r="AP86" s="14"/>
      <c r="AQ86" s="14"/>
      <c r="AR86" s="14"/>
      <c r="AS86" s="14"/>
      <c r="BC86" s="15"/>
    </row>
    <row r="87" spans="1:55" ht="18" customHeight="1" x14ac:dyDescent="0.25">
      <c r="A87" s="15">
        <v>86</v>
      </c>
      <c r="B87" s="49"/>
      <c r="C87" s="17" t="s">
        <v>171</v>
      </c>
      <c r="D87" s="17" t="s">
        <v>172</v>
      </c>
      <c r="E87" s="17" t="str">
        <f t="shared" si="83"/>
        <v>Glen  Rewi</v>
      </c>
      <c r="F87" s="41"/>
      <c r="G87" s="19"/>
      <c r="H87" s="20"/>
      <c r="I87" s="47"/>
      <c r="J87" s="23"/>
      <c r="K87" s="42"/>
      <c r="L87" s="23"/>
      <c r="M87" s="22"/>
      <c r="N87" s="22"/>
      <c r="O87" s="58"/>
      <c r="P87" s="26">
        <v>1.5428240740740741E-2</v>
      </c>
      <c r="Q87" s="26"/>
      <c r="R87" s="41"/>
      <c r="S87" s="41">
        <v>1.4918981481481483E-2</v>
      </c>
      <c r="T87" s="41">
        <v>1.480324074074074E-2</v>
      </c>
      <c r="U87" s="41">
        <v>1.4664351851851852E-2</v>
      </c>
      <c r="V87" s="41">
        <v>1.503472222222222E-2</v>
      </c>
      <c r="W87" s="41"/>
      <c r="X87" s="50"/>
      <c r="Y87" s="51">
        <v>1.480324074074074E-2</v>
      </c>
      <c r="Z87" s="41"/>
      <c r="AA87" s="57"/>
      <c r="AB87" s="61"/>
      <c r="AC87" s="44"/>
      <c r="AD87" s="54"/>
      <c r="AE87" s="33">
        <f t="shared" si="64"/>
        <v>6</v>
      </c>
      <c r="AF87" s="33">
        <f t="shared" si="65"/>
        <v>6</v>
      </c>
      <c r="AG87" s="34">
        <f t="shared" si="66"/>
        <v>1.4664351851851852E-2</v>
      </c>
      <c r="AH87" s="35"/>
      <c r="AI87" s="36">
        <f t="shared" ref="AI87:AL87" si="106">SUM(AA87)</f>
        <v>0</v>
      </c>
      <c r="AJ87" s="36">
        <f t="shared" si="106"/>
        <v>0</v>
      </c>
      <c r="AK87" s="37">
        <f t="shared" si="106"/>
        <v>0</v>
      </c>
      <c r="AL87" s="37">
        <f t="shared" si="106"/>
        <v>0</v>
      </c>
      <c r="AM87" s="38"/>
      <c r="AN87" s="39">
        <f t="shared" si="91"/>
        <v>6</v>
      </c>
      <c r="AO87" s="14"/>
      <c r="AP87" s="14"/>
      <c r="AQ87" s="14"/>
      <c r="AR87" s="14"/>
      <c r="AS87" s="14"/>
      <c r="BC87" s="15"/>
    </row>
    <row r="88" spans="1:55" ht="18" customHeight="1" x14ac:dyDescent="0.25">
      <c r="A88" s="15">
        <v>87</v>
      </c>
      <c r="B88" s="49"/>
      <c r="C88" s="17" t="s">
        <v>173</v>
      </c>
      <c r="D88" s="17" t="s">
        <v>174</v>
      </c>
      <c r="E88" s="17" t="str">
        <f t="shared" si="83"/>
        <v>Graeme Litt</v>
      </c>
      <c r="F88" s="41"/>
      <c r="G88" s="19"/>
      <c r="H88" s="20"/>
      <c r="I88" s="47"/>
      <c r="J88" s="23"/>
      <c r="K88" s="42"/>
      <c r="L88" s="23"/>
      <c r="M88" s="22"/>
      <c r="N88" s="22"/>
      <c r="O88" s="58"/>
      <c r="P88" s="26">
        <v>1.9270833333333334E-2</v>
      </c>
      <c r="Q88" s="26"/>
      <c r="R88" s="41"/>
      <c r="S88" s="41"/>
      <c r="T88" s="41"/>
      <c r="U88" s="41"/>
      <c r="V88" s="41"/>
      <c r="W88" s="41"/>
      <c r="X88" s="50"/>
      <c r="Y88" s="51"/>
      <c r="Z88" s="41"/>
      <c r="AA88" s="57"/>
      <c r="AB88" s="61"/>
      <c r="AC88" s="44"/>
      <c r="AD88" s="54"/>
      <c r="AE88" s="33">
        <f t="shared" si="64"/>
        <v>1</v>
      </c>
      <c r="AF88" s="33">
        <f t="shared" si="65"/>
        <v>1</v>
      </c>
      <c r="AG88" s="34">
        <f t="shared" si="66"/>
        <v>1.9270833333333334E-2</v>
      </c>
      <c r="AH88" s="35"/>
      <c r="AI88" s="36">
        <f t="shared" ref="AI88:AL88" si="107">SUM(AA88)</f>
        <v>0</v>
      </c>
      <c r="AJ88" s="36">
        <f t="shared" si="107"/>
        <v>0</v>
      </c>
      <c r="AK88" s="37">
        <f t="shared" si="107"/>
        <v>0</v>
      </c>
      <c r="AL88" s="37">
        <f t="shared" si="107"/>
        <v>0</v>
      </c>
      <c r="AM88" s="38"/>
      <c r="AN88" s="39">
        <f t="shared" si="91"/>
        <v>1</v>
      </c>
      <c r="AO88" s="14"/>
      <c r="AP88" s="14"/>
      <c r="AQ88" s="14"/>
      <c r="AR88" s="14"/>
      <c r="AS88" s="14"/>
      <c r="BC88" s="15"/>
    </row>
    <row r="89" spans="1:55" ht="18" customHeight="1" x14ac:dyDescent="0.25">
      <c r="A89" s="15">
        <v>88</v>
      </c>
      <c r="B89" s="49"/>
      <c r="C89" s="17" t="s">
        <v>175</v>
      </c>
      <c r="D89" s="17" t="s">
        <v>176</v>
      </c>
      <c r="E89" s="17" t="str">
        <f t="shared" si="83"/>
        <v>Graham Jenks</v>
      </c>
      <c r="F89" s="41"/>
      <c r="G89" s="19"/>
      <c r="H89" s="20"/>
      <c r="I89" s="47"/>
      <c r="J89" s="23"/>
      <c r="K89" s="42"/>
      <c r="L89" s="23"/>
      <c r="M89" s="22"/>
      <c r="N89" s="22"/>
      <c r="O89" s="42">
        <v>1.9490740740740743E-2</v>
      </c>
      <c r="P89" s="26"/>
      <c r="Q89" s="26"/>
      <c r="R89" s="41"/>
      <c r="S89" s="41"/>
      <c r="T89" s="41"/>
      <c r="U89" s="41"/>
      <c r="V89" s="41"/>
      <c r="W89" s="41"/>
      <c r="X89" s="50"/>
      <c r="Y89" s="51"/>
      <c r="Z89" s="41"/>
      <c r="AA89" s="57"/>
      <c r="AB89" s="61"/>
      <c r="AC89" s="44"/>
      <c r="AD89" s="54"/>
      <c r="AE89" s="33">
        <f t="shared" si="64"/>
        <v>1</v>
      </c>
      <c r="AF89" s="33">
        <f t="shared" si="65"/>
        <v>1</v>
      </c>
      <c r="AG89" s="34">
        <f t="shared" si="66"/>
        <v>1.9490740740740743E-2</v>
      </c>
      <c r="AH89" s="35"/>
      <c r="AI89" s="36">
        <f t="shared" ref="AI89:AL89" si="108">SUM(AA89)</f>
        <v>0</v>
      </c>
      <c r="AJ89" s="36">
        <f t="shared" si="108"/>
        <v>0</v>
      </c>
      <c r="AK89" s="37">
        <f t="shared" si="108"/>
        <v>0</v>
      </c>
      <c r="AL89" s="37">
        <f t="shared" si="108"/>
        <v>0</v>
      </c>
      <c r="AM89" s="38"/>
      <c r="AN89" s="39">
        <f t="shared" si="91"/>
        <v>1</v>
      </c>
      <c r="AO89" s="14"/>
      <c r="AP89" s="14"/>
      <c r="AQ89" s="14"/>
      <c r="AR89" s="14"/>
      <c r="AS89" s="14"/>
      <c r="BC89" s="15"/>
    </row>
    <row r="90" spans="1:55" ht="18" customHeight="1" x14ac:dyDescent="0.25">
      <c r="A90" s="15">
        <v>89</v>
      </c>
      <c r="B90" s="49"/>
      <c r="C90" s="17" t="s">
        <v>177</v>
      </c>
      <c r="D90" s="17" t="s">
        <v>178</v>
      </c>
      <c r="E90" s="17" t="str">
        <f t="shared" si="83"/>
        <v>Greg Ingliss</v>
      </c>
      <c r="F90" s="18">
        <v>1.0138888888888888E-2</v>
      </c>
      <c r="G90" s="19"/>
      <c r="H90" s="23"/>
      <c r="I90" s="47"/>
      <c r="J90" s="22"/>
      <c r="K90" s="22"/>
      <c r="L90" s="22"/>
      <c r="M90" s="49"/>
      <c r="N90" s="49"/>
      <c r="O90" s="49"/>
      <c r="P90" s="24"/>
      <c r="Q90" s="24"/>
      <c r="R90" s="25"/>
      <c r="S90" s="25"/>
      <c r="T90" s="25"/>
      <c r="U90" s="25"/>
      <c r="V90" s="41"/>
      <c r="W90" s="37"/>
      <c r="X90" s="50"/>
      <c r="Y90" s="51"/>
      <c r="Z90" s="52"/>
      <c r="AA90" s="53"/>
      <c r="AB90" s="30"/>
      <c r="AC90" s="55"/>
      <c r="AD90" s="54"/>
      <c r="AE90" s="33">
        <f t="shared" si="64"/>
        <v>1</v>
      </c>
      <c r="AF90" s="33">
        <f t="shared" si="65"/>
        <v>0</v>
      </c>
      <c r="AG90" s="34">
        <f t="shared" si="66"/>
        <v>0</v>
      </c>
      <c r="AH90" s="35" t="e">
        <f>MAX(H90:M90,#REF!,P90:T90,U90:X90,Y90:Z90)-MIN(H90:M90,#REF!,P90:T90,U90:X90,Y90:Z90)</f>
        <v>#REF!</v>
      </c>
      <c r="AI90" s="36">
        <f t="shared" ref="AI90:AL90" si="109">SUM(AA90)</f>
        <v>0</v>
      </c>
      <c r="AJ90" s="36">
        <f t="shared" si="109"/>
        <v>0</v>
      </c>
      <c r="AK90" s="37">
        <f t="shared" si="109"/>
        <v>0</v>
      </c>
      <c r="AL90" s="37">
        <f t="shared" si="109"/>
        <v>0</v>
      </c>
      <c r="AM90" s="38"/>
      <c r="AN90" s="39">
        <f t="shared" si="91"/>
        <v>1</v>
      </c>
      <c r="AO90" s="14"/>
      <c r="AP90" s="14"/>
      <c r="AQ90" s="14"/>
      <c r="AR90" s="14"/>
      <c r="AS90" s="14"/>
      <c r="BC90" s="15"/>
    </row>
    <row r="91" spans="1:55" ht="18" customHeight="1" x14ac:dyDescent="0.25">
      <c r="A91" s="15">
        <v>90</v>
      </c>
      <c r="B91" s="49"/>
      <c r="C91" s="17" t="s">
        <v>177</v>
      </c>
      <c r="D91" s="17" t="s">
        <v>179</v>
      </c>
      <c r="E91" s="17" t="str">
        <f t="shared" si="83"/>
        <v>Greg Moore</v>
      </c>
      <c r="F91" s="18"/>
      <c r="G91" s="46"/>
      <c r="H91" s="23"/>
      <c r="I91" s="42">
        <v>1.6909722222222222E-2</v>
      </c>
      <c r="J91" s="23">
        <v>1.7037037037037035E-2</v>
      </c>
      <c r="K91" s="22"/>
      <c r="L91" s="22"/>
      <c r="M91" s="22"/>
      <c r="N91" s="22"/>
      <c r="O91" s="58"/>
      <c r="P91" s="24"/>
      <c r="Q91" s="24"/>
      <c r="R91" s="25"/>
      <c r="S91" s="25"/>
      <c r="T91" s="25"/>
      <c r="U91" s="25"/>
      <c r="V91" s="41"/>
      <c r="W91" s="37"/>
      <c r="X91" s="50"/>
      <c r="Y91" s="51"/>
      <c r="Z91" s="52"/>
      <c r="AA91" s="57"/>
      <c r="AB91" s="61"/>
      <c r="AC91" s="55"/>
      <c r="AD91" s="54"/>
      <c r="AE91" s="33">
        <f t="shared" si="64"/>
        <v>2</v>
      </c>
      <c r="AF91" s="33">
        <f t="shared" si="65"/>
        <v>2</v>
      </c>
      <c r="AG91" s="34">
        <f t="shared" si="66"/>
        <v>1.6909722222222222E-2</v>
      </c>
      <c r="AH91" s="35"/>
      <c r="AI91" s="36">
        <f t="shared" ref="AI91:AL91" si="110">SUM(AA91)</f>
        <v>0</v>
      </c>
      <c r="AJ91" s="36">
        <f t="shared" si="110"/>
        <v>0</v>
      </c>
      <c r="AK91" s="37">
        <f t="shared" si="110"/>
        <v>0</v>
      </c>
      <c r="AL91" s="37">
        <f t="shared" si="110"/>
        <v>0</v>
      </c>
      <c r="AM91" s="38"/>
      <c r="AN91" s="39">
        <f t="shared" si="91"/>
        <v>2</v>
      </c>
      <c r="AO91" s="14"/>
      <c r="AP91" s="14"/>
      <c r="AQ91" s="14"/>
      <c r="AR91" s="14"/>
      <c r="AS91" s="14"/>
      <c r="BC91" s="15"/>
    </row>
    <row r="92" spans="1:55" ht="18" customHeight="1" x14ac:dyDescent="0.25">
      <c r="A92" s="15">
        <v>91</v>
      </c>
      <c r="B92" s="49"/>
      <c r="C92" s="21" t="s">
        <v>180</v>
      </c>
      <c r="D92" s="27" t="s">
        <v>181</v>
      </c>
      <c r="E92" s="17" t="str">
        <f t="shared" si="83"/>
        <v>Guy Brady</v>
      </c>
      <c r="F92" s="41">
        <v>1.3541666666666667E-2</v>
      </c>
      <c r="G92" s="19"/>
      <c r="H92" s="49"/>
      <c r="I92" s="18"/>
      <c r="J92" s="49"/>
      <c r="K92" s="22"/>
      <c r="L92" s="22"/>
      <c r="M92" s="49"/>
      <c r="N92" s="49"/>
      <c r="O92" s="49"/>
      <c r="P92" s="18"/>
      <c r="Q92" s="18"/>
      <c r="R92" s="41"/>
      <c r="S92" s="41"/>
      <c r="T92" s="41"/>
      <c r="U92" s="41"/>
      <c r="V92" s="41"/>
      <c r="W92" s="37"/>
      <c r="X92" s="50"/>
      <c r="Y92" s="51"/>
      <c r="Z92" s="41"/>
      <c r="AA92" s="53"/>
      <c r="AB92" s="30"/>
      <c r="AC92" s="44"/>
      <c r="AD92" s="54"/>
      <c r="AE92" s="33">
        <f t="shared" si="64"/>
        <v>1</v>
      </c>
      <c r="AF92" s="33">
        <f t="shared" si="65"/>
        <v>0</v>
      </c>
      <c r="AG92" s="34">
        <f t="shared" si="66"/>
        <v>0</v>
      </c>
      <c r="AH92" s="35" t="e">
        <f>MAX(H92:M92,#REF!,P92:T92,U92:X92,Y92:Z92)-MIN(H92:M92,#REF!,P92:T92,U92:X92,Y92:Z92)</f>
        <v>#REF!</v>
      </c>
      <c r="AI92" s="36">
        <f t="shared" ref="AI92:AL92" si="111">SUM(AA92)</f>
        <v>0</v>
      </c>
      <c r="AJ92" s="36">
        <f t="shared" si="111"/>
        <v>0</v>
      </c>
      <c r="AK92" s="37">
        <f t="shared" si="111"/>
        <v>0</v>
      </c>
      <c r="AL92" s="37">
        <f t="shared" si="111"/>
        <v>0</v>
      </c>
      <c r="AM92" s="38"/>
      <c r="AN92" s="39">
        <f t="shared" si="91"/>
        <v>1</v>
      </c>
      <c r="AO92" s="14"/>
      <c r="AP92" s="14"/>
      <c r="AQ92" s="14"/>
      <c r="AR92" s="14"/>
      <c r="AS92" s="14"/>
      <c r="BC92" s="15"/>
    </row>
    <row r="93" spans="1:55" ht="18" customHeight="1" x14ac:dyDescent="0.25">
      <c r="A93" s="15">
        <v>92</v>
      </c>
      <c r="B93" s="49"/>
      <c r="C93" s="17" t="s">
        <v>182</v>
      </c>
      <c r="D93" s="17" t="s">
        <v>66</v>
      </c>
      <c r="E93" s="17" t="str">
        <f t="shared" si="83"/>
        <v>Harold Williams</v>
      </c>
      <c r="F93" s="41">
        <v>1.1215277777777777E-2</v>
      </c>
      <c r="G93" s="46"/>
      <c r="H93" s="20">
        <v>1.8321759259259256E-2</v>
      </c>
      <c r="I93" s="47"/>
      <c r="J93" s="23">
        <v>1.7766203703703701E-2</v>
      </c>
      <c r="K93" s="22"/>
      <c r="L93" s="23">
        <v>1.7453703703703704E-2</v>
      </c>
      <c r="M93" s="22"/>
      <c r="N93" s="22"/>
      <c r="O93" s="58"/>
      <c r="P93" s="18"/>
      <c r="Q93" s="18"/>
      <c r="R93" s="41">
        <v>1.7777777777777778E-2</v>
      </c>
      <c r="S93" s="41"/>
      <c r="T93" s="41"/>
      <c r="U93" s="41"/>
      <c r="V93" s="41"/>
      <c r="W93" s="37"/>
      <c r="X93" s="50"/>
      <c r="Y93" s="51"/>
      <c r="Z93" s="41"/>
      <c r="AA93" s="57"/>
      <c r="AB93" s="61"/>
      <c r="AC93" s="44"/>
      <c r="AD93" s="54"/>
      <c r="AE93" s="33">
        <f t="shared" si="64"/>
        <v>5</v>
      </c>
      <c r="AF93" s="33">
        <f t="shared" si="65"/>
        <v>4</v>
      </c>
      <c r="AG93" s="34">
        <f t="shared" si="66"/>
        <v>1.7453703703703704E-2</v>
      </c>
      <c r="AH93" s="35"/>
      <c r="AI93" s="36">
        <f t="shared" ref="AI93:AL93" si="112">SUM(AA93)</f>
        <v>0</v>
      </c>
      <c r="AJ93" s="36">
        <f t="shared" si="112"/>
        <v>0</v>
      </c>
      <c r="AK93" s="37">
        <f t="shared" si="112"/>
        <v>0</v>
      </c>
      <c r="AL93" s="37">
        <f t="shared" si="112"/>
        <v>0</v>
      </c>
      <c r="AM93" s="38"/>
      <c r="AN93" s="39">
        <f t="shared" si="91"/>
        <v>5</v>
      </c>
      <c r="AO93" s="14"/>
      <c r="AP93" s="14"/>
      <c r="AQ93" s="14"/>
      <c r="AR93" s="14"/>
      <c r="AS93" s="14"/>
      <c r="BC93" s="15"/>
    </row>
    <row r="94" spans="1:55" ht="18" customHeight="1" x14ac:dyDescent="0.25">
      <c r="A94" s="15">
        <v>93</v>
      </c>
      <c r="B94" s="49"/>
      <c r="C94" s="17" t="s">
        <v>183</v>
      </c>
      <c r="D94" s="17" t="s">
        <v>184</v>
      </c>
      <c r="E94" s="17" t="str">
        <f t="shared" si="83"/>
        <v>Hilary Totty</v>
      </c>
      <c r="F94" s="41"/>
      <c r="G94" s="46"/>
      <c r="H94" s="20"/>
      <c r="I94" s="47"/>
      <c r="J94" s="23"/>
      <c r="K94" s="22"/>
      <c r="L94" s="23"/>
      <c r="M94" s="23">
        <v>2.1388888888888888E-2</v>
      </c>
      <c r="N94" s="22"/>
      <c r="O94" s="42">
        <v>2.045138888888889E-2</v>
      </c>
      <c r="P94" s="18"/>
      <c r="Q94" s="18"/>
      <c r="R94" s="41"/>
      <c r="S94" s="41"/>
      <c r="T94" s="41"/>
      <c r="U94" s="41"/>
      <c r="V94" s="41"/>
      <c r="W94" s="37"/>
      <c r="X94" s="50"/>
      <c r="Y94" s="51"/>
      <c r="Z94" s="41"/>
      <c r="AA94" s="57"/>
      <c r="AB94" s="61"/>
      <c r="AC94" s="44"/>
      <c r="AD94" s="54"/>
      <c r="AE94" s="33">
        <f t="shared" si="64"/>
        <v>2</v>
      </c>
      <c r="AF94" s="33">
        <f t="shared" si="65"/>
        <v>2</v>
      </c>
      <c r="AG94" s="34">
        <f t="shared" si="66"/>
        <v>2.045138888888889E-2</v>
      </c>
      <c r="AH94" s="35"/>
      <c r="AI94" s="36">
        <f t="shared" ref="AI94:AL94" si="113">SUM(AA94)</f>
        <v>0</v>
      </c>
      <c r="AJ94" s="36">
        <f t="shared" si="113"/>
        <v>0</v>
      </c>
      <c r="AK94" s="37">
        <f t="shared" si="113"/>
        <v>0</v>
      </c>
      <c r="AL94" s="37">
        <f t="shared" si="113"/>
        <v>0</v>
      </c>
      <c r="AM94" s="38"/>
      <c r="AN94" s="39">
        <f t="shared" si="91"/>
        <v>2</v>
      </c>
      <c r="AO94" s="14"/>
      <c r="AP94" s="14"/>
      <c r="AQ94" s="14"/>
      <c r="AR94" s="14"/>
      <c r="AS94" s="14"/>
      <c r="BC94" s="15"/>
    </row>
    <row r="95" spans="1:55" ht="18" customHeight="1" x14ac:dyDescent="0.25">
      <c r="A95" s="15">
        <v>94</v>
      </c>
      <c r="B95" s="49"/>
      <c r="C95" s="17" t="s">
        <v>185</v>
      </c>
      <c r="D95" s="17" t="s">
        <v>186</v>
      </c>
      <c r="E95" s="17" t="str">
        <f t="shared" si="83"/>
        <v>Ian Harvey</v>
      </c>
      <c r="F95" s="41"/>
      <c r="G95" s="46"/>
      <c r="H95" s="20"/>
      <c r="I95" s="47"/>
      <c r="J95" s="63"/>
      <c r="K95" s="42">
        <v>2.0972222222222229E-2</v>
      </c>
      <c r="L95" s="23">
        <v>1.9247685185185187E-2</v>
      </c>
      <c r="M95" s="22"/>
      <c r="N95" s="22"/>
      <c r="O95" s="58"/>
      <c r="P95" s="18"/>
      <c r="Q95" s="18"/>
      <c r="R95" s="41"/>
      <c r="S95" s="41"/>
      <c r="T95" s="41"/>
      <c r="U95" s="41"/>
      <c r="V95" s="41"/>
      <c r="W95" s="37"/>
      <c r="X95" s="50"/>
      <c r="Y95" s="51"/>
      <c r="Z95" s="41"/>
      <c r="AA95" s="57"/>
      <c r="AB95" s="61"/>
      <c r="AC95" s="44"/>
      <c r="AD95" s="54"/>
      <c r="AE95" s="33">
        <f t="shared" si="64"/>
        <v>2</v>
      </c>
      <c r="AF95" s="33">
        <f t="shared" si="65"/>
        <v>2</v>
      </c>
      <c r="AG95" s="34">
        <f t="shared" si="66"/>
        <v>1.9247685185185187E-2</v>
      </c>
      <c r="AH95" s="35"/>
      <c r="AI95" s="36">
        <f t="shared" ref="AI95:AL95" si="114">SUM(AA95)</f>
        <v>0</v>
      </c>
      <c r="AJ95" s="36">
        <f t="shared" si="114"/>
        <v>0</v>
      </c>
      <c r="AK95" s="37">
        <f t="shared" si="114"/>
        <v>0</v>
      </c>
      <c r="AL95" s="37">
        <f t="shared" si="114"/>
        <v>0</v>
      </c>
      <c r="AM95" s="38"/>
      <c r="AN95" s="39">
        <f t="shared" si="91"/>
        <v>2</v>
      </c>
      <c r="AO95" s="14"/>
      <c r="AP95" s="14"/>
      <c r="AQ95" s="14"/>
      <c r="AR95" s="14"/>
      <c r="AS95" s="14"/>
      <c r="BC95" s="15"/>
    </row>
    <row r="96" spans="1:55" ht="18" customHeight="1" x14ac:dyDescent="0.25">
      <c r="A96" s="15">
        <v>95</v>
      </c>
      <c r="B96" s="49"/>
      <c r="C96" s="17" t="s">
        <v>185</v>
      </c>
      <c r="D96" s="17" t="s">
        <v>101</v>
      </c>
      <c r="E96" s="17" t="str">
        <f t="shared" si="83"/>
        <v>Ian Milne</v>
      </c>
      <c r="F96" s="41"/>
      <c r="G96" s="19"/>
      <c r="H96" s="20"/>
      <c r="I96" s="47"/>
      <c r="J96" s="23">
        <v>1.8425925925925925E-2</v>
      </c>
      <c r="K96" s="42">
        <v>1.696759259259259E-2</v>
      </c>
      <c r="L96" s="23">
        <v>1.71412037037037E-2</v>
      </c>
      <c r="M96" s="22"/>
      <c r="N96" s="49"/>
      <c r="O96" s="41">
        <v>1.712962962962963E-2</v>
      </c>
      <c r="P96" s="26">
        <v>1.7511574074074072E-2</v>
      </c>
      <c r="Q96" s="26">
        <v>1.7569444444444447E-2</v>
      </c>
      <c r="R96" s="26">
        <v>1.7361111111111112E-2</v>
      </c>
      <c r="S96" s="26"/>
      <c r="T96" s="26">
        <v>1.7326388888888888E-2</v>
      </c>
      <c r="U96" s="41">
        <v>1.7326388888888888E-2</v>
      </c>
      <c r="V96" s="41">
        <v>1.7141203703703704E-2</v>
      </c>
      <c r="W96" s="41"/>
      <c r="X96" s="43"/>
      <c r="Y96" s="41">
        <v>1.7384259259259262E-2</v>
      </c>
      <c r="Z96" s="41"/>
      <c r="AA96" s="53"/>
      <c r="AB96" s="44">
        <v>0.02</v>
      </c>
      <c r="AC96" s="31"/>
      <c r="AD96" s="45"/>
      <c r="AE96" s="33">
        <f t="shared" si="64"/>
        <v>11</v>
      </c>
      <c r="AF96" s="33">
        <f t="shared" si="65"/>
        <v>11</v>
      </c>
      <c r="AG96" s="34">
        <f t="shared" si="66"/>
        <v>1.696759259259259E-2</v>
      </c>
      <c r="AH96" s="35" t="e">
        <f>MAX(H96:M96,#REF!,P96:T96,U96:X96,Y96:Z96)-MIN(H96:M96,#REF!,P96:T96,U96:X96,Y96:Z96)</f>
        <v>#REF!</v>
      </c>
      <c r="AI96" s="36">
        <f t="shared" ref="AI96:AL96" si="115">SUM(AA96)</f>
        <v>0</v>
      </c>
      <c r="AJ96" s="36">
        <f t="shared" si="115"/>
        <v>0.02</v>
      </c>
      <c r="AK96" s="37">
        <f t="shared" si="115"/>
        <v>0</v>
      </c>
      <c r="AL96" s="37">
        <f t="shared" si="115"/>
        <v>0</v>
      </c>
      <c r="AM96" s="38"/>
      <c r="AN96" s="39">
        <f t="shared" si="91"/>
        <v>12</v>
      </c>
      <c r="AO96" s="14"/>
      <c r="AP96" s="14"/>
      <c r="AQ96" s="14"/>
      <c r="AR96" s="14"/>
      <c r="AS96" s="14"/>
      <c r="BC96" s="15"/>
    </row>
    <row r="97" spans="1:55" ht="18" customHeight="1" x14ac:dyDescent="0.25">
      <c r="A97" s="15">
        <v>96</v>
      </c>
      <c r="B97" s="49"/>
      <c r="C97" s="17" t="s">
        <v>187</v>
      </c>
      <c r="D97" s="17" t="s">
        <v>188</v>
      </c>
      <c r="E97" s="17" t="str">
        <f t="shared" si="83"/>
        <v>Jake Marryatt</v>
      </c>
      <c r="F97" s="41"/>
      <c r="G97" s="46"/>
      <c r="H97" s="20"/>
      <c r="I97" s="47"/>
      <c r="J97" s="23"/>
      <c r="K97" s="42">
        <v>1.5057870370370369E-2</v>
      </c>
      <c r="L97" s="23">
        <v>1.5104166666666665E-2</v>
      </c>
      <c r="M97" s="23">
        <v>1.6261574074074067E-2</v>
      </c>
      <c r="N97" s="42">
        <v>1.4918981481481483E-2</v>
      </c>
      <c r="O97" s="58"/>
      <c r="P97" s="26"/>
      <c r="Q97" s="26"/>
      <c r="R97" s="25"/>
      <c r="S97" s="26"/>
      <c r="T97" s="26">
        <v>1.4884259259259259E-2</v>
      </c>
      <c r="U97" s="41">
        <v>1.556712962962963E-2</v>
      </c>
      <c r="V97" s="41"/>
      <c r="W97" s="41"/>
      <c r="X97" s="43">
        <v>1.6331018518518519E-2</v>
      </c>
      <c r="Y97" s="41">
        <v>1.4895833333333332E-2</v>
      </c>
      <c r="Z97" s="41"/>
      <c r="AA97" s="57"/>
      <c r="AB97" s="61"/>
      <c r="AC97" s="31"/>
      <c r="AD97" s="45"/>
      <c r="AE97" s="33">
        <f t="shared" si="64"/>
        <v>8</v>
      </c>
      <c r="AF97" s="33">
        <f t="shared" si="65"/>
        <v>8</v>
      </c>
      <c r="AG97" s="34">
        <f t="shared" si="66"/>
        <v>1.4884259259259259E-2</v>
      </c>
      <c r="AH97" s="35"/>
      <c r="AI97" s="36">
        <f t="shared" ref="AI97:AL97" si="116">SUM(AA97)</f>
        <v>0</v>
      </c>
      <c r="AJ97" s="36">
        <f t="shared" si="116"/>
        <v>0</v>
      </c>
      <c r="AK97" s="37">
        <f t="shared" si="116"/>
        <v>0</v>
      </c>
      <c r="AL97" s="37">
        <f t="shared" si="116"/>
        <v>0</v>
      </c>
      <c r="AM97" s="38"/>
      <c r="AN97" s="39">
        <f t="shared" si="91"/>
        <v>8</v>
      </c>
      <c r="AO97" s="14"/>
      <c r="AP97" s="14"/>
      <c r="AQ97" s="14"/>
      <c r="AR97" s="14"/>
      <c r="AS97" s="14"/>
      <c r="BC97" s="15"/>
    </row>
    <row r="98" spans="1:55" ht="18" customHeight="1" x14ac:dyDescent="0.25">
      <c r="A98" s="15">
        <v>97</v>
      </c>
      <c r="B98" s="49"/>
      <c r="C98" s="17" t="s">
        <v>189</v>
      </c>
      <c r="D98" s="17" t="s">
        <v>190</v>
      </c>
      <c r="E98" s="17" t="str">
        <f t="shared" si="83"/>
        <v>James Block</v>
      </c>
      <c r="F98" s="41"/>
      <c r="G98" s="46"/>
      <c r="H98" s="20"/>
      <c r="I98" s="47"/>
      <c r="J98" s="23"/>
      <c r="K98" s="42"/>
      <c r="L98" s="23"/>
      <c r="M98" s="23"/>
      <c r="N98" s="42"/>
      <c r="O98" s="58"/>
      <c r="P98" s="26"/>
      <c r="Q98" s="26"/>
      <c r="R98" s="25"/>
      <c r="S98" s="26"/>
      <c r="T98" s="26"/>
      <c r="U98" s="41"/>
      <c r="V98" s="41"/>
      <c r="W98" s="41"/>
      <c r="X98" s="43">
        <v>1.7615740740740741E-2</v>
      </c>
      <c r="Y98" s="41">
        <v>1.7708333333333333E-2</v>
      </c>
      <c r="Z98" s="41"/>
      <c r="AA98" s="57"/>
      <c r="AB98" s="61"/>
      <c r="AC98" s="31"/>
      <c r="AD98" s="45"/>
      <c r="AE98" s="33">
        <f t="shared" si="64"/>
        <v>2</v>
      </c>
      <c r="AF98" s="33">
        <f t="shared" si="65"/>
        <v>2</v>
      </c>
      <c r="AG98" s="34">
        <f t="shared" si="66"/>
        <v>1.7615740740740741E-2</v>
      </c>
      <c r="AH98" s="35"/>
      <c r="AI98" s="36"/>
      <c r="AJ98" s="36"/>
      <c r="AK98" s="37"/>
      <c r="AL98" s="37"/>
      <c r="AM98" s="38"/>
      <c r="AN98" s="39"/>
      <c r="AO98" s="14"/>
      <c r="AP98" s="14"/>
      <c r="AQ98" s="14"/>
      <c r="AR98" s="14"/>
      <c r="AS98" s="14"/>
      <c r="BC98" s="15"/>
    </row>
    <row r="99" spans="1:55" ht="18" customHeight="1" x14ac:dyDescent="0.25">
      <c r="A99" s="15">
        <v>98</v>
      </c>
      <c r="B99" s="49"/>
      <c r="C99" s="17" t="s">
        <v>189</v>
      </c>
      <c r="D99" s="17" t="s">
        <v>191</v>
      </c>
      <c r="E99" s="17" t="str">
        <f t="shared" si="83"/>
        <v>James Coleman</v>
      </c>
      <c r="F99" s="41"/>
      <c r="G99" s="46"/>
      <c r="H99" s="20"/>
      <c r="I99" s="47"/>
      <c r="J99" s="23"/>
      <c r="K99" s="42"/>
      <c r="L99" s="23"/>
      <c r="M99" s="23"/>
      <c r="N99" s="42"/>
      <c r="O99" s="42">
        <v>1.8171296296296297E-2</v>
      </c>
      <c r="P99" s="26">
        <v>1.8391203703703705E-2</v>
      </c>
      <c r="Q99" s="26"/>
      <c r="R99" s="25"/>
      <c r="S99" s="26">
        <v>1.8576388888888889E-2</v>
      </c>
      <c r="T99" s="26">
        <v>1.8206018518518517E-2</v>
      </c>
      <c r="U99" s="41"/>
      <c r="V99" s="41"/>
      <c r="W99" s="41"/>
      <c r="X99" s="43"/>
      <c r="Y99" s="41"/>
      <c r="Z99" s="41"/>
      <c r="AA99" s="57"/>
      <c r="AB99" s="61"/>
      <c r="AC99" s="31">
        <v>4.65625E-2</v>
      </c>
      <c r="AD99" s="45"/>
      <c r="AE99" s="33">
        <f t="shared" si="64"/>
        <v>4</v>
      </c>
      <c r="AF99" s="33">
        <f t="shared" si="65"/>
        <v>4</v>
      </c>
      <c r="AG99" s="34">
        <f t="shared" si="66"/>
        <v>1.8171296296296297E-2</v>
      </c>
      <c r="AH99" s="35"/>
      <c r="AI99" s="36">
        <f t="shared" ref="AI99:AL99" si="117">SUM(AA99)</f>
        <v>0</v>
      </c>
      <c r="AJ99" s="36">
        <f t="shared" si="117"/>
        <v>0</v>
      </c>
      <c r="AK99" s="37">
        <f t="shared" si="117"/>
        <v>4.65625E-2</v>
      </c>
      <c r="AL99" s="37">
        <f t="shared" si="117"/>
        <v>0</v>
      </c>
      <c r="AM99" s="38"/>
      <c r="AN99" s="39">
        <f t="shared" ref="AN99:AN119" si="118">COUNT(F99:AD99)</f>
        <v>5</v>
      </c>
      <c r="AO99" s="14"/>
      <c r="AP99" s="14"/>
      <c r="AQ99" s="14"/>
      <c r="AR99" s="14"/>
      <c r="AS99" s="14"/>
      <c r="BC99" s="15"/>
    </row>
    <row r="100" spans="1:55" ht="18" customHeight="1" x14ac:dyDescent="0.25">
      <c r="A100" s="15">
        <v>99</v>
      </c>
      <c r="B100" s="49"/>
      <c r="C100" s="17" t="s">
        <v>189</v>
      </c>
      <c r="D100" s="17" t="s">
        <v>192</v>
      </c>
      <c r="E100" s="17" t="str">
        <f t="shared" si="83"/>
        <v>James Mander</v>
      </c>
      <c r="F100" s="41"/>
      <c r="G100" s="46"/>
      <c r="H100" s="20"/>
      <c r="I100" s="47"/>
      <c r="J100" s="23"/>
      <c r="K100" s="42"/>
      <c r="L100" s="23"/>
      <c r="M100" s="23"/>
      <c r="N100" s="42"/>
      <c r="O100" s="58"/>
      <c r="P100" s="26">
        <v>1.577546296296296E-2</v>
      </c>
      <c r="Q100" s="26">
        <v>1.6087962962962964E-2</v>
      </c>
      <c r="R100" s="26">
        <v>1.5636574074074074E-2</v>
      </c>
      <c r="S100" s="26"/>
      <c r="T100" s="26">
        <v>1.5416666666666667E-2</v>
      </c>
      <c r="U100" s="41"/>
      <c r="V100" s="41"/>
      <c r="W100" s="41"/>
      <c r="X100" s="43">
        <v>1.5752314814814813E-2</v>
      </c>
      <c r="Y100" s="41"/>
      <c r="Z100" s="41"/>
      <c r="AA100" s="59">
        <v>2.7754629629629629E-2</v>
      </c>
      <c r="AB100" s="60">
        <v>1.8749999999999999E-2</v>
      </c>
      <c r="AC100" s="31">
        <v>4.0567129629629627E-2</v>
      </c>
      <c r="AD100" s="45"/>
      <c r="AE100" s="33">
        <f t="shared" si="64"/>
        <v>5</v>
      </c>
      <c r="AF100" s="33">
        <f t="shared" si="65"/>
        <v>5</v>
      </c>
      <c r="AG100" s="34">
        <f t="shared" si="66"/>
        <v>1.5416666666666667E-2</v>
      </c>
      <c r="AH100" s="35"/>
      <c r="AI100" s="36">
        <f t="shared" ref="AI100:AL100" si="119">SUM(AA100)</f>
        <v>2.7754629629629629E-2</v>
      </c>
      <c r="AJ100" s="36">
        <f t="shared" si="119"/>
        <v>1.8749999999999999E-2</v>
      </c>
      <c r="AK100" s="37">
        <f t="shared" si="119"/>
        <v>4.0567129629629627E-2</v>
      </c>
      <c r="AL100" s="37">
        <f t="shared" si="119"/>
        <v>0</v>
      </c>
      <c r="AM100" s="38"/>
      <c r="AN100" s="39">
        <f t="shared" si="118"/>
        <v>8</v>
      </c>
      <c r="AO100" s="14"/>
      <c r="AP100" s="14"/>
      <c r="AQ100" s="14"/>
      <c r="AR100" s="14"/>
      <c r="AS100" s="14"/>
      <c r="BC100" s="15"/>
    </row>
    <row r="101" spans="1:55" ht="18" customHeight="1" x14ac:dyDescent="0.25">
      <c r="A101" s="15">
        <v>100</v>
      </c>
      <c r="B101" s="49"/>
      <c r="C101" s="22" t="s">
        <v>189</v>
      </c>
      <c r="D101" s="22" t="s">
        <v>193</v>
      </c>
      <c r="E101" s="17" t="str">
        <f t="shared" si="83"/>
        <v>James Thompson</v>
      </c>
      <c r="F101" s="41"/>
      <c r="G101" s="46"/>
      <c r="H101" s="20"/>
      <c r="I101" s="47"/>
      <c r="J101" s="23"/>
      <c r="K101" s="42"/>
      <c r="L101" s="23"/>
      <c r="M101" s="23"/>
      <c r="N101" s="42">
        <v>1.7002314814814814E-2</v>
      </c>
      <c r="O101" s="58"/>
      <c r="P101" s="26"/>
      <c r="Q101" s="26"/>
      <c r="R101" s="25"/>
      <c r="S101" s="26"/>
      <c r="T101" s="26"/>
      <c r="U101" s="41"/>
      <c r="V101" s="41"/>
      <c r="W101" s="41"/>
      <c r="X101" s="43"/>
      <c r="Y101" s="41"/>
      <c r="Z101" s="41"/>
      <c r="AA101" s="57"/>
      <c r="AB101" s="61"/>
      <c r="AC101" s="31"/>
      <c r="AD101" s="45"/>
      <c r="AE101" s="33">
        <f t="shared" si="64"/>
        <v>1</v>
      </c>
      <c r="AF101" s="33">
        <f t="shared" si="65"/>
        <v>1</v>
      </c>
      <c r="AG101" s="34">
        <f t="shared" si="66"/>
        <v>1.7002314814814814E-2</v>
      </c>
      <c r="AH101" s="35"/>
      <c r="AI101" s="36">
        <f t="shared" ref="AI101:AL101" si="120">SUM(AA101)</f>
        <v>0</v>
      </c>
      <c r="AJ101" s="36">
        <f t="shared" si="120"/>
        <v>0</v>
      </c>
      <c r="AK101" s="37">
        <f t="shared" si="120"/>
        <v>0</v>
      </c>
      <c r="AL101" s="37">
        <f t="shared" si="120"/>
        <v>0</v>
      </c>
      <c r="AM101" s="38"/>
      <c r="AN101" s="39">
        <f t="shared" si="118"/>
        <v>1</v>
      </c>
      <c r="AO101" s="14"/>
      <c r="AP101" s="14"/>
      <c r="AQ101" s="14"/>
      <c r="AR101" s="14"/>
      <c r="AS101" s="14"/>
      <c r="BC101" s="15"/>
    </row>
    <row r="102" spans="1:55" ht="18" customHeight="1" x14ac:dyDescent="0.25">
      <c r="A102" s="15">
        <v>101</v>
      </c>
      <c r="B102" s="49"/>
      <c r="C102" s="17" t="s">
        <v>194</v>
      </c>
      <c r="D102" s="17" t="s">
        <v>195</v>
      </c>
      <c r="E102" s="17" t="str">
        <f t="shared" si="83"/>
        <v>Jared Pidcock</v>
      </c>
      <c r="F102" s="41"/>
      <c r="G102" s="46"/>
      <c r="H102" s="20"/>
      <c r="I102" s="47"/>
      <c r="J102" s="23"/>
      <c r="K102" s="42"/>
      <c r="L102" s="23">
        <v>1.8981481481481478E-2</v>
      </c>
      <c r="M102" s="22"/>
      <c r="N102" s="22"/>
      <c r="O102" s="58"/>
      <c r="P102" s="26"/>
      <c r="Q102" s="26"/>
      <c r="R102" s="25"/>
      <c r="S102" s="26"/>
      <c r="T102" s="26"/>
      <c r="U102" s="41"/>
      <c r="V102" s="41"/>
      <c r="W102" s="41"/>
      <c r="X102" s="43"/>
      <c r="Y102" s="41"/>
      <c r="Z102" s="41"/>
      <c r="AA102" s="57"/>
      <c r="AB102" s="61"/>
      <c r="AC102" s="31"/>
      <c r="AD102" s="45"/>
      <c r="AE102" s="33">
        <f t="shared" si="64"/>
        <v>1</v>
      </c>
      <c r="AF102" s="33">
        <f t="shared" si="65"/>
        <v>1</v>
      </c>
      <c r="AG102" s="34">
        <f t="shared" si="66"/>
        <v>1.8981481481481478E-2</v>
      </c>
      <c r="AH102" s="35"/>
      <c r="AI102" s="36">
        <f t="shared" ref="AI102:AL102" si="121">SUM(AA102)</f>
        <v>0</v>
      </c>
      <c r="AJ102" s="36">
        <f t="shared" si="121"/>
        <v>0</v>
      </c>
      <c r="AK102" s="37">
        <f t="shared" si="121"/>
        <v>0</v>
      </c>
      <c r="AL102" s="37">
        <f t="shared" si="121"/>
        <v>0</v>
      </c>
      <c r="AM102" s="38"/>
      <c r="AN102" s="39">
        <f t="shared" si="118"/>
        <v>1</v>
      </c>
      <c r="AO102" s="14"/>
      <c r="AP102" s="14"/>
      <c r="AQ102" s="14"/>
      <c r="AR102" s="14"/>
      <c r="AS102" s="14"/>
      <c r="BC102" s="15"/>
    </row>
    <row r="103" spans="1:55" ht="18" customHeight="1" x14ac:dyDescent="0.25">
      <c r="A103" s="15">
        <v>102</v>
      </c>
      <c r="B103" s="49"/>
      <c r="C103" s="17" t="s">
        <v>196</v>
      </c>
      <c r="D103" s="17" t="s">
        <v>58</v>
      </c>
      <c r="E103" s="17" t="str">
        <f t="shared" si="83"/>
        <v>Jason Allen</v>
      </c>
      <c r="F103" s="41"/>
      <c r="G103" s="46"/>
      <c r="H103" s="20"/>
      <c r="I103" s="47"/>
      <c r="J103" s="23"/>
      <c r="K103" s="42"/>
      <c r="L103" s="23"/>
      <c r="M103" s="22"/>
      <c r="N103" s="22"/>
      <c r="O103" s="58"/>
      <c r="P103" s="26"/>
      <c r="Q103" s="26"/>
      <c r="R103" s="26">
        <v>1.621527777777778E-2</v>
      </c>
      <c r="S103" s="26">
        <v>1.6377314814814813E-2</v>
      </c>
      <c r="T103" s="26">
        <v>1.6319444444444445E-2</v>
      </c>
      <c r="U103" s="41">
        <v>1.486111111111111E-2</v>
      </c>
      <c r="V103" s="41">
        <v>1.480324074074074E-2</v>
      </c>
      <c r="W103" s="41"/>
      <c r="X103" s="43"/>
      <c r="Y103" s="41"/>
      <c r="Z103" s="41"/>
      <c r="AA103" s="57"/>
      <c r="AB103" s="61"/>
      <c r="AC103" s="31"/>
      <c r="AD103" s="45"/>
      <c r="AE103" s="33">
        <f t="shared" si="64"/>
        <v>5</v>
      </c>
      <c r="AF103" s="33">
        <f t="shared" si="65"/>
        <v>5</v>
      </c>
      <c r="AG103" s="34">
        <f t="shared" si="66"/>
        <v>1.480324074074074E-2</v>
      </c>
      <c r="AH103" s="35"/>
      <c r="AI103" s="36">
        <f t="shared" ref="AI103:AL103" si="122">SUM(AA103)</f>
        <v>0</v>
      </c>
      <c r="AJ103" s="36">
        <f t="shared" si="122"/>
        <v>0</v>
      </c>
      <c r="AK103" s="37">
        <f t="shared" si="122"/>
        <v>0</v>
      </c>
      <c r="AL103" s="37">
        <f t="shared" si="122"/>
        <v>0</v>
      </c>
      <c r="AM103" s="38"/>
      <c r="AN103" s="39">
        <f t="shared" si="118"/>
        <v>5</v>
      </c>
      <c r="AO103" s="14"/>
      <c r="AP103" s="14"/>
      <c r="AQ103" s="14"/>
      <c r="AR103" s="14"/>
      <c r="AS103" s="14"/>
      <c r="BC103" s="15"/>
    </row>
    <row r="104" spans="1:55" ht="18" customHeight="1" x14ac:dyDescent="0.25">
      <c r="A104" s="15">
        <v>103</v>
      </c>
      <c r="B104" s="49"/>
      <c r="C104" s="17" t="s">
        <v>196</v>
      </c>
      <c r="D104" s="17" t="s">
        <v>197</v>
      </c>
      <c r="E104" s="17" t="str">
        <f t="shared" si="83"/>
        <v>Jason Revell</v>
      </c>
      <c r="F104" s="18">
        <v>1.247685185185185E-2</v>
      </c>
      <c r="G104" s="46"/>
      <c r="H104" s="20">
        <v>1.9386574074074073E-2</v>
      </c>
      <c r="I104" s="42">
        <v>1.9502314814814813E-2</v>
      </c>
      <c r="J104" s="22"/>
      <c r="K104" s="42">
        <v>1.8912037037037036E-2</v>
      </c>
      <c r="L104" s="23">
        <v>1.90625E-2</v>
      </c>
      <c r="M104" s="22"/>
      <c r="N104" s="22"/>
      <c r="O104" s="58"/>
      <c r="P104" s="26">
        <v>1.8587962962962962E-2</v>
      </c>
      <c r="Q104" s="26"/>
      <c r="R104" s="25"/>
      <c r="S104" s="26"/>
      <c r="T104" s="26"/>
      <c r="U104" s="41"/>
      <c r="V104" s="41"/>
      <c r="W104" s="41"/>
      <c r="X104" s="43"/>
      <c r="Y104" s="41"/>
      <c r="Z104" s="41"/>
      <c r="AA104" s="59">
        <v>3.5219907407407408E-2</v>
      </c>
      <c r="AB104" s="61"/>
      <c r="AC104" s="31"/>
      <c r="AD104" s="45"/>
      <c r="AE104" s="33">
        <f t="shared" si="64"/>
        <v>6</v>
      </c>
      <c r="AF104" s="33">
        <f t="shared" si="65"/>
        <v>5</v>
      </c>
      <c r="AG104" s="34">
        <f t="shared" si="66"/>
        <v>1.8587962962962962E-2</v>
      </c>
      <c r="AH104" s="35"/>
      <c r="AI104" s="36">
        <f t="shared" ref="AI104:AL104" si="123">SUM(AA104)</f>
        <v>3.5219907407407408E-2</v>
      </c>
      <c r="AJ104" s="36">
        <f t="shared" si="123"/>
        <v>0</v>
      </c>
      <c r="AK104" s="37">
        <f t="shared" si="123"/>
        <v>0</v>
      </c>
      <c r="AL104" s="37">
        <f t="shared" si="123"/>
        <v>0</v>
      </c>
      <c r="AM104" s="38"/>
      <c r="AN104" s="39">
        <f t="shared" si="118"/>
        <v>7</v>
      </c>
      <c r="AO104" s="14"/>
      <c r="AP104" s="14"/>
      <c r="AQ104" s="14"/>
      <c r="AR104" s="14"/>
      <c r="AS104" s="14"/>
      <c r="BC104" s="15"/>
    </row>
    <row r="105" spans="1:55" ht="18" customHeight="1" x14ac:dyDescent="0.25">
      <c r="A105" s="15">
        <v>104</v>
      </c>
      <c r="B105" s="49"/>
      <c r="C105" s="22" t="s">
        <v>198</v>
      </c>
      <c r="D105" s="22" t="s">
        <v>199</v>
      </c>
      <c r="E105" s="17" t="str">
        <f t="shared" si="83"/>
        <v>Jeanette Gerrie</v>
      </c>
      <c r="F105" s="18"/>
      <c r="G105" s="46"/>
      <c r="H105" s="20"/>
      <c r="I105" s="42"/>
      <c r="J105" s="22"/>
      <c r="K105" s="42"/>
      <c r="L105" s="23">
        <v>1.9004629629629628E-2</v>
      </c>
      <c r="M105" s="22"/>
      <c r="N105" s="22"/>
      <c r="O105" s="58"/>
      <c r="P105" s="26"/>
      <c r="Q105" s="26"/>
      <c r="R105" s="25"/>
      <c r="S105" s="26"/>
      <c r="T105" s="26"/>
      <c r="U105" s="41"/>
      <c r="V105" s="41"/>
      <c r="W105" s="41"/>
      <c r="X105" s="43"/>
      <c r="Y105" s="41"/>
      <c r="Z105" s="41"/>
      <c r="AA105" s="59">
        <v>2.9699074074074072E-2</v>
      </c>
      <c r="AB105" s="61"/>
      <c r="AC105" s="31"/>
      <c r="AD105" s="45"/>
      <c r="AE105" s="33">
        <f t="shared" si="64"/>
        <v>1</v>
      </c>
      <c r="AF105" s="33">
        <f t="shared" si="65"/>
        <v>1</v>
      </c>
      <c r="AG105" s="34">
        <f t="shared" si="66"/>
        <v>1.9004629629629628E-2</v>
      </c>
      <c r="AH105" s="35"/>
      <c r="AI105" s="36">
        <f t="shared" ref="AI105:AL105" si="124">SUM(AA105)</f>
        <v>2.9699074074074072E-2</v>
      </c>
      <c r="AJ105" s="36">
        <f t="shared" si="124"/>
        <v>0</v>
      </c>
      <c r="AK105" s="37">
        <f t="shared" si="124"/>
        <v>0</v>
      </c>
      <c r="AL105" s="37">
        <f t="shared" si="124"/>
        <v>0</v>
      </c>
      <c r="AM105" s="38"/>
      <c r="AN105" s="39">
        <f t="shared" si="118"/>
        <v>2</v>
      </c>
      <c r="AO105" s="14"/>
      <c r="AP105" s="14"/>
      <c r="AQ105" s="14"/>
      <c r="AR105" s="14"/>
      <c r="AS105" s="14"/>
      <c r="BC105" s="15"/>
    </row>
    <row r="106" spans="1:55" ht="18" customHeight="1" x14ac:dyDescent="0.25">
      <c r="A106" s="15">
        <v>105</v>
      </c>
      <c r="B106" s="49"/>
      <c r="C106" s="17" t="s">
        <v>200</v>
      </c>
      <c r="D106" s="17" t="s">
        <v>201</v>
      </c>
      <c r="E106" s="17" t="str">
        <f t="shared" si="83"/>
        <v>Jeffrey Tuck</v>
      </c>
      <c r="F106" s="18"/>
      <c r="G106" s="19"/>
      <c r="H106" s="20"/>
      <c r="I106" s="42">
        <v>1.7337962962962961E-2</v>
      </c>
      <c r="J106" s="23">
        <v>1.7650462962962958E-2</v>
      </c>
      <c r="K106" s="22"/>
      <c r="L106" s="22"/>
      <c r="M106" s="22"/>
      <c r="N106" s="49"/>
      <c r="O106" s="49"/>
      <c r="P106" s="24"/>
      <c r="Q106" s="24"/>
      <c r="R106" s="26">
        <v>1.7048611111111112E-2</v>
      </c>
      <c r="S106" s="26">
        <v>1.7071759259259259E-2</v>
      </c>
      <c r="T106" s="25"/>
      <c r="U106" s="26">
        <v>1.6770833333333332E-2</v>
      </c>
      <c r="V106" s="26">
        <v>1.7210648148148149E-2</v>
      </c>
      <c r="W106" s="27"/>
      <c r="X106" s="28"/>
      <c r="Y106" s="25"/>
      <c r="Z106" s="27"/>
      <c r="AA106" s="53"/>
      <c r="AB106" s="30"/>
      <c r="AC106" s="55"/>
      <c r="AD106" s="56"/>
      <c r="AE106" s="33">
        <f t="shared" si="64"/>
        <v>6</v>
      </c>
      <c r="AF106" s="33">
        <f t="shared" si="65"/>
        <v>6</v>
      </c>
      <c r="AG106" s="34">
        <f t="shared" si="66"/>
        <v>1.6770833333333332E-2</v>
      </c>
      <c r="AH106" s="35" t="e">
        <f>MAX(H106:M106,#REF!,P106:T106,U106:X106,Y106:Z106)-MIN(H106:M106,#REF!,P106:T106,U106:X106,Y106:Z106)</f>
        <v>#REF!</v>
      </c>
      <c r="AI106" s="36">
        <f t="shared" ref="AI106:AL106" si="125">SUM(AA106)</f>
        <v>0</v>
      </c>
      <c r="AJ106" s="36">
        <f t="shared" si="125"/>
        <v>0</v>
      </c>
      <c r="AK106" s="37">
        <f t="shared" si="125"/>
        <v>0</v>
      </c>
      <c r="AL106" s="37">
        <f t="shared" si="125"/>
        <v>0</v>
      </c>
      <c r="AM106" s="38"/>
      <c r="AN106" s="39">
        <f t="shared" si="118"/>
        <v>6</v>
      </c>
      <c r="AO106" s="14"/>
      <c r="AP106" s="14"/>
      <c r="AQ106" s="14"/>
      <c r="AR106" s="14"/>
      <c r="AS106" s="14"/>
      <c r="BC106" s="15"/>
    </row>
    <row r="107" spans="1:55" ht="18" customHeight="1" x14ac:dyDescent="0.25">
      <c r="A107" s="15">
        <v>106</v>
      </c>
      <c r="B107" s="49"/>
      <c r="C107" s="17" t="s">
        <v>202</v>
      </c>
      <c r="D107" s="17" t="s">
        <v>203</v>
      </c>
      <c r="E107" s="17" t="str">
        <f t="shared" si="83"/>
        <v>Jeremy Heathfield</v>
      </c>
      <c r="F107" s="41">
        <v>1.0509259259259256E-2</v>
      </c>
      <c r="G107" s="46"/>
      <c r="H107" s="20">
        <v>1.7569444444444443E-2</v>
      </c>
      <c r="I107" s="42">
        <v>1.6828703703703703E-2</v>
      </c>
      <c r="J107" s="22"/>
      <c r="K107" s="22"/>
      <c r="L107" s="23">
        <v>1.6157407407407405E-2</v>
      </c>
      <c r="M107" s="22"/>
      <c r="N107" s="42">
        <v>1.6111111111111111E-2</v>
      </c>
      <c r="O107" s="42">
        <v>1.681712962962963E-2</v>
      </c>
      <c r="P107" s="24"/>
      <c r="Q107" s="24"/>
      <c r="R107" s="25"/>
      <c r="S107" s="25"/>
      <c r="T107" s="26">
        <v>1.6157407407407409E-2</v>
      </c>
      <c r="U107" s="26">
        <v>1.6064814814814813E-2</v>
      </c>
      <c r="V107" s="26">
        <v>1.621527777777778E-2</v>
      </c>
      <c r="W107" s="27"/>
      <c r="X107" s="28"/>
      <c r="Y107" s="26">
        <v>1.5972222222222224E-2</v>
      </c>
      <c r="Z107" s="27"/>
      <c r="AA107" s="59">
        <v>2.8136574074074074E-2</v>
      </c>
      <c r="AB107" s="60">
        <v>1.8981481481481481E-2</v>
      </c>
      <c r="AC107" s="31">
        <v>4.1435185185185179E-2</v>
      </c>
      <c r="AD107" s="32">
        <v>2.5486111111111112E-2</v>
      </c>
      <c r="AE107" s="33">
        <f t="shared" si="64"/>
        <v>10</v>
      </c>
      <c r="AF107" s="33">
        <f t="shared" si="65"/>
        <v>9</v>
      </c>
      <c r="AG107" s="34">
        <f t="shared" si="66"/>
        <v>1.5972222222222224E-2</v>
      </c>
      <c r="AH107" s="35">
        <f>MAX(H107:M107,O228:AB228,P107:T107,U107:X107,Y107:Z107)-MIN(H107:M107,O228:AB228,P107:T107,U107:X107,Y107:Z107)</f>
        <v>3.5532407407407388E-3</v>
      </c>
      <c r="AI107" s="36">
        <f t="shared" ref="AI107:AL107" si="126">SUM(AA107)</f>
        <v>2.8136574074074074E-2</v>
      </c>
      <c r="AJ107" s="36">
        <f t="shared" si="126"/>
        <v>1.8981481481481481E-2</v>
      </c>
      <c r="AK107" s="37">
        <f t="shared" si="126"/>
        <v>4.1435185185185179E-2</v>
      </c>
      <c r="AL107" s="37">
        <f t="shared" si="126"/>
        <v>2.5486111111111112E-2</v>
      </c>
      <c r="AM107" s="38">
        <f>SUM(AG107)+SUM(AI107:AL107)</f>
        <v>0.13001157407407407</v>
      </c>
      <c r="AN107" s="39">
        <f t="shared" si="118"/>
        <v>14</v>
      </c>
      <c r="AO107" s="14"/>
      <c r="AP107" s="14"/>
      <c r="AQ107" s="14"/>
      <c r="AR107" s="14"/>
      <c r="AS107" s="14"/>
      <c r="BC107" s="15"/>
    </row>
    <row r="108" spans="1:55" ht="18" customHeight="1" x14ac:dyDescent="0.25">
      <c r="A108" s="15">
        <v>107</v>
      </c>
      <c r="B108" s="49"/>
      <c r="C108" s="17" t="s">
        <v>202</v>
      </c>
      <c r="D108" s="17" t="s">
        <v>178</v>
      </c>
      <c r="E108" s="17" t="str">
        <f t="shared" si="83"/>
        <v>Jeremy Ingliss</v>
      </c>
      <c r="F108" s="41"/>
      <c r="G108" s="46"/>
      <c r="H108" s="20"/>
      <c r="I108" s="42"/>
      <c r="J108" s="22"/>
      <c r="K108" s="22"/>
      <c r="L108" s="23"/>
      <c r="M108" s="22"/>
      <c r="N108" s="42"/>
      <c r="O108" s="58"/>
      <c r="P108" s="24"/>
      <c r="Q108" s="18">
        <v>1.8032407407407407E-2</v>
      </c>
      <c r="R108" s="25"/>
      <c r="S108" s="25"/>
      <c r="T108" s="25"/>
      <c r="U108" s="25"/>
      <c r="V108" s="25"/>
      <c r="W108" s="27"/>
      <c r="X108" s="28"/>
      <c r="Y108" s="25"/>
      <c r="Z108" s="27"/>
      <c r="AA108" s="57"/>
      <c r="AB108" s="60"/>
      <c r="AC108" s="55"/>
      <c r="AD108" s="56"/>
      <c r="AE108" s="33">
        <f t="shared" si="64"/>
        <v>1</v>
      </c>
      <c r="AF108" s="33">
        <f t="shared" si="65"/>
        <v>1</v>
      </c>
      <c r="AG108" s="34">
        <f t="shared" si="66"/>
        <v>1.8032407407407407E-2</v>
      </c>
      <c r="AH108" s="35"/>
      <c r="AI108" s="36">
        <f t="shared" ref="AI108:AL108" si="127">SUM(AA108)</f>
        <v>0</v>
      </c>
      <c r="AJ108" s="36">
        <f t="shared" si="127"/>
        <v>0</v>
      </c>
      <c r="AK108" s="37">
        <f t="shared" si="127"/>
        <v>0</v>
      </c>
      <c r="AL108" s="37">
        <f t="shared" si="127"/>
        <v>0</v>
      </c>
      <c r="AM108" s="38"/>
      <c r="AN108" s="39">
        <f t="shared" si="118"/>
        <v>1</v>
      </c>
      <c r="AO108" s="14"/>
      <c r="AP108" s="14"/>
      <c r="AQ108" s="14"/>
      <c r="AR108" s="14"/>
      <c r="AS108" s="14"/>
      <c r="BC108" s="15"/>
    </row>
    <row r="109" spans="1:55" ht="18" customHeight="1" x14ac:dyDescent="0.25">
      <c r="A109" s="15">
        <v>109</v>
      </c>
      <c r="B109" s="49"/>
      <c r="C109" s="21" t="s">
        <v>204</v>
      </c>
      <c r="D109" s="21" t="s">
        <v>205</v>
      </c>
      <c r="E109" s="17" t="str">
        <f t="shared" si="83"/>
        <v>Jessica Kikstra</v>
      </c>
      <c r="F109" s="20"/>
      <c r="G109" s="46"/>
      <c r="H109" s="20">
        <v>1.9872685185185184E-2</v>
      </c>
      <c r="I109" s="47"/>
      <c r="J109" s="23">
        <v>1.9490740740740743E-2</v>
      </c>
      <c r="K109" s="22"/>
      <c r="L109" s="22"/>
      <c r="M109" s="22"/>
      <c r="N109" s="42">
        <v>1.9027777777777775E-2</v>
      </c>
      <c r="O109" s="58"/>
      <c r="P109" s="18">
        <v>1.9456018518518518E-2</v>
      </c>
      <c r="Q109" s="24"/>
      <c r="R109" s="26">
        <v>1.8888888888888889E-2</v>
      </c>
      <c r="S109" s="26">
        <v>1.8807870370370371E-2</v>
      </c>
      <c r="T109" s="25"/>
      <c r="U109" s="25"/>
      <c r="V109" s="26">
        <v>1.8680555555555554E-2</v>
      </c>
      <c r="W109" s="27"/>
      <c r="X109" s="28"/>
      <c r="Y109" s="26">
        <v>1.8217592592592594E-2</v>
      </c>
      <c r="Z109" s="27"/>
      <c r="AA109" s="57"/>
      <c r="AB109" s="60"/>
      <c r="AC109" s="55"/>
      <c r="AD109" s="56"/>
      <c r="AE109" s="33">
        <f t="shared" si="64"/>
        <v>8</v>
      </c>
      <c r="AF109" s="33">
        <f t="shared" si="65"/>
        <v>8</v>
      </c>
      <c r="AG109" s="34">
        <f t="shared" si="66"/>
        <v>1.8217592592592594E-2</v>
      </c>
      <c r="AH109" s="35"/>
      <c r="AI109" s="36">
        <f t="shared" ref="AI109:AL109" si="128">SUM(AA109)</f>
        <v>0</v>
      </c>
      <c r="AJ109" s="36">
        <f t="shared" si="128"/>
        <v>0</v>
      </c>
      <c r="AK109" s="37">
        <f t="shared" si="128"/>
        <v>0</v>
      </c>
      <c r="AL109" s="37">
        <f t="shared" si="128"/>
        <v>0</v>
      </c>
      <c r="AM109" s="38"/>
      <c r="AN109" s="39">
        <f t="shared" si="118"/>
        <v>8</v>
      </c>
      <c r="AO109" s="14"/>
      <c r="AP109" s="14"/>
      <c r="AQ109" s="14"/>
      <c r="AR109" s="14"/>
      <c r="AS109" s="14"/>
      <c r="BC109" s="15"/>
    </row>
    <row r="110" spans="1:55" ht="18" customHeight="1" x14ac:dyDescent="0.25">
      <c r="A110" s="15">
        <v>110</v>
      </c>
      <c r="B110" s="49"/>
      <c r="C110" s="22" t="s">
        <v>204</v>
      </c>
      <c r="D110" s="22" t="s">
        <v>206</v>
      </c>
      <c r="E110" s="17" t="str">
        <f t="shared" si="83"/>
        <v>Jessica Ownsworth</v>
      </c>
      <c r="F110" s="20"/>
      <c r="G110" s="46"/>
      <c r="H110" s="20"/>
      <c r="I110" s="47"/>
      <c r="J110" s="23"/>
      <c r="K110" s="22"/>
      <c r="L110" s="23">
        <v>2.359953703703704E-2</v>
      </c>
      <c r="M110" s="22"/>
      <c r="N110" s="22"/>
      <c r="O110" s="42">
        <v>2.478009259259259E-2</v>
      </c>
      <c r="P110" s="24"/>
      <c r="Q110" s="24"/>
      <c r="R110" s="25"/>
      <c r="S110" s="25"/>
      <c r="T110" s="25"/>
      <c r="U110" s="25"/>
      <c r="V110" s="25"/>
      <c r="W110" s="27"/>
      <c r="X110" s="28"/>
      <c r="Y110" s="25"/>
      <c r="Z110" s="27"/>
      <c r="AA110" s="57"/>
      <c r="AB110" s="60"/>
      <c r="AC110" s="55"/>
      <c r="AD110" s="56"/>
      <c r="AE110" s="33">
        <f t="shared" si="64"/>
        <v>2</v>
      </c>
      <c r="AF110" s="33">
        <f t="shared" si="65"/>
        <v>2</v>
      </c>
      <c r="AG110" s="34">
        <f t="shared" si="66"/>
        <v>2.359953703703704E-2</v>
      </c>
      <c r="AH110" s="35"/>
      <c r="AI110" s="36">
        <f t="shared" ref="AI110:AL110" si="129">SUM(AA110)</f>
        <v>0</v>
      </c>
      <c r="AJ110" s="36">
        <f t="shared" si="129"/>
        <v>0</v>
      </c>
      <c r="AK110" s="37">
        <f t="shared" si="129"/>
        <v>0</v>
      </c>
      <c r="AL110" s="37">
        <f t="shared" si="129"/>
        <v>0</v>
      </c>
      <c r="AM110" s="38"/>
      <c r="AN110" s="39">
        <f t="shared" si="118"/>
        <v>2</v>
      </c>
      <c r="AO110" s="14"/>
      <c r="AP110" s="14"/>
      <c r="AQ110" s="14"/>
      <c r="AR110" s="14"/>
      <c r="AS110" s="14"/>
      <c r="BC110" s="15"/>
    </row>
    <row r="111" spans="1:55" ht="18" customHeight="1" x14ac:dyDescent="0.25">
      <c r="A111" s="15">
        <v>111</v>
      </c>
      <c r="B111" s="49"/>
      <c r="C111" s="22" t="s">
        <v>207</v>
      </c>
      <c r="D111" s="22" t="s">
        <v>208</v>
      </c>
      <c r="E111" s="17" t="str">
        <f t="shared" si="83"/>
        <v>Joanne Kiesanowski</v>
      </c>
      <c r="F111" s="20"/>
      <c r="G111" s="46"/>
      <c r="H111" s="20"/>
      <c r="I111" s="47"/>
      <c r="J111" s="23"/>
      <c r="K111" s="22"/>
      <c r="L111" s="23"/>
      <c r="M111" s="22"/>
      <c r="N111" s="22"/>
      <c r="O111" s="58"/>
      <c r="P111" s="24"/>
      <c r="Q111" s="24"/>
      <c r="R111" s="26">
        <v>1.6863425925925928E-2</v>
      </c>
      <c r="S111" s="25"/>
      <c r="T111" s="25"/>
      <c r="U111" s="25"/>
      <c r="V111" s="25"/>
      <c r="W111" s="27"/>
      <c r="X111" s="28"/>
      <c r="Y111" s="25"/>
      <c r="Z111" s="27"/>
      <c r="AA111" s="57"/>
      <c r="AB111" s="60"/>
      <c r="AC111" s="55"/>
      <c r="AD111" s="56"/>
      <c r="AE111" s="33">
        <f t="shared" si="64"/>
        <v>1</v>
      </c>
      <c r="AF111" s="33">
        <f t="shared" si="65"/>
        <v>1</v>
      </c>
      <c r="AG111" s="34">
        <f t="shared" si="66"/>
        <v>1.6863425925925928E-2</v>
      </c>
      <c r="AH111" s="35"/>
      <c r="AI111" s="36">
        <f t="shared" ref="AI111:AL111" si="130">SUM(AA111)</f>
        <v>0</v>
      </c>
      <c r="AJ111" s="36">
        <f t="shared" si="130"/>
        <v>0</v>
      </c>
      <c r="AK111" s="37">
        <f t="shared" si="130"/>
        <v>0</v>
      </c>
      <c r="AL111" s="37">
        <f t="shared" si="130"/>
        <v>0</v>
      </c>
      <c r="AM111" s="38"/>
      <c r="AN111" s="39">
        <f t="shared" si="118"/>
        <v>1</v>
      </c>
      <c r="AO111" s="14"/>
      <c r="AP111" s="14"/>
      <c r="AQ111" s="14"/>
      <c r="AR111" s="14"/>
      <c r="AS111" s="14"/>
      <c r="BC111" s="15"/>
    </row>
    <row r="112" spans="1:55" ht="18" customHeight="1" x14ac:dyDescent="0.25">
      <c r="A112" s="15">
        <v>112</v>
      </c>
      <c r="B112" s="49"/>
      <c r="C112" s="22" t="s">
        <v>209</v>
      </c>
      <c r="D112" s="22" t="s">
        <v>117</v>
      </c>
      <c r="E112" s="17" t="str">
        <f t="shared" si="83"/>
        <v>Joe Hutchinson</v>
      </c>
      <c r="F112" s="20"/>
      <c r="G112" s="46"/>
      <c r="H112" s="20"/>
      <c r="I112" s="47"/>
      <c r="J112" s="23"/>
      <c r="K112" s="22"/>
      <c r="L112" s="23"/>
      <c r="M112" s="22"/>
      <c r="N112" s="22"/>
      <c r="O112" s="58"/>
      <c r="P112" s="24"/>
      <c r="Q112" s="24"/>
      <c r="R112" s="26"/>
      <c r="S112" s="25"/>
      <c r="T112" s="25"/>
      <c r="U112" s="25"/>
      <c r="V112" s="25"/>
      <c r="W112" s="27"/>
      <c r="X112" s="28"/>
      <c r="Y112" s="25"/>
      <c r="Z112" s="27"/>
      <c r="AA112" s="59">
        <v>3.0127314814814815E-2</v>
      </c>
      <c r="AB112" s="60"/>
      <c r="AC112" s="55"/>
      <c r="AD112" s="56"/>
      <c r="AE112" s="33">
        <f t="shared" si="64"/>
        <v>0</v>
      </c>
      <c r="AF112" s="33">
        <f t="shared" si="65"/>
        <v>0</v>
      </c>
      <c r="AG112" s="34">
        <f t="shared" si="66"/>
        <v>0</v>
      </c>
      <c r="AH112" s="35"/>
      <c r="AI112" s="36">
        <f t="shared" ref="AI112:AL112" si="131">SUM(AA112)</f>
        <v>3.0127314814814815E-2</v>
      </c>
      <c r="AJ112" s="36">
        <f t="shared" si="131"/>
        <v>0</v>
      </c>
      <c r="AK112" s="37">
        <f t="shared" si="131"/>
        <v>0</v>
      </c>
      <c r="AL112" s="37">
        <f t="shared" si="131"/>
        <v>0</v>
      </c>
      <c r="AM112" s="38"/>
      <c r="AN112" s="39">
        <f t="shared" si="118"/>
        <v>1</v>
      </c>
      <c r="AO112" s="14"/>
      <c r="AP112" s="14"/>
      <c r="AQ112" s="14"/>
      <c r="AR112" s="14"/>
      <c r="AS112" s="14"/>
      <c r="BC112" s="15"/>
    </row>
    <row r="113" spans="1:55" ht="18" customHeight="1" x14ac:dyDescent="0.25">
      <c r="A113" s="15">
        <v>113</v>
      </c>
      <c r="B113" s="49"/>
      <c r="C113" s="22" t="s">
        <v>210</v>
      </c>
      <c r="D113" s="22" t="s">
        <v>211</v>
      </c>
      <c r="E113" s="17" t="str">
        <f t="shared" si="83"/>
        <v>Jimmy Nisbett</v>
      </c>
      <c r="F113" s="20"/>
      <c r="G113" s="46"/>
      <c r="H113" s="20"/>
      <c r="I113" s="47"/>
      <c r="J113" s="23"/>
      <c r="K113" s="22"/>
      <c r="L113" s="23">
        <v>1.5995370370370372E-2</v>
      </c>
      <c r="M113" s="22"/>
      <c r="N113" s="42">
        <v>1.5810185185185184E-2</v>
      </c>
      <c r="O113" s="42">
        <v>1.5856481481481482E-2</v>
      </c>
      <c r="P113" s="24"/>
      <c r="Q113" s="24"/>
      <c r="R113" s="25"/>
      <c r="S113" s="26">
        <v>1.5844907407407408E-2</v>
      </c>
      <c r="T113" s="25"/>
      <c r="U113" s="25"/>
      <c r="V113" s="25"/>
      <c r="W113" s="27"/>
      <c r="X113" s="28"/>
      <c r="Y113" s="25"/>
      <c r="Z113" s="27"/>
      <c r="AA113" s="57"/>
      <c r="AB113" s="60"/>
      <c r="AC113" s="55"/>
      <c r="AD113" s="56"/>
      <c r="AE113" s="33">
        <f t="shared" si="64"/>
        <v>4</v>
      </c>
      <c r="AF113" s="33">
        <f t="shared" si="65"/>
        <v>4</v>
      </c>
      <c r="AG113" s="34">
        <f t="shared" si="66"/>
        <v>1.5810185185185184E-2</v>
      </c>
      <c r="AH113" s="35"/>
      <c r="AI113" s="36">
        <f t="shared" ref="AI113:AL113" si="132">SUM(AA113)</f>
        <v>0</v>
      </c>
      <c r="AJ113" s="36">
        <f t="shared" si="132"/>
        <v>0</v>
      </c>
      <c r="AK113" s="37">
        <f t="shared" si="132"/>
        <v>0</v>
      </c>
      <c r="AL113" s="37">
        <f t="shared" si="132"/>
        <v>0</v>
      </c>
      <c r="AM113" s="38"/>
      <c r="AN113" s="39">
        <f t="shared" si="118"/>
        <v>4</v>
      </c>
      <c r="AO113" s="14"/>
      <c r="AP113" s="14"/>
      <c r="AQ113" s="14"/>
      <c r="AR113" s="14"/>
      <c r="AS113" s="14"/>
      <c r="BC113" s="15"/>
    </row>
    <row r="114" spans="1:55" ht="18" customHeight="1" x14ac:dyDescent="0.25">
      <c r="A114" s="15">
        <v>114</v>
      </c>
      <c r="B114" s="49"/>
      <c r="C114" s="21" t="s">
        <v>209</v>
      </c>
      <c r="D114" s="21" t="s">
        <v>212</v>
      </c>
      <c r="E114" s="17" t="str">
        <f t="shared" si="83"/>
        <v>Joe Jagusch</v>
      </c>
      <c r="F114" s="20"/>
      <c r="G114" s="46"/>
      <c r="H114" s="20"/>
      <c r="I114" s="47"/>
      <c r="J114" s="23"/>
      <c r="K114" s="42">
        <v>1.8252314814814818E-2</v>
      </c>
      <c r="L114" s="22"/>
      <c r="M114" s="22"/>
      <c r="N114" s="22"/>
      <c r="O114" s="58"/>
      <c r="P114" s="24"/>
      <c r="Q114" s="24"/>
      <c r="R114" s="25"/>
      <c r="S114" s="25"/>
      <c r="T114" s="25"/>
      <c r="U114" s="25"/>
      <c r="V114" s="25"/>
      <c r="W114" s="27"/>
      <c r="X114" s="28"/>
      <c r="Y114" s="25"/>
      <c r="Z114" s="27"/>
      <c r="AA114" s="57"/>
      <c r="AB114" s="61"/>
      <c r="AC114" s="55"/>
      <c r="AD114" s="56"/>
      <c r="AE114" s="33">
        <f t="shared" si="64"/>
        <v>1</v>
      </c>
      <c r="AF114" s="33">
        <f t="shared" si="65"/>
        <v>1</v>
      </c>
      <c r="AG114" s="34">
        <f t="shared" si="66"/>
        <v>1.8252314814814818E-2</v>
      </c>
      <c r="AH114" s="35"/>
      <c r="AI114" s="36">
        <f t="shared" ref="AI114:AL114" si="133">SUM(AA114)</f>
        <v>0</v>
      </c>
      <c r="AJ114" s="36">
        <f t="shared" si="133"/>
        <v>0</v>
      </c>
      <c r="AK114" s="37">
        <f t="shared" si="133"/>
        <v>0</v>
      </c>
      <c r="AL114" s="37">
        <f t="shared" si="133"/>
        <v>0</v>
      </c>
      <c r="AM114" s="38"/>
      <c r="AN114" s="39">
        <f t="shared" si="118"/>
        <v>1</v>
      </c>
      <c r="AO114" s="14"/>
      <c r="AP114" s="14"/>
      <c r="AQ114" s="14"/>
      <c r="AR114" s="14"/>
      <c r="AS114" s="14"/>
      <c r="BC114" s="15"/>
    </row>
    <row r="115" spans="1:55" ht="18" customHeight="1" x14ac:dyDescent="0.25">
      <c r="A115" s="15">
        <v>115</v>
      </c>
      <c r="B115" s="49"/>
      <c r="C115" s="21" t="s">
        <v>213</v>
      </c>
      <c r="D115" s="21" t="s">
        <v>214</v>
      </c>
      <c r="E115" s="17" t="str">
        <f t="shared" si="83"/>
        <v>John Douglas</v>
      </c>
      <c r="F115" s="20"/>
      <c r="G115" s="46"/>
      <c r="H115" s="20"/>
      <c r="I115" s="47"/>
      <c r="J115" s="23">
        <v>1.8981481481481481E-2</v>
      </c>
      <c r="K115" s="22"/>
      <c r="L115" s="22"/>
      <c r="M115" s="22"/>
      <c r="N115" s="22"/>
      <c r="O115" s="58"/>
      <c r="P115" s="24"/>
      <c r="Q115" s="24"/>
      <c r="R115" s="25"/>
      <c r="S115" s="25"/>
      <c r="T115" s="25"/>
      <c r="U115" s="25"/>
      <c r="V115" s="25"/>
      <c r="W115" s="27"/>
      <c r="X115" s="28"/>
      <c r="Y115" s="25"/>
      <c r="Z115" s="27"/>
      <c r="AA115" s="57"/>
      <c r="AB115" s="61"/>
      <c r="AC115" s="55"/>
      <c r="AD115" s="56"/>
      <c r="AE115" s="33">
        <f t="shared" si="64"/>
        <v>1</v>
      </c>
      <c r="AF115" s="33">
        <f t="shared" si="65"/>
        <v>1</v>
      </c>
      <c r="AG115" s="34">
        <f t="shared" si="66"/>
        <v>1.8981481481481481E-2</v>
      </c>
      <c r="AH115" s="35" t="e">
        <f>MAX(H115:M115,#REF!,P115:T115,U115:X115,Y115:Z115)-MIN(H115:M115,#REF!,P115:T115,U115:X115,Y115:Z115)</f>
        <v>#REF!</v>
      </c>
      <c r="AI115" s="36">
        <f t="shared" ref="AI115:AL115" si="134">SUM(AA115)</f>
        <v>0</v>
      </c>
      <c r="AJ115" s="36">
        <f t="shared" si="134"/>
        <v>0</v>
      </c>
      <c r="AK115" s="37">
        <f t="shared" si="134"/>
        <v>0</v>
      </c>
      <c r="AL115" s="37">
        <f t="shared" si="134"/>
        <v>0</v>
      </c>
      <c r="AM115" s="38"/>
      <c r="AN115" s="39">
        <f t="shared" si="118"/>
        <v>1</v>
      </c>
      <c r="AO115" s="14"/>
      <c r="AP115" s="14"/>
      <c r="AQ115" s="14"/>
      <c r="AR115" s="14"/>
      <c r="AS115" s="14"/>
      <c r="BC115" s="15"/>
    </row>
    <row r="116" spans="1:55" ht="18" customHeight="1" x14ac:dyDescent="0.25">
      <c r="A116" s="15">
        <v>116</v>
      </c>
      <c r="B116" s="49"/>
      <c r="C116" s="21" t="s">
        <v>213</v>
      </c>
      <c r="D116" s="21" t="s">
        <v>215</v>
      </c>
      <c r="E116" s="17" t="str">
        <f t="shared" si="83"/>
        <v>John McKenzie</v>
      </c>
      <c r="F116" s="20"/>
      <c r="G116" s="46"/>
      <c r="H116" s="20"/>
      <c r="I116" s="47"/>
      <c r="J116" s="23"/>
      <c r="K116" s="42">
        <v>1.5439814814814814E-2</v>
      </c>
      <c r="L116" s="22"/>
      <c r="M116" s="22"/>
      <c r="N116" s="22"/>
      <c r="O116" s="58"/>
      <c r="P116" s="24"/>
      <c r="Q116" s="24"/>
      <c r="R116" s="25"/>
      <c r="S116" s="25"/>
      <c r="T116" s="25"/>
      <c r="U116" s="25"/>
      <c r="V116" s="25"/>
      <c r="W116" s="27"/>
      <c r="X116" s="28"/>
      <c r="Y116" s="25"/>
      <c r="Z116" s="27"/>
      <c r="AA116" s="57"/>
      <c r="AB116" s="61"/>
      <c r="AC116" s="55"/>
      <c r="AD116" s="56"/>
      <c r="AE116" s="33">
        <f t="shared" si="64"/>
        <v>1</v>
      </c>
      <c r="AF116" s="33">
        <f t="shared" si="65"/>
        <v>1</v>
      </c>
      <c r="AG116" s="34">
        <f t="shared" si="66"/>
        <v>1.5439814814814814E-2</v>
      </c>
      <c r="AH116" s="35"/>
      <c r="AI116" s="36">
        <f t="shared" ref="AI116:AL116" si="135">SUM(AA116)</f>
        <v>0</v>
      </c>
      <c r="AJ116" s="36">
        <f t="shared" si="135"/>
        <v>0</v>
      </c>
      <c r="AK116" s="37">
        <f t="shared" si="135"/>
        <v>0</v>
      </c>
      <c r="AL116" s="37">
        <f t="shared" si="135"/>
        <v>0</v>
      </c>
      <c r="AM116" s="38"/>
      <c r="AN116" s="39">
        <f t="shared" si="118"/>
        <v>1</v>
      </c>
      <c r="AO116" s="14"/>
      <c r="AP116" s="14"/>
      <c r="AQ116" s="14"/>
      <c r="AR116" s="14"/>
      <c r="AS116" s="14"/>
      <c r="BC116" s="15"/>
    </row>
    <row r="117" spans="1:55" ht="18" customHeight="1" x14ac:dyDescent="0.25">
      <c r="A117" s="15">
        <v>117</v>
      </c>
      <c r="B117" s="49"/>
      <c r="C117" s="21" t="s">
        <v>213</v>
      </c>
      <c r="D117" s="21" t="s">
        <v>216</v>
      </c>
      <c r="E117" s="17" t="str">
        <f t="shared" si="83"/>
        <v>John Rigby-Jones</v>
      </c>
      <c r="F117" s="20"/>
      <c r="G117" s="46"/>
      <c r="H117" s="20"/>
      <c r="I117" s="47"/>
      <c r="J117" s="23"/>
      <c r="K117" s="42"/>
      <c r="L117" s="22"/>
      <c r="M117" s="22"/>
      <c r="N117" s="22"/>
      <c r="O117" s="58"/>
      <c r="P117" s="24"/>
      <c r="Q117" s="24"/>
      <c r="R117" s="25"/>
      <c r="S117" s="25"/>
      <c r="T117" s="25"/>
      <c r="U117" s="25"/>
      <c r="V117" s="25"/>
      <c r="W117" s="27"/>
      <c r="X117" s="28"/>
      <c r="Y117" s="25"/>
      <c r="Z117" s="27"/>
      <c r="AA117" s="57"/>
      <c r="AB117" s="60">
        <v>2.0995370370370373E-2</v>
      </c>
      <c r="AC117" s="55"/>
      <c r="AD117" s="56"/>
      <c r="AE117" s="33">
        <f t="shared" si="64"/>
        <v>0</v>
      </c>
      <c r="AF117" s="33">
        <f t="shared" si="65"/>
        <v>0</v>
      </c>
      <c r="AG117" s="34">
        <f t="shared" si="66"/>
        <v>0</v>
      </c>
      <c r="AH117" s="35"/>
      <c r="AI117" s="36">
        <f t="shared" ref="AI117:AL117" si="136">SUM(AA117)</f>
        <v>0</v>
      </c>
      <c r="AJ117" s="36">
        <f t="shared" si="136"/>
        <v>2.0995370370370373E-2</v>
      </c>
      <c r="AK117" s="37">
        <f t="shared" si="136"/>
        <v>0</v>
      </c>
      <c r="AL117" s="37">
        <f t="shared" si="136"/>
        <v>0</v>
      </c>
      <c r="AM117" s="38"/>
      <c r="AN117" s="39">
        <f t="shared" si="118"/>
        <v>1</v>
      </c>
      <c r="AO117" s="14"/>
      <c r="AP117" s="14"/>
      <c r="AQ117" s="14"/>
      <c r="AR117" s="14"/>
      <c r="AS117" s="14"/>
      <c r="BC117" s="15"/>
    </row>
    <row r="118" spans="1:55" ht="18" customHeight="1" x14ac:dyDescent="0.25">
      <c r="A118" s="15">
        <v>118</v>
      </c>
      <c r="B118" s="49"/>
      <c r="C118" s="22" t="s">
        <v>213</v>
      </c>
      <c r="D118" s="22" t="s">
        <v>217</v>
      </c>
      <c r="E118" s="17" t="str">
        <f t="shared" si="83"/>
        <v>John Van Opzeeland</v>
      </c>
      <c r="F118" s="20"/>
      <c r="G118" s="46"/>
      <c r="H118" s="20"/>
      <c r="I118" s="47"/>
      <c r="J118" s="23"/>
      <c r="K118" s="42"/>
      <c r="L118" s="23">
        <v>1.6087962962962964E-2</v>
      </c>
      <c r="M118" s="22"/>
      <c r="N118" s="22"/>
      <c r="O118" s="58"/>
      <c r="P118" s="24"/>
      <c r="Q118" s="24"/>
      <c r="R118" s="25"/>
      <c r="S118" s="26">
        <v>1.621527777777778E-2</v>
      </c>
      <c r="T118" s="25"/>
      <c r="U118" s="25"/>
      <c r="V118" s="25"/>
      <c r="W118" s="27"/>
      <c r="X118" s="28"/>
      <c r="Y118" s="25"/>
      <c r="Z118" s="27"/>
      <c r="AA118" s="57"/>
      <c r="AB118" s="61"/>
      <c r="AC118" s="55"/>
      <c r="AD118" s="56"/>
      <c r="AE118" s="33">
        <f t="shared" si="64"/>
        <v>2</v>
      </c>
      <c r="AF118" s="33">
        <f t="shared" si="65"/>
        <v>2</v>
      </c>
      <c r="AG118" s="34">
        <f t="shared" si="66"/>
        <v>1.6087962962962964E-2</v>
      </c>
      <c r="AH118" s="35"/>
      <c r="AI118" s="36">
        <f t="shared" ref="AI118:AL118" si="137">SUM(AA118)</f>
        <v>0</v>
      </c>
      <c r="AJ118" s="36">
        <f t="shared" si="137"/>
        <v>0</v>
      </c>
      <c r="AK118" s="37">
        <f t="shared" si="137"/>
        <v>0</v>
      </c>
      <c r="AL118" s="37">
        <f t="shared" si="137"/>
        <v>0</v>
      </c>
      <c r="AM118" s="38"/>
      <c r="AN118" s="39">
        <f t="shared" si="118"/>
        <v>2</v>
      </c>
      <c r="AO118" s="14"/>
      <c r="AP118" s="14"/>
      <c r="AQ118" s="14"/>
      <c r="AR118" s="14"/>
      <c r="AS118" s="14"/>
      <c r="BC118" s="15"/>
    </row>
    <row r="119" spans="1:55" ht="18" customHeight="1" x14ac:dyDescent="0.25">
      <c r="A119" s="15">
        <v>119</v>
      </c>
      <c r="B119" s="49"/>
      <c r="C119" s="21" t="s">
        <v>218</v>
      </c>
      <c r="D119" s="21" t="s">
        <v>219</v>
      </c>
      <c r="E119" s="17" t="str">
        <f t="shared" si="83"/>
        <v>Johno Gee</v>
      </c>
      <c r="F119" s="20"/>
      <c r="G119" s="46"/>
      <c r="H119" s="20"/>
      <c r="I119" s="47"/>
      <c r="J119" s="23"/>
      <c r="K119" s="42">
        <v>1.5775462962962963E-2</v>
      </c>
      <c r="L119" s="23">
        <v>1.5810185185185184E-2</v>
      </c>
      <c r="M119" s="23">
        <v>1.6145833333333331E-2</v>
      </c>
      <c r="N119" s="42">
        <v>1.579861111111111E-2</v>
      </c>
      <c r="O119" s="42">
        <v>1.5902777777777776E-2</v>
      </c>
      <c r="P119" s="24"/>
      <c r="Q119" s="24"/>
      <c r="R119" s="25"/>
      <c r="S119" s="25"/>
      <c r="T119" s="25"/>
      <c r="U119" s="25"/>
      <c r="V119" s="25"/>
      <c r="W119" s="27"/>
      <c r="X119" s="28"/>
      <c r="Y119" s="25"/>
      <c r="Z119" s="27"/>
      <c r="AA119" s="59">
        <v>2.6655092592592591E-2</v>
      </c>
      <c r="AB119" s="61"/>
      <c r="AC119" s="55"/>
      <c r="AD119" s="56"/>
      <c r="AE119" s="33">
        <f t="shared" si="64"/>
        <v>5</v>
      </c>
      <c r="AF119" s="33">
        <f t="shared" si="65"/>
        <v>5</v>
      </c>
      <c r="AG119" s="34">
        <f t="shared" si="66"/>
        <v>1.5775462962962963E-2</v>
      </c>
      <c r="AH119" s="35"/>
      <c r="AI119" s="36">
        <f t="shared" ref="AI119:AL119" si="138">SUM(AA119)</f>
        <v>2.6655092592592591E-2</v>
      </c>
      <c r="AJ119" s="36">
        <f t="shared" si="138"/>
        <v>0</v>
      </c>
      <c r="AK119" s="37">
        <f t="shared" si="138"/>
        <v>0</v>
      </c>
      <c r="AL119" s="37">
        <f t="shared" si="138"/>
        <v>0</v>
      </c>
      <c r="AM119" s="38"/>
      <c r="AN119" s="39">
        <f t="shared" si="118"/>
        <v>6</v>
      </c>
      <c r="AO119" s="14"/>
      <c r="AP119" s="14"/>
      <c r="AQ119" s="14"/>
      <c r="AR119" s="14"/>
      <c r="AS119" s="14"/>
      <c r="BC119" s="15"/>
    </row>
    <row r="120" spans="1:55" ht="18" customHeight="1" x14ac:dyDescent="0.25">
      <c r="A120" s="15">
        <v>120</v>
      </c>
      <c r="B120" s="49"/>
      <c r="C120" s="21" t="s">
        <v>220</v>
      </c>
      <c r="D120" s="21" t="s">
        <v>221</v>
      </c>
      <c r="E120" s="17" t="str">
        <f t="shared" si="83"/>
        <v>Josh  Scott</v>
      </c>
      <c r="F120" s="20"/>
      <c r="G120" s="46"/>
      <c r="H120" s="20"/>
      <c r="I120" s="47"/>
      <c r="J120" s="23"/>
      <c r="K120" s="42"/>
      <c r="L120" s="23"/>
      <c r="M120" s="23"/>
      <c r="N120" s="42"/>
      <c r="O120" s="42"/>
      <c r="P120" s="24"/>
      <c r="Q120" s="24"/>
      <c r="R120" s="25"/>
      <c r="S120" s="25"/>
      <c r="T120" s="25"/>
      <c r="U120" s="25"/>
      <c r="V120" s="25"/>
      <c r="W120" s="27"/>
      <c r="X120" s="28"/>
      <c r="Y120" s="26">
        <v>1.6979166666666667E-2</v>
      </c>
      <c r="Z120" s="27"/>
      <c r="AA120" s="59"/>
      <c r="AB120" s="61"/>
      <c r="AC120" s="55"/>
      <c r="AD120" s="56"/>
      <c r="AE120" s="33">
        <f t="shared" si="64"/>
        <v>1</v>
      </c>
      <c r="AF120" s="33">
        <f t="shared" si="65"/>
        <v>1</v>
      </c>
      <c r="AG120" s="34">
        <f t="shared" si="66"/>
        <v>1.6979166666666667E-2</v>
      </c>
      <c r="AH120" s="35"/>
      <c r="AI120" s="36"/>
      <c r="AJ120" s="36"/>
      <c r="AK120" s="37"/>
      <c r="AL120" s="37"/>
      <c r="AM120" s="38"/>
      <c r="AN120" s="39"/>
      <c r="AO120" s="14"/>
      <c r="AP120" s="14"/>
      <c r="AQ120" s="14"/>
      <c r="AR120" s="14"/>
      <c r="AS120" s="14"/>
      <c r="BC120" s="15"/>
    </row>
    <row r="121" spans="1:55" ht="18" customHeight="1" x14ac:dyDescent="0.25">
      <c r="A121" s="15">
        <v>121</v>
      </c>
      <c r="B121" s="49"/>
      <c r="C121" s="21" t="s">
        <v>222</v>
      </c>
      <c r="D121" s="21" t="s">
        <v>138</v>
      </c>
      <c r="E121" s="17" t="str">
        <f t="shared" si="83"/>
        <v>Joshua Smith</v>
      </c>
      <c r="F121" s="20"/>
      <c r="G121" s="46"/>
      <c r="H121" s="20">
        <v>1.9791666666666669E-2</v>
      </c>
      <c r="I121" s="47"/>
      <c r="J121" s="23">
        <v>1.7835648148148149E-2</v>
      </c>
      <c r="K121" s="22"/>
      <c r="L121" s="22"/>
      <c r="M121" s="22"/>
      <c r="N121" s="17"/>
      <c r="O121" s="58"/>
      <c r="P121" s="24"/>
      <c r="Q121" s="24" t="s">
        <v>223</v>
      </c>
      <c r="R121" s="25"/>
      <c r="S121" s="25"/>
      <c r="T121" s="25"/>
      <c r="U121" s="25"/>
      <c r="V121" s="25"/>
      <c r="W121" s="27"/>
      <c r="X121" s="28"/>
      <c r="Y121" s="25"/>
      <c r="Z121" s="27"/>
      <c r="AA121" s="57"/>
      <c r="AB121" s="61"/>
      <c r="AC121" s="55"/>
      <c r="AD121" s="56"/>
      <c r="AE121" s="33">
        <f t="shared" si="64"/>
        <v>2</v>
      </c>
      <c r="AF121" s="33">
        <f t="shared" si="65"/>
        <v>2</v>
      </c>
      <c r="AG121" s="34">
        <f t="shared" si="66"/>
        <v>1.7835648148148149E-2</v>
      </c>
      <c r="AH121" s="35"/>
      <c r="AI121" s="36">
        <f t="shared" ref="AI121:AL121" si="139">SUM(AA121)</f>
        <v>0</v>
      </c>
      <c r="AJ121" s="36">
        <f t="shared" si="139"/>
        <v>0</v>
      </c>
      <c r="AK121" s="37">
        <f t="shared" si="139"/>
        <v>0</v>
      </c>
      <c r="AL121" s="37">
        <f t="shared" si="139"/>
        <v>0</v>
      </c>
      <c r="AM121" s="38"/>
      <c r="AN121" s="39">
        <f t="shared" ref="AN121:AN122" si="140">COUNT(F121:AD121)</f>
        <v>2</v>
      </c>
      <c r="AO121" s="14"/>
      <c r="AP121" s="14"/>
      <c r="AQ121" s="14"/>
      <c r="AR121" s="14"/>
      <c r="AS121" s="14"/>
      <c r="BC121" s="15"/>
    </row>
    <row r="122" spans="1:55" ht="18" customHeight="1" x14ac:dyDescent="0.25">
      <c r="A122" s="15">
        <v>122</v>
      </c>
      <c r="B122" s="49"/>
      <c r="C122" s="21" t="s">
        <v>224</v>
      </c>
      <c r="D122" s="21" t="s">
        <v>91</v>
      </c>
      <c r="E122" s="17" t="str">
        <f t="shared" si="83"/>
        <v>Judy Ross</v>
      </c>
      <c r="F122" s="20"/>
      <c r="G122" s="46"/>
      <c r="H122" s="20"/>
      <c r="I122" s="47"/>
      <c r="J122" s="23"/>
      <c r="K122" s="22"/>
      <c r="L122" s="22"/>
      <c r="M122" s="22"/>
      <c r="N122" s="17"/>
      <c r="O122" s="58"/>
      <c r="P122" s="24"/>
      <c r="Q122" s="24"/>
      <c r="R122" s="25"/>
      <c r="S122" s="25"/>
      <c r="T122" s="26">
        <v>1.954861111111111E-2</v>
      </c>
      <c r="U122" s="26">
        <v>1.9409722222222221E-2</v>
      </c>
      <c r="V122" s="25"/>
      <c r="W122" s="27"/>
      <c r="X122" s="28"/>
      <c r="Y122" s="25"/>
      <c r="Z122" s="27"/>
      <c r="AA122" s="57"/>
      <c r="AB122" s="61"/>
      <c r="AC122" s="31">
        <v>5.0104166666666672E-2</v>
      </c>
      <c r="AD122" s="56"/>
      <c r="AE122" s="33">
        <f t="shared" si="64"/>
        <v>2</v>
      </c>
      <c r="AF122" s="33">
        <f t="shared" si="65"/>
        <v>2</v>
      </c>
      <c r="AG122" s="34">
        <f t="shared" si="66"/>
        <v>1.9409722222222221E-2</v>
      </c>
      <c r="AH122" s="35"/>
      <c r="AI122" s="36">
        <f t="shared" ref="AI122:AL122" si="141">SUM(AA122)</f>
        <v>0</v>
      </c>
      <c r="AJ122" s="36">
        <f t="shared" si="141"/>
        <v>0</v>
      </c>
      <c r="AK122" s="37">
        <f t="shared" si="141"/>
        <v>5.0104166666666672E-2</v>
      </c>
      <c r="AL122" s="37">
        <f t="shared" si="141"/>
        <v>0</v>
      </c>
      <c r="AM122" s="38"/>
      <c r="AN122" s="39">
        <f t="shared" si="140"/>
        <v>3</v>
      </c>
      <c r="AO122" s="14"/>
      <c r="AP122" s="14"/>
      <c r="AQ122" s="14"/>
      <c r="AR122" s="14"/>
      <c r="AS122" s="14"/>
      <c r="BC122" s="15"/>
    </row>
    <row r="123" spans="1:55" ht="18" customHeight="1" x14ac:dyDescent="0.25">
      <c r="A123" s="15">
        <v>123</v>
      </c>
      <c r="B123" s="49"/>
      <c r="C123" s="21" t="s">
        <v>225</v>
      </c>
      <c r="D123" s="21" t="s">
        <v>226</v>
      </c>
      <c r="E123" s="17" t="str">
        <f t="shared" si="83"/>
        <v>Julie Edwards</v>
      </c>
      <c r="F123" s="20"/>
      <c r="G123" s="46"/>
      <c r="H123" s="20"/>
      <c r="I123" s="47"/>
      <c r="J123" s="23"/>
      <c r="K123" s="22"/>
      <c r="L123" s="22"/>
      <c r="M123" s="22"/>
      <c r="N123" s="17"/>
      <c r="O123" s="58"/>
      <c r="P123" s="24"/>
      <c r="Q123" s="24"/>
      <c r="R123" s="25"/>
      <c r="S123" s="25"/>
      <c r="T123" s="26"/>
      <c r="U123" s="26"/>
      <c r="V123" s="25"/>
      <c r="W123" s="27"/>
      <c r="X123" s="40">
        <v>1.9710648148148147E-2</v>
      </c>
      <c r="Y123" s="26">
        <v>1.9421296296296294E-2</v>
      </c>
      <c r="Z123" s="27"/>
      <c r="AA123" s="57"/>
      <c r="AB123" s="61"/>
      <c r="AC123" s="31"/>
      <c r="AD123" s="56"/>
      <c r="AE123" s="33">
        <f t="shared" si="64"/>
        <v>2</v>
      </c>
      <c r="AF123" s="33">
        <f t="shared" si="65"/>
        <v>2</v>
      </c>
      <c r="AG123" s="34">
        <f t="shared" si="66"/>
        <v>1.9421296296296294E-2</v>
      </c>
      <c r="AH123" s="35"/>
      <c r="AI123" s="36"/>
      <c r="AJ123" s="36"/>
      <c r="AK123" s="37"/>
      <c r="AL123" s="37"/>
      <c r="AM123" s="38"/>
      <c r="AN123" s="39"/>
      <c r="AO123" s="14"/>
      <c r="AP123" s="14"/>
      <c r="AQ123" s="14"/>
      <c r="AR123" s="14"/>
      <c r="AS123" s="14"/>
      <c r="BC123" s="15"/>
    </row>
    <row r="124" spans="1:55" ht="18" customHeight="1" x14ac:dyDescent="0.25">
      <c r="A124" s="15">
        <v>124</v>
      </c>
      <c r="B124" s="49"/>
      <c r="C124" s="21" t="s">
        <v>227</v>
      </c>
      <c r="D124" s="21" t="s">
        <v>138</v>
      </c>
      <c r="E124" s="17" t="str">
        <f t="shared" si="83"/>
        <v>Kate Smith</v>
      </c>
      <c r="F124" s="20"/>
      <c r="G124" s="46"/>
      <c r="H124" s="20"/>
      <c r="I124" s="47"/>
      <c r="J124" s="23">
        <v>1.9664351851851856E-2</v>
      </c>
      <c r="K124" s="42">
        <v>2.0405092592592589E-2</v>
      </c>
      <c r="L124" s="23">
        <v>2.028935185185185E-2</v>
      </c>
      <c r="M124" s="23">
        <v>2.0486111111111111E-2</v>
      </c>
      <c r="N124" s="42">
        <v>2.0092592592592586E-2</v>
      </c>
      <c r="O124" s="58"/>
      <c r="P124" s="18">
        <v>2.0810185185185185E-2</v>
      </c>
      <c r="Q124" s="18">
        <v>2.0358796296296295E-2</v>
      </c>
      <c r="R124" s="49" t="s">
        <v>228</v>
      </c>
      <c r="S124" s="26">
        <v>2.013888888888889E-2</v>
      </c>
      <c r="T124" s="26">
        <v>1.9571759259259257E-2</v>
      </c>
      <c r="U124" s="25"/>
      <c r="V124" s="25"/>
      <c r="W124" s="27"/>
      <c r="X124" s="40">
        <v>1.9490740740740743E-2</v>
      </c>
      <c r="Y124" s="26">
        <v>1.9224537037037037E-2</v>
      </c>
      <c r="Z124" s="27"/>
      <c r="AA124" s="57"/>
      <c r="AB124" s="60"/>
      <c r="AC124" s="55"/>
      <c r="AD124" s="56"/>
      <c r="AE124" s="33">
        <f t="shared" si="64"/>
        <v>11</v>
      </c>
      <c r="AF124" s="33">
        <f t="shared" si="65"/>
        <v>11</v>
      </c>
      <c r="AG124" s="34">
        <f t="shared" si="66"/>
        <v>1.9224537037037037E-2</v>
      </c>
      <c r="AH124" s="35" t="e">
        <f t="shared" ref="AH124:AH125" si="142">MAX(H124:M124,#REF!,P124:T124,U124:X124,Y124:Z124)-MIN(H124:M124,#REF!,P124:T124,U124:X124,Y124:Z124)</f>
        <v>#REF!</v>
      </c>
      <c r="AI124" s="36">
        <f t="shared" ref="AI124:AL124" si="143">SUM(AA124)</f>
        <v>0</v>
      </c>
      <c r="AJ124" s="36">
        <f t="shared" si="143"/>
        <v>0</v>
      </c>
      <c r="AK124" s="37">
        <f t="shared" si="143"/>
        <v>0</v>
      </c>
      <c r="AL124" s="37">
        <f t="shared" si="143"/>
        <v>0</v>
      </c>
      <c r="AM124" s="38"/>
      <c r="AN124" s="39">
        <f t="shared" ref="AN124:AN165" si="144">COUNT(F124:AD124)</f>
        <v>11</v>
      </c>
      <c r="AO124" s="14"/>
      <c r="AP124" s="14"/>
      <c r="AQ124" s="14"/>
      <c r="AR124" s="14"/>
      <c r="AS124" s="14"/>
      <c r="BC124" s="15"/>
    </row>
    <row r="125" spans="1:55" ht="18" customHeight="1" x14ac:dyDescent="0.25">
      <c r="A125" s="15">
        <v>125</v>
      </c>
      <c r="B125" s="49"/>
      <c r="C125" s="21" t="s">
        <v>229</v>
      </c>
      <c r="D125" s="21" t="s">
        <v>104</v>
      </c>
      <c r="E125" s="17" t="str">
        <f t="shared" si="83"/>
        <v>Katherine Atkin</v>
      </c>
      <c r="F125" s="20"/>
      <c r="G125" s="46"/>
      <c r="H125" s="20"/>
      <c r="I125" s="47"/>
      <c r="J125" s="23"/>
      <c r="K125" s="42"/>
      <c r="L125" s="23"/>
      <c r="M125" s="23"/>
      <c r="N125" s="42"/>
      <c r="O125" s="58"/>
      <c r="P125" s="18"/>
      <c r="Q125" s="18"/>
      <c r="R125" s="49"/>
      <c r="S125" s="26"/>
      <c r="T125" s="26"/>
      <c r="U125" s="25"/>
      <c r="V125" s="25"/>
      <c r="W125" s="27"/>
      <c r="X125" s="28"/>
      <c r="Y125" s="25"/>
      <c r="Z125" s="27"/>
      <c r="AA125" s="57"/>
      <c r="AB125" s="60"/>
      <c r="AC125" s="55"/>
      <c r="AD125" s="32">
        <v>3.1493055555555559E-2</v>
      </c>
      <c r="AE125" s="33">
        <f t="shared" si="64"/>
        <v>0</v>
      </c>
      <c r="AF125" s="33">
        <f t="shared" si="65"/>
        <v>0</v>
      </c>
      <c r="AG125" s="34">
        <f t="shared" si="66"/>
        <v>0</v>
      </c>
      <c r="AH125" s="35" t="e">
        <f t="shared" si="142"/>
        <v>#REF!</v>
      </c>
      <c r="AI125" s="36">
        <f t="shared" ref="AI125:AL125" si="145">SUM(AA125)</f>
        <v>0</v>
      </c>
      <c r="AJ125" s="36">
        <f t="shared" si="145"/>
        <v>0</v>
      </c>
      <c r="AK125" s="37">
        <f t="shared" si="145"/>
        <v>0</v>
      </c>
      <c r="AL125" s="37">
        <f t="shared" si="145"/>
        <v>3.1493055555555559E-2</v>
      </c>
      <c r="AM125" s="38"/>
      <c r="AN125" s="39">
        <f t="shared" si="144"/>
        <v>1</v>
      </c>
      <c r="AO125" s="14"/>
      <c r="AP125" s="14"/>
      <c r="AQ125" s="14"/>
      <c r="AR125" s="14"/>
      <c r="AS125" s="14"/>
      <c r="BC125" s="15"/>
    </row>
    <row r="126" spans="1:55" ht="18" customHeight="1" x14ac:dyDescent="0.25">
      <c r="A126" s="15">
        <v>126</v>
      </c>
      <c r="B126" s="49"/>
      <c r="C126" s="17" t="s">
        <v>230</v>
      </c>
      <c r="D126" s="17" t="s">
        <v>231</v>
      </c>
      <c r="E126" s="17" t="str">
        <f t="shared" si="83"/>
        <v>Keagan Girdlestone</v>
      </c>
      <c r="F126" s="20"/>
      <c r="G126" s="46"/>
      <c r="H126" s="20"/>
      <c r="I126" s="47"/>
      <c r="J126" s="23"/>
      <c r="K126" s="42"/>
      <c r="L126" s="23"/>
      <c r="M126" s="23">
        <v>1.5347222222222222E-2</v>
      </c>
      <c r="N126" s="42">
        <v>1.5069444444444446E-2</v>
      </c>
      <c r="O126" s="58"/>
      <c r="P126" s="24"/>
      <c r="Q126" s="24"/>
      <c r="R126" s="49"/>
      <c r="S126" s="25"/>
      <c r="T126" s="25"/>
      <c r="U126" s="26">
        <v>1.4456018518518519E-2</v>
      </c>
      <c r="V126" s="25"/>
      <c r="W126" s="27"/>
      <c r="X126" s="28"/>
      <c r="Y126" s="26">
        <v>1.4502314814814815E-2</v>
      </c>
      <c r="Z126" s="27"/>
      <c r="AA126" s="59">
        <v>2.4143518518518519E-2</v>
      </c>
      <c r="AB126" s="60"/>
      <c r="AC126" s="55"/>
      <c r="AD126" s="56"/>
      <c r="AE126" s="33">
        <f t="shared" si="64"/>
        <v>4</v>
      </c>
      <c r="AF126" s="33">
        <f t="shared" si="65"/>
        <v>4</v>
      </c>
      <c r="AG126" s="34">
        <f t="shared" si="66"/>
        <v>1.4456018518518519E-2</v>
      </c>
      <c r="AH126" s="35"/>
      <c r="AI126" s="36">
        <f t="shared" ref="AI126:AL126" si="146">SUM(AA126)</f>
        <v>2.4143518518518519E-2</v>
      </c>
      <c r="AJ126" s="36">
        <f t="shared" si="146"/>
        <v>0</v>
      </c>
      <c r="AK126" s="37">
        <f t="shared" si="146"/>
        <v>0</v>
      </c>
      <c r="AL126" s="37">
        <f t="shared" si="146"/>
        <v>0</v>
      </c>
      <c r="AM126" s="38"/>
      <c r="AN126" s="39">
        <f t="shared" si="144"/>
        <v>5</v>
      </c>
      <c r="AO126" s="14"/>
      <c r="AP126" s="14"/>
      <c r="AQ126" s="14"/>
      <c r="AR126" s="14"/>
      <c r="AS126" s="14"/>
      <c r="BC126" s="15"/>
    </row>
    <row r="127" spans="1:55" ht="18" customHeight="1" x14ac:dyDescent="0.25">
      <c r="A127" s="15">
        <v>127</v>
      </c>
      <c r="B127" s="49"/>
      <c r="C127" s="22" t="s">
        <v>232</v>
      </c>
      <c r="D127" s="22" t="s">
        <v>233</v>
      </c>
      <c r="E127" s="17" t="str">
        <f t="shared" si="83"/>
        <v>Kent Mahon</v>
      </c>
      <c r="F127" s="20"/>
      <c r="G127" s="46"/>
      <c r="H127" s="20"/>
      <c r="I127" s="47"/>
      <c r="J127" s="23"/>
      <c r="K127" s="42"/>
      <c r="L127" s="23">
        <v>1.7777777777777778E-2</v>
      </c>
      <c r="M127" s="22"/>
      <c r="N127" s="17"/>
      <c r="O127" s="58"/>
      <c r="P127" s="24"/>
      <c r="Q127" s="24"/>
      <c r="R127" s="49"/>
      <c r="S127" s="25"/>
      <c r="T127" s="25"/>
      <c r="U127" s="25"/>
      <c r="V127" s="25"/>
      <c r="W127" s="27"/>
      <c r="X127" s="28"/>
      <c r="Y127" s="25"/>
      <c r="Z127" s="27"/>
      <c r="AA127" s="57"/>
      <c r="AB127" s="60"/>
      <c r="AC127" s="55"/>
      <c r="AD127" s="56"/>
      <c r="AE127" s="33">
        <f t="shared" si="64"/>
        <v>1</v>
      </c>
      <c r="AF127" s="33">
        <f t="shared" si="65"/>
        <v>1</v>
      </c>
      <c r="AG127" s="34">
        <f t="shared" si="66"/>
        <v>1.7777777777777778E-2</v>
      </c>
      <c r="AH127" s="35"/>
      <c r="AI127" s="36">
        <f t="shared" ref="AI127:AL127" si="147">SUM(AA127)</f>
        <v>0</v>
      </c>
      <c r="AJ127" s="36">
        <f t="shared" si="147"/>
        <v>0</v>
      </c>
      <c r="AK127" s="37">
        <f t="shared" si="147"/>
        <v>0</v>
      </c>
      <c r="AL127" s="37">
        <f t="shared" si="147"/>
        <v>0</v>
      </c>
      <c r="AM127" s="38"/>
      <c r="AN127" s="39">
        <f t="shared" si="144"/>
        <v>1</v>
      </c>
      <c r="AO127" s="14"/>
      <c r="AP127" s="14"/>
      <c r="AQ127" s="14"/>
      <c r="AR127" s="14"/>
      <c r="AS127" s="14"/>
      <c r="BC127" s="15"/>
    </row>
    <row r="128" spans="1:55" ht="18" customHeight="1" x14ac:dyDescent="0.25">
      <c r="A128" s="15">
        <v>128</v>
      </c>
      <c r="B128" s="49"/>
      <c r="C128" s="22" t="s">
        <v>234</v>
      </c>
      <c r="D128" s="22" t="s">
        <v>235</v>
      </c>
      <c r="E128" s="17" t="str">
        <f t="shared" si="83"/>
        <v>Kevin Beban</v>
      </c>
      <c r="F128" s="20"/>
      <c r="G128" s="46"/>
      <c r="H128" s="20"/>
      <c r="I128" s="47"/>
      <c r="J128" s="23"/>
      <c r="K128" s="42"/>
      <c r="L128" s="23">
        <v>1.7094907407407406E-2</v>
      </c>
      <c r="M128" s="23">
        <v>1.7581018518518517E-2</v>
      </c>
      <c r="N128" s="17"/>
      <c r="O128" s="58"/>
      <c r="P128" s="24"/>
      <c r="Q128" s="24"/>
      <c r="R128" s="49"/>
      <c r="S128" s="25"/>
      <c r="T128" s="25"/>
      <c r="U128" s="25"/>
      <c r="V128" s="25"/>
      <c r="W128" s="27"/>
      <c r="X128" s="28"/>
      <c r="Y128" s="26">
        <v>1.7094907407407409E-2</v>
      </c>
      <c r="Z128" s="27"/>
      <c r="AA128" s="59">
        <v>2.9513888888888892E-2</v>
      </c>
      <c r="AB128" s="60"/>
      <c r="AC128" s="55"/>
      <c r="AD128" s="56"/>
      <c r="AE128" s="33">
        <f t="shared" si="64"/>
        <v>3</v>
      </c>
      <c r="AF128" s="33">
        <f t="shared" si="65"/>
        <v>3</v>
      </c>
      <c r="AG128" s="34">
        <f t="shared" si="66"/>
        <v>1.7094907407407406E-2</v>
      </c>
      <c r="AH128" s="35"/>
      <c r="AI128" s="36">
        <f t="shared" ref="AI128:AL128" si="148">SUM(AA128)</f>
        <v>2.9513888888888892E-2</v>
      </c>
      <c r="AJ128" s="36">
        <f t="shared" si="148"/>
        <v>0</v>
      </c>
      <c r="AK128" s="37">
        <f t="shared" si="148"/>
        <v>0</v>
      </c>
      <c r="AL128" s="37">
        <f t="shared" si="148"/>
        <v>0</v>
      </c>
      <c r="AM128" s="38"/>
      <c r="AN128" s="39">
        <f t="shared" si="144"/>
        <v>4</v>
      </c>
      <c r="AO128" s="14"/>
      <c r="AP128" s="14"/>
      <c r="AQ128" s="14"/>
      <c r="AR128" s="14"/>
      <c r="AS128" s="14"/>
      <c r="BC128" s="15"/>
    </row>
    <row r="129" spans="1:55" ht="18" customHeight="1" x14ac:dyDescent="0.25">
      <c r="A129" s="15">
        <v>129</v>
      </c>
      <c r="B129" s="49"/>
      <c r="C129" s="21" t="s">
        <v>234</v>
      </c>
      <c r="D129" s="21" t="s">
        <v>236</v>
      </c>
      <c r="E129" s="17" t="str">
        <f t="shared" si="83"/>
        <v>Kevin Searle</v>
      </c>
      <c r="F129" s="20"/>
      <c r="G129" s="46"/>
      <c r="H129" s="20"/>
      <c r="I129" s="47"/>
      <c r="J129" s="23"/>
      <c r="K129" s="42">
        <v>1.8842592592592591E-2</v>
      </c>
      <c r="L129" s="22"/>
      <c r="M129" s="23">
        <v>1.9004629629629628E-2</v>
      </c>
      <c r="N129" s="17"/>
      <c r="O129" s="58"/>
      <c r="P129" s="24"/>
      <c r="Q129" s="24"/>
      <c r="R129" s="49"/>
      <c r="S129" s="25"/>
      <c r="T129" s="26">
        <v>1.9004629629629632E-2</v>
      </c>
      <c r="U129" s="25"/>
      <c r="V129" s="25"/>
      <c r="W129" s="27"/>
      <c r="X129" s="28"/>
      <c r="Y129" s="25"/>
      <c r="Z129" s="27"/>
      <c r="AA129" s="57"/>
      <c r="AB129" s="61"/>
      <c r="AC129" s="55"/>
      <c r="AD129" s="56"/>
      <c r="AE129" s="33">
        <f t="shared" si="64"/>
        <v>3</v>
      </c>
      <c r="AF129" s="33">
        <f t="shared" si="65"/>
        <v>3</v>
      </c>
      <c r="AG129" s="34">
        <f t="shared" si="66"/>
        <v>1.8842592592592591E-2</v>
      </c>
      <c r="AH129" s="35"/>
      <c r="AI129" s="36">
        <f t="shared" ref="AI129:AL129" si="149">SUM(AA129)</f>
        <v>0</v>
      </c>
      <c r="AJ129" s="36">
        <f t="shared" si="149"/>
        <v>0</v>
      </c>
      <c r="AK129" s="37">
        <f t="shared" si="149"/>
        <v>0</v>
      </c>
      <c r="AL129" s="37">
        <f t="shared" si="149"/>
        <v>0</v>
      </c>
      <c r="AM129" s="38"/>
      <c r="AN129" s="39">
        <f t="shared" si="144"/>
        <v>3</v>
      </c>
      <c r="AO129" s="14"/>
      <c r="AP129" s="14"/>
      <c r="AQ129" s="14"/>
      <c r="AR129" s="14"/>
      <c r="AS129" s="14"/>
      <c r="BC129" s="15"/>
    </row>
    <row r="130" spans="1:55" ht="18" customHeight="1" x14ac:dyDescent="0.25">
      <c r="A130" s="15">
        <v>130</v>
      </c>
      <c r="B130" s="49"/>
      <c r="C130" s="21" t="s">
        <v>237</v>
      </c>
      <c r="D130" s="21" t="s">
        <v>104</v>
      </c>
      <c r="E130" s="17" t="str">
        <f t="shared" si="83"/>
        <v>Kiri Atkin</v>
      </c>
      <c r="F130" s="20"/>
      <c r="G130" s="46"/>
      <c r="H130" s="20"/>
      <c r="I130" s="47"/>
      <c r="J130" s="23"/>
      <c r="K130" s="42"/>
      <c r="L130" s="22"/>
      <c r="M130" s="23"/>
      <c r="N130" s="17"/>
      <c r="O130" s="58"/>
      <c r="P130" s="24"/>
      <c r="Q130" s="24"/>
      <c r="R130" s="49"/>
      <c r="S130" s="25"/>
      <c r="T130" s="26"/>
      <c r="U130" s="25"/>
      <c r="V130" s="25"/>
      <c r="W130" s="27"/>
      <c r="X130" s="28"/>
      <c r="Y130" s="25"/>
      <c r="Z130" s="27"/>
      <c r="AA130" s="57"/>
      <c r="AB130" s="61"/>
      <c r="AC130" s="55"/>
      <c r="AD130" s="32">
        <v>3.2361111111111111E-2</v>
      </c>
      <c r="AE130" s="33">
        <f t="shared" si="64"/>
        <v>0</v>
      </c>
      <c r="AF130" s="33">
        <f t="shared" si="65"/>
        <v>0</v>
      </c>
      <c r="AG130" s="34">
        <f t="shared" si="66"/>
        <v>0</v>
      </c>
      <c r="AH130" s="35"/>
      <c r="AI130" s="36">
        <f t="shared" ref="AI130:AL130" si="150">SUM(AA130)</f>
        <v>0</v>
      </c>
      <c r="AJ130" s="36">
        <f t="shared" si="150"/>
        <v>0</v>
      </c>
      <c r="AK130" s="37">
        <f t="shared" si="150"/>
        <v>0</v>
      </c>
      <c r="AL130" s="37">
        <f t="shared" si="150"/>
        <v>3.2361111111111111E-2</v>
      </c>
      <c r="AM130" s="38"/>
      <c r="AN130" s="39">
        <f t="shared" si="144"/>
        <v>1</v>
      </c>
      <c r="AO130" s="14"/>
      <c r="AP130" s="14"/>
      <c r="AQ130" s="14"/>
      <c r="AR130" s="14"/>
      <c r="AS130" s="14"/>
      <c r="BC130" s="15"/>
    </row>
    <row r="131" spans="1:55" ht="18" customHeight="1" x14ac:dyDescent="0.25">
      <c r="A131" s="15">
        <v>131</v>
      </c>
      <c r="B131" s="49"/>
      <c r="C131" s="21" t="s">
        <v>238</v>
      </c>
      <c r="D131" s="21" t="s">
        <v>195</v>
      </c>
      <c r="E131" s="17" t="str">
        <f t="shared" ref="E131:E194" si="151">_xlfn.CONCAT(C131," ",D131)</f>
        <v>Laura Pidcock</v>
      </c>
      <c r="F131" s="20"/>
      <c r="G131" s="46"/>
      <c r="H131" s="20">
        <v>2.0011574074074074E-2</v>
      </c>
      <c r="I131" s="47"/>
      <c r="J131" s="22"/>
      <c r="K131" s="42">
        <v>1.9375E-2</v>
      </c>
      <c r="L131" s="22"/>
      <c r="M131" s="22"/>
      <c r="N131" s="17"/>
      <c r="O131" s="58"/>
      <c r="P131" s="24"/>
      <c r="Q131" s="24"/>
      <c r="R131" s="25"/>
      <c r="S131" s="25"/>
      <c r="T131" s="25"/>
      <c r="U131" s="25"/>
      <c r="V131" s="25"/>
      <c r="W131" s="27"/>
      <c r="X131" s="28"/>
      <c r="Y131" s="25"/>
      <c r="Z131" s="27"/>
      <c r="AA131" s="57"/>
      <c r="AB131" s="61"/>
      <c r="AC131" s="55"/>
      <c r="AD131" s="56"/>
      <c r="AE131" s="33">
        <f t="shared" si="64"/>
        <v>2</v>
      </c>
      <c r="AF131" s="33">
        <f t="shared" si="65"/>
        <v>2</v>
      </c>
      <c r="AG131" s="34">
        <f t="shared" si="66"/>
        <v>1.9375E-2</v>
      </c>
      <c r="AH131" s="35" t="e">
        <f>MAX(H131:M131,#REF!,P131:T131,U131:X131,Y131:Z131)-MIN(H131:M131,#REF!,P131:T131,U131:X131,Y131:Z131)</f>
        <v>#REF!</v>
      </c>
      <c r="AI131" s="36">
        <f t="shared" ref="AI131:AL131" si="152">SUM(AA131)</f>
        <v>0</v>
      </c>
      <c r="AJ131" s="36">
        <f t="shared" si="152"/>
        <v>0</v>
      </c>
      <c r="AK131" s="37">
        <f t="shared" si="152"/>
        <v>0</v>
      </c>
      <c r="AL131" s="37">
        <f t="shared" si="152"/>
        <v>0</v>
      </c>
      <c r="AM131" s="38"/>
      <c r="AN131" s="39">
        <f t="shared" si="144"/>
        <v>2</v>
      </c>
      <c r="AO131" s="14"/>
      <c r="AP131" s="14"/>
      <c r="AQ131" s="14"/>
      <c r="AR131" s="14"/>
      <c r="AS131" s="14"/>
      <c r="BC131" s="15"/>
    </row>
    <row r="132" spans="1:55" ht="18" customHeight="1" x14ac:dyDescent="0.25">
      <c r="A132" s="15">
        <v>132</v>
      </c>
      <c r="B132" s="49"/>
      <c r="C132" s="21" t="s">
        <v>238</v>
      </c>
      <c r="D132" s="21" t="s">
        <v>239</v>
      </c>
      <c r="E132" s="17" t="str">
        <f t="shared" si="151"/>
        <v>Laura Steffens</v>
      </c>
      <c r="F132" s="20"/>
      <c r="G132" s="46"/>
      <c r="H132" s="20">
        <v>1.953703703703704E-2</v>
      </c>
      <c r="I132" s="47"/>
      <c r="J132" s="22"/>
      <c r="K132" s="22"/>
      <c r="L132" s="22"/>
      <c r="M132" s="22"/>
      <c r="N132" s="17"/>
      <c r="O132" s="58"/>
      <c r="P132" s="24"/>
      <c r="Q132" s="24"/>
      <c r="R132" s="25"/>
      <c r="S132" s="25"/>
      <c r="T132" s="25"/>
      <c r="U132" s="25"/>
      <c r="V132" s="25"/>
      <c r="W132" s="27"/>
      <c r="X132" s="28"/>
      <c r="Y132" s="25"/>
      <c r="Z132" s="27"/>
      <c r="AA132" s="57"/>
      <c r="AB132" s="61"/>
      <c r="AC132" s="55"/>
      <c r="AD132" s="56"/>
      <c r="AE132" s="33">
        <f t="shared" si="64"/>
        <v>1</v>
      </c>
      <c r="AF132" s="33">
        <f t="shared" si="65"/>
        <v>1</v>
      </c>
      <c r="AG132" s="34">
        <f t="shared" si="66"/>
        <v>1.953703703703704E-2</v>
      </c>
      <c r="AH132" s="35"/>
      <c r="AI132" s="36">
        <f t="shared" ref="AI132:AL132" si="153">SUM(AA132)</f>
        <v>0</v>
      </c>
      <c r="AJ132" s="36">
        <f t="shared" si="153"/>
        <v>0</v>
      </c>
      <c r="AK132" s="37">
        <f t="shared" si="153"/>
        <v>0</v>
      </c>
      <c r="AL132" s="37">
        <f t="shared" si="153"/>
        <v>0</v>
      </c>
      <c r="AM132" s="38"/>
      <c r="AN132" s="39">
        <f t="shared" si="144"/>
        <v>1</v>
      </c>
      <c r="AO132" s="14"/>
      <c r="AP132" s="14"/>
      <c r="AQ132" s="14"/>
      <c r="AR132" s="14"/>
      <c r="AS132" s="14"/>
      <c r="BC132" s="15"/>
    </row>
    <row r="133" spans="1:55" ht="18" customHeight="1" x14ac:dyDescent="0.25">
      <c r="A133" s="15">
        <v>133</v>
      </c>
      <c r="B133" s="49"/>
      <c r="C133" s="21" t="s">
        <v>238</v>
      </c>
      <c r="D133" s="21" t="s">
        <v>108</v>
      </c>
      <c r="E133" s="17" t="str">
        <f t="shared" si="151"/>
        <v>Laura Wood</v>
      </c>
      <c r="F133" s="20"/>
      <c r="G133" s="46"/>
      <c r="H133" s="20"/>
      <c r="I133" s="47"/>
      <c r="J133" s="22"/>
      <c r="K133" s="22"/>
      <c r="L133" s="22"/>
      <c r="M133" s="22"/>
      <c r="N133" s="17"/>
      <c r="O133" s="58"/>
      <c r="P133" s="18">
        <v>1.8900462962962963E-2</v>
      </c>
      <c r="Q133" s="24"/>
      <c r="R133" s="25"/>
      <c r="S133" s="25"/>
      <c r="T133" s="25"/>
      <c r="U133" s="25"/>
      <c r="V133" s="25"/>
      <c r="W133" s="27"/>
      <c r="X133" s="28"/>
      <c r="Y133" s="25"/>
      <c r="Z133" s="27"/>
      <c r="AA133" s="57"/>
      <c r="AB133" s="61"/>
      <c r="AC133" s="55"/>
      <c r="AD133" s="56"/>
      <c r="AE133" s="33">
        <f t="shared" si="64"/>
        <v>1</v>
      </c>
      <c r="AF133" s="33">
        <f t="shared" si="65"/>
        <v>1</v>
      </c>
      <c r="AG133" s="34">
        <f t="shared" si="66"/>
        <v>1.8900462962962963E-2</v>
      </c>
      <c r="AH133" s="35"/>
      <c r="AI133" s="36">
        <f t="shared" ref="AI133:AL133" si="154">SUM(AA133)</f>
        <v>0</v>
      </c>
      <c r="AJ133" s="36">
        <f t="shared" si="154"/>
        <v>0</v>
      </c>
      <c r="AK133" s="37">
        <f t="shared" si="154"/>
        <v>0</v>
      </c>
      <c r="AL133" s="37">
        <f t="shared" si="154"/>
        <v>0</v>
      </c>
      <c r="AM133" s="38"/>
      <c r="AN133" s="39">
        <f t="shared" si="144"/>
        <v>1</v>
      </c>
      <c r="AO133" s="14"/>
      <c r="AP133" s="14"/>
      <c r="AQ133" s="14"/>
      <c r="AR133" s="14"/>
      <c r="AS133" s="14"/>
      <c r="BC133" s="15"/>
    </row>
    <row r="134" spans="1:55" ht="18" customHeight="1" x14ac:dyDescent="0.25">
      <c r="A134" s="15">
        <v>134</v>
      </c>
      <c r="B134" s="49"/>
      <c r="C134" s="21" t="s">
        <v>240</v>
      </c>
      <c r="D134" s="21" t="s">
        <v>241</v>
      </c>
      <c r="E134" s="17" t="str">
        <f t="shared" si="151"/>
        <v>Lauren Ellis</v>
      </c>
      <c r="F134" s="20"/>
      <c r="G134" s="19"/>
      <c r="H134" s="20"/>
      <c r="I134" s="47"/>
      <c r="J134" s="23">
        <v>1.8229166666666664E-2</v>
      </c>
      <c r="K134" s="22"/>
      <c r="L134" s="23">
        <v>1.7696759259259259E-2</v>
      </c>
      <c r="M134" s="22"/>
      <c r="N134" s="17"/>
      <c r="O134" s="41">
        <v>1.8287037037037036E-2</v>
      </c>
      <c r="P134" s="18"/>
      <c r="Q134" s="18"/>
      <c r="R134" s="41"/>
      <c r="S134" s="41">
        <v>1.6620370370370372E-2</v>
      </c>
      <c r="T134" s="41"/>
      <c r="U134" s="41"/>
      <c r="V134" s="41"/>
      <c r="W134" s="41"/>
      <c r="X134" s="43"/>
      <c r="Y134" s="41"/>
      <c r="Z134" s="52"/>
      <c r="AA134" s="53"/>
      <c r="AB134" s="30"/>
      <c r="AC134" s="44"/>
      <c r="AD134" s="45"/>
      <c r="AE134" s="33">
        <f t="shared" si="64"/>
        <v>4</v>
      </c>
      <c r="AF134" s="33">
        <f t="shared" si="65"/>
        <v>4</v>
      </c>
      <c r="AG134" s="34">
        <f t="shared" si="66"/>
        <v>1.6620370370370372E-2</v>
      </c>
      <c r="AH134" s="35" t="e">
        <f t="shared" ref="AH134:AH135" si="155">MAX(H134:M134,#REF!,P134:T134,U134:X134,Y134:Z134)-MIN(H134:M134,#REF!,P134:T134,U134:X134,Y134:Z134)</f>
        <v>#REF!</v>
      </c>
      <c r="AI134" s="36">
        <f t="shared" ref="AI134:AL134" si="156">SUM(AA134)</f>
        <v>0</v>
      </c>
      <c r="AJ134" s="36">
        <f t="shared" si="156"/>
        <v>0</v>
      </c>
      <c r="AK134" s="37">
        <f t="shared" si="156"/>
        <v>0</v>
      </c>
      <c r="AL134" s="37">
        <f t="shared" si="156"/>
        <v>0</v>
      </c>
      <c r="AM134" s="38"/>
      <c r="AN134" s="39">
        <f t="shared" si="144"/>
        <v>4</v>
      </c>
      <c r="AO134" s="14"/>
      <c r="AP134" s="14"/>
      <c r="AQ134" s="14"/>
      <c r="AR134" s="14"/>
      <c r="AS134" s="14"/>
      <c r="BC134" s="15"/>
    </row>
    <row r="135" spans="1:55" ht="18" customHeight="1" x14ac:dyDescent="0.25">
      <c r="A135" s="15">
        <v>135</v>
      </c>
      <c r="B135" s="49"/>
      <c r="C135" s="17" t="s">
        <v>242</v>
      </c>
      <c r="D135" s="17" t="s">
        <v>243</v>
      </c>
      <c r="E135" s="17" t="str">
        <f t="shared" si="151"/>
        <v>Lisa Goldsbury</v>
      </c>
      <c r="F135" s="18">
        <v>1.3622685185185184E-2</v>
      </c>
      <c r="G135" s="19"/>
      <c r="H135" s="20">
        <v>2.2245370370370367E-2</v>
      </c>
      <c r="I135" s="42">
        <v>2.2141203703703705E-2</v>
      </c>
      <c r="J135" s="23">
        <v>2.2418981481481481E-2</v>
      </c>
      <c r="K135" s="22"/>
      <c r="L135" s="23">
        <v>2.16087962962963E-2</v>
      </c>
      <c r="M135" s="23">
        <v>2.2453703703703708E-2</v>
      </c>
      <c r="N135" s="42">
        <v>2.1620370370370366E-2</v>
      </c>
      <c r="O135" s="41">
        <v>2.2094907407407407E-2</v>
      </c>
      <c r="P135" s="18">
        <v>2.1076388888888891E-2</v>
      </c>
      <c r="Q135" s="18">
        <v>2.1122685185185185E-2</v>
      </c>
      <c r="R135" s="26">
        <v>2.1030092592592597E-2</v>
      </c>
      <c r="S135" s="26">
        <v>2.1145833333333332E-2</v>
      </c>
      <c r="T135" s="26">
        <v>2.0532407407407405E-2</v>
      </c>
      <c r="U135" s="25"/>
      <c r="V135" s="25"/>
      <c r="W135" s="27"/>
      <c r="X135" s="40">
        <v>2.0578703703703703E-2</v>
      </c>
      <c r="Y135" s="26">
        <v>2.0185185185185184E-2</v>
      </c>
      <c r="Z135" s="27"/>
      <c r="AA135" s="53"/>
      <c r="AB135" s="30"/>
      <c r="AC135" s="55"/>
      <c r="AD135" s="56"/>
      <c r="AE135" s="33">
        <f t="shared" si="64"/>
        <v>15</v>
      </c>
      <c r="AF135" s="33">
        <f t="shared" si="65"/>
        <v>14</v>
      </c>
      <c r="AG135" s="34">
        <f t="shared" si="66"/>
        <v>2.0185185185185184E-2</v>
      </c>
      <c r="AH135" s="35" t="e">
        <f t="shared" si="155"/>
        <v>#REF!</v>
      </c>
      <c r="AI135" s="36">
        <f t="shared" ref="AI135:AL135" si="157">SUM(AA135)</f>
        <v>0</v>
      </c>
      <c r="AJ135" s="36">
        <f t="shared" si="157"/>
        <v>0</v>
      </c>
      <c r="AK135" s="37">
        <f t="shared" si="157"/>
        <v>0</v>
      </c>
      <c r="AL135" s="37">
        <f t="shared" si="157"/>
        <v>0</v>
      </c>
      <c r="AM135" s="38"/>
      <c r="AN135" s="39">
        <f t="shared" si="144"/>
        <v>15</v>
      </c>
      <c r="AO135" s="14"/>
      <c r="AP135" s="14"/>
      <c r="AQ135" s="14"/>
      <c r="AR135" s="14"/>
      <c r="AS135" s="14"/>
      <c r="BC135" s="15"/>
    </row>
    <row r="136" spans="1:55" ht="18" customHeight="1" x14ac:dyDescent="0.25">
      <c r="A136" s="15">
        <v>136</v>
      </c>
      <c r="B136" s="49"/>
      <c r="C136" s="17" t="s">
        <v>244</v>
      </c>
      <c r="D136" s="17" t="s">
        <v>245</v>
      </c>
      <c r="E136" s="17" t="str">
        <f t="shared" si="151"/>
        <v>Lizzie Spence</v>
      </c>
      <c r="F136" s="18"/>
      <c r="G136" s="19"/>
      <c r="H136" s="20"/>
      <c r="I136" s="42"/>
      <c r="J136" s="23"/>
      <c r="K136" s="22"/>
      <c r="L136" s="23"/>
      <c r="M136" s="23"/>
      <c r="N136" s="42"/>
      <c r="O136" s="49"/>
      <c r="P136" s="18"/>
      <c r="Q136" s="18"/>
      <c r="R136" s="26"/>
      <c r="S136" s="26">
        <v>1.9212962962962963E-2</v>
      </c>
      <c r="T136" s="26"/>
      <c r="U136" s="25"/>
      <c r="V136" s="25"/>
      <c r="W136" s="27"/>
      <c r="X136" s="28"/>
      <c r="Y136" s="25"/>
      <c r="Z136" s="27"/>
      <c r="AA136" s="53"/>
      <c r="AB136" s="30"/>
      <c r="AC136" s="55"/>
      <c r="AD136" s="56"/>
      <c r="AE136" s="33">
        <f t="shared" si="64"/>
        <v>1</v>
      </c>
      <c r="AF136" s="33">
        <f t="shared" si="65"/>
        <v>1</v>
      </c>
      <c r="AG136" s="34">
        <f t="shared" si="66"/>
        <v>1.9212962962962963E-2</v>
      </c>
      <c r="AH136" s="35"/>
      <c r="AI136" s="36">
        <f t="shared" ref="AI136:AL136" si="158">SUM(AA136)</f>
        <v>0</v>
      </c>
      <c r="AJ136" s="36">
        <f t="shared" si="158"/>
        <v>0</v>
      </c>
      <c r="AK136" s="37">
        <f t="shared" si="158"/>
        <v>0</v>
      </c>
      <c r="AL136" s="37">
        <f t="shared" si="158"/>
        <v>0</v>
      </c>
      <c r="AM136" s="38"/>
      <c r="AN136" s="39">
        <f t="shared" si="144"/>
        <v>1</v>
      </c>
      <c r="AO136" s="14"/>
      <c r="AP136" s="14"/>
      <c r="AQ136" s="14"/>
      <c r="AR136" s="14"/>
      <c r="AS136" s="14"/>
      <c r="BC136" s="15"/>
    </row>
    <row r="137" spans="1:55" ht="18" customHeight="1" x14ac:dyDescent="0.25">
      <c r="A137" s="15">
        <v>137</v>
      </c>
      <c r="B137" s="49"/>
      <c r="C137" s="17" t="s">
        <v>246</v>
      </c>
      <c r="D137" s="17" t="s">
        <v>247</v>
      </c>
      <c r="E137" s="17" t="str">
        <f t="shared" si="151"/>
        <v>Lloyd Merchant</v>
      </c>
      <c r="F137" s="18"/>
      <c r="G137" s="19"/>
      <c r="H137" s="20"/>
      <c r="I137" s="42"/>
      <c r="J137" s="23"/>
      <c r="K137" s="22"/>
      <c r="L137" s="23"/>
      <c r="M137" s="23"/>
      <c r="N137" s="42"/>
      <c r="O137" s="49"/>
      <c r="P137" s="18"/>
      <c r="Q137" s="18"/>
      <c r="R137" s="26"/>
      <c r="S137" s="26"/>
      <c r="T137" s="26"/>
      <c r="U137" s="25"/>
      <c r="V137" s="25"/>
      <c r="W137" s="27"/>
      <c r="X137" s="28"/>
      <c r="Y137" s="25"/>
      <c r="Z137" s="27"/>
      <c r="AA137" s="62">
        <v>3.3981481481481481E-2</v>
      </c>
      <c r="AB137" s="30"/>
      <c r="AC137" s="55"/>
      <c r="AD137" s="56"/>
      <c r="AE137" s="33">
        <f t="shared" si="64"/>
        <v>0</v>
      </c>
      <c r="AF137" s="33">
        <f t="shared" si="65"/>
        <v>0</v>
      </c>
      <c r="AG137" s="34">
        <f t="shared" si="66"/>
        <v>0</v>
      </c>
      <c r="AH137" s="35"/>
      <c r="AI137" s="36">
        <f t="shared" ref="AI137:AL137" si="159">SUM(AA137)</f>
        <v>3.3981481481481481E-2</v>
      </c>
      <c r="AJ137" s="36">
        <f t="shared" si="159"/>
        <v>0</v>
      </c>
      <c r="AK137" s="37">
        <f t="shared" si="159"/>
        <v>0</v>
      </c>
      <c r="AL137" s="37">
        <f t="shared" si="159"/>
        <v>0</v>
      </c>
      <c r="AM137" s="38"/>
      <c r="AN137" s="39">
        <f t="shared" si="144"/>
        <v>1</v>
      </c>
      <c r="AO137" s="14"/>
      <c r="AP137" s="14"/>
      <c r="AQ137" s="14"/>
      <c r="AR137" s="14"/>
      <c r="AS137" s="14"/>
      <c r="BC137" s="15"/>
    </row>
    <row r="138" spans="1:55" ht="18" customHeight="1" x14ac:dyDescent="0.25">
      <c r="A138" s="15">
        <v>138</v>
      </c>
      <c r="B138" s="49"/>
      <c r="C138" s="17" t="s">
        <v>248</v>
      </c>
      <c r="D138" s="17" t="s">
        <v>70</v>
      </c>
      <c r="E138" s="17" t="str">
        <f t="shared" si="151"/>
        <v>Lucy Timmings</v>
      </c>
      <c r="F138" s="41">
        <v>1.1076388888888889E-2</v>
      </c>
      <c r="G138" s="19"/>
      <c r="H138" s="20">
        <v>1.7893518518518517E-2</v>
      </c>
      <c r="I138" s="47"/>
      <c r="J138" s="23">
        <v>1.8206018518518517E-2</v>
      </c>
      <c r="K138" s="42">
        <v>1.800925925925926E-2</v>
      </c>
      <c r="L138" s="23">
        <v>1.7777777777777781E-2</v>
      </c>
      <c r="M138" s="23">
        <v>1.8726851851851849E-2</v>
      </c>
      <c r="N138" s="49"/>
      <c r="O138" s="49"/>
      <c r="P138" s="18"/>
      <c r="Q138" s="18"/>
      <c r="R138" s="25"/>
      <c r="S138" s="26">
        <v>1.8055555555555557E-2</v>
      </c>
      <c r="T138" s="25"/>
      <c r="U138" s="25"/>
      <c r="V138" s="26">
        <v>1.8391203703703705E-2</v>
      </c>
      <c r="W138" s="27"/>
      <c r="X138" s="28"/>
      <c r="Y138" s="25"/>
      <c r="Z138" s="27"/>
      <c r="AA138" s="62">
        <v>3.4212962962962966E-2</v>
      </c>
      <c r="AB138" s="30"/>
      <c r="AC138" s="55"/>
      <c r="AD138" s="56"/>
      <c r="AE138" s="33">
        <f t="shared" si="64"/>
        <v>8</v>
      </c>
      <c r="AF138" s="33">
        <f t="shared" si="65"/>
        <v>7</v>
      </c>
      <c r="AG138" s="34">
        <f t="shared" si="66"/>
        <v>1.7777777777777781E-2</v>
      </c>
      <c r="AH138" s="35" t="e">
        <f>MAX(H138:M138,#REF!,P138:T138,U138:X138,Y138:Z138)-MIN(H138:M138,#REF!,P138:T138,U138:X138,Y138:Z138)</f>
        <v>#REF!</v>
      </c>
      <c r="AI138" s="36">
        <f t="shared" ref="AI138:AL138" si="160">SUM(AA138)</f>
        <v>3.4212962962962966E-2</v>
      </c>
      <c r="AJ138" s="36">
        <f t="shared" si="160"/>
        <v>0</v>
      </c>
      <c r="AK138" s="37">
        <f t="shared" si="160"/>
        <v>0</v>
      </c>
      <c r="AL138" s="37">
        <f t="shared" si="160"/>
        <v>0</v>
      </c>
      <c r="AM138" s="38"/>
      <c r="AN138" s="39">
        <f t="shared" si="144"/>
        <v>9</v>
      </c>
      <c r="AO138" s="14"/>
      <c r="AP138" s="14"/>
      <c r="AQ138" s="14"/>
      <c r="AR138" s="14"/>
      <c r="AS138" s="14"/>
      <c r="BC138" s="15"/>
    </row>
    <row r="139" spans="1:55" ht="18" customHeight="1" x14ac:dyDescent="0.25">
      <c r="A139" s="15">
        <v>139</v>
      </c>
      <c r="B139" s="49"/>
      <c r="C139" s="17" t="s">
        <v>249</v>
      </c>
      <c r="D139" s="17" t="s">
        <v>250</v>
      </c>
      <c r="E139" s="17" t="str">
        <f t="shared" si="151"/>
        <v>Malcolm Thornton</v>
      </c>
      <c r="F139" s="41"/>
      <c r="G139" s="46"/>
      <c r="H139" s="20"/>
      <c r="I139" s="47"/>
      <c r="J139" s="23"/>
      <c r="K139" s="42">
        <v>1.8530092592592584E-2</v>
      </c>
      <c r="L139" s="23">
        <v>1.832175925925926E-2</v>
      </c>
      <c r="M139" s="23">
        <v>1.8842592592592588E-2</v>
      </c>
      <c r="N139" s="22"/>
      <c r="O139" s="58"/>
      <c r="P139" s="18">
        <v>1.8043981481481484E-2</v>
      </c>
      <c r="Q139" s="18"/>
      <c r="R139" s="26">
        <v>1.7916666666666668E-2</v>
      </c>
      <c r="S139" s="26">
        <v>1.7499999999999998E-2</v>
      </c>
      <c r="T139" s="26">
        <v>1.7928240740740741E-2</v>
      </c>
      <c r="U139" s="25"/>
      <c r="V139" s="26">
        <v>1.7997685185185186E-2</v>
      </c>
      <c r="W139" s="27"/>
      <c r="X139" s="40">
        <v>1.7708333333333333E-2</v>
      </c>
      <c r="Y139" s="26">
        <v>1.8252314814814815E-2</v>
      </c>
      <c r="Z139" s="27"/>
      <c r="AA139" s="59">
        <v>3.4074074074074076E-2</v>
      </c>
      <c r="AB139" s="60">
        <v>2.0902777777777781E-2</v>
      </c>
      <c r="AC139" s="31">
        <v>4.760416666666667E-2</v>
      </c>
      <c r="AD139" s="32">
        <v>2.8761574074074075E-2</v>
      </c>
      <c r="AE139" s="33">
        <f t="shared" si="64"/>
        <v>10</v>
      </c>
      <c r="AF139" s="33">
        <f t="shared" si="65"/>
        <v>10</v>
      </c>
      <c r="AG139" s="34">
        <f t="shared" si="66"/>
        <v>1.7499999999999998E-2</v>
      </c>
      <c r="AH139" s="35"/>
      <c r="AI139" s="36">
        <f t="shared" ref="AI139:AL139" si="161">SUM(AA139)</f>
        <v>3.4074074074074076E-2</v>
      </c>
      <c r="AJ139" s="36">
        <f t="shared" si="161"/>
        <v>2.0902777777777781E-2</v>
      </c>
      <c r="AK139" s="37">
        <f t="shared" si="161"/>
        <v>4.760416666666667E-2</v>
      </c>
      <c r="AL139" s="37">
        <f t="shared" si="161"/>
        <v>2.8761574074074075E-2</v>
      </c>
      <c r="AM139" s="38">
        <f>SUM(AG139)+SUM(AI139:AL139)</f>
        <v>0.14884259259259258</v>
      </c>
      <c r="AN139" s="39">
        <f t="shared" si="144"/>
        <v>14</v>
      </c>
      <c r="AO139" s="14"/>
      <c r="AP139" s="14"/>
      <c r="AQ139" s="14"/>
      <c r="AR139" s="14"/>
      <c r="AS139" s="14"/>
      <c r="BC139" s="15"/>
    </row>
    <row r="140" spans="1:55" ht="18" customHeight="1" x14ac:dyDescent="0.25">
      <c r="A140" s="15">
        <v>140</v>
      </c>
      <c r="B140" s="49"/>
      <c r="C140" s="17" t="s">
        <v>251</v>
      </c>
      <c r="D140" s="17" t="s">
        <v>252</v>
      </c>
      <c r="E140" s="17" t="str">
        <f t="shared" si="151"/>
        <v>Mark Forsey</v>
      </c>
      <c r="F140" s="41">
        <v>9.9189814814814835E-3</v>
      </c>
      <c r="G140" s="19"/>
      <c r="H140" s="20">
        <v>1.6643518518518516E-2</v>
      </c>
      <c r="I140" s="42">
        <v>1.5625E-2</v>
      </c>
      <c r="J140" s="23">
        <v>1.5694444444444445E-2</v>
      </c>
      <c r="K140" s="42">
        <v>1.5543981481481483E-2</v>
      </c>
      <c r="L140" s="23">
        <v>1.5590277777777778E-2</v>
      </c>
      <c r="M140" s="23">
        <v>1.5891203703703706E-2</v>
      </c>
      <c r="N140" s="49"/>
      <c r="O140" s="41">
        <v>1.556712962962963E-2</v>
      </c>
      <c r="P140" s="26">
        <v>1.5509259259259257E-2</v>
      </c>
      <c r="Q140" s="26">
        <v>1.5474537037037038E-2</v>
      </c>
      <c r="R140" s="26">
        <v>1.5335648148148147E-2</v>
      </c>
      <c r="S140" s="26">
        <v>1.5462962962962963E-2</v>
      </c>
      <c r="T140" s="26">
        <v>1.5416666666666667E-2</v>
      </c>
      <c r="U140" s="41">
        <v>1.5127314814814816E-2</v>
      </c>
      <c r="V140" s="41">
        <v>1.5671296296296298E-2</v>
      </c>
      <c r="W140" s="37"/>
      <c r="X140" s="43">
        <v>1.5266203703703705E-2</v>
      </c>
      <c r="Y140" s="41">
        <v>1.545138888888889E-2</v>
      </c>
      <c r="Z140" s="41"/>
      <c r="AA140" s="62">
        <v>2.5810185185185183E-2</v>
      </c>
      <c r="AB140" s="30" t="s">
        <v>253</v>
      </c>
      <c r="AC140" s="31">
        <v>3.9027777777777779E-2</v>
      </c>
      <c r="AD140" s="45">
        <v>2.4328703703703703E-2</v>
      </c>
      <c r="AE140" s="33">
        <f t="shared" si="64"/>
        <v>17</v>
      </c>
      <c r="AF140" s="33">
        <f t="shared" si="65"/>
        <v>16</v>
      </c>
      <c r="AG140" s="34">
        <f t="shared" si="66"/>
        <v>1.5127314814814816E-2</v>
      </c>
      <c r="AH140" s="35" t="e">
        <f>MAX(H140:M140,#REF!,P140:T140,U140:X140,Y140:Z140)-MIN(H140:M140,#REF!,P140:T140,U140:X140,Y140:Z140)</f>
        <v>#REF!</v>
      </c>
      <c r="AI140" s="36">
        <f t="shared" ref="AI140:AL140" si="162">SUM(AA140)</f>
        <v>2.5810185185185183E-2</v>
      </c>
      <c r="AJ140" s="36">
        <f t="shared" si="162"/>
        <v>0</v>
      </c>
      <c r="AK140" s="37">
        <f t="shared" si="162"/>
        <v>3.9027777777777779E-2</v>
      </c>
      <c r="AL140" s="37">
        <f t="shared" si="162"/>
        <v>2.4328703703703703E-2</v>
      </c>
      <c r="AM140" s="38"/>
      <c r="AN140" s="39">
        <f t="shared" si="144"/>
        <v>20</v>
      </c>
      <c r="AO140" s="14"/>
      <c r="AP140" s="14"/>
      <c r="AQ140" s="14"/>
      <c r="AR140" s="14"/>
      <c r="AS140" s="14"/>
      <c r="BC140" s="15"/>
    </row>
    <row r="141" spans="1:55" ht="18" customHeight="1" x14ac:dyDescent="0.25">
      <c r="A141" s="15">
        <v>141</v>
      </c>
      <c r="B141" s="49"/>
      <c r="C141" s="17" t="s">
        <v>251</v>
      </c>
      <c r="D141" s="17" t="s">
        <v>254</v>
      </c>
      <c r="E141" s="17" t="str">
        <f t="shared" si="151"/>
        <v>Mark Darvill</v>
      </c>
      <c r="F141" s="41">
        <v>1.1076388888888889E-2</v>
      </c>
      <c r="G141" s="46"/>
      <c r="H141" s="23"/>
      <c r="I141" s="47"/>
      <c r="J141" s="23">
        <v>1.804398148148148E-2</v>
      </c>
      <c r="K141" s="22"/>
      <c r="L141" s="23">
        <v>1.7546296296296296E-2</v>
      </c>
      <c r="M141" s="22"/>
      <c r="N141" s="22"/>
      <c r="O141" s="42">
        <v>1.7326388888888888E-2</v>
      </c>
      <c r="P141" s="26"/>
      <c r="Q141" s="26"/>
      <c r="R141" s="25"/>
      <c r="S141" s="26">
        <v>1.7280092592592593E-2</v>
      </c>
      <c r="T141" s="25"/>
      <c r="U141" s="41"/>
      <c r="V141" s="41">
        <v>1.7372685185185185E-2</v>
      </c>
      <c r="W141" s="37"/>
      <c r="X141" s="43">
        <v>1.7291666666666667E-2</v>
      </c>
      <c r="Y141" s="41">
        <v>1.7210648148148149E-2</v>
      </c>
      <c r="Z141" s="41"/>
      <c r="AA141" s="59">
        <v>3.108796296296296E-2</v>
      </c>
      <c r="AB141" s="61"/>
      <c r="AC141" s="55"/>
      <c r="AD141" s="45"/>
      <c r="AE141" s="33">
        <f t="shared" si="64"/>
        <v>8</v>
      </c>
      <c r="AF141" s="33">
        <f t="shared" si="65"/>
        <v>7</v>
      </c>
      <c r="AG141" s="34">
        <f t="shared" si="66"/>
        <v>1.7210648148148149E-2</v>
      </c>
      <c r="AH141" s="35"/>
      <c r="AI141" s="36">
        <f t="shared" ref="AI141:AL141" si="163">SUM(AA141)</f>
        <v>3.108796296296296E-2</v>
      </c>
      <c r="AJ141" s="36">
        <f t="shared" si="163"/>
        <v>0</v>
      </c>
      <c r="AK141" s="37">
        <f t="shared" si="163"/>
        <v>0</v>
      </c>
      <c r="AL141" s="37">
        <f t="shared" si="163"/>
        <v>0</v>
      </c>
      <c r="AM141" s="38"/>
      <c r="AN141" s="39">
        <f t="shared" si="144"/>
        <v>9</v>
      </c>
      <c r="AO141" s="14"/>
      <c r="AP141" s="14"/>
      <c r="AQ141" s="14"/>
      <c r="AR141" s="14"/>
      <c r="AS141" s="14"/>
      <c r="BC141" s="15"/>
    </row>
    <row r="142" spans="1:55" ht="18" customHeight="1" x14ac:dyDescent="0.25">
      <c r="A142" s="15">
        <v>142</v>
      </c>
      <c r="B142" s="49"/>
      <c r="C142" s="17" t="s">
        <v>251</v>
      </c>
      <c r="D142" s="17" t="s">
        <v>255</v>
      </c>
      <c r="E142" s="17" t="str">
        <f t="shared" si="151"/>
        <v>Mark Wilkinson</v>
      </c>
      <c r="F142" s="41"/>
      <c r="G142" s="46"/>
      <c r="H142" s="23"/>
      <c r="I142" s="47"/>
      <c r="J142" s="23"/>
      <c r="K142" s="22"/>
      <c r="L142" s="23"/>
      <c r="M142" s="22"/>
      <c r="N142" s="22"/>
      <c r="O142" s="58"/>
      <c r="P142" s="26"/>
      <c r="Q142" s="26"/>
      <c r="R142" s="25"/>
      <c r="S142" s="26"/>
      <c r="T142" s="26">
        <v>1.8194444444444444E-2</v>
      </c>
      <c r="U142" s="41"/>
      <c r="V142" s="41"/>
      <c r="W142" s="37"/>
      <c r="X142" s="43"/>
      <c r="Y142" s="41"/>
      <c r="Z142" s="41"/>
      <c r="AA142" s="57"/>
      <c r="AB142" s="61"/>
      <c r="AC142" s="55"/>
      <c r="AD142" s="45"/>
      <c r="AE142" s="33">
        <f t="shared" si="64"/>
        <v>1</v>
      </c>
      <c r="AF142" s="33">
        <f t="shared" si="65"/>
        <v>1</v>
      </c>
      <c r="AG142" s="34">
        <f t="shared" si="66"/>
        <v>1.8194444444444444E-2</v>
      </c>
      <c r="AH142" s="35"/>
      <c r="AI142" s="36">
        <f t="shared" ref="AI142:AL142" si="164">SUM(AA142)</f>
        <v>0</v>
      </c>
      <c r="AJ142" s="36">
        <f t="shared" si="164"/>
        <v>0</v>
      </c>
      <c r="AK142" s="37">
        <f t="shared" si="164"/>
        <v>0</v>
      </c>
      <c r="AL142" s="37">
        <f t="shared" si="164"/>
        <v>0</v>
      </c>
      <c r="AM142" s="38"/>
      <c r="AN142" s="39">
        <f t="shared" si="144"/>
        <v>1</v>
      </c>
      <c r="AO142" s="14"/>
      <c r="AP142" s="14"/>
      <c r="AQ142" s="14"/>
      <c r="AR142" s="14"/>
      <c r="AS142" s="14"/>
      <c r="BC142" s="15"/>
    </row>
    <row r="143" spans="1:55" ht="18" customHeight="1" x14ac:dyDescent="0.25">
      <c r="A143" s="15">
        <v>143</v>
      </c>
      <c r="B143" s="49"/>
      <c r="C143" s="22" t="s">
        <v>256</v>
      </c>
      <c r="D143" s="22" t="s">
        <v>257</v>
      </c>
      <c r="E143" s="17" t="str">
        <f t="shared" si="151"/>
        <v>Marc Prutton</v>
      </c>
      <c r="F143" s="41"/>
      <c r="G143" s="46"/>
      <c r="H143" s="23"/>
      <c r="I143" s="47"/>
      <c r="J143" s="23"/>
      <c r="K143" s="22"/>
      <c r="L143" s="23">
        <v>1.6469907407407405E-2</v>
      </c>
      <c r="M143" s="22"/>
      <c r="N143" s="42">
        <v>1.6354166666666663E-2</v>
      </c>
      <c r="O143" s="42">
        <v>1.6400462962962964E-2</v>
      </c>
      <c r="P143" s="26">
        <v>1.6307870370370372E-2</v>
      </c>
      <c r="Q143" s="26"/>
      <c r="R143" s="25"/>
      <c r="S143" s="25"/>
      <c r="T143" s="25"/>
      <c r="U143" s="41"/>
      <c r="V143" s="41"/>
      <c r="W143" s="37"/>
      <c r="X143" s="43"/>
      <c r="Y143" s="41"/>
      <c r="Z143" s="41"/>
      <c r="AA143" s="57"/>
      <c r="AB143" s="61"/>
      <c r="AC143" s="31">
        <v>4.0879629629629634E-2</v>
      </c>
      <c r="AD143" s="45"/>
      <c r="AE143" s="33">
        <f t="shared" si="64"/>
        <v>4</v>
      </c>
      <c r="AF143" s="33">
        <f t="shared" si="65"/>
        <v>4</v>
      </c>
      <c r="AG143" s="34">
        <f t="shared" si="66"/>
        <v>1.6307870370370372E-2</v>
      </c>
      <c r="AH143" s="35"/>
      <c r="AI143" s="36">
        <f t="shared" ref="AI143:AL143" si="165">SUM(AA143)</f>
        <v>0</v>
      </c>
      <c r="AJ143" s="36">
        <f t="shared" si="165"/>
        <v>0</v>
      </c>
      <c r="AK143" s="37">
        <f t="shared" si="165"/>
        <v>4.0879629629629634E-2</v>
      </c>
      <c r="AL143" s="37">
        <f t="shared" si="165"/>
        <v>0</v>
      </c>
      <c r="AM143" s="38"/>
      <c r="AN143" s="39">
        <f t="shared" si="144"/>
        <v>5</v>
      </c>
      <c r="AO143" s="14"/>
      <c r="AP143" s="14"/>
      <c r="AQ143" s="14"/>
      <c r="AR143" s="14"/>
      <c r="AS143" s="14"/>
      <c r="BC143" s="15"/>
    </row>
    <row r="144" spans="1:55" ht="18" customHeight="1" x14ac:dyDescent="0.25">
      <c r="A144" s="15">
        <v>144</v>
      </c>
      <c r="B144" s="49"/>
      <c r="C144" s="22" t="s">
        <v>258</v>
      </c>
      <c r="D144" s="22" t="s">
        <v>108</v>
      </c>
      <c r="E144" s="17" t="str">
        <f t="shared" si="151"/>
        <v>Margaret Wood</v>
      </c>
      <c r="F144" s="41"/>
      <c r="G144" s="46"/>
      <c r="H144" s="23"/>
      <c r="I144" s="47"/>
      <c r="J144" s="23"/>
      <c r="K144" s="22"/>
      <c r="L144" s="23"/>
      <c r="M144" s="22"/>
      <c r="N144" s="42"/>
      <c r="O144" s="58"/>
      <c r="P144" s="26">
        <v>2.013888888888889E-2</v>
      </c>
      <c r="Q144" s="26"/>
      <c r="R144" s="25"/>
      <c r="S144" s="25"/>
      <c r="T144" s="25"/>
      <c r="U144" s="41"/>
      <c r="V144" s="41"/>
      <c r="W144" s="37"/>
      <c r="X144" s="43"/>
      <c r="Y144" s="41"/>
      <c r="Z144" s="41"/>
      <c r="AA144" s="57"/>
      <c r="AB144" s="61"/>
      <c r="AC144" s="55"/>
      <c r="AD144" s="45"/>
      <c r="AE144" s="33">
        <f t="shared" si="64"/>
        <v>1</v>
      </c>
      <c r="AF144" s="33">
        <f t="shared" si="65"/>
        <v>1</v>
      </c>
      <c r="AG144" s="34">
        <f t="shared" si="66"/>
        <v>2.013888888888889E-2</v>
      </c>
      <c r="AH144" s="35"/>
      <c r="AI144" s="36">
        <f t="shared" ref="AI144:AL144" si="166">SUM(AA144)</f>
        <v>0</v>
      </c>
      <c r="AJ144" s="36">
        <f t="shared" si="166"/>
        <v>0</v>
      </c>
      <c r="AK144" s="37">
        <f t="shared" si="166"/>
        <v>0</v>
      </c>
      <c r="AL144" s="37">
        <f t="shared" si="166"/>
        <v>0</v>
      </c>
      <c r="AM144" s="38"/>
      <c r="AN144" s="39">
        <f t="shared" si="144"/>
        <v>1</v>
      </c>
      <c r="AO144" s="14"/>
      <c r="AP144" s="14"/>
      <c r="AQ144" s="14"/>
      <c r="AR144" s="14"/>
      <c r="AS144" s="14"/>
      <c r="BC144" s="15"/>
    </row>
    <row r="145" spans="1:55" ht="18" customHeight="1" x14ac:dyDescent="0.25">
      <c r="A145" s="15">
        <v>145</v>
      </c>
      <c r="B145" s="49"/>
      <c r="C145" s="17" t="s">
        <v>259</v>
      </c>
      <c r="D145" s="17" t="s">
        <v>260</v>
      </c>
      <c r="E145" s="17" t="str">
        <f t="shared" si="151"/>
        <v>Mary Jones</v>
      </c>
      <c r="F145" s="41"/>
      <c r="G145" s="46"/>
      <c r="H145" s="23"/>
      <c r="I145" s="47"/>
      <c r="J145" s="23">
        <v>1.8680555555555554E-2</v>
      </c>
      <c r="K145" s="42">
        <v>1.8020833333333337E-2</v>
      </c>
      <c r="L145" s="22"/>
      <c r="M145" s="22"/>
      <c r="N145" s="42">
        <v>1.7962962962962962E-2</v>
      </c>
      <c r="O145" s="42">
        <v>1.8043981481481484E-2</v>
      </c>
      <c r="P145" s="26"/>
      <c r="Q145" s="26">
        <v>1.8206018518518517E-2</v>
      </c>
      <c r="R145" s="25"/>
      <c r="S145" s="26">
        <v>1.8078703703703704E-2</v>
      </c>
      <c r="T145" s="26">
        <v>1.7835648148148149E-2</v>
      </c>
      <c r="U145" s="41">
        <v>1.7731481481481483E-2</v>
      </c>
      <c r="V145" s="41">
        <v>1.7800925925925925E-2</v>
      </c>
      <c r="W145" s="37"/>
      <c r="X145" s="43">
        <v>1.8148148148148146E-2</v>
      </c>
      <c r="Y145" s="41">
        <v>1.7835648148148149E-2</v>
      </c>
      <c r="Z145" s="41"/>
      <c r="AA145" s="59">
        <v>3.3067129629629634E-2</v>
      </c>
      <c r="AB145" s="61"/>
      <c r="AC145" s="31">
        <v>4.5601851851851859E-2</v>
      </c>
      <c r="AD145" s="45">
        <v>2.8020833333333332E-2</v>
      </c>
      <c r="AE145" s="33">
        <f t="shared" si="64"/>
        <v>11</v>
      </c>
      <c r="AF145" s="33">
        <f t="shared" si="65"/>
        <v>11</v>
      </c>
      <c r="AG145" s="34">
        <f t="shared" si="66"/>
        <v>1.7731481481481483E-2</v>
      </c>
      <c r="AH145" s="35" t="e">
        <f t="shared" ref="AH145:AH146" si="167">MAX(H145:M145,#REF!,P145:T145,U145:X145,Y145:Z145)-MIN(H145:M145,#REF!,P145:T145,U145:X145,Y145:Z145)</f>
        <v>#REF!</v>
      </c>
      <c r="AI145" s="36">
        <f t="shared" ref="AI145:AL145" si="168">SUM(AA145)</f>
        <v>3.3067129629629634E-2</v>
      </c>
      <c r="AJ145" s="36">
        <f t="shared" si="168"/>
        <v>0</v>
      </c>
      <c r="AK145" s="37">
        <f t="shared" si="168"/>
        <v>4.5601851851851859E-2</v>
      </c>
      <c r="AL145" s="37">
        <f t="shared" si="168"/>
        <v>2.8020833333333332E-2</v>
      </c>
      <c r="AM145" s="38"/>
      <c r="AN145" s="39">
        <f t="shared" si="144"/>
        <v>14</v>
      </c>
      <c r="AO145" s="14"/>
      <c r="AP145" s="14"/>
      <c r="AQ145" s="14"/>
      <c r="AR145" s="14"/>
      <c r="AS145" s="14"/>
      <c r="BC145" s="15"/>
    </row>
    <row r="146" spans="1:55" ht="18" customHeight="1" x14ac:dyDescent="0.25">
      <c r="A146" s="15">
        <v>146</v>
      </c>
      <c r="B146" s="49"/>
      <c r="C146" s="17" t="s">
        <v>261</v>
      </c>
      <c r="D146" s="17" t="s">
        <v>262</v>
      </c>
      <c r="E146" s="17" t="str">
        <f t="shared" si="151"/>
        <v>Matt Barr</v>
      </c>
      <c r="F146" s="41"/>
      <c r="G146" s="19"/>
      <c r="H146" s="20">
        <v>1.5856481481481482E-2</v>
      </c>
      <c r="I146" s="47"/>
      <c r="J146" s="22"/>
      <c r="K146" s="22"/>
      <c r="L146" s="49"/>
      <c r="M146" s="22"/>
      <c r="N146" s="49"/>
      <c r="O146" s="58"/>
      <c r="P146" s="26"/>
      <c r="Q146" s="26"/>
      <c r="R146" s="41"/>
      <c r="S146" s="41"/>
      <c r="T146" s="41"/>
      <c r="U146" s="41"/>
      <c r="V146" s="41"/>
      <c r="W146" s="37"/>
      <c r="X146" s="43"/>
      <c r="Y146" s="41"/>
      <c r="Z146" s="41"/>
      <c r="AA146" s="57"/>
      <c r="AB146" s="60"/>
      <c r="AC146" s="44"/>
      <c r="AD146" s="45"/>
      <c r="AE146" s="33">
        <f t="shared" si="64"/>
        <v>1</v>
      </c>
      <c r="AF146" s="33">
        <f t="shared" si="65"/>
        <v>1</v>
      </c>
      <c r="AG146" s="34">
        <f t="shared" si="66"/>
        <v>1.5856481481481482E-2</v>
      </c>
      <c r="AH146" s="35" t="e">
        <f t="shared" si="167"/>
        <v>#REF!</v>
      </c>
      <c r="AI146" s="36">
        <f t="shared" ref="AI146:AL146" si="169">SUM(AA146)</f>
        <v>0</v>
      </c>
      <c r="AJ146" s="36">
        <f t="shared" si="169"/>
        <v>0</v>
      </c>
      <c r="AK146" s="37">
        <f t="shared" si="169"/>
        <v>0</v>
      </c>
      <c r="AL146" s="37">
        <f t="shared" si="169"/>
        <v>0</v>
      </c>
      <c r="AM146" s="38"/>
      <c r="AN146" s="39">
        <f t="shared" si="144"/>
        <v>1</v>
      </c>
      <c r="AO146" s="14"/>
      <c r="AP146" s="14"/>
      <c r="AQ146" s="14"/>
      <c r="AR146" s="14"/>
      <c r="AS146" s="14"/>
      <c r="BC146" s="15"/>
    </row>
    <row r="147" spans="1:55" ht="18" customHeight="1" x14ac:dyDescent="0.25">
      <c r="A147" s="15">
        <v>147</v>
      </c>
      <c r="B147" s="49"/>
      <c r="C147" s="17" t="s">
        <v>261</v>
      </c>
      <c r="D147" s="17" t="s">
        <v>263</v>
      </c>
      <c r="E147" s="17" t="str">
        <f t="shared" si="151"/>
        <v>Matt Dombroski</v>
      </c>
      <c r="F147" s="41"/>
      <c r="G147" s="19"/>
      <c r="H147" s="20"/>
      <c r="I147" s="47"/>
      <c r="J147" s="22"/>
      <c r="K147" s="22"/>
      <c r="L147" s="49"/>
      <c r="M147" s="22"/>
      <c r="N147" s="49"/>
      <c r="O147" s="58"/>
      <c r="P147" s="26"/>
      <c r="Q147" s="26"/>
      <c r="R147" s="41"/>
      <c r="S147" s="41">
        <v>1.7951388888888888E-2</v>
      </c>
      <c r="T147" s="41"/>
      <c r="U147" s="41">
        <v>1.7604166666666667E-2</v>
      </c>
      <c r="V147" s="41"/>
      <c r="W147" s="37"/>
      <c r="X147" s="43">
        <v>1.7476851851851851E-2</v>
      </c>
      <c r="Y147" s="41">
        <v>1.7754629629629631E-2</v>
      </c>
      <c r="Z147" s="41"/>
      <c r="AA147" s="57"/>
      <c r="AB147" s="60"/>
      <c r="AC147" s="44"/>
      <c r="AD147" s="45"/>
      <c r="AE147" s="33">
        <f t="shared" si="64"/>
        <v>4</v>
      </c>
      <c r="AF147" s="33">
        <f t="shared" si="65"/>
        <v>4</v>
      </c>
      <c r="AG147" s="34">
        <f t="shared" si="66"/>
        <v>1.7476851851851851E-2</v>
      </c>
      <c r="AH147" s="35"/>
      <c r="AI147" s="36">
        <f t="shared" ref="AI147:AL147" si="170">SUM(AA147)</f>
        <v>0</v>
      </c>
      <c r="AJ147" s="36">
        <f t="shared" si="170"/>
        <v>0</v>
      </c>
      <c r="AK147" s="37">
        <f t="shared" si="170"/>
        <v>0</v>
      </c>
      <c r="AL147" s="37">
        <f t="shared" si="170"/>
        <v>0</v>
      </c>
      <c r="AM147" s="38"/>
      <c r="AN147" s="39">
        <f t="shared" si="144"/>
        <v>4</v>
      </c>
      <c r="AO147" s="14"/>
      <c r="AP147" s="14"/>
      <c r="AQ147" s="14"/>
      <c r="AR147" s="14"/>
      <c r="AS147" s="14"/>
      <c r="BC147" s="15"/>
    </row>
    <row r="148" spans="1:55" ht="18" customHeight="1" x14ac:dyDescent="0.25">
      <c r="A148" s="15">
        <v>148</v>
      </c>
      <c r="B148" s="49"/>
      <c r="C148" s="17" t="s">
        <v>261</v>
      </c>
      <c r="D148" s="17" t="s">
        <v>264</v>
      </c>
      <c r="E148" s="17" t="str">
        <f t="shared" si="151"/>
        <v>Matt Seeley</v>
      </c>
      <c r="F148" s="41">
        <v>1.0081018518518517E-2</v>
      </c>
      <c r="G148" s="46"/>
      <c r="H148" s="20">
        <v>1.6145833333333331E-2</v>
      </c>
      <c r="I148" s="47"/>
      <c r="J148" s="23">
        <v>1.622685185185185E-2</v>
      </c>
      <c r="K148" s="22"/>
      <c r="L148" s="22"/>
      <c r="M148" s="23">
        <v>1.6493055555555556E-2</v>
      </c>
      <c r="N148" s="22"/>
      <c r="O148" s="58"/>
      <c r="P148" s="26"/>
      <c r="Q148" s="26"/>
      <c r="R148" s="41"/>
      <c r="S148" s="41"/>
      <c r="T148" s="41"/>
      <c r="U148" s="41"/>
      <c r="V148" s="41"/>
      <c r="W148" s="41"/>
      <c r="X148" s="50"/>
      <c r="Y148" s="51"/>
      <c r="Z148" s="52"/>
      <c r="AA148" s="59">
        <v>2.9652777777777778E-2</v>
      </c>
      <c r="AB148" s="60"/>
      <c r="AC148" s="44"/>
      <c r="AD148" s="54"/>
      <c r="AE148" s="33">
        <f t="shared" si="64"/>
        <v>4</v>
      </c>
      <c r="AF148" s="33">
        <f t="shared" si="65"/>
        <v>3</v>
      </c>
      <c r="AG148" s="34">
        <f t="shared" si="66"/>
        <v>1.6145833333333331E-2</v>
      </c>
      <c r="AH148" s="35" t="e">
        <f>MAX(H148:M148,#REF!,P148:T148,U148:X148,Y148:Z148)-MIN(H148:M148,#REF!,P148:T148,U148:X148,Y148:Z148)</f>
        <v>#REF!</v>
      </c>
      <c r="AI148" s="36">
        <f t="shared" ref="AI148:AL148" si="171">SUM(AA148)</f>
        <v>2.9652777777777778E-2</v>
      </c>
      <c r="AJ148" s="36">
        <f t="shared" si="171"/>
        <v>0</v>
      </c>
      <c r="AK148" s="37">
        <f t="shared" si="171"/>
        <v>0</v>
      </c>
      <c r="AL148" s="37">
        <f t="shared" si="171"/>
        <v>0</v>
      </c>
      <c r="AM148" s="38"/>
      <c r="AN148" s="39">
        <f t="shared" si="144"/>
        <v>5</v>
      </c>
      <c r="AO148" s="14"/>
      <c r="AP148" s="14"/>
      <c r="AQ148" s="14"/>
      <c r="AR148" s="14"/>
      <c r="AS148" s="14"/>
      <c r="BC148" s="15"/>
    </row>
    <row r="149" spans="1:55" ht="18" customHeight="1" x14ac:dyDescent="0.25">
      <c r="A149" s="15">
        <v>149</v>
      </c>
      <c r="B149" s="49"/>
      <c r="C149" s="17" t="s">
        <v>261</v>
      </c>
      <c r="D149" s="17" t="s">
        <v>265</v>
      </c>
      <c r="E149" s="17" t="str">
        <f t="shared" si="151"/>
        <v>Matt Sumner</v>
      </c>
      <c r="F149" s="18">
        <v>1.1053240740740744E-2</v>
      </c>
      <c r="G149" s="46"/>
      <c r="H149" s="23"/>
      <c r="I149" s="47"/>
      <c r="J149" s="22"/>
      <c r="K149" s="42">
        <v>1.7094907407407406E-2</v>
      </c>
      <c r="L149" s="23">
        <v>1.729166666666667E-2</v>
      </c>
      <c r="M149" s="23">
        <v>1.7175925925925928E-2</v>
      </c>
      <c r="N149" s="22"/>
      <c r="O149" s="58"/>
      <c r="P149" s="26"/>
      <c r="Q149" s="26"/>
      <c r="R149" s="41"/>
      <c r="S149" s="41"/>
      <c r="T149" s="41"/>
      <c r="U149" s="41"/>
      <c r="V149" s="41"/>
      <c r="W149" s="41"/>
      <c r="X149" s="50"/>
      <c r="Y149" s="51"/>
      <c r="Z149" s="52"/>
      <c r="AA149" s="57"/>
      <c r="AB149" s="60"/>
      <c r="AC149" s="44"/>
      <c r="AD149" s="54"/>
      <c r="AE149" s="33">
        <f t="shared" si="64"/>
        <v>4</v>
      </c>
      <c r="AF149" s="33">
        <f t="shared" si="65"/>
        <v>3</v>
      </c>
      <c r="AG149" s="34">
        <f t="shared" si="66"/>
        <v>1.7094907407407406E-2</v>
      </c>
      <c r="AH149" s="35"/>
      <c r="AI149" s="36">
        <f t="shared" ref="AI149:AL149" si="172">SUM(AA149)</f>
        <v>0</v>
      </c>
      <c r="AJ149" s="36">
        <f t="shared" si="172"/>
        <v>0</v>
      </c>
      <c r="AK149" s="37">
        <f t="shared" si="172"/>
        <v>0</v>
      </c>
      <c r="AL149" s="37">
        <f t="shared" si="172"/>
        <v>0</v>
      </c>
      <c r="AM149" s="38"/>
      <c r="AN149" s="39">
        <f t="shared" si="144"/>
        <v>4</v>
      </c>
      <c r="AO149" s="14"/>
      <c r="AP149" s="14"/>
      <c r="AQ149" s="14"/>
      <c r="AR149" s="14"/>
      <c r="AS149" s="14"/>
      <c r="BC149" s="15"/>
    </row>
    <row r="150" spans="1:55" ht="18" customHeight="1" x14ac:dyDescent="0.25">
      <c r="A150" s="15">
        <v>150</v>
      </c>
      <c r="B150" s="49"/>
      <c r="C150" s="17" t="s">
        <v>266</v>
      </c>
      <c r="D150" s="17" t="s">
        <v>267</v>
      </c>
      <c r="E150" s="17" t="str">
        <f t="shared" si="151"/>
        <v>Matthew Trenchard</v>
      </c>
      <c r="F150" s="18"/>
      <c r="G150" s="46"/>
      <c r="H150" s="23"/>
      <c r="I150" s="47"/>
      <c r="J150" s="22"/>
      <c r="K150" s="42"/>
      <c r="L150" s="23"/>
      <c r="M150" s="23">
        <v>1.8761574074074073E-2</v>
      </c>
      <c r="N150" s="22"/>
      <c r="O150" s="42">
        <v>1.9872685185185184E-2</v>
      </c>
      <c r="P150" s="26"/>
      <c r="Q150" s="26"/>
      <c r="R150" s="41"/>
      <c r="S150" s="41"/>
      <c r="T150" s="41"/>
      <c r="U150" s="41"/>
      <c r="V150" s="41"/>
      <c r="W150" s="41"/>
      <c r="X150" s="50"/>
      <c r="Y150" s="51"/>
      <c r="Z150" s="52"/>
      <c r="AA150" s="57"/>
      <c r="AB150" s="60"/>
      <c r="AC150" s="44"/>
      <c r="AD150" s="54"/>
      <c r="AE150" s="33">
        <f t="shared" si="64"/>
        <v>2</v>
      </c>
      <c r="AF150" s="33">
        <f t="shared" si="65"/>
        <v>2</v>
      </c>
      <c r="AG150" s="34">
        <f t="shared" si="66"/>
        <v>1.8761574074074073E-2</v>
      </c>
      <c r="AH150" s="35"/>
      <c r="AI150" s="36">
        <f t="shared" ref="AI150:AL150" si="173">SUM(AA150)</f>
        <v>0</v>
      </c>
      <c r="AJ150" s="36">
        <f t="shared" si="173"/>
        <v>0</v>
      </c>
      <c r="AK150" s="37">
        <f t="shared" si="173"/>
        <v>0</v>
      </c>
      <c r="AL150" s="37">
        <f t="shared" si="173"/>
        <v>0</v>
      </c>
      <c r="AM150" s="38"/>
      <c r="AN150" s="39">
        <f t="shared" si="144"/>
        <v>2</v>
      </c>
      <c r="AO150" s="14"/>
      <c r="AP150" s="14"/>
      <c r="AQ150" s="14"/>
      <c r="AR150" s="14"/>
      <c r="AS150" s="14"/>
      <c r="BC150" s="15"/>
    </row>
    <row r="151" spans="1:55" ht="18" customHeight="1" x14ac:dyDescent="0.25">
      <c r="A151" s="15">
        <v>151</v>
      </c>
      <c r="B151" s="49"/>
      <c r="C151" s="17" t="s">
        <v>268</v>
      </c>
      <c r="D151" s="21" t="s">
        <v>269</v>
      </c>
      <c r="E151" s="17" t="str">
        <f t="shared" si="151"/>
        <v>Michael Ferigo</v>
      </c>
      <c r="F151" s="20"/>
      <c r="G151" s="46"/>
      <c r="H151" s="20">
        <v>1.7233796296296296E-2</v>
      </c>
      <c r="I151" s="47"/>
      <c r="J151" s="22"/>
      <c r="K151" s="22"/>
      <c r="L151" s="22"/>
      <c r="M151" s="22"/>
      <c r="N151" s="42">
        <v>1.7349537037037035E-2</v>
      </c>
      <c r="O151" s="58"/>
      <c r="P151" s="26"/>
      <c r="Q151" s="26"/>
      <c r="R151" s="41"/>
      <c r="S151" s="41"/>
      <c r="T151" s="41">
        <v>1.7615740740740741E-2</v>
      </c>
      <c r="U151" s="41"/>
      <c r="V151" s="41"/>
      <c r="W151" s="41"/>
      <c r="X151" s="50"/>
      <c r="Y151" s="51"/>
      <c r="Z151" s="52"/>
      <c r="AA151" s="57"/>
      <c r="AB151" s="60"/>
      <c r="AC151" s="44"/>
      <c r="AD151" s="54"/>
      <c r="AE151" s="33">
        <f t="shared" si="64"/>
        <v>3</v>
      </c>
      <c r="AF151" s="33">
        <f t="shared" si="65"/>
        <v>3</v>
      </c>
      <c r="AG151" s="34">
        <f t="shared" si="66"/>
        <v>1.7233796296296296E-2</v>
      </c>
      <c r="AH151" s="35"/>
      <c r="AI151" s="36">
        <f t="shared" ref="AI151:AL151" si="174">SUM(AA151)</f>
        <v>0</v>
      </c>
      <c r="AJ151" s="36">
        <f t="shared" si="174"/>
        <v>0</v>
      </c>
      <c r="AK151" s="37">
        <f t="shared" si="174"/>
        <v>0</v>
      </c>
      <c r="AL151" s="37">
        <f t="shared" si="174"/>
        <v>0</v>
      </c>
      <c r="AM151" s="38"/>
      <c r="AN151" s="39">
        <f t="shared" si="144"/>
        <v>3</v>
      </c>
      <c r="AO151" s="14"/>
      <c r="AP151" s="14"/>
      <c r="AQ151" s="14"/>
      <c r="AR151" s="14"/>
      <c r="AS151" s="14"/>
      <c r="BC151" s="15"/>
    </row>
    <row r="152" spans="1:55" ht="18" customHeight="1" x14ac:dyDescent="0.25">
      <c r="A152" s="15">
        <v>152</v>
      </c>
      <c r="B152" s="49"/>
      <c r="C152" s="17" t="s">
        <v>268</v>
      </c>
      <c r="D152" s="17" t="s">
        <v>270</v>
      </c>
      <c r="E152" s="17" t="str">
        <f t="shared" si="151"/>
        <v>Michael Robins</v>
      </c>
      <c r="F152" s="18"/>
      <c r="G152" s="46"/>
      <c r="H152" s="23"/>
      <c r="I152" s="42"/>
      <c r="J152" s="23">
        <v>1.7789351851851855E-2</v>
      </c>
      <c r="K152" s="22"/>
      <c r="L152" s="22"/>
      <c r="M152" s="22"/>
      <c r="N152" s="64"/>
      <c r="O152" s="58"/>
      <c r="P152" s="26"/>
      <c r="Q152" s="26"/>
      <c r="R152" s="41"/>
      <c r="S152" s="41"/>
      <c r="T152" s="41"/>
      <c r="U152" s="41"/>
      <c r="V152" s="41"/>
      <c r="W152" s="41"/>
      <c r="X152" s="50"/>
      <c r="Y152" s="51"/>
      <c r="Z152" s="52"/>
      <c r="AA152" s="57"/>
      <c r="AB152" s="60"/>
      <c r="AC152" s="44"/>
      <c r="AD152" s="54"/>
      <c r="AE152" s="33">
        <f t="shared" si="64"/>
        <v>1</v>
      </c>
      <c r="AF152" s="33">
        <f t="shared" si="65"/>
        <v>1</v>
      </c>
      <c r="AG152" s="34">
        <f t="shared" si="66"/>
        <v>1.7789351851851855E-2</v>
      </c>
      <c r="AH152" s="35" t="e">
        <f>MAX(H152:L152,#REF!,P152:T152,U152:X152,Y152:Z152)-MIN(H152:L152,#REF!,P152:T152,U152:X152,Y152:Z152)</f>
        <v>#REF!</v>
      </c>
      <c r="AI152" s="36">
        <f t="shared" ref="AI152:AL152" si="175">SUM(AA152)</f>
        <v>0</v>
      </c>
      <c r="AJ152" s="36">
        <f t="shared" si="175"/>
        <v>0</v>
      </c>
      <c r="AK152" s="37">
        <f t="shared" si="175"/>
        <v>0</v>
      </c>
      <c r="AL152" s="37">
        <f t="shared" si="175"/>
        <v>0</v>
      </c>
      <c r="AM152" s="38"/>
      <c r="AN152" s="39">
        <f t="shared" si="144"/>
        <v>1</v>
      </c>
      <c r="AO152" s="14"/>
      <c r="AP152" s="14"/>
      <c r="AQ152" s="14"/>
      <c r="AR152" s="14"/>
      <c r="AS152" s="14"/>
      <c r="BC152" s="15"/>
    </row>
    <row r="153" spans="1:55" ht="18" customHeight="1" x14ac:dyDescent="0.25">
      <c r="A153" s="15">
        <v>153</v>
      </c>
      <c r="B153" s="49"/>
      <c r="C153" s="21" t="s">
        <v>268</v>
      </c>
      <c r="D153" s="17" t="s">
        <v>271</v>
      </c>
      <c r="E153" s="17" t="str">
        <f t="shared" si="151"/>
        <v>Michael Smithson/Katie Bolt</v>
      </c>
      <c r="F153" s="18"/>
      <c r="G153" s="46"/>
      <c r="H153" s="23"/>
      <c r="I153" s="42">
        <v>1.7615740740740741E-2</v>
      </c>
      <c r="J153" s="23">
        <v>1.7812499999999998E-2</v>
      </c>
      <c r="K153" s="42">
        <v>1.7361111111111108E-2</v>
      </c>
      <c r="L153" s="23">
        <v>1.7499999999999998E-2</v>
      </c>
      <c r="M153" s="23">
        <v>1.7939814814814811E-2</v>
      </c>
      <c r="N153" s="42">
        <v>1.7638888888888885E-2</v>
      </c>
      <c r="O153" s="42">
        <v>1.7245370370370369E-2</v>
      </c>
      <c r="P153" s="26"/>
      <c r="Q153" s="26">
        <v>1.7569444444444447E-2</v>
      </c>
      <c r="R153" s="41">
        <v>1.7615740740740741E-2</v>
      </c>
      <c r="S153" s="41">
        <v>1.7488425925925925E-2</v>
      </c>
      <c r="T153" s="41"/>
      <c r="U153" s="41">
        <v>1.7094907407407409E-2</v>
      </c>
      <c r="V153" s="41">
        <v>1.7638888888888888E-2</v>
      </c>
      <c r="W153" s="41"/>
      <c r="X153" s="50"/>
      <c r="Y153" s="51">
        <v>1.7916666666666668E-2</v>
      </c>
      <c r="Z153" s="52"/>
      <c r="AA153" s="59">
        <v>3.1782407407407405E-2</v>
      </c>
      <c r="AB153" s="61"/>
      <c r="AC153" s="44"/>
      <c r="AD153" s="54"/>
      <c r="AE153" s="33">
        <f t="shared" si="64"/>
        <v>13</v>
      </c>
      <c r="AF153" s="33">
        <f t="shared" si="65"/>
        <v>13</v>
      </c>
      <c r="AG153" s="34">
        <f t="shared" si="66"/>
        <v>1.7094907407407409E-2</v>
      </c>
      <c r="AH153" s="35"/>
      <c r="AI153" s="36">
        <f t="shared" ref="AI153:AL153" si="176">SUM(AA153)</f>
        <v>3.1782407407407405E-2</v>
      </c>
      <c r="AJ153" s="36">
        <f t="shared" si="176"/>
        <v>0</v>
      </c>
      <c r="AK153" s="37">
        <f t="shared" si="176"/>
        <v>0</v>
      </c>
      <c r="AL153" s="37">
        <f t="shared" si="176"/>
        <v>0</v>
      </c>
      <c r="AM153" s="38"/>
      <c r="AN153" s="39">
        <f t="shared" si="144"/>
        <v>14</v>
      </c>
      <c r="AO153" s="14"/>
      <c r="AP153" s="14"/>
      <c r="AQ153" s="14"/>
      <c r="AR153" s="14"/>
      <c r="AS153" s="14"/>
      <c r="BC153" s="15"/>
    </row>
    <row r="154" spans="1:55" ht="18" customHeight="1" x14ac:dyDescent="0.25">
      <c r="A154" s="15">
        <v>154</v>
      </c>
      <c r="B154" s="49"/>
      <c r="C154" s="21" t="s">
        <v>268</v>
      </c>
      <c r="D154" s="17" t="s">
        <v>272</v>
      </c>
      <c r="E154" s="17" t="str">
        <f t="shared" si="151"/>
        <v>Michael Vink</v>
      </c>
      <c r="F154" s="18"/>
      <c r="G154" s="46"/>
      <c r="H154" s="23"/>
      <c r="I154" s="42"/>
      <c r="J154" s="23"/>
      <c r="K154" s="42"/>
      <c r="L154" s="23"/>
      <c r="M154" s="23"/>
      <c r="N154" s="42"/>
      <c r="O154" s="58"/>
      <c r="P154" s="26"/>
      <c r="Q154" s="26"/>
      <c r="R154" s="41"/>
      <c r="S154" s="41"/>
      <c r="T154" s="41"/>
      <c r="U154" s="41">
        <v>1.3761574074074074E-2</v>
      </c>
      <c r="V154" s="41"/>
      <c r="W154" s="41"/>
      <c r="X154" s="50"/>
      <c r="Y154" s="51"/>
      <c r="Z154" s="52"/>
      <c r="AA154" s="57"/>
      <c r="AB154" s="61"/>
      <c r="AC154" s="44"/>
      <c r="AD154" s="54"/>
      <c r="AE154" s="33">
        <f t="shared" si="64"/>
        <v>1</v>
      </c>
      <c r="AF154" s="33">
        <f t="shared" si="65"/>
        <v>1</v>
      </c>
      <c r="AG154" s="34">
        <f t="shared" si="66"/>
        <v>1.3761574074074074E-2</v>
      </c>
      <c r="AH154" s="35"/>
      <c r="AI154" s="36">
        <f t="shared" ref="AI154:AL154" si="177">SUM(AA154)</f>
        <v>0</v>
      </c>
      <c r="AJ154" s="36">
        <f t="shared" si="177"/>
        <v>0</v>
      </c>
      <c r="AK154" s="37">
        <f t="shared" si="177"/>
        <v>0</v>
      </c>
      <c r="AL154" s="37">
        <f t="shared" si="177"/>
        <v>0</v>
      </c>
      <c r="AM154" s="38"/>
      <c r="AN154" s="39">
        <f t="shared" si="144"/>
        <v>1</v>
      </c>
      <c r="AO154" s="14"/>
      <c r="AP154" s="14"/>
      <c r="AQ154" s="14"/>
      <c r="AR154" s="14"/>
      <c r="AS154" s="14"/>
      <c r="BC154" s="15"/>
    </row>
    <row r="155" spans="1:55" ht="18" customHeight="1" x14ac:dyDescent="0.25">
      <c r="A155" s="15">
        <v>155</v>
      </c>
      <c r="B155" s="49"/>
      <c r="C155" s="21" t="s">
        <v>273</v>
      </c>
      <c r="D155" s="21" t="s">
        <v>274</v>
      </c>
      <c r="E155" s="17" t="str">
        <f t="shared" si="151"/>
        <v>Mike Dent</v>
      </c>
      <c r="F155" s="20"/>
      <c r="G155" s="46"/>
      <c r="H155" s="20"/>
      <c r="I155" s="47"/>
      <c r="J155" s="22"/>
      <c r="K155" s="42">
        <v>1.8564814814814815E-2</v>
      </c>
      <c r="L155" s="22"/>
      <c r="M155" s="22"/>
      <c r="N155" s="17"/>
      <c r="O155" s="42">
        <v>1.8657407407407407E-2</v>
      </c>
      <c r="P155" s="26"/>
      <c r="Q155" s="26"/>
      <c r="R155" s="41"/>
      <c r="S155" s="41"/>
      <c r="T155" s="41"/>
      <c r="U155" s="41">
        <v>1.8564814814814815E-2</v>
      </c>
      <c r="V155" s="41"/>
      <c r="W155" s="41"/>
      <c r="X155" s="50"/>
      <c r="Y155" s="51"/>
      <c r="Z155" s="52"/>
      <c r="AA155" s="57"/>
      <c r="AB155" s="61"/>
      <c r="AC155" s="44"/>
      <c r="AD155" s="54"/>
      <c r="AE155" s="33">
        <f t="shared" si="64"/>
        <v>3</v>
      </c>
      <c r="AF155" s="33">
        <f t="shared" si="65"/>
        <v>3</v>
      </c>
      <c r="AG155" s="34">
        <f t="shared" si="66"/>
        <v>1.8564814814814815E-2</v>
      </c>
      <c r="AH155" s="35"/>
      <c r="AI155" s="36">
        <f t="shared" ref="AI155:AL155" si="178">SUM(AA155)</f>
        <v>0</v>
      </c>
      <c r="AJ155" s="36">
        <f t="shared" si="178"/>
        <v>0</v>
      </c>
      <c r="AK155" s="37">
        <f t="shared" si="178"/>
        <v>0</v>
      </c>
      <c r="AL155" s="37">
        <f t="shared" si="178"/>
        <v>0</v>
      </c>
      <c r="AM155" s="38"/>
      <c r="AN155" s="39">
        <f t="shared" si="144"/>
        <v>3</v>
      </c>
      <c r="AO155" s="14"/>
      <c r="AP155" s="14"/>
      <c r="AQ155" s="14"/>
      <c r="AR155" s="14"/>
      <c r="AS155" s="14"/>
      <c r="BC155" s="15"/>
    </row>
    <row r="156" spans="1:55" ht="18" customHeight="1" x14ac:dyDescent="0.25">
      <c r="A156" s="15">
        <v>156</v>
      </c>
      <c r="B156" s="49"/>
      <c r="C156" s="21" t="s">
        <v>275</v>
      </c>
      <c r="D156" s="21" t="s">
        <v>276</v>
      </c>
      <c r="E156" s="17" t="str">
        <f t="shared" si="151"/>
        <v>Mitchell Podmore</v>
      </c>
      <c r="F156" s="20"/>
      <c r="G156" s="46"/>
      <c r="H156" s="20"/>
      <c r="I156" s="47"/>
      <c r="J156" s="23">
        <v>1.5844907407407408E-2</v>
      </c>
      <c r="K156" s="42">
        <v>1.6111111111111114E-2</v>
      </c>
      <c r="L156" s="22"/>
      <c r="M156" s="22"/>
      <c r="N156" s="17"/>
      <c r="O156" s="42">
        <v>1.5636574074074074E-2</v>
      </c>
      <c r="P156" s="26"/>
      <c r="Q156" s="26"/>
      <c r="R156" s="41"/>
      <c r="S156" s="41"/>
      <c r="T156" s="41"/>
      <c r="U156" s="41">
        <v>1.5821759259259261E-2</v>
      </c>
      <c r="V156" s="41"/>
      <c r="W156" s="41"/>
      <c r="X156" s="50"/>
      <c r="Y156" s="51"/>
      <c r="Z156" s="52"/>
      <c r="AA156" s="57"/>
      <c r="AB156" s="61"/>
      <c r="AC156" s="44"/>
      <c r="AD156" s="54"/>
      <c r="AE156" s="33">
        <f t="shared" si="64"/>
        <v>4</v>
      </c>
      <c r="AF156" s="33">
        <f t="shared" si="65"/>
        <v>4</v>
      </c>
      <c r="AG156" s="34">
        <f t="shared" si="66"/>
        <v>1.5636574074074074E-2</v>
      </c>
      <c r="AH156" s="35"/>
      <c r="AI156" s="36">
        <f t="shared" ref="AI156:AL156" si="179">SUM(AA156)</f>
        <v>0</v>
      </c>
      <c r="AJ156" s="36">
        <f t="shared" si="179"/>
        <v>0</v>
      </c>
      <c r="AK156" s="37">
        <f t="shared" si="179"/>
        <v>0</v>
      </c>
      <c r="AL156" s="37">
        <f t="shared" si="179"/>
        <v>0</v>
      </c>
      <c r="AM156" s="38"/>
      <c r="AN156" s="39">
        <f t="shared" si="144"/>
        <v>4</v>
      </c>
      <c r="AO156" s="14"/>
      <c r="AP156" s="14"/>
      <c r="AQ156" s="14"/>
      <c r="AR156" s="14"/>
      <c r="AS156" s="14"/>
      <c r="BC156" s="15"/>
    </row>
    <row r="157" spans="1:55" ht="18" customHeight="1" x14ac:dyDescent="0.25">
      <c r="A157" s="15">
        <v>157</v>
      </c>
      <c r="B157" s="49"/>
      <c r="C157" s="21" t="s">
        <v>277</v>
      </c>
      <c r="D157" s="21" t="s">
        <v>278</v>
      </c>
      <c r="E157" s="17" t="str">
        <f t="shared" si="151"/>
        <v>Murray Carter</v>
      </c>
      <c r="F157" s="20"/>
      <c r="G157" s="46"/>
      <c r="H157" s="20"/>
      <c r="I157" s="47"/>
      <c r="J157" s="23">
        <v>1.863425925925926E-2</v>
      </c>
      <c r="K157" s="22"/>
      <c r="L157" s="22"/>
      <c r="M157" s="22"/>
      <c r="N157" s="17"/>
      <c r="O157" s="58"/>
      <c r="P157" s="26"/>
      <c r="Q157" s="26"/>
      <c r="R157" s="41"/>
      <c r="S157" s="41">
        <v>1.6805555555555556E-2</v>
      </c>
      <c r="T157" s="41"/>
      <c r="U157" s="41"/>
      <c r="V157" s="41"/>
      <c r="W157" s="41"/>
      <c r="X157" s="50"/>
      <c r="Y157" s="51"/>
      <c r="Z157" s="52"/>
      <c r="AA157" s="59">
        <v>3.1909722222222221E-2</v>
      </c>
      <c r="AB157" s="60">
        <v>2.0960648148148148E-2</v>
      </c>
      <c r="AC157" s="44"/>
      <c r="AD157" s="54"/>
      <c r="AE157" s="33">
        <f t="shared" si="64"/>
        <v>2</v>
      </c>
      <c r="AF157" s="33">
        <f t="shared" si="65"/>
        <v>2</v>
      </c>
      <c r="AG157" s="34">
        <f t="shared" si="66"/>
        <v>1.6805555555555556E-2</v>
      </c>
      <c r="AH157" s="35" t="e">
        <f t="shared" ref="AH157:AH158" si="180">MAX(H157:L157,#REF!,P157:T157,U157:X157,Y157:Z157)-MIN(H157:L157,#REF!,P157:T157,U157:X157,Y157:Z157)</f>
        <v>#REF!</v>
      </c>
      <c r="AI157" s="36">
        <f t="shared" ref="AI157:AL157" si="181">SUM(AA157)</f>
        <v>3.1909722222222221E-2</v>
      </c>
      <c r="AJ157" s="36">
        <f t="shared" si="181"/>
        <v>2.0960648148148148E-2</v>
      </c>
      <c r="AK157" s="37">
        <f t="shared" si="181"/>
        <v>0</v>
      </c>
      <c r="AL157" s="37">
        <f t="shared" si="181"/>
        <v>0</v>
      </c>
      <c r="AM157" s="38"/>
      <c r="AN157" s="39">
        <f t="shared" si="144"/>
        <v>4</v>
      </c>
      <c r="AO157" s="14"/>
      <c r="AP157" s="14"/>
      <c r="AQ157" s="14"/>
      <c r="AR157" s="14"/>
      <c r="AS157" s="14"/>
      <c r="BC157" s="15"/>
    </row>
    <row r="158" spans="1:55" ht="18" customHeight="1" x14ac:dyDescent="0.25">
      <c r="A158" s="15">
        <v>158</v>
      </c>
      <c r="B158" s="49"/>
      <c r="C158" s="21" t="s">
        <v>279</v>
      </c>
      <c r="D158" s="21" t="s">
        <v>280</v>
      </c>
      <c r="E158" s="17" t="str">
        <f t="shared" si="151"/>
        <v>Nadia McLaren</v>
      </c>
      <c r="F158" s="22"/>
      <c r="G158" s="19"/>
      <c r="H158" s="20">
        <v>1.892361111111111E-2</v>
      </c>
      <c r="I158" s="47"/>
      <c r="J158" s="22"/>
      <c r="K158" s="49"/>
      <c r="L158" s="22"/>
      <c r="M158" s="49"/>
      <c r="N158" s="17"/>
      <c r="O158" s="49"/>
      <c r="P158" s="24"/>
      <c r="Q158" s="24"/>
      <c r="R158" s="25"/>
      <c r="S158" s="25"/>
      <c r="T158" s="25"/>
      <c r="U158" s="25"/>
      <c r="V158" s="25"/>
      <c r="W158" s="27"/>
      <c r="X158" s="28"/>
      <c r="Y158" s="25"/>
      <c r="Z158" s="27"/>
      <c r="AA158" s="53"/>
      <c r="AB158" s="30"/>
      <c r="AC158" s="55"/>
      <c r="AD158" s="56"/>
      <c r="AE158" s="33">
        <f t="shared" si="64"/>
        <v>1</v>
      </c>
      <c r="AF158" s="33">
        <f t="shared" si="65"/>
        <v>1</v>
      </c>
      <c r="AG158" s="34">
        <f t="shared" si="66"/>
        <v>1.892361111111111E-2</v>
      </c>
      <c r="AH158" s="35" t="e">
        <f t="shared" si="180"/>
        <v>#REF!</v>
      </c>
      <c r="AI158" s="36">
        <f t="shared" ref="AI158:AL158" si="182">SUM(AA158)</f>
        <v>0</v>
      </c>
      <c r="AJ158" s="36">
        <f t="shared" si="182"/>
        <v>0</v>
      </c>
      <c r="AK158" s="37">
        <f t="shared" si="182"/>
        <v>0</v>
      </c>
      <c r="AL158" s="37">
        <f t="shared" si="182"/>
        <v>0</v>
      </c>
      <c r="AM158" s="38"/>
      <c r="AN158" s="39">
        <f t="shared" si="144"/>
        <v>1</v>
      </c>
      <c r="AO158" s="14"/>
      <c r="AP158" s="14"/>
      <c r="AQ158" s="14"/>
      <c r="AR158" s="14"/>
      <c r="AS158" s="14"/>
      <c r="BC158" s="15"/>
    </row>
    <row r="159" spans="1:55" ht="18" customHeight="1" x14ac:dyDescent="0.25">
      <c r="A159" s="15">
        <v>159</v>
      </c>
      <c r="B159" s="49"/>
      <c r="C159" s="17" t="s">
        <v>281</v>
      </c>
      <c r="D159" s="17" t="s">
        <v>282</v>
      </c>
      <c r="E159" s="17" t="str">
        <f t="shared" si="151"/>
        <v>Nadine Voice</v>
      </c>
      <c r="F159" s="41">
        <v>1.3043981481481481E-2</v>
      </c>
      <c r="G159" s="46"/>
      <c r="H159" s="20">
        <v>2.162037037037037E-2</v>
      </c>
      <c r="I159" s="42">
        <v>1.9849537037037041E-2</v>
      </c>
      <c r="J159" s="23">
        <v>2.1388888888888888E-2</v>
      </c>
      <c r="K159" s="49"/>
      <c r="L159" s="23">
        <v>2.0081018518518519E-2</v>
      </c>
      <c r="M159" s="22"/>
      <c r="N159" s="17"/>
      <c r="O159" s="42">
        <v>2.0358796296296295E-2</v>
      </c>
      <c r="P159" s="18">
        <v>2.0532407407407405E-2</v>
      </c>
      <c r="Q159" s="24"/>
      <c r="R159" s="26">
        <v>2.011574074074074E-2</v>
      </c>
      <c r="S159" s="25"/>
      <c r="T159" s="25"/>
      <c r="U159" s="25"/>
      <c r="V159" s="25"/>
      <c r="W159" s="27"/>
      <c r="X159" s="28"/>
      <c r="Y159" s="25"/>
      <c r="Z159" s="27"/>
      <c r="AA159" s="57"/>
      <c r="AB159" s="61"/>
      <c r="AC159" s="55"/>
      <c r="AD159" s="56"/>
      <c r="AE159" s="33">
        <f t="shared" si="64"/>
        <v>8</v>
      </c>
      <c r="AF159" s="33">
        <f t="shared" si="65"/>
        <v>7</v>
      </c>
      <c r="AG159" s="34">
        <f t="shared" si="66"/>
        <v>1.9849537037037041E-2</v>
      </c>
      <c r="AH159" s="35"/>
      <c r="AI159" s="36">
        <f t="shared" ref="AI159:AL159" si="183">SUM(AA159)</f>
        <v>0</v>
      </c>
      <c r="AJ159" s="36">
        <f t="shared" si="183"/>
        <v>0</v>
      </c>
      <c r="AK159" s="37">
        <f t="shared" si="183"/>
        <v>0</v>
      </c>
      <c r="AL159" s="37">
        <f t="shared" si="183"/>
        <v>0</v>
      </c>
      <c r="AM159" s="38"/>
      <c r="AN159" s="39">
        <f t="shared" si="144"/>
        <v>8</v>
      </c>
      <c r="AO159" s="14"/>
      <c r="AP159" s="14"/>
      <c r="AQ159" s="14"/>
      <c r="AR159" s="14"/>
      <c r="AS159" s="14"/>
      <c r="BC159" s="15"/>
    </row>
    <row r="160" spans="1:55" ht="18" customHeight="1" x14ac:dyDescent="0.25">
      <c r="A160" s="15">
        <v>160</v>
      </c>
      <c r="B160" s="49"/>
      <c r="C160" s="17" t="s">
        <v>283</v>
      </c>
      <c r="D160" s="17" t="s">
        <v>284</v>
      </c>
      <c r="E160" s="17" t="str">
        <f t="shared" si="151"/>
        <v>Neil Averis</v>
      </c>
      <c r="F160" s="41"/>
      <c r="G160" s="19"/>
      <c r="H160" s="20"/>
      <c r="I160" s="42"/>
      <c r="J160" s="23">
        <v>1.7361111111111112E-2</v>
      </c>
      <c r="K160" s="49"/>
      <c r="L160" s="22"/>
      <c r="M160" s="23">
        <v>1.6909722222222222E-2</v>
      </c>
      <c r="N160" s="42">
        <v>1.667824074074074E-2</v>
      </c>
      <c r="O160" s="49"/>
      <c r="P160" s="26"/>
      <c r="Q160" s="26"/>
      <c r="R160" s="41">
        <v>1.7210648148148149E-2</v>
      </c>
      <c r="S160" s="26"/>
      <c r="T160" s="26"/>
      <c r="U160" s="26"/>
      <c r="V160" s="41"/>
      <c r="W160" s="37"/>
      <c r="X160" s="50"/>
      <c r="Y160" s="51"/>
      <c r="Z160" s="52"/>
      <c r="AA160" s="62">
        <v>2.9317129629629634E-2</v>
      </c>
      <c r="AB160" s="30"/>
      <c r="AC160" s="31"/>
      <c r="AD160" s="54"/>
      <c r="AE160" s="33">
        <f t="shared" si="64"/>
        <v>4</v>
      </c>
      <c r="AF160" s="33">
        <f t="shared" si="65"/>
        <v>4</v>
      </c>
      <c r="AG160" s="34">
        <f t="shared" si="66"/>
        <v>1.667824074074074E-2</v>
      </c>
      <c r="AH160" s="35" t="e">
        <f t="shared" ref="AH160:AH161" si="184">MAX(H160:L160,#REF!,P160:T160,U160:X160,Y160:Z160)-MIN(H160:L160,#REF!,P160:T160,U160:X160,Y160:Z160)</f>
        <v>#REF!</v>
      </c>
      <c r="AI160" s="36">
        <f t="shared" ref="AI160:AL160" si="185">SUM(AA160)</f>
        <v>2.9317129629629634E-2</v>
      </c>
      <c r="AJ160" s="36">
        <f t="shared" si="185"/>
        <v>0</v>
      </c>
      <c r="AK160" s="37">
        <f t="shared" si="185"/>
        <v>0</v>
      </c>
      <c r="AL160" s="37">
        <f t="shared" si="185"/>
        <v>0</v>
      </c>
      <c r="AM160" s="38"/>
      <c r="AN160" s="39">
        <f t="shared" si="144"/>
        <v>5</v>
      </c>
      <c r="AO160" s="14"/>
      <c r="AP160" s="14"/>
      <c r="AQ160" s="14"/>
      <c r="AR160" s="14"/>
      <c r="AS160" s="14"/>
      <c r="BC160" s="15"/>
    </row>
    <row r="161" spans="1:55" ht="18" customHeight="1" x14ac:dyDescent="0.25">
      <c r="A161" s="15">
        <v>161</v>
      </c>
      <c r="B161" s="49"/>
      <c r="C161" s="17" t="s">
        <v>283</v>
      </c>
      <c r="D161" s="17" t="s">
        <v>285</v>
      </c>
      <c r="E161" s="17" t="str">
        <f t="shared" si="151"/>
        <v>Neil Sutherland</v>
      </c>
      <c r="F161" s="41">
        <v>9.7916666666666655E-3</v>
      </c>
      <c r="G161" s="19"/>
      <c r="H161" s="20">
        <v>1.534722222222222E-2</v>
      </c>
      <c r="I161" s="47"/>
      <c r="J161" s="23">
        <v>1.5289351851851853E-2</v>
      </c>
      <c r="K161" s="42">
        <v>1.4988425925925926E-2</v>
      </c>
      <c r="L161" s="22"/>
      <c r="M161" s="23">
        <v>1.5254629629629632E-2</v>
      </c>
      <c r="N161" s="42">
        <v>1.5243055555555555E-2</v>
      </c>
      <c r="O161" s="41">
        <v>1.5347222222222222E-2</v>
      </c>
      <c r="P161" s="18"/>
      <c r="Q161" s="18">
        <v>1.5347222222222222E-2</v>
      </c>
      <c r="R161" s="41">
        <v>1.5057870370370369E-2</v>
      </c>
      <c r="S161" s="41">
        <v>1.503472222222222E-2</v>
      </c>
      <c r="T161" s="41">
        <v>1.4953703703703705E-2</v>
      </c>
      <c r="U161" s="41">
        <v>1.4745370370370372E-2</v>
      </c>
      <c r="V161" s="41"/>
      <c r="W161" s="41"/>
      <c r="X161" s="43"/>
      <c r="Y161" s="41">
        <v>1.4930555555555556E-2</v>
      </c>
      <c r="Z161" s="41"/>
      <c r="AA161" s="62">
        <v>2.5381944444444443E-2</v>
      </c>
      <c r="AB161" s="44">
        <v>1.7800925925925925E-2</v>
      </c>
      <c r="AC161" s="44">
        <v>3.8009259259259263E-2</v>
      </c>
      <c r="AD161" s="45">
        <v>2.3912037037037034E-2</v>
      </c>
      <c r="AE161" s="33">
        <f t="shared" si="64"/>
        <v>13</v>
      </c>
      <c r="AF161" s="33">
        <f t="shared" si="65"/>
        <v>12</v>
      </c>
      <c r="AG161" s="34">
        <f t="shared" si="66"/>
        <v>1.4745370370370372E-2</v>
      </c>
      <c r="AH161" s="35" t="e">
        <f t="shared" si="184"/>
        <v>#REF!</v>
      </c>
      <c r="AI161" s="36">
        <f t="shared" ref="AI161:AL161" si="186">SUM(AA161)</f>
        <v>2.5381944444444443E-2</v>
      </c>
      <c r="AJ161" s="36">
        <f t="shared" si="186"/>
        <v>1.7800925925925925E-2</v>
      </c>
      <c r="AK161" s="37">
        <f t="shared" si="186"/>
        <v>3.8009259259259263E-2</v>
      </c>
      <c r="AL161" s="37">
        <f t="shared" si="186"/>
        <v>2.3912037037037034E-2</v>
      </c>
      <c r="AM161" s="38">
        <f>SUM(AG161)+SUM(AI161:AL161)</f>
        <v>0.11984953703703703</v>
      </c>
      <c r="AN161" s="39">
        <f t="shared" si="144"/>
        <v>17</v>
      </c>
      <c r="AO161" s="14"/>
      <c r="AP161" s="14"/>
      <c r="AQ161" s="14"/>
      <c r="AR161" s="14"/>
      <c r="AS161" s="14"/>
      <c r="BC161" s="15"/>
    </row>
    <row r="162" spans="1:55" ht="18" customHeight="1" x14ac:dyDescent="0.25">
      <c r="A162" s="15">
        <v>162</v>
      </c>
      <c r="B162" s="49"/>
      <c r="C162" s="17" t="s">
        <v>283</v>
      </c>
      <c r="D162" s="17" t="s">
        <v>286</v>
      </c>
      <c r="E162" s="17" t="str">
        <f t="shared" si="151"/>
        <v>Neil Watt</v>
      </c>
      <c r="F162" s="41">
        <v>1.1388888888888888E-2</v>
      </c>
      <c r="G162" s="46"/>
      <c r="H162" s="23"/>
      <c r="I162" s="42">
        <v>1.8344907407407407E-2</v>
      </c>
      <c r="J162" s="23">
        <v>1.8703703703703705E-2</v>
      </c>
      <c r="K162" s="42">
        <v>1.78587962962963E-2</v>
      </c>
      <c r="L162" s="23">
        <v>1.7986111111111109E-2</v>
      </c>
      <c r="M162" s="23">
        <v>1.8333333333333333E-2</v>
      </c>
      <c r="N162" s="17"/>
      <c r="O162" s="58"/>
      <c r="P162" s="18"/>
      <c r="Q162" s="18">
        <v>1.7777777777777778E-2</v>
      </c>
      <c r="R162" s="41">
        <v>1.8124999999999999E-2</v>
      </c>
      <c r="S162" s="41"/>
      <c r="T162" s="41">
        <v>1.8078703703703704E-2</v>
      </c>
      <c r="U162" s="41">
        <v>1.7997685185185186E-2</v>
      </c>
      <c r="V162" s="41"/>
      <c r="W162" s="41"/>
      <c r="X162" s="43"/>
      <c r="Y162" s="41"/>
      <c r="Z162" s="41"/>
      <c r="AA162" s="57"/>
      <c r="AB162" s="61"/>
      <c r="AC162" s="44">
        <v>4.6388888888888889E-2</v>
      </c>
      <c r="AD162" s="45"/>
      <c r="AE162" s="33">
        <f t="shared" si="64"/>
        <v>10</v>
      </c>
      <c r="AF162" s="33">
        <f t="shared" si="65"/>
        <v>9</v>
      </c>
      <c r="AG162" s="34">
        <f t="shared" si="66"/>
        <v>1.7777777777777778E-2</v>
      </c>
      <c r="AH162" s="35"/>
      <c r="AI162" s="36">
        <f t="shared" ref="AI162:AL162" si="187">SUM(AA162)</f>
        <v>0</v>
      </c>
      <c r="AJ162" s="36">
        <f t="shared" si="187"/>
        <v>0</v>
      </c>
      <c r="AK162" s="37">
        <f t="shared" si="187"/>
        <v>4.6388888888888889E-2</v>
      </c>
      <c r="AL162" s="37">
        <f t="shared" si="187"/>
        <v>0</v>
      </c>
      <c r="AM162" s="38"/>
      <c r="AN162" s="39">
        <f t="shared" si="144"/>
        <v>11</v>
      </c>
      <c r="AO162" s="14"/>
      <c r="AP162" s="14"/>
      <c r="AQ162" s="14"/>
      <c r="AR162" s="14"/>
      <c r="AS162" s="14"/>
      <c r="BC162" s="15"/>
    </row>
    <row r="163" spans="1:55" ht="18" customHeight="1" x14ac:dyDescent="0.25">
      <c r="A163" s="15">
        <v>163</v>
      </c>
      <c r="B163" s="49"/>
      <c r="C163" s="22" t="s">
        <v>287</v>
      </c>
      <c r="D163" s="22" t="s">
        <v>260</v>
      </c>
      <c r="E163" s="17" t="str">
        <f t="shared" si="151"/>
        <v>Nick Jones</v>
      </c>
      <c r="F163" s="41"/>
      <c r="G163" s="46"/>
      <c r="H163" s="23"/>
      <c r="I163" s="42"/>
      <c r="J163" s="23"/>
      <c r="K163" s="42"/>
      <c r="L163" s="23"/>
      <c r="M163" s="23"/>
      <c r="N163" s="42">
        <v>1.7152777777777777E-2</v>
      </c>
      <c r="O163" s="58"/>
      <c r="P163" s="18"/>
      <c r="Q163" s="18"/>
      <c r="R163" s="41"/>
      <c r="S163" s="41"/>
      <c r="T163" s="41"/>
      <c r="U163" s="41"/>
      <c r="V163" s="41"/>
      <c r="W163" s="41"/>
      <c r="X163" s="43"/>
      <c r="Y163" s="41"/>
      <c r="Z163" s="41"/>
      <c r="AA163" s="59">
        <v>3.1203703703703702E-2</v>
      </c>
      <c r="AB163" s="61"/>
      <c r="AC163" s="44"/>
      <c r="AD163" s="45"/>
      <c r="AE163" s="33">
        <f t="shared" si="64"/>
        <v>1</v>
      </c>
      <c r="AF163" s="33">
        <f t="shared" si="65"/>
        <v>1</v>
      </c>
      <c r="AG163" s="34">
        <f t="shared" si="66"/>
        <v>1.7152777777777777E-2</v>
      </c>
      <c r="AH163" s="35"/>
      <c r="AI163" s="36">
        <f t="shared" ref="AI163:AL163" si="188">SUM(AA163)</f>
        <v>3.1203703703703702E-2</v>
      </c>
      <c r="AJ163" s="36">
        <f t="shared" si="188"/>
        <v>0</v>
      </c>
      <c r="AK163" s="37">
        <f t="shared" si="188"/>
        <v>0</v>
      </c>
      <c r="AL163" s="37">
        <f t="shared" si="188"/>
        <v>0</v>
      </c>
      <c r="AM163" s="38"/>
      <c r="AN163" s="39">
        <f t="shared" si="144"/>
        <v>2</v>
      </c>
      <c r="AO163" s="14"/>
      <c r="AP163" s="14"/>
      <c r="AQ163" s="14"/>
      <c r="AR163" s="14"/>
      <c r="AS163" s="14"/>
      <c r="BC163" s="15"/>
    </row>
    <row r="164" spans="1:55" ht="18" customHeight="1" x14ac:dyDescent="0.25">
      <c r="A164" s="15">
        <v>164</v>
      </c>
      <c r="B164" s="49"/>
      <c r="C164" s="17" t="s">
        <v>287</v>
      </c>
      <c r="D164" s="17" t="s">
        <v>288</v>
      </c>
      <c r="E164" s="17" t="str">
        <f t="shared" si="151"/>
        <v>Nick Yates</v>
      </c>
      <c r="F164" s="41"/>
      <c r="G164" s="46"/>
      <c r="H164" s="23"/>
      <c r="I164" s="42">
        <v>1.8680555555555554E-2</v>
      </c>
      <c r="J164" s="22"/>
      <c r="K164" s="22"/>
      <c r="L164" s="23">
        <v>1.8252314814814815E-2</v>
      </c>
      <c r="M164" s="23">
        <v>1.8287037037037036E-2</v>
      </c>
      <c r="N164" s="17"/>
      <c r="O164" s="42">
        <v>1.8032407407407407E-2</v>
      </c>
      <c r="P164" s="18"/>
      <c r="Q164" s="18"/>
      <c r="R164" s="41"/>
      <c r="S164" s="41"/>
      <c r="T164" s="41"/>
      <c r="U164" s="41"/>
      <c r="V164" s="41"/>
      <c r="W164" s="41"/>
      <c r="X164" s="43"/>
      <c r="Y164" s="41"/>
      <c r="Z164" s="41"/>
      <c r="AA164" s="57"/>
      <c r="AB164" s="61"/>
      <c r="AC164" s="44"/>
      <c r="AD164" s="45"/>
      <c r="AE164" s="33">
        <f t="shared" si="64"/>
        <v>4</v>
      </c>
      <c r="AF164" s="33">
        <f t="shared" si="65"/>
        <v>4</v>
      </c>
      <c r="AG164" s="34">
        <f t="shared" si="66"/>
        <v>1.8032407407407407E-2</v>
      </c>
      <c r="AH164" s="35"/>
      <c r="AI164" s="36">
        <f t="shared" ref="AI164:AL164" si="189">SUM(AA164)</f>
        <v>0</v>
      </c>
      <c r="AJ164" s="36">
        <f t="shared" si="189"/>
        <v>0</v>
      </c>
      <c r="AK164" s="37">
        <f t="shared" si="189"/>
        <v>0</v>
      </c>
      <c r="AL164" s="37">
        <f t="shared" si="189"/>
        <v>0</v>
      </c>
      <c r="AM164" s="38"/>
      <c r="AN164" s="39">
        <f t="shared" si="144"/>
        <v>4</v>
      </c>
      <c r="AO164" s="14"/>
      <c r="AP164" s="14"/>
      <c r="AQ164" s="14"/>
      <c r="AR164" s="14"/>
      <c r="AS164" s="14"/>
      <c r="BC164" s="15"/>
    </row>
    <row r="165" spans="1:55" ht="18" customHeight="1" x14ac:dyDescent="0.25">
      <c r="A165" s="15">
        <v>165</v>
      </c>
      <c r="B165" s="49"/>
      <c r="C165" s="17" t="s">
        <v>289</v>
      </c>
      <c r="D165" s="17" t="s">
        <v>290</v>
      </c>
      <c r="E165" s="17" t="str">
        <f t="shared" si="151"/>
        <v>Nigel Pink</v>
      </c>
      <c r="F165" s="41"/>
      <c r="G165" s="19"/>
      <c r="H165" s="23"/>
      <c r="I165" s="42">
        <v>1.5486111111111108E-2</v>
      </c>
      <c r="J165" s="22"/>
      <c r="K165" s="42">
        <v>1.5462962962962963E-2</v>
      </c>
      <c r="L165" s="22"/>
      <c r="M165" s="49"/>
      <c r="N165" s="49"/>
      <c r="O165" s="41">
        <v>1.7037037037037038E-2</v>
      </c>
      <c r="P165" s="26"/>
      <c r="Q165" s="26"/>
      <c r="R165" s="25"/>
      <c r="S165" s="25"/>
      <c r="T165" s="26">
        <v>1.579861111111111E-2</v>
      </c>
      <c r="U165" s="41">
        <v>1.7048611111111112E-2</v>
      </c>
      <c r="V165" s="41"/>
      <c r="W165" s="37"/>
      <c r="X165" s="43"/>
      <c r="Y165" s="41"/>
      <c r="Z165" s="41"/>
      <c r="AA165" s="62">
        <v>3.2777777777777781E-2</v>
      </c>
      <c r="AB165" s="44">
        <v>1.8541666666666668E-2</v>
      </c>
      <c r="AC165" s="31"/>
      <c r="AD165" s="45"/>
      <c r="AE165" s="33">
        <f t="shared" si="64"/>
        <v>5</v>
      </c>
      <c r="AF165" s="33">
        <f t="shared" si="65"/>
        <v>5</v>
      </c>
      <c r="AG165" s="34">
        <f t="shared" si="66"/>
        <v>1.5462962962962963E-2</v>
      </c>
      <c r="AH165" s="35" t="e">
        <f>MAX(H165:L165,#REF!,P165:T165,U165:X165,Y165:Z165)-MIN(H165:L165,#REF!,P165:T165,U165:X165,Y165:Z165)</f>
        <v>#REF!</v>
      </c>
      <c r="AI165" s="36">
        <f t="shared" ref="AI165:AL165" si="190">SUM(AA165)</f>
        <v>3.2777777777777781E-2</v>
      </c>
      <c r="AJ165" s="36">
        <f t="shared" si="190"/>
        <v>1.8541666666666668E-2</v>
      </c>
      <c r="AK165" s="37">
        <f t="shared" si="190"/>
        <v>0</v>
      </c>
      <c r="AL165" s="37">
        <f t="shared" si="190"/>
        <v>0</v>
      </c>
      <c r="AM165" s="38"/>
      <c r="AN165" s="39">
        <f t="shared" si="144"/>
        <v>7</v>
      </c>
      <c r="AO165" s="14"/>
      <c r="AP165" s="14"/>
      <c r="AQ165" s="14"/>
      <c r="AR165" s="14"/>
      <c r="AS165" s="14"/>
      <c r="BC165" s="15"/>
    </row>
    <row r="166" spans="1:55" ht="18" customHeight="1" x14ac:dyDescent="0.25">
      <c r="A166" s="15">
        <v>166</v>
      </c>
      <c r="B166" s="49"/>
      <c r="C166" s="17" t="s">
        <v>291</v>
      </c>
      <c r="D166" s="17" t="s">
        <v>292</v>
      </c>
      <c r="E166" s="17" t="str">
        <f t="shared" si="151"/>
        <v>Oilvia Reiber</v>
      </c>
      <c r="F166" s="41"/>
      <c r="G166" s="19"/>
      <c r="H166" s="23"/>
      <c r="I166" s="42"/>
      <c r="J166" s="22"/>
      <c r="K166" s="42"/>
      <c r="L166" s="22"/>
      <c r="M166" s="49"/>
      <c r="N166" s="49"/>
      <c r="O166" s="41"/>
      <c r="P166" s="26"/>
      <c r="Q166" s="26"/>
      <c r="R166" s="25"/>
      <c r="S166" s="25"/>
      <c r="T166" s="26"/>
      <c r="U166" s="41"/>
      <c r="V166" s="41"/>
      <c r="W166" s="37"/>
      <c r="X166" s="43"/>
      <c r="Y166" s="41">
        <v>2.0625000000000001E-2</v>
      </c>
      <c r="Z166" s="41"/>
      <c r="AA166" s="62"/>
      <c r="AB166" s="44"/>
      <c r="AC166" s="31"/>
      <c r="AD166" s="45"/>
      <c r="AE166" s="33">
        <f t="shared" si="64"/>
        <v>1</v>
      </c>
      <c r="AF166" s="33">
        <f t="shared" si="65"/>
        <v>1</v>
      </c>
      <c r="AG166" s="34">
        <f t="shared" si="66"/>
        <v>2.0625000000000001E-2</v>
      </c>
      <c r="AH166" s="35"/>
      <c r="AI166" s="36"/>
      <c r="AJ166" s="36"/>
      <c r="AK166" s="37"/>
      <c r="AL166" s="37"/>
      <c r="AM166" s="38"/>
      <c r="AN166" s="39"/>
      <c r="AO166" s="14"/>
      <c r="AP166" s="14"/>
      <c r="AQ166" s="14"/>
      <c r="AR166" s="14"/>
      <c r="AS166" s="14"/>
      <c r="BC166" s="15"/>
    </row>
    <row r="167" spans="1:55" ht="18" customHeight="1" x14ac:dyDescent="0.25">
      <c r="A167" s="15">
        <v>167</v>
      </c>
      <c r="B167" s="49"/>
      <c r="C167" s="17" t="s">
        <v>293</v>
      </c>
      <c r="D167" s="17" t="s">
        <v>260</v>
      </c>
      <c r="E167" s="17" t="str">
        <f t="shared" si="151"/>
        <v>Ollie Jones</v>
      </c>
      <c r="F167" s="41"/>
      <c r="G167" s="19"/>
      <c r="H167" s="23"/>
      <c r="I167" s="42"/>
      <c r="J167" s="22"/>
      <c r="K167" s="42"/>
      <c r="L167" s="22"/>
      <c r="M167" s="49"/>
      <c r="N167" s="49"/>
      <c r="O167" s="41"/>
      <c r="P167" s="26"/>
      <c r="Q167" s="26"/>
      <c r="R167" s="25"/>
      <c r="S167" s="25"/>
      <c r="T167" s="26"/>
      <c r="U167" s="41"/>
      <c r="V167" s="41">
        <v>1.5462962962962963E-2</v>
      </c>
      <c r="W167" s="37"/>
      <c r="X167" s="43">
        <v>1.511574074074074E-2</v>
      </c>
      <c r="Y167" s="41">
        <v>1.5300925925925926E-2</v>
      </c>
      <c r="Z167" s="41"/>
      <c r="AA167" s="53"/>
      <c r="AB167" s="30"/>
      <c r="AC167" s="31"/>
      <c r="AD167" s="45"/>
      <c r="AE167" s="33">
        <f t="shared" si="64"/>
        <v>3</v>
      </c>
      <c r="AF167" s="33">
        <f t="shared" si="65"/>
        <v>3</v>
      </c>
      <c r="AG167" s="34">
        <f t="shared" si="66"/>
        <v>1.511574074074074E-2</v>
      </c>
      <c r="AH167" s="35"/>
      <c r="AI167" s="36">
        <f t="shared" ref="AI167:AL167" si="191">SUM(AA167)</f>
        <v>0</v>
      </c>
      <c r="AJ167" s="36">
        <f t="shared" si="191"/>
        <v>0</v>
      </c>
      <c r="AK167" s="37">
        <f t="shared" si="191"/>
        <v>0</v>
      </c>
      <c r="AL167" s="37">
        <f t="shared" si="191"/>
        <v>0</v>
      </c>
      <c r="AM167" s="38"/>
      <c r="AN167" s="39">
        <f t="shared" ref="AN167:AN168" si="192">COUNT(F167:AD167)</f>
        <v>3</v>
      </c>
      <c r="AO167" s="14"/>
      <c r="AP167" s="14"/>
      <c r="AQ167" s="14"/>
      <c r="AR167" s="14"/>
      <c r="AS167" s="14"/>
      <c r="BC167" s="15"/>
    </row>
    <row r="168" spans="1:55" ht="18" customHeight="1" x14ac:dyDescent="0.25">
      <c r="A168" s="15">
        <v>168</v>
      </c>
      <c r="B168" s="49"/>
      <c r="C168" s="17" t="s">
        <v>294</v>
      </c>
      <c r="D168" s="17" t="s">
        <v>295</v>
      </c>
      <c r="E168" s="17" t="str">
        <f t="shared" si="151"/>
        <v>Pam Hogarth</v>
      </c>
      <c r="F168" s="18">
        <v>1.2974537037037033E-2</v>
      </c>
      <c r="G168" s="46"/>
      <c r="H168" s="20">
        <v>2.0914351851851858E-2</v>
      </c>
      <c r="I168" s="42">
        <v>2.071759259259259E-2</v>
      </c>
      <c r="J168" s="23">
        <v>2.16087962962963E-2</v>
      </c>
      <c r="K168" s="42">
        <v>2.0648148148148148E-2</v>
      </c>
      <c r="L168" s="22"/>
      <c r="M168" s="22"/>
      <c r="N168" s="22"/>
      <c r="O168" s="42">
        <v>2.056712962962963E-2</v>
      </c>
      <c r="P168" s="26">
        <v>2.1064814814814814E-2</v>
      </c>
      <c r="Q168" s="26"/>
      <c r="R168" s="26">
        <v>1.96875E-2</v>
      </c>
      <c r="S168" s="26">
        <v>1.9768518518518515E-2</v>
      </c>
      <c r="T168" s="26">
        <v>1.9409722222222221E-2</v>
      </c>
      <c r="U168" s="41">
        <v>1.9409722222222221E-2</v>
      </c>
      <c r="V168" s="41">
        <v>1.9803240740740739E-2</v>
      </c>
      <c r="W168" s="37"/>
      <c r="X168" s="43">
        <v>1.9351851851851853E-2</v>
      </c>
      <c r="Y168" s="41">
        <v>1.954861111111111E-2</v>
      </c>
      <c r="Z168" s="41"/>
      <c r="AA168" s="57"/>
      <c r="AB168" s="60">
        <v>2.3796296296296298E-2</v>
      </c>
      <c r="AC168" s="31">
        <v>5.0243055555555555E-2</v>
      </c>
      <c r="AD168" s="45">
        <v>3.1111111111111107E-2</v>
      </c>
      <c r="AE168" s="33">
        <f t="shared" si="64"/>
        <v>14</v>
      </c>
      <c r="AF168" s="33">
        <f t="shared" si="65"/>
        <v>13</v>
      </c>
      <c r="AG168" s="34">
        <f t="shared" si="66"/>
        <v>1.9351851851851853E-2</v>
      </c>
      <c r="AH168" s="35"/>
      <c r="AI168" s="36">
        <f t="shared" ref="AI168:AL168" si="193">SUM(AA168)</f>
        <v>0</v>
      </c>
      <c r="AJ168" s="36">
        <f t="shared" si="193"/>
        <v>2.3796296296296298E-2</v>
      </c>
      <c r="AK168" s="37">
        <f t="shared" si="193"/>
        <v>5.0243055555555555E-2</v>
      </c>
      <c r="AL168" s="37">
        <f t="shared" si="193"/>
        <v>3.1111111111111107E-2</v>
      </c>
      <c r="AM168" s="38"/>
      <c r="AN168" s="39">
        <f t="shared" si="192"/>
        <v>17</v>
      </c>
      <c r="AO168" s="14"/>
      <c r="AP168" s="14"/>
      <c r="AQ168" s="14"/>
      <c r="AR168" s="14"/>
      <c r="AS168" s="14"/>
      <c r="BC168" s="15"/>
    </row>
    <row r="169" spans="1:55" ht="18" customHeight="1" x14ac:dyDescent="0.25">
      <c r="A169" s="15">
        <v>169</v>
      </c>
      <c r="B169" s="49"/>
      <c r="C169" s="17" t="s">
        <v>296</v>
      </c>
      <c r="D169" s="17" t="s">
        <v>297</v>
      </c>
      <c r="E169" s="17" t="str">
        <f t="shared" si="151"/>
        <v>Patrick Gallagher</v>
      </c>
      <c r="F169" s="18"/>
      <c r="G169" s="46"/>
      <c r="H169" s="20"/>
      <c r="I169" s="42"/>
      <c r="J169" s="23"/>
      <c r="K169" s="42"/>
      <c r="L169" s="22"/>
      <c r="M169" s="22"/>
      <c r="N169" s="22"/>
      <c r="O169" s="42"/>
      <c r="P169" s="26"/>
      <c r="Q169" s="26"/>
      <c r="R169" s="26"/>
      <c r="S169" s="26"/>
      <c r="T169" s="26"/>
      <c r="U169" s="41"/>
      <c r="V169" s="41"/>
      <c r="W169" s="37"/>
      <c r="X169" s="43">
        <v>1.8032407407407407E-2</v>
      </c>
      <c r="Y169" s="41">
        <v>1.7407407407407406E-2</v>
      </c>
      <c r="Z169" s="41"/>
      <c r="AA169" s="57"/>
      <c r="AB169" s="60"/>
      <c r="AC169" s="31"/>
      <c r="AD169" s="45"/>
      <c r="AE169" s="33">
        <f t="shared" si="64"/>
        <v>2</v>
      </c>
      <c r="AF169" s="33">
        <f t="shared" si="65"/>
        <v>2</v>
      </c>
      <c r="AG169" s="34">
        <f t="shared" si="66"/>
        <v>1.7407407407407406E-2</v>
      </c>
      <c r="AH169" s="35"/>
      <c r="AI169" s="36"/>
      <c r="AJ169" s="36"/>
      <c r="AK169" s="37"/>
      <c r="AL169" s="37"/>
      <c r="AM169" s="38"/>
      <c r="AN169" s="39"/>
      <c r="AO169" s="14"/>
      <c r="AP169" s="14"/>
      <c r="AQ169" s="14"/>
      <c r="AR169" s="14"/>
      <c r="AS169" s="14"/>
      <c r="BC169" s="15"/>
    </row>
    <row r="170" spans="1:55" ht="18" customHeight="1" x14ac:dyDescent="0.25">
      <c r="A170" s="15">
        <v>170</v>
      </c>
      <c r="B170" s="49"/>
      <c r="C170" s="17" t="s">
        <v>298</v>
      </c>
      <c r="D170" s="17" t="s">
        <v>299</v>
      </c>
      <c r="E170" s="17" t="str">
        <f t="shared" si="151"/>
        <v>Paul Odlin</v>
      </c>
      <c r="F170" s="18"/>
      <c r="G170" s="46"/>
      <c r="H170" s="20"/>
      <c r="I170" s="42"/>
      <c r="J170" s="23">
        <v>1.4305555555555557E-2</v>
      </c>
      <c r="K170" s="21"/>
      <c r="L170" s="22"/>
      <c r="M170" s="23">
        <v>1.4363425925925922E-2</v>
      </c>
      <c r="N170" s="22"/>
      <c r="O170" s="58"/>
      <c r="P170" s="26"/>
      <c r="Q170" s="26"/>
      <c r="R170" s="25"/>
      <c r="S170" s="25"/>
      <c r="T170" s="26"/>
      <c r="U170" s="41">
        <v>1.3518518518518518E-2</v>
      </c>
      <c r="V170" s="41">
        <v>1.3587962962962963E-2</v>
      </c>
      <c r="W170" s="37"/>
      <c r="X170" s="43">
        <v>1.3495370370370371E-2</v>
      </c>
      <c r="Y170" s="41">
        <v>1.3622685185185184E-2</v>
      </c>
      <c r="Z170" s="41"/>
      <c r="AA170" s="57"/>
      <c r="AB170" s="60"/>
      <c r="AC170" s="31"/>
      <c r="AD170" s="45"/>
      <c r="AE170" s="33">
        <f t="shared" si="64"/>
        <v>6</v>
      </c>
      <c r="AF170" s="33">
        <f t="shared" si="65"/>
        <v>6</v>
      </c>
      <c r="AG170" s="34">
        <f t="shared" si="66"/>
        <v>1.3495370370370371E-2</v>
      </c>
      <c r="AH170" s="35" t="e">
        <f>MAX(H170:L170,#REF!,P170:T170,U170:X170,Y170:Z170)-MIN(H170:L170,#REF!,P170:T170,U170:X170,Y170:Z170)</f>
        <v>#REF!</v>
      </c>
      <c r="AI170" s="36">
        <f t="shared" ref="AI170:AL170" si="194">SUM(AA170)</f>
        <v>0</v>
      </c>
      <c r="AJ170" s="36">
        <f t="shared" si="194"/>
        <v>0</v>
      </c>
      <c r="AK170" s="37">
        <f t="shared" si="194"/>
        <v>0</v>
      </c>
      <c r="AL170" s="37">
        <f t="shared" si="194"/>
        <v>0</v>
      </c>
      <c r="AM170" s="38"/>
      <c r="AN170" s="39">
        <f t="shared" ref="AN170:AN176" si="195">COUNT(F170:AD170)</f>
        <v>6</v>
      </c>
      <c r="AO170" s="14"/>
      <c r="AP170" s="14"/>
      <c r="AQ170" s="14"/>
      <c r="AR170" s="14"/>
      <c r="AS170" s="14"/>
      <c r="BC170" s="15"/>
    </row>
    <row r="171" spans="1:55" ht="18" customHeight="1" x14ac:dyDescent="0.25">
      <c r="A171" s="15">
        <v>171</v>
      </c>
      <c r="B171" s="49"/>
      <c r="C171" s="17" t="s">
        <v>298</v>
      </c>
      <c r="D171" s="17" t="s">
        <v>300</v>
      </c>
      <c r="E171" s="17" t="str">
        <f t="shared" si="151"/>
        <v>Paul Rickerby</v>
      </c>
      <c r="F171" s="18"/>
      <c r="G171" s="46"/>
      <c r="H171" s="20"/>
      <c r="I171" s="42"/>
      <c r="J171" s="23"/>
      <c r="K171" s="21"/>
      <c r="L171" s="22"/>
      <c r="M171" s="23">
        <v>1.7881944444444447E-2</v>
      </c>
      <c r="N171" s="22"/>
      <c r="O171" s="58"/>
      <c r="P171" s="26"/>
      <c r="Q171" s="26"/>
      <c r="R171" s="25"/>
      <c r="S171" s="25"/>
      <c r="T171" s="26"/>
      <c r="U171" s="41"/>
      <c r="V171" s="41"/>
      <c r="W171" s="37"/>
      <c r="X171" s="43"/>
      <c r="Y171" s="41"/>
      <c r="Z171" s="41"/>
      <c r="AA171" s="57"/>
      <c r="AB171" s="60"/>
      <c r="AC171" s="31"/>
      <c r="AD171" s="45"/>
      <c r="AE171" s="33">
        <f t="shared" si="64"/>
        <v>1</v>
      </c>
      <c r="AF171" s="33">
        <f t="shared" si="65"/>
        <v>1</v>
      </c>
      <c r="AG171" s="34">
        <f t="shared" si="66"/>
        <v>1.7881944444444447E-2</v>
      </c>
      <c r="AH171" s="35"/>
      <c r="AI171" s="36">
        <f t="shared" ref="AI171:AL171" si="196">SUM(AA171)</f>
        <v>0</v>
      </c>
      <c r="AJ171" s="36">
        <f t="shared" si="196"/>
        <v>0</v>
      </c>
      <c r="AK171" s="37">
        <f t="shared" si="196"/>
        <v>0</v>
      </c>
      <c r="AL171" s="37">
        <f t="shared" si="196"/>
        <v>0</v>
      </c>
      <c r="AM171" s="38"/>
      <c r="AN171" s="39">
        <f t="shared" si="195"/>
        <v>1</v>
      </c>
      <c r="AO171" s="14"/>
      <c r="AP171" s="14"/>
      <c r="AQ171" s="14"/>
      <c r="AR171" s="14"/>
      <c r="AS171" s="14"/>
      <c r="BC171" s="15"/>
    </row>
    <row r="172" spans="1:55" ht="18" customHeight="1" x14ac:dyDescent="0.25">
      <c r="A172" s="15">
        <v>172</v>
      </c>
      <c r="B172" s="49"/>
      <c r="C172" s="17" t="s">
        <v>301</v>
      </c>
      <c r="D172" s="17" t="s">
        <v>302</v>
      </c>
      <c r="E172" s="17" t="str">
        <f t="shared" si="151"/>
        <v>Peter McLeod</v>
      </c>
      <c r="F172" s="18"/>
      <c r="G172" s="46"/>
      <c r="H172" s="20"/>
      <c r="I172" s="42"/>
      <c r="J172" s="23"/>
      <c r="K172" s="21"/>
      <c r="L172" s="22"/>
      <c r="M172" s="23">
        <v>1.832175925925926E-2</v>
      </c>
      <c r="N172" s="42">
        <v>1.8067129629629631E-2</v>
      </c>
      <c r="O172" s="58"/>
      <c r="P172" s="26"/>
      <c r="Q172" s="26"/>
      <c r="R172" s="25"/>
      <c r="S172" s="25"/>
      <c r="T172" s="26"/>
      <c r="U172" s="41"/>
      <c r="V172" s="41"/>
      <c r="W172" s="37"/>
      <c r="X172" s="43"/>
      <c r="Y172" s="41"/>
      <c r="Z172" s="41"/>
      <c r="AA172" s="57"/>
      <c r="AB172" s="60"/>
      <c r="AC172" s="31"/>
      <c r="AD172" s="45"/>
      <c r="AE172" s="33">
        <f t="shared" si="64"/>
        <v>2</v>
      </c>
      <c r="AF172" s="33">
        <f t="shared" si="65"/>
        <v>2</v>
      </c>
      <c r="AG172" s="34">
        <f t="shared" si="66"/>
        <v>1.8067129629629631E-2</v>
      </c>
      <c r="AH172" s="35"/>
      <c r="AI172" s="36">
        <f t="shared" ref="AI172:AL172" si="197">SUM(AA172)</f>
        <v>0</v>
      </c>
      <c r="AJ172" s="36">
        <f t="shared" si="197"/>
        <v>0</v>
      </c>
      <c r="AK172" s="37">
        <f t="shared" si="197"/>
        <v>0</v>
      </c>
      <c r="AL172" s="37">
        <f t="shared" si="197"/>
        <v>0</v>
      </c>
      <c r="AM172" s="38"/>
      <c r="AN172" s="39">
        <f t="shared" si="195"/>
        <v>2</v>
      </c>
      <c r="AO172" s="14"/>
      <c r="AP172" s="14"/>
      <c r="AQ172" s="14"/>
      <c r="AR172" s="14"/>
      <c r="AS172" s="14"/>
      <c r="BC172" s="15"/>
    </row>
    <row r="173" spans="1:55" ht="18" customHeight="1" x14ac:dyDescent="0.25">
      <c r="A173" s="15">
        <v>173</v>
      </c>
      <c r="B173" s="49"/>
      <c r="C173" s="21" t="s">
        <v>303</v>
      </c>
      <c r="D173" s="21" t="s">
        <v>304</v>
      </c>
      <c r="E173" s="17" t="str">
        <f t="shared" si="151"/>
        <v>Pete O Brien</v>
      </c>
      <c r="F173" s="22"/>
      <c r="G173" s="46"/>
      <c r="H173" s="20">
        <v>1.8101851851851852E-2</v>
      </c>
      <c r="I173" s="42">
        <v>1.7488425925925925E-2</v>
      </c>
      <c r="J173" s="23">
        <v>1.7662037037037039E-2</v>
      </c>
      <c r="K173" s="21"/>
      <c r="L173" s="22"/>
      <c r="M173" s="22"/>
      <c r="N173" s="22"/>
      <c r="O173" s="58"/>
      <c r="P173" s="26"/>
      <c r="Q173" s="26"/>
      <c r="R173" s="25"/>
      <c r="S173" s="25"/>
      <c r="T173" s="26">
        <v>1.7326388888888888E-2</v>
      </c>
      <c r="U173" s="41">
        <v>1.7141203703703704E-2</v>
      </c>
      <c r="V173" s="41"/>
      <c r="W173" s="37"/>
      <c r="X173" s="50">
        <v>1.726851851851852E-2</v>
      </c>
      <c r="Y173" s="51"/>
      <c r="Z173" s="41"/>
      <c r="AA173" s="57"/>
      <c r="AB173" s="60"/>
      <c r="AC173" s="31"/>
      <c r="AD173" s="54"/>
      <c r="AE173" s="33">
        <f t="shared" si="64"/>
        <v>6</v>
      </c>
      <c r="AF173" s="33">
        <f t="shared" si="65"/>
        <v>6</v>
      </c>
      <c r="AG173" s="34">
        <f t="shared" si="66"/>
        <v>1.7141203703703704E-2</v>
      </c>
      <c r="AH173" s="35" t="e">
        <f>MAX(H173:L173,#REF!,P173:T173,U173:X173,Y173:Z173)-MIN(H173:L173,#REF!,P173:T173,U173:X173,Y173:Z173)</f>
        <v>#REF!</v>
      </c>
      <c r="AI173" s="36">
        <f t="shared" ref="AI173:AL173" si="198">SUM(AA173)</f>
        <v>0</v>
      </c>
      <c r="AJ173" s="36">
        <f t="shared" si="198"/>
        <v>0</v>
      </c>
      <c r="AK173" s="37">
        <f t="shared" si="198"/>
        <v>0</v>
      </c>
      <c r="AL173" s="37">
        <f t="shared" si="198"/>
        <v>0</v>
      </c>
      <c r="AM173" s="38"/>
      <c r="AN173" s="39">
        <f t="shared" si="195"/>
        <v>6</v>
      </c>
      <c r="AO173" s="14"/>
      <c r="AP173" s="14"/>
      <c r="AQ173" s="14"/>
      <c r="AR173" s="14"/>
      <c r="AS173" s="14"/>
      <c r="BC173" s="15"/>
    </row>
    <row r="174" spans="1:55" ht="18" customHeight="1" x14ac:dyDescent="0.25">
      <c r="A174" s="15">
        <v>174</v>
      </c>
      <c r="B174" s="49"/>
      <c r="C174" s="21" t="s">
        <v>301</v>
      </c>
      <c r="D174" s="21" t="s">
        <v>129</v>
      </c>
      <c r="E174" s="17" t="str">
        <f t="shared" si="151"/>
        <v>Peter Savage</v>
      </c>
      <c r="F174" s="22"/>
      <c r="G174" s="46"/>
      <c r="H174" s="20"/>
      <c r="I174" s="42"/>
      <c r="J174" s="23"/>
      <c r="K174" s="21"/>
      <c r="L174" s="22"/>
      <c r="M174" s="22"/>
      <c r="N174" s="22"/>
      <c r="O174" s="58"/>
      <c r="P174" s="26"/>
      <c r="Q174" s="26"/>
      <c r="R174" s="25"/>
      <c r="S174" s="26">
        <v>1.8483796296296297E-2</v>
      </c>
      <c r="T174" s="26">
        <v>1.8622685185185183E-2</v>
      </c>
      <c r="U174" s="41">
        <v>1.8159722222222219E-2</v>
      </c>
      <c r="V174" s="41">
        <v>1.8206018518518517E-2</v>
      </c>
      <c r="W174" s="37"/>
      <c r="X174" s="50">
        <v>1.7835648148148149E-2</v>
      </c>
      <c r="Y174" s="51">
        <v>1.7916666666666668E-2</v>
      </c>
      <c r="Z174" s="41"/>
      <c r="AA174" s="57"/>
      <c r="AB174" s="60"/>
      <c r="AC174" s="31"/>
      <c r="AD174" s="54"/>
      <c r="AE174" s="33">
        <f t="shared" si="64"/>
        <v>6</v>
      </c>
      <c r="AF174" s="33">
        <f t="shared" si="65"/>
        <v>6</v>
      </c>
      <c r="AG174" s="34">
        <f t="shared" si="66"/>
        <v>1.7835648148148149E-2</v>
      </c>
      <c r="AH174" s="35"/>
      <c r="AI174" s="36">
        <f t="shared" ref="AI174:AL174" si="199">SUM(AA174)</f>
        <v>0</v>
      </c>
      <c r="AJ174" s="36">
        <f t="shared" si="199"/>
        <v>0</v>
      </c>
      <c r="AK174" s="37">
        <f t="shared" si="199"/>
        <v>0</v>
      </c>
      <c r="AL174" s="37">
        <f t="shared" si="199"/>
        <v>0</v>
      </c>
      <c r="AM174" s="38"/>
      <c r="AN174" s="39">
        <f t="shared" si="195"/>
        <v>6</v>
      </c>
      <c r="AO174" s="14"/>
      <c r="AP174" s="14"/>
      <c r="AQ174" s="14"/>
      <c r="AR174" s="14"/>
      <c r="AS174" s="14"/>
      <c r="BC174" s="15"/>
    </row>
    <row r="175" spans="1:55" ht="18" customHeight="1" x14ac:dyDescent="0.25">
      <c r="A175" s="15">
        <v>175</v>
      </c>
      <c r="B175" s="49"/>
      <c r="C175" s="17" t="s">
        <v>305</v>
      </c>
      <c r="D175" s="17" t="s">
        <v>306</v>
      </c>
      <c r="E175" s="17" t="str">
        <f t="shared" si="151"/>
        <v>Phil Hextall</v>
      </c>
      <c r="F175" s="18">
        <v>1.2569444444444446E-2</v>
      </c>
      <c r="G175" s="46"/>
      <c r="H175" s="20">
        <v>2.1203703703703704E-2</v>
      </c>
      <c r="I175" s="47"/>
      <c r="J175" s="21"/>
      <c r="K175" s="42">
        <v>2.0208333333333335E-2</v>
      </c>
      <c r="L175" s="22"/>
      <c r="M175" s="22"/>
      <c r="N175" s="22"/>
      <c r="O175" s="58"/>
      <c r="P175" s="26"/>
      <c r="Q175" s="26"/>
      <c r="R175" s="25"/>
      <c r="S175" s="25"/>
      <c r="T175" s="26"/>
      <c r="U175" s="41"/>
      <c r="V175" s="41"/>
      <c r="W175" s="37"/>
      <c r="X175" s="50"/>
      <c r="Y175" s="51"/>
      <c r="Z175" s="41"/>
      <c r="AA175" s="57"/>
      <c r="AB175" s="60"/>
      <c r="AC175" s="31"/>
      <c r="AD175" s="54"/>
      <c r="AE175" s="33">
        <f t="shared" si="64"/>
        <v>3</v>
      </c>
      <c r="AF175" s="33">
        <f t="shared" si="65"/>
        <v>2</v>
      </c>
      <c r="AG175" s="34">
        <f t="shared" si="66"/>
        <v>2.0208333333333335E-2</v>
      </c>
      <c r="AH175" s="35" t="e">
        <f>MAX(H175:L175,#REF!,P175:T175,U175:X175,Y175:Z175)-MIN(H175:L175,#REF!,P175:T175,U175:X175,Y175:Z175)</f>
        <v>#REF!</v>
      </c>
      <c r="AI175" s="36">
        <f t="shared" ref="AI175:AL175" si="200">SUM(AA175)</f>
        <v>0</v>
      </c>
      <c r="AJ175" s="36">
        <f t="shared" si="200"/>
        <v>0</v>
      </c>
      <c r="AK175" s="37">
        <f t="shared" si="200"/>
        <v>0</v>
      </c>
      <c r="AL175" s="37">
        <f t="shared" si="200"/>
        <v>0</v>
      </c>
      <c r="AM175" s="38"/>
      <c r="AN175" s="39">
        <f t="shared" si="195"/>
        <v>3</v>
      </c>
      <c r="AO175" s="14"/>
      <c r="AP175" s="14"/>
      <c r="AQ175" s="14"/>
      <c r="AR175" s="14"/>
      <c r="AS175" s="14"/>
      <c r="BC175" s="15"/>
    </row>
    <row r="176" spans="1:55" ht="18" customHeight="1" x14ac:dyDescent="0.25">
      <c r="A176" s="15">
        <v>176</v>
      </c>
      <c r="B176" s="49"/>
      <c r="C176" s="17" t="s">
        <v>305</v>
      </c>
      <c r="D176" s="17" t="s">
        <v>307</v>
      </c>
      <c r="E176" s="17" t="str">
        <f t="shared" si="151"/>
        <v>Phil Hunt</v>
      </c>
      <c r="F176" s="18"/>
      <c r="G176" s="46"/>
      <c r="H176" s="20"/>
      <c r="I176" s="47"/>
      <c r="J176" s="21"/>
      <c r="K176" s="42"/>
      <c r="L176" s="22"/>
      <c r="M176" s="23">
        <v>1.8310185185185186E-2</v>
      </c>
      <c r="N176" s="42">
        <v>1.8078703703703701E-2</v>
      </c>
      <c r="O176" s="42">
        <v>1.7789351851851851E-2</v>
      </c>
      <c r="P176" s="26"/>
      <c r="Q176" s="26"/>
      <c r="R176" s="25"/>
      <c r="S176" s="25"/>
      <c r="T176" s="26"/>
      <c r="U176" s="41"/>
      <c r="V176" s="41"/>
      <c r="W176" s="37"/>
      <c r="X176" s="50"/>
      <c r="Y176" s="51"/>
      <c r="Z176" s="41"/>
      <c r="AA176" s="57"/>
      <c r="AB176" s="61"/>
      <c r="AC176" s="31"/>
      <c r="AD176" s="54"/>
      <c r="AE176" s="33">
        <f t="shared" si="64"/>
        <v>3</v>
      </c>
      <c r="AF176" s="33">
        <f t="shared" si="65"/>
        <v>3</v>
      </c>
      <c r="AG176" s="34">
        <f t="shared" si="66"/>
        <v>1.7789351851851851E-2</v>
      </c>
      <c r="AH176" s="35"/>
      <c r="AI176" s="36">
        <f t="shared" ref="AI176:AL176" si="201">SUM(AA176)</f>
        <v>0</v>
      </c>
      <c r="AJ176" s="36">
        <f t="shared" si="201"/>
        <v>0</v>
      </c>
      <c r="AK176" s="37">
        <f t="shared" si="201"/>
        <v>0</v>
      </c>
      <c r="AL176" s="37">
        <f t="shared" si="201"/>
        <v>0</v>
      </c>
      <c r="AM176" s="38"/>
      <c r="AN176" s="39">
        <f t="shared" si="195"/>
        <v>3</v>
      </c>
      <c r="AO176" s="14"/>
      <c r="AP176" s="14"/>
      <c r="AQ176" s="14"/>
      <c r="AR176" s="14"/>
      <c r="AS176" s="14"/>
      <c r="BC176" s="15"/>
    </row>
    <row r="177" spans="1:55" ht="18" customHeight="1" x14ac:dyDescent="0.25">
      <c r="A177" s="15">
        <v>177</v>
      </c>
      <c r="B177" s="49"/>
      <c r="C177" s="17" t="s">
        <v>305</v>
      </c>
      <c r="D177" s="17" t="s">
        <v>308</v>
      </c>
      <c r="E177" s="17" t="str">
        <f t="shared" si="151"/>
        <v>Phil Kessel</v>
      </c>
      <c r="F177" s="18"/>
      <c r="G177" s="46"/>
      <c r="H177" s="20"/>
      <c r="I177" s="47"/>
      <c r="J177" s="21"/>
      <c r="K177" s="42"/>
      <c r="L177" s="22"/>
      <c r="M177" s="23"/>
      <c r="N177" s="42"/>
      <c r="O177" s="42"/>
      <c r="P177" s="26"/>
      <c r="Q177" s="26"/>
      <c r="R177" s="25"/>
      <c r="S177" s="25"/>
      <c r="T177" s="26"/>
      <c r="U177" s="41"/>
      <c r="V177" s="41"/>
      <c r="W177" s="37"/>
      <c r="X177" s="50">
        <v>2.071759259259259E-2</v>
      </c>
      <c r="Y177" s="51"/>
      <c r="Z177" s="41"/>
      <c r="AA177" s="57"/>
      <c r="AB177" s="61"/>
      <c r="AC177" s="31"/>
      <c r="AD177" s="54"/>
      <c r="AE177" s="33">
        <f t="shared" si="64"/>
        <v>1</v>
      </c>
      <c r="AF177" s="33">
        <f t="shared" si="65"/>
        <v>1</v>
      </c>
      <c r="AG177" s="34">
        <f t="shared" si="66"/>
        <v>2.071759259259259E-2</v>
      </c>
      <c r="AH177" s="35"/>
      <c r="AI177" s="36"/>
      <c r="AJ177" s="36"/>
      <c r="AK177" s="37"/>
      <c r="AL177" s="37"/>
      <c r="AM177" s="38"/>
      <c r="AN177" s="39"/>
      <c r="AO177" s="14"/>
      <c r="AP177" s="14"/>
      <c r="AQ177" s="14"/>
      <c r="AR177" s="14"/>
      <c r="AS177" s="14"/>
      <c r="BC177" s="15"/>
    </row>
    <row r="178" spans="1:55" ht="18" customHeight="1" x14ac:dyDescent="0.25">
      <c r="A178" s="15">
        <v>178</v>
      </c>
      <c r="B178" s="49"/>
      <c r="C178" s="17" t="s">
        <v>309</v>
      </c>
      <c r="D178" s="17" t="s">
        <v>310</v>
      </c>
      <c r="E178" s="17" t="str">
        <f t="shared" si="151"/>
        <v>Phoebe McCaughan</v>
      </c>
      <c r="F178" s="18"/>
      <c r="G178" s="46"/>
      <c r="H178" s="20"/>
      <c r="I178" s="47"/>
      <c r="J178" s="21"/>
      <c r="K178" s="42"/>
      <c r="L178" s="22"/>
      <c r="M178" s="23"/>
      <c r="N178" s="42"/>
      <c r="O178" s="42"/>
      <c r="P178" s="26"/>
      <c r="Q178" s="26"/>
      <c r="R178" s="25"/>
      <c r="S178" s="25"/>
      <c r="T178" s="26"/>
      <c r="U178" s="41"/>
      <c r="V178" s="41"/>
      <c r="W178" s="37"/>
      <c r="X178" s="50"/>
      <c r="Y178" s="51">
        <v>2.0532407407407405E-2</v>
      </c>
      <c r="Z178" s="41"/>
      <c r="AA178" s="57"/>
      <c r="AB178" s="61"/>
      <c r="AC178" s="31"/>
      <c r="AD178" s="54"/>
      <c r="AE178" s="33">
        <f t="shared" si="64"/>
        <v>1</v>
      </c>
      <c r="AF178" s="33">
        <f t="shared" si="65"/>
        <v>1</v>
      </c>
      <c r="AG178" s="34">
        <f t="shared" si="66"/>
        <v>2.0532407407407405E-2</v>
      </c>
      <c r="AH178" s="35"/>
      <c r="AI178" s="36"/>
      <c r="AJ178" s="36"/>
      <c r="AK178" s="37"/>
      <c r="AL178" s="37"/>
      <c r="AM178" s="38"/>
      <c r="AN178" s="39"/>
      <c r="AO178" s="14"/>
      <c r="AP178" s="14"/>
      <c r="AQ178" s="14"/>
      <c r="AR178" s="14"/>
      <c r="AS178" s="14"/>
      <c r="BC178" s="15"/>
    </row>
    <row r="179" spans="1:55" ht="18" customHeight="1" x14ac:dyDescent="0.25">
      <c r="A179" s="15">
        <v>179</v>
      </c>
      <c r="B179" s="49"/>
      <c r="C179" s="21" t="s">
        <v>311</v>
      </c>
      <c r="D179" s="21" t="s">
        <v>139</v>
      </c>
      <c r="E179" s="17" t="str">
        <f t="shared" si="151"/>
        <v>Rebecca Whitehouse</v>
      </c>
      <c r="F179" s="20"/>
      <c r="G179" s="46"/>
      <c r="H179" s="20">
        <v>2.1874999999999999E-2</v>
      </c>
      <c r="I179" s="47"/>
      <c r="J179" s="23">
        <v>2.2199074074074072E-2</v>
      </c>
      <c r="K179" s="42">
        <v>2.1863425925925922E-2</v>
      </c>
      <c r="L179" s="22"/>
      <c r="M179" s="22"/>
      <c r="N179" s="22"/>
      <c r="O179" s="58"/>
      <c r="P179" s="26"/>
      <c r="Q179" s="26"/>
      <c r="R179" s="25"/>
      <c r="S179" s="26">
        <v>2.225694444444444E-2</v>
      </c>
      <c r="T179" s="26"/>
      <c r="U179" s="41"/>
      <c r="V179" s="41"/>
      <c r="W179" s="37"/>
      <c r="X179" s="50"/>
      <c r="Y179" s="51"/>
      <c r="Z179" s="41"/>
      <c r="AA179" s="57"/>
      <c r="AB179" s="61"/>
      <c r="AC179" s="31"/>
      <c r="AD179" s="54"/>
      <c r="AE179" s="33">
        <f t="shared" si="64"/>
        <v>4</v>
      </c>
      <c r="AF179" s="33">
        <f t="shared" si="65"/>
        <v>4</v>
      </c>
      <c r="AG179" s="34">
        <f t="shared" si="66"/>
        <v>2.1863425925925922E-2</v>
      </c>
      <c r="AH179" s="35"/>
      <c r="AI179" s="36">
        <f t="shared" ref="AI179:AL179" si="202">SUM(AA179)</f>
        <v>0</v>
      </c>
      <c r="AJ179" s="36">
        <f t="shared" si="202"/>
        <v>0</v>
      </c>
      <c r="AK179" s="37">
        <f t="shared" si="202"/>
        <v>0</v>
      </c>
      <c r="AL179" s="37">
        <f t="shared" si="202"/>
        <v>0</v>
      </c>
      <c r="AM179" s="38"/>
      <c r="AN179" s="39">
        <f t="shared" ref="AN179:AN188" si="203">COUNT(F179:AD179)</f>
        <v>4</v>
      </c>
      <c r="AO179" s="14"/>
      <c r="AP179" s="14"/>
      <c r="AQ179" s="14"/>
      <c r="AR179" s="14"/>
      <c r="AS179" s="14"/>
      <c r="BC179" s="15"/>
    </row>
    <row r="180" spans="1:55" ht="18" customHeight="1" x14ac:dyDescent="0.25">
      <c r="A180" s="15">
        <v>180</v>
      </c>
      <c r="B180" s="49"/>
      <c r="C180" s="21" t="s">
        <v>312</v>
      </c>
      <c r="D180" s="21" t="s">
        <v>313</v>
      </c>
      <c r="E180" s="17" t="str">
        <f t="shared" si="151"/>
        <v>Reon Nolan</v>
      </c>
      <c r="F180" s="20"/>
      <c r="G180" s="65"/>
      <c r="H180" s="20"/>
      <c r="I180" s="42">
        <v>1.5532407407407406E-2</v>
      </c>
      <c r="J180" s="23">
        <v>1.5011574074074075E-2</v>
      </c>
      <c r="K180" s="22"/>
      <c r="L180" s="22"/>
      <c r="M180" s="27"/>
      <c r="N180" s="27"/>
      <c r="O180" s="26">
        <v>1.5046296296296295E-2</v>
      </c>
      <c r="P180" s="26"/>
      <c r="Q180" s="26"/>
      <c r="R180" s="41"/>
      <c r="S180" s="41"/>
      <c r="T180" s="26"/>
      <c r="U180" s="26">
        <v>1.462962962962963E-2</v>
      </c>
      <c r="V180" s="41">
        <v>1.4791666666666668E-2</v>
      </c>
      <c r="W180" s="37"/>
      <c r="X180" s="50">
        <v>1.4791666666666668E-2</v>
      </c>
      <c r="Y180" s="51">
        <v>1.4687499999999999E-2</v>
      </c>
      <c r="Z180" s="52"/>
      <c r="AA180" s="66"/>
      <c r="AB180" s="55"/>
      <c r="AC180" s="31"/>
      <c r="AD180" s="54"/>
      <c r="AE180" s="33">
        <f t="shared" si="64"/>
        <v>7</v>
      </c>
      <c r="AF180" s="33">
        <f t="shared" si="65"/>
        <v>7</v>
      </c>
      <c r="AG180" s="34">
        <f t="shared" si="66"/>
        <v>1.462962962962963E-2</v>
      </c>
      <c r="AH180" s="35" t="e">
        <f>MAX(H180:L180,#REF!,P180:T180,U180:X180,Y180:Z180)-MIN(H180:L180,#REF!,P180:T180,U180:X180,Y180:Z180)</f>
        <v>#REF!</v>
      </c>
      <c r="AI180" s="36">
        <f t="shared" ref="AI180:AL180" si="204">SUM(AA180)</f>
        <v>0</v>
      </c>
      <c r="AJ180" s="36">
        <f t="shared" si="204"/>
        <v>0</v>
      </c>
      <c r="AK180" s="37">
        <f t="shared" si="204"/>
        <v>0</v>
      </c>
      <c r="AL180" s="37">
        <f t="shared" si="204"/>
        <v>0</v>
      </c>
      <c r="AM180" s="38"/>
      <c r="AN180" s="39">
        <f t="shared" si="203"/>
        <v>7</v>
      </c>
      <c r="AO180" s="14"/>
      <c r="AP180" s="14"/>
      <c r="AQ180" s="14"/>
      <c r="AR180" s="67"/>
      <c r="AS180" s="67"/>
      <c r="AT180" s="68"/>
      <c r="AU180" s="68"/>
      <c r="AV180" s="68"/>
      <c r="AW180" s="68"/>
      <c r="AX180" s="68"/>
      <c r="AY180" s="68"/>
      <c r="AZ180" s="68"/>
      <c r="BA180" s="68"/>
      <c r="BB180" s="68"/>
      <c r="BC180" s="15"/>
    </row>
    <row r="181" spans="1:55" ht="18" customHeight="1" x14ac:dyDescent="0.25">
      <c r="A181" s="15">
        <v>181</v>
      </c>
      <c r="B181" s="49"/>
      <c r="C181" s="21" t="s">
        <v>314</v>
      </c>
      <c r="D181" s="21" t="s">
        <v>315</v>
      </c>
      <c r="E181" s="17" t="str">
        <f t="shared" si="151"/>
        <v>Reta Trotman</v>
      </c>
      <c r="F181" s="20"/>
      <c r="G181" s="65"/>
      <c r="H181" s="20"/>
      <c r="I181" s="42"/>
      <c r="J181" s="23"/>
      <c r="K181" s="22"/>
      <c r="L181" s="22"/>
      <c r="M181" s="27"/>
      <c r="N181" s="27"/>
      <c r="O181" s="25"/>
      <c r="P181" s="26"/>
      <c r="Q181" s="26"/>
      <c r="R181" s="41"/>
      <c r="S181" s="41">
        <v>1.6562500000000001E-2</v>
      </c>
      <c r="T181" s="26">
        <v>1.6689814814814817E-2</v>
      </c>
      <c r="U181" s="26"/>
      <c r="V181" s="41"/>
      <c r="W181" s="37"/>
      <c r="X181" s="50">
        <v>1.6481481481481482E-2</v>
      </c>
      <c r="Y181" s="51"/>
      <c r="Z181" s="52"/>
      <c r="AA181" s="66"/>
      <c r="AB181" s="55"/>
      <c r="AC181" s="31"/>
      <c r="AD181" s="54"/>
      <c r="AE181" s="33">
        <f t="shared" si="64"/>
        <v>3</v>
      </c>
      <c r="AF181" s="33">
        <f t="shared" si="65"/>
        <v>3</v>
      </c>
      <c r="AG181" s="34">
        <f t="shared" si="66"/>
        <v>1.6481481481481482E-2</v>
      </c>
      <c r="AH181" s="35"/>
      <c r="AI181" s="36">
        <f t="shared" ref="AI181:AL181" si="205">SUM(AA181)</f>
        <v>0</v>
      </c>
      <c r="AJ181" s="36">
        <f t="shared" si="205"/>
        <v>0</v>
      </c>
      <c r="AK181" s="37">
        <f t="shared" si="205"/>
        <v>0</v>
      </c>
      <c r="AL181" s="37">
        <f t="shared" si="205"/>
        <v>0</v>
      </c>
      <c r="AM181" s="38"/>
      <c r="AN181" s="39">
        <f t="shared" si="203"/>
        <v>3</v>
      </c>
      <c r="AO181" s="14"/>
      <c r="AP181" s="14"/>
      <c r="AQ181" s="14"/>
      <c r="AR181" s="67"/>
      <c r="AS181" s="67"/>
      <c r="AT181" s="68"/>
      <c r="AU181" s="68"/>
      <c r="AV181" s="68"/>
      <c r="AW181" s="68"/>
      <c r="AX181" s="68"/>
      <c r="AY181" s="68"/>
      <c r="AZ181" s="68"/>
      <c r="BA181" s="68"/>
      <c r="BB181" s="68"/>
      <c r="BC181" s="15"/>
    </row>
    <row r="182" spans="1:55" ht="18" customHeight="1" x14ac:dyDescent="0.25">
      <c r="A182" s="15">
        <v>182</v>
      </c>
      <c r="B182" s="49"/>
      <c r="C182" s="17" t="s">
        <v>316</v>
      </c>
      <c r="D182" s="17" t="s">
        <v>147</v>
      </c>
      <c r="E182" s="17" t="str">
        <f t="shared" si="151"/>
        <v>Richard Lawson</v>
      </c>
      <c r="F182" s="18">
        <v>9.7685185185185184E-3</v>
      </c>
      <c r="G182" s="19"/>
      <c r="H182" s="20">
        <v>1.6041666666666669E-2</v>
      </c>
      <c r="I182" s="47"/>
      <c r="J182" s="22"/>
      <c r="K182" s="22"/>
      <c r="L182" s="22"/>
      <c r="M182" s="49"/>
      <c r="N182" s="49"/>
      <c r="O182" s="49"/>
      <c r="P182" s="24"/>
      <c r="Q182" s="24"/>
      <c r="R182" s="25"/>
      <c r="S182" s="25"/>
      <c r="T182" s="25"/>
      <c r="U182" s="25"/>
      <c r="V182" s="25"/>
      <c r="W182" s="27"/>
      <c r="X182" s="28"/>
      <c r="Y182" s="25"/>
      <c r="Z182" s="27"/>
      <c r="AA182" s="53"/>
      <c r="AB182" s="30"/>
      <c r="AC182" s="55"/>
      <c r="AD182" s="56"/>
      <c r="AE182" s="33">
        <f t="shared" si="64"/>
        <v>2</v>
      </c>
      <c r="AF182" s="33">
        <f t="shared" si="65"/>
        <v>1</v>
      </c>
      <c r="AG182" s="34">
        <f t="shared" si="66"/>
        <v>1.6041666666666669E-2</v>
      </c>
      <c r="AH182" s="35" t="e">
        <f>MAX(H182:L182,#REF!,P182:T182,U182:X182,Y182:Z182)-MIN(H182:L182,#REF!,P182:T182,U182:X182,Y182:Z182)</f>
        <v>#REF!</v>
      </c>
      <c r="AI182" s="36">
        <f t="shared" ref="AI182:AL182" si="206">SUM(AA182)</f>
        <v>0</v>
      </c>
      <c r="AJ182" s="36">
        <f t="shared" si="206"/>
        <v>0</v>
      </c>
      <c r="AK182" s="37">
        <f t="shared" si="206"/>
        <v>0</v>
      </c>
      <c r="AL182" s="37">
        <f t="shared" si="206"/>
        <v>0</v>
      </c>
      <c r="AM182" s="38"/>
      <c r="AN182" s="39">
        <f t="shared" si="203"/>
        <v>2</v>
      </c>
      <c r="AO182" s="14"/>
      <c r="AP182" s="14"/>
      <c r="AQ182" s="14"/>
      <c r="AR182" s="14"/>
      <c r="AS182" s="14"/>
      <c r="BC182" s="15"/>
    </row>
    <row r="183" spans="1:55" ht="18" customHeight="1" x14ac:dyDescent="0.25">
      <c r="A183" s="15">
        <v>183</v>
      </c>
      <c r="B183" s="49"/>
      <c r="C183" s="17" t="s">
        <v>316</v>
      </c>
      <c r="D183" s="17" t="s">
        <v>317</v>
      </c>
      <c r="E183" s="17" t="str">
        <f t="shared" si="151"/>
        <v>Richard Adams</v>
      </c>
      <c r="F183" s="41">
        <v>1.1099537037037038E-2</v>
      </c>
      <c r="G183" s="46"/>
      <c r="H183" s="20">
        <v>1.8067129629629627E-2</v>
      </c>
      <c r="I183" s="47"/>
      <c r="J183" s="22"/>
      <c r="K183" s="42">
        <v>1.7638888888888885E-2</v>
      </c>
      <c r="L183" s="23">
        <v>1.7523148148148149E-2</v>
      </c>
      <c r="M183" s="22"/>
      <c r="N183" s="22"/>
      <c r="O183" s="58"/>
      <c r="P183" s="24"/>
      <c r="Q183" s="24"/>
      <c r="R183" s="25"/>
      <c r="S183" s="25"/>
      <c r="T183" s="25"/>
      <c r="U183" s="25"/>
      <c r="V183" s="25"/>
      <c r="W183" s="27"/>
      <c r="X183" s="40">
        <v>1.6886574074074075E-2</v>
      </c>
      <c r="Y183" s="26">
        <v>1.7118055555555556E-2</v>
      </c>
      <c r="Z183" s="27"/>
      <c r="AA183" s="59">
        <v>2.9340277777777781E-2</v>
      </c>
      <c r="AB183" s="61"/>
      <c r="AC183" s="55"/>
      <c r="AD183" s="56"/>
      <c r="AE183" s="33">
        <f t="shared" si="64"/>
        <v>6</v>
      </c>
      <c r="AF183" s="33">
        <f t="shared" si="65"/>
        <v>5</v>
      </c>
      <c r="AG183" s="34">
        <f t="shared" si="66"/>
        <v>1.6886574074074075E-2</v>
      </c>
      <c r="AH183" s="35"/>
      <c r="AI183" s="36">
        <f t="shared" ref="AI183:AL183" si="207">SUM(AA183)</f>
        <v>2.9340277777777781E-2</v>
      </c>
      <c r="AJ183" s="36">
        <f t="shared" si="207"/>
        <v>0</v>
      </c>
      <c r="AK183" s="37">
        <f t="shared" si="207"/>
        <v>0</v>
      </c>
      <c r="AL183" s="37">
        <f t="shared" si="207"/>
        <v>0</v>
      </c>
      <c r="AM183" s="38"/>
      <c r="AN183" s="39">
        <f t="shared" si="203"/>
        <v>7</v>
      </c>
      <c r="AO183" s="67"/>
      <c r="AP183" s="14"/>
      <c r="AQ183" s="14"/>
      <c r="AR183" s="14"/>
      <c r="AS183" s="14"/>
      <c r="BC183" s="15"/>
    </row>
    <row r="184" spans="1:55" ht="18" customHeight="1" x14ac:dyDescent="0.25">
      <c r="A184" s="15">
        <v>184</v>
      </c>
      <c r="B184" s="49"/>
      <c r="C184" s="17" t="s">
        <v>316</v>
      </c>
      <c r="D184" s="17" t="s">
        <v>318</v>
      </c>
      <c r="E184" s="17" t="str">
        <f t="shared" si="151"/>
        <v>Richard Maddock</v>
      </c>
      <c r="F184" s="41"/>
      <c r="G184" s="19"/>
      <c r="H184" s="20"/>
      <c r="I184" s="47"/>
      <c r="J184" s="23">
        <v>1.7881944444444443E-2</v>
      </c>
      <c r="K184" s="22"/>
      <c r="L184" s="49"/>
      <c r="M184" s="49"/>
      <c r="N184" s="49"/>
      <c r="O184" s="49"/>
      <c r="P184" s="24"/>
      <c r="Q184" s="24"/>
      <c r="R184" s="25"/>
      <c r="S184" s="25"/>
      <c r="T184" s="25"/>
      <c r="U184" s="25"/>
      <c r="V184" s="25"/>
      <c r="W184" s="27"/>
      <c r="X184" s="28"/>
      <c r="Y184" s="25"/>
      <c r="Z184" s="27"/>
      <c r="AA184" s="53"/>
      <c r="AB184" s="30"/>
      <c r="AC184" s="55"/>
      <c r="AD184" s="56"/>
      <c r="AE184" s="33">
        <f t="shared" si="64"/>
        <v>1</v>
      </c>
      <c r="AF184" s="33">
        <f t="shared" si="65"/>
        <v>1</v>
      </c>
      <c r="AG184" s="34">
        <f t="shared" si="66"/>
        <v>1.7881944444444443E-2</v>
      </c>
      <c r="AH184" s="35" t="e">
        <f>MAX(H184:M184,#REF!,P184:T184,U184:X184,Y184:Z184)-MIN(H184:M184,#REF!,P184:T184,U184:X184,Y184:Z184)</f>
        <v>#REF!</v>
      </c>
      <c r="AI184" s="36">
        <f t="shared" ref="AI184:AL184" si="208">SUM(AA184)</f>
        <v>0</v>
      </c>
      <c r="AJ184" s="36">
        <f t="shared" si="208"/>
        <v>0</v>
      </c>
      <c r="AK184" s="37">
        <f t="shared" si="208"/>
        <v>0</v>
      </c>
      <c r="AL184" s="37">
        <f t="shared" si="208"/>
        <v>0</v>
      </c>
      <c r="AM184" s="38"/>
      <c r="AN184" s="39">
        <f t="shared" si="203"/>
        <v>1</v>
      </c>
      <c r="AO184" s="67"/>
      <c r="AP184" s="14"/>
      <c r="AQ184" s="14"/>
      <c r="AR184" s="14"/>
      <c r="AS184" s="14"/>
      <c r="BC184" s="15"/>
    </row>
    <row r="185" spans="1:55" ht="18" customHeight="1" x14ac:dyDescent="0.25">
      <c r="A185" s="15">
        <v>185</v>
      </c>
      <c r="B185" s="49"/>
      <c r="C185" s="17" t="s">
        <v>316</v>
      </c>
      <c r="D185" s="17" t="s">
        <v>319</v>
      </c>
      <c r="E185" s="17" t="str">
        <f t="shared" si="151"/>
        <v>Richard Quested</v>
      </c>
      <c r="F185" s="41"/>
      <c r="G185" s="46"/>
      <c r="H185" s="20"/>
      <c r="I185" s="47"/>
      <c r="J185" s="23"/>
      <c r="K185" s="42">
        <v>1.7372685185185185E-2</v>
      </c>
      <c r="L185" s="23">
        <v>1.7268518518518516E-2</v>
      </c>
      <c r="M185" s="22"/>
      <c r="N185" s="42">
        <v>1.7210648148148149E-2</v>
      </c>
      <c r="O185" s="58"/>
      <c r="P185" s="24" t="s">
        <v>320</v>
      </c>
      <c r="Q185" s="18">
        <v>1.7152777777777777E-2</v>
      </c>
      <c r="R185" s="25"/>
      <c r="S185" s="26">
        <v>1.7222222222222222E-2</v>
      </c>
      <c r="T185" s="26">
        <v>1.7615740740740741E-2</v>
      </c>
      <c r="U185" s="25"/>
      <c r="V185" s="25"/>
      <c r="W185" s="27"/>
      <c r="X185" s="28"/>
      <c r="Y185" s="25"/>
      <c r="Z185" s="27"/>
      <c r="AA185" s="59">
        <v>2.9675925925925925E-2</v>
      </c>
      <c r="AB185" s="61"/>
      <c r="AC185" s="55"/>
      <c r="AD185" s="56"/>
      <c r="AE185" s="33">
        <f t="shared" si="64"/>
        <v>6</v>
      </c>
      <c r="AF185" s="33">
        <f t="shared" si="65"/>
        <v>6</v>
      </c>
      <c r="AG185" s="34">
        <f t="shared" si="66"/>
        <v>1.7152777777777777E-2</v>
      </c>
      <c r="AH185" s="35"/>
      <c r="AI185" s="36">
        <f t="shared" ref="AI185:AL185" si="209">SUM(AA185)</f>
        <v>2.9675925925925925E-2</v>
      </c>
      <c r="AJ185" s="36">
        <f t="shared" si="209"/>
        <v>0</v>
      </c>
      <c r="AK185" s="37">
        <f t="shared" si="209"/>
        <v>0</v>
      </c>
      <c r="AL185" s="37">
        <f t="shared" si="209"/>
        <v>0</v>
      </c>
      <c r="AM185" s="38"/>
      <c r="AN185" s="39">
        <f t="shared" si="203"/>
        <v>7</v>
      </c>
      <c r="AO185" s="14"/>
      <c r="AP185" s="14"/>
      <c r="AQ185" s="14"/>
      <c r="AR185" s="14"/>
      <c r="AS185" s="14"/>
      <c r="BC185" s="15"/>
    </row>
    <row r="186" spans="1:55" ht="18" customHeight="1" x14ac:dyDescent="0.25">
      <c r="A186" s="15">
        <v>186</v>
      </c>
      <c r="B186" s="49"/>
      <c r="C186" s="17" t="s">
        <v>321</v>
      </c>
      <c r="D186" s="17" t="s">
        <v>322</v>
      </c>
      <c r="E186" s="17" t="str">
        <f t="shared" si="151"/>
        <v>Rob Brand</v>
      </c>
      <c r="F186" s="41">
        <v>1.1909722222222223E-2</v>
      </c>
      <c r="G186" s="46"/>
      <c r="H186" s="20">
        <v>1.8240740740740738E-2</v>
      </c>
      <c r="I186" s="42">
        <v>1.8668981481481481E-2</v>
      </c>
      <c r="J186" s="23">
        <v>1.8993055555555555E-2</v>
      </c>
      <c r="K186" s="42">
        <v>1.8784722222222217E-2</v>
      </c>
      <c r="L186" s="23">
        <v>1.8125000000000002E-2</v>
      </c>
      <c r="M186" s="23">
        <v>1.8564814814814815E-2</v>
      </c>
      <c r="N186" s="42">
        <v>1.7893518518518517E-2</v>
      </c>
      <c r="O186" s="42">
        <v>1.8541666666666668E-2</v>
      </c>
      <c r="P186" s="24"/>
      <c r="Q186" s="24"/>
      <c r="R186" s="25"/>
      <c r="S186" s="26">
        <v>1.8287037037037036E-2</v>
      </c>
      <c r="T186" s="26">
        <v>1.8194444444444444E-2</v>
      </c>
      <c r="U186" s="26">
        <v>1.8101851851851852E-2</v>
      </c>
      <c r="V186" s="26">
        <v>1.7974537037037035E-2</v>
      </c>
      <c r="W186" s="27"/>
      <c r="X186" s="40">
        <v>1.7812499999999998E-2</v>
      </c>
      <c r="Y186" s="26">
        <v>1.8043981481481484E-2</v>
      </c>
      <c r="Z186" s="27"/>
      <c r="AA186" s="59">
        <v>3.515046296296296E-2</v>
      </c>
      <c r="AB186" s="61"/>
      <c r="AC186" s="55"/>
      <c r="AD186" s="56"/>
      <c r="AE186" s="33">
        <f t="shared" si="64"/>
        <v>15</v>
      </c>
      <c r="AF186" s="33">
        <f t="shared" si="65"/>
        <v>14</v>
      </c>
      <c r="AG186" s="34">
        <f t="shared" si="66"/>
        <v>1.7812499999999998E-2</v>
      </c>
      <c r="AH186" s="35" t="e">
        <f t="shared" ref="AH186:AH187" si="210">MAX(H186:L186,#REF!,P186:T186,U186:X186,Y186:Z186)-MIN(H186:L186,#REF!,P186:T186,U186:X186,Y186:Z186)</f>
        <v>#REF!</v>
      </c>
      <c r="AI186" s="36">
        <f t="shared" ref="AI186:AL186" si="211">SUM(AA186)</f>
        <v>3.515046296296296E-2</v>
      </c>
      <c r="AJ186" s="36">
        <f t="shared" si="211"/>
        <v>0</v>
      </c>
      <c r="AK186" s="37">
        <f t="shared" si="211"/>
        <v>0</v>
      </c>
      <c r="AL186" s="37">
        <f t="shared" si="211"/>
        <v>0</v>
      </c>
      <c r="AM186" s="38"/>
      <c r="AN186" s="39">
        <f t="shared" si="203"/>
        <v>16</v>
      </c>
      <c r="AO186" s="14"/>
      <c r="AP186" s="67"/>
      <c r="AQ186" s="67"/>
      <c r="AR186" s="14"/>
      <c r="AS186" s="14"/>
      <c r="BC186" s="15"/>
    </row>
    <row r="187" spans="1:55" ht="18" customHeight="1" x14ac:dyDescent="0.25">
      <c r="A187" s="15">
        <v>187</v>
      </c>
      <c r="B187" s="49"/>
      <c r="C187" s="17" t="s">
        <v>321</v>
      </c>
      <c r="D187" s="17" t="s">
        <v>221</v>
      </c>
      <c r="E187" s="17" t="str">
        <f t="shared" si="151"/>
        <v>Rob Scott</v>
      </c>
      <c r="F187" s="41"/>
      <c r="G187" s="46"/>
      <c r="H187" s="20">
        <v>1.7893518518518513E-2</v>
      </c>
      <c r="I187" s="47"/>
      <c r="J187" s="22"/>
      <c r="K187" s="42">
        <v>1.7349537037037038E-2</v>
      </c>
      <c r="L187" s="23">
        <v>1.7314814814814811E-2</v>
      </c>
      <c r="M187" s="22"/>
      <c r="N187" s="17"/>
      <c r="O187" s="58"/>
      <c r="P187" s="24"/>
      <c r="Q187" s="24"/>
      <c r="R187" s="25"/>
      <c r="S187" s="25"/>
      <c r="T187" s="25"/>
      <c r="U187" s="25"/>
      <c r="V187" s="25"/>
      <c r="W187" s="27"/>
      <c r="X187" s="28"/>
      <c r="Y187" s="25"/>
      <c r="Z187" s="27"/>
      <c r="AA187" s="57"/>
      <c r="AB187" s="61"/>
      <c r="AC187" s="55"/>
      <c r="AD187" s="56"/>
      <c r="AE187" s="33">
        <f t="shared" si="64"/>
        <v>3</v>
      </c>
      <c r="AF187" s="33">
        <f t="shared" si="65"/>
        <v>3</v>
      </c>
      <c r="AG187" s="34">
        <f t="shared" si="66"/>
        <v>1.7314814814814811E-2</v>
      </c>
      <c r="AH187" s="35" t="e">
        <f t="shared" si="210"/>
        <v>#REF!</v>
      </c>
      <c r="AI187" s="36">
        <f t="shared" ref="AI187:AL187" si="212">SUM(AA187)</f>
        <v>0</v>
      </c>
      <c r="AJ187" s="36">
        <f t="shared" si="212"/>
        <v>0</v>
      </c>
      <c r="AK187" s="37">
        <f t="shared" si="212"/>
        <v>0</v>
      </c>
      <c r="AL187" s="37">
        <f t="shared" si="212"/>
        <v>0</v>
      </c>
      <c r="AM187" s="38"/>
      <c r="AN187" s="39">
        <f t="shared" si="203"/>
        <v>3</v>
      </c>
      <c r="AO187" s="14"/>
      <c r="AP187" s="67"/>
      <c r="AQ187" s="67"/>
      <c r="AR187" s="14"/>
      <c r="AS187" s="14"/>
      <c r="BC187" s="15"/>
    </row>
    <row r="188" spans="1:55" ht="18" customHeight="1" x14ac:dyDescent="0.25">
      <c r="A188" s="15">
        <v>188</v>
      </c>
      <c r="B188" s="49"/>
      <c r="C188" s="21" t="s">
        <v>321</v>
      </c>
      <c r="D188" s="21" t="s">
        <v>139</v>
      </c>
      <c r="E188" s="17" t="str">
        <f t="shared" si="151"/>
        <v>Rob Whitehouse</v>
      </c>
      <c r="F188" s="20"/>
      <c r="G188" s="46"/>
      <c r="H188" s="20">
        <v>1.9456018518518522E-2</v>
      </c>
      <c r="I188" s="47"/>
      <c r="J188" s="23">
        <v>2.043981481481482E-2</v>
      </c>
      <c r="K188" s="22"/>
      <c r="L188" s="23">
        <v>1.8773148148148146E-2</v>
      </c>
      <c r="M188" s="23">
        <v>1.9768518518518522E-2</v>
      </c>
      <c r="N188" s="17"/>
      <c r="O188" s="42">
        <v>1.9363425925925926E-2</v>
      </c>
      <c r="P188" s="24"/>
      <c r="Q188" s="24"/>
      <c r="R188" s="25"/>
      <c r="S188" s="25"/>
      <c r="T188" s="25"/>
      <c r="U188" s="26">
        <v>1.9120370370370371E-2</v>
      </c>
      <c r="V188" s="26">
        <v>1.9490740740740743E-2</v>
      </c>
      <c r="W188" s="27"/>
      <c r="X188" s="40">
        <v>1.8402777777777778E-2</v>
      </c>
      <c r="Y188" s="26">
        <v>1.894675925925926E-2</v>
      </c>
      <c r="Z188" s="27"/>
      <c r="AA188" s="59">
        <v>3.3136574074074075E-2</v>
      </c>
      <c r="AB188" s="61"/>
      <c r="AC188" s="55"/>
      <c r="AD188" s="56"/>
      <c r="AE188" s="33">
        <f t="shared" si="64"/>
        <v>9</v>
      </c>
      <c r="AF188" s="33">
        <f t="shared" si="65"/>
        <v>9</v>
      </c>
      <c r="AG188" s="34">
        <f t="shared" si="66"/>
        <v>1.8402777777777778E-2</v>
      </c>
      <c r="AH188" s="35"/>
      <c r="AI188" s="36">
        <f t="shared" ref="AI188:AL188" si="213">SUM(AA188)</f>
        <v>3.3136574074074075E-2</v>
      </c>
      <c r="AJ188" s="36">
        <f t="shared" si="213"/>
        <v>0</v>
      </c>
      <c r="AK188" s="37">
        <f t="shared" si="213"/>
        <v>0</v>
      </c>
      <c r="AL188" s="37">
        <f t="shared" si="213"/>
        <v>0</v>
      </c>
      <c r="AM188" s="38"/>
      <c r="AN188" s="39">
        <f t="shared" si="203"/>
        <v>10</v>
      </c>
      <c r="AO188" s="14"/>
      <c r="AP188" s="14"/>
      <c r="AQ188" s="14"/>
      <c r="AR188" s="14"/>
      <c r="AS188" s="14"/>
      <c r="BC188" s="15"/>
    </row>
    <row r="189" spans="1:55" ht="18" customHeight="1" x14ac:dyDescent="0.25">
      <c r="A189" s="15">
        <v>189</v>
      </c>
      <c r="B189" s="49"/>
      <c r="C189" s="21" t="s">
        <v>323</v>
      </c>
      <c r="D189" s="21" t="s">
        <v>324</v>
      </c>
      <c r="E189" s="17" t="str">
        <f t="shared" si="151"/>
        <v>Robbie Adamson</v>
      </c>
      <c r="F189" s="20"/>
      <c r="G189" s="46"/>
      <c r="H189" s="20"/>
      <c r="I189" s="47"/>
      <c r="J189" s="23"/>
      <c r="K189" s="22"/>
      <c r="L189" s="23"/>
      <c r="M189" s="23"/>
      <c r="N189" s="17"/>
      <c r="O189" s="42"/>
      <c r="P189" s="24"/>
      <c r="Q189" s="24"/>
      <c r="R189" s="25"/>
      <c r="S189" s="25"/>
      <c r="T189" s="25"/>
      <c r="U189" s="26"/>
      <c r="V189" s="26"/>
      <c r="W189" s="27"/>
      <c r="X189" s="40"/>
      <c r="Y189" s="26">
        <v>1.9305555555555555E-2</v>
      </c>
      <c r="Z189" s="27"/>
      <c r="AA189" s="59"/>
      <c r="AB189" s="61"/>
      <c r="AC189" s="55"/>
      <c r="AD189" s="56"/>
      <c r="AE189" s="33">
        <f t="shared" si="64"/>
        <v>1</v>
      </c>
      <c r="AF189" s="33">
        <f t="shared" si="65"/>
        <v>1</v>
      </c>
      <c r="AG189" s="34">
        <f t="shared" si="66"/>
        <v>1.9305555555555555E-2</v>
      </c>
      <c r="AH189" s="35"/>
      <c r="AI189" s="36"/>
      <c r="AJ189" s="36"/>
      <c r="AK189" s="37"/>
      <c r="AL189" s="37"/>
      <c r="AM189" s="38"/>
      <c r="AN189" s="39"/>
      <c r="AO189" s="14"/>
      <c r="AP189" s="14"/>
      <c r="AQ189" s="14"/>
      <c r="AR189" s="14"/>
      <c r="AS189" s="14"/>
      <c r="BC189" s="15"/>
    </row>
    <row r="190" spans="1:55" ht="18" customHeight="1" x14ac:dyDescent="0.25">
      <c r="A190" s="15">
        <v>190</v>
      </c>
      <c r="B190" s="49"/>
      <c r="C190" s="21" t="s">
        <v>325</v>
      </c>
      <c r="D190" s="21" t="s">
        <v>326</v>
      </c>
      <c r="E190" s="17" t="str">
        <f t="shared" si="151"/>
        <v>Rod Hibberd</v>
      </c>
      <c r="F190" s="20"/>
      <c r="G190" s="46"/>
      <c r="H190" s="20"/>
      <c r="I190" s="42">
        <v>1.8553240740740738E-2</v>
      </c>
      <c r="J190" s="23">
        <v>1.9467592592592592E-2</v>
      </c>
      <c r="K190" s="42">
        <v>1.8449074074074073E-2</v>
      </c>
      <c r="L190" s="22"/>
      <c r="M190" s="23">
        <v>1.8993055555555555E-2</v>
      </c>
      <c r="N190" s="17"/>
      <c r="O190" s="42">
        <v>1.8865740740740742E-2</v>
      </c>
      <c r="P190" s="18">
        <v>1.8587962962962962E-2</v>
      </c>
      <c r="Q190" s="18">
        <v>1.8668981481481481E-2</v>
      </c>
      <c r="R190" s="26">
        <v>1.8368055555555554E-2</v>
      </c>
      <c r="S190" s="26">
        <v>1.8171296296296297E-2</v>
      </c>
      <c r="T190" s="26">
        <v>1.8414351851851852E-2</v>
      </c>
      <c r="U190" s="26">
        <v>1.7824074074074076E-2</v>
      </c>
      <c r="V190" s="25"/>
      <c r="W190" s="27"/>
      <c r="X190" s="50"/>
      <c r="Y190" s="51"/>
      <c r="Z190" s="52"/>
      <c r="AA190" s="57"/>
      <c r="AB190" s="61"/>
      <c r="AC190" s="55"/>
      <c r="AD190" s="54"/>
      <c r="AE190" s="33">
        <f t="shared" si="64"/>
        <v>11</v>
      </c>
      <c r="AF190" s="33">
        <f t="shared" si="65"/>
        <v>11</v>
      </c>
      <c r="AG190" s="34">
        <f t="shared" si="66"/>
        <v>1.7824074074074076E-2</v>
      </c>
      <c r="AH190" s="35" t="e">
        <f>MAX(H190:L190,#REF!,P190:T190,U190:X190,Y190:Z190)-MIN(H190:L190,#REF!,P190:T190,U190:X190,Y190:Z190)</f>
        <v>#REF!</v>
      </c>
      <c r="AI190" s="36">
        <f t="shared" ref="AI190:AL190" si="214">SUM(AA190)</f>
        <v>0</v>
      </c>
      <c r="AJ190" s="36">
        <f t="shared" si="214"/>
        <v>0</v>
      </c>
      <c r="AK190" s="37">
        <f t="shared" si="214"/>
        <v>0</v>
      </c>
      <c r="AL190" s="37">
        <f t="shared" si="214"/>
        <v>0</v>
      </c>
      <c r="AM190" s="38"/>
      <c r="AN190" s="39">
        <f t="shared" ref="AN190:AN234" si="215">COUNT(F190:AD190)</f>
        <v>11</v>
      </c>
      <c r="AO190" s="14"/>
      <c r="AP190" s="14"/>
      <c r="AQ190" s="14"/>
      <c r="AR190" s="14"/>
      <c r="AS190" s="14"/>
      <c r="BC190" s="15"/>
    </row>
    <row r="191" spans="1:55" ht="18" customHeight="1" x14ac:dyDescent="0.25">
      <c r="A191" s="15">
        <v>191</v>
      </c>
      <c r="B191" s="49"/>
      <c r="C191" s="21" t="s">
        <v>327</v>
      </c>
      <c r="D191" s="21" t="s">
        <v>328</v>
      </c>
      <c r="E191" s="17" t="str">
        <f t="shared" si="151"/>
        <v>Ron Keeble</v>
      </c>
      <c r="F191" s="20"/>
      <c r="G191" s="46"/>
      <c r="H191" s="20"/>
      <c r="I191" s="42"/>
      <c r="J191" s="23"/>
      <c r="K191" s="42"/>
      <c r="L191" s="22"/>
      <c r="M191" s="23"/>
      <c r="N191" s="17"/>
      <c r="O191" s="42"/>
      <c r="P191" s="18"/>
      <c r="Q191" s="18"/>
      <c r="R191" s="26"/>
      <c r="S191" s="26"/>
      <c r="T191" s="26"/>
      <c r="U191" s="26"/>
      <c r="V191" s="25"/>
      <c r="W191" s="27"/>
      <c r="X191" s="50"/>
      <c r="Y191" s="51"/>
      <c r="Z191" s="52"/>
      <c r="AA191" s="59">
        <v>3.246527777777778E-2</v>
      </c>
      <c r="AB191" s="61"/>
      <c r="AC191" s="55"/>
      <c r="AD191" s="54"/>
      <c r="AE191" s="33">
        <f t="shared" si="64"/>
        <v>0</v>
      </c>
      <c r="AF191" s="33">
        <f t="shared" si="65"/>
        <v>0</v>
      </c>
      <c r="AG191" s="34">
        <f t="shared" si="66"/>
        <v>0</v>
      </c>
      <c r="AH191" s="35"/>
      <c r="AI191" s="36">
        <f t="shared" ref="AI191:AL191" si="216">SUM(AA191)</f>
        <v>3.246527777777778E-2</v>
      </c>
      <c r="AJ191" s="36">
        <f t="shared" si="216"/>
        <v>0</v>
      </c>
      <c r="AK191" s="37">
        <f t="shared" si="216"/>
        <v>0</v>
      </c>
      <c r="AL191" s="37">
        <f t="shared" si="216"/>
        <v>0</v>
      </c>
      <c r="AM191" s="38"/>
      <c r="AN191" s="39">
        <f t="shared" si="215"/>
        <v>1</v>
      </c>
      <c r="AO191" s="14"/>
      <c r="AP191" s="14"/>
      <c r="AQ191" s="14"/>
      <c r="AR191" s="14"/>
      <c r="AS191" s="14"/>
      <c r="BC191" s="15"/>
    </row>
    <row r="192" spans="1:55" ht="18" customHeight="1" x14ac:dyDescent="0.25">
      <c r="A192" s="15">
        <v>192</v>
      </c>
      <c r="B192" s="49"/>
      <c r="C192" s="17" t="s">
        <v>327</v>
      </c>
      <c r="D192" s="17" t="s">
        <v>106</v>
      </c>
      <c r="E192" s="17" t="str">
        <f t="shared" si="151"/>
        <v>Ron Pithie</v>
      </c>
      <c r="F192" s="41">
        <v>1.0624999999999999E-2</v>
      </c>
      <c r="G192" s="46"/>
      <c r="H192" s="20">
        <v>1.6354166666666659E-2</v>
      </c>
      <c r="I192" s="47"/>
      <c r="J192" s="21"/>
      <c r="K192" s="42">
        <v>1.5682870370370368E-2</v>
      </c>
      <c r="L192" s="23">
        <v>1.592592592592592E-2</v>
      </c>
      <c r="M192" s="23">
        <v>1.6018518518518522E-2</v>
      </c>
      <c r="N192" s="42">
        <v>1.6064814814814816E-2</v>
      </c>
      <c r="O192" s="58"/>
      <c r="P192" s="18">
        <v>1.5960648148148151E-2</v>
      </c>
      <c r="Q192" s="24"/>
      <c r="R192" s="26">
        <v>1.6354166666666666E-2</v>
      </c>
      <c r="S192" s="26">
        <v>1.5578703703703704E-2</v>
      </c>
      <c r="T192" s="26">
        <v>1.5347222222222222E-2</v>
      </c>
      <c r="U192" s="26">
        <v>1.5462962962962963E-2</v>
      </c>
      <c r="V192" s="25"/>
      <c r="W192" s="27"/>
      <c r="X192" s="50"/>
      <c r="Y192" s="51">
        <v>1.5682870370370371E-2</v>
      </c>
      <c r="Z192" s="52"/>
      <c r="AA192" s="59">
        <v>2.8391203703703707E-2</v>
      </c>
      <c r="AB192" s="60">
        <v>1.8310185185185186E-2</v>
      </c>
      <c r="AC192" s="31">
        <v>3.9525462962962964E-2</v>
      </c>
      <c r="AD192" s="54"/>
      <c r="AE192" s="33">
        <f t="shared" si="64"/>
        <v>12</v>
      </c>
      <c r="AF192" s="33">
        <f t="shared" si="65"/>
        <v>11</v>
      </c>
      <c r="AG192" s="34">
        <f t="shared" si="66"/>
        <v>1.5347222222222222E-2</v>
      </c>
      <c r="AH192" s="35" t="e">
        <f>MAX(H192:L192,#REF!,P192:T192,U192:X192,Y192:Z192)-MIN(H192:L192,#REF!,P192:T192,U192:X192,Y192:Z192)</f>
        <v>#REF!</v>
      </c>
      <c r="AI192" s="36">
        <f t="shared" ref="AI192:AL192" si="217">SUM(AA192)</f>
        <v>2.8391203703703707E-2</v>
      </c>
      <c r="AJ192" s="36">
        <f t="shared" si="217"/>
        <v>1.8310185185185186E-2</v>
      </c>
      <c r="AK192" s="37">
        <f t="shared" si="217"/>
        <v>3.9525462962962964E-2</v>
      </c>
      <c r="AL192" s="37">
        <f t="shared" si="217"/>
        <v>0</v>
      </c>
      <c r="AM192" s="38"/>
      <c r="AN192" s="39">
        <f t="shared" si="215"/>
        <v>15</v>
      </c>
      <c r="AO192" s="14"/>
      <c r="AP192" s="14"/>
      <c r="AQ192" s="14"/>
      <c r="AR192" s="14"/>
      <c r="AS192" s="14"/>
      <c r="BC192" s="15"/>
    </row>
    <row r="193" spans="1:55" ht="18" customHeight="1" x14ac:dyDescent="0.25">
      <c r="A193" s="15">
        <v>193</v>
      </c>
      <c r="B193" s="49"/>
      <c r="C193" s="17" t="s">
        <v>329</v>
      </c>
      <c r="D193" s="17" t="s">
        <v>130</v>
      </c>
      <c r="E193" s="17" t="str">
        <f t="shared" si="151"/>
        <v>Rosie Shakespear</v>
      </c>
      <c r="F193" s="41"/>
      <c r="G193" s="46"/>
      <c r="H193" s="20"/>
      <c r="I193" s="47"/>
      <c r="J193" s="21"/>
      <c r="K193" s="42"/>
      <c r="L193" s="23"/>
      <c r="M193" s="23"/>
      <c r="N193" s="42"/>
      <c r="O193" s="58"/>
      <c r="P193" s="18">
        <v>2.1215277777777777E-2</v>
      </c>
      <c r="Q193" s="18">
        <v>2.1099537037037038E-2</v>
      </c>
      <c r="R193" s="25"/>
      <c r="S193" s="26">
        <v>2.0682870370370372E-2</v>
      </c>
      <c r="T193" s="26"/>
      <c r="U193" s="26">
        <v>2.1030092592592597E-2</v>
      </c>
      <c r="V193" s="25"/>
      <c r="W193" s="27"/>
      <c r="X193" s="50"/>
      <c r="Y193" s="51"/>
      <c r="Z193" s="52"/>
      <c r="AA193" s="57"/>
      <c r="AB193" s="61"/>
      <c r="AC193" s="55"/>
      <c r="AD193" s="54"/>
      <c r="AE193" s="33">
        <f t="shared" si="64"/>
        <v>4</v>
      </c>
      <c r="AF193" s="33">
        <f t="shared" si="65"/>
        <v>4</v>
      </c>
      <c r="AG193" s="34">
        <f t="shared" si="66"/>
        <v>2.0682870370370372E-2</v>
      </c>
      <c r="AH193" s="35"/>
      <c r="AI193" s="36">
        <f t="shared" ref="AI193:AL193" si="218">SUM(AA193)</f>
        <v>0</v>
      </c>
      <c r="AJ193" s="36">
        <f t="shared" si="218"/>
        <v>0</v>
      </c>
      <c r="AK193" s="37">
        <f t="shared" si="218"/>
        <v>0</v>
      </c>
      <c r="AL193" s="37">
        <f t="shared" si="218"/>
        <v>0</v>
      </c>
      <c r="AM193" s="38"/>
      <c r="AN193" s="39">
        <f t="shared" si="215"/>
        <v>4</v>
      </c>
      <c r="AO193" s="14"/>
      <c r="AP193" s="14"/>
      <c r="AQ193" s="14"/>
      <c r="AR193" s="14"/>
      <c r="AS193" s="14"/>
      <c r="BC193" s="15"/>
    </row>
    <row r="194" spans="1:55" ht="18" customHeight="1" x14ac:dyDescent="0.25">
      <c r="A194" s="15">
        <v>194</v>
      </c>
      <c r="B194" s="49"/>
      <c r="C194" s="17" t="s">
        <v>330</v>
      </c>
      <c r="D194" s="17" t="s">
        <v>331</v>
      </c>
      <c r="E194" s="17" t="str">
        <f t="shared" si="151"/>
        <v>Ruth Punnett</v>
      </c>
      <c r="F194" s="41"/>
      <c r="G194" s="46"/>
      <c r="H194" s="20"/>
      <c r="I194" s="47"/>
      <c r="J194" s="21"/>
      <c r="K194" s="42">
        <v>2.1875000000000006E-2</v>
      </c>
      <c r="L194" s="22"/>
      <c r="M194" s="22"/>
      <c r="N194" s="17"/>
      <c r="O194" s="58"/>
      <c r="P194" s="24"/>
      <c r="Q194" s="24"/>
      <c r="R194" s="25"/>
      <c r="S194" s="25"/>
      <c r="T194" s="25"/>
      <c r="U194" s="25"/>
      <c r="V194" s="25"/>
      <c r="W194" s="27"/>
      <c r="X194" s="50"/>
      <c r="Y194" s="51"/>
      <c r="Z194" s="52"/>
      <c r="AA194" s="57"/>
      <c r="AB194" s="61"/>
      <c r="AC194" s="55"/>
      <c r="AD194" s="54"/>
      <c r="AE194" s="33">
        <f t="shared" si="64"/>
        <v>1</v>
      </c>
      <c r="AF194" s="33">
        <f t="shared" si="65"/>
        <v>1</v>
      </c>
      <c r="AG194" s="34">
        <f t="shared" si="66"/>
        <v>2.1875000000000006E-2</v>
      </c>
      <c r="AH194" s="35"/>
      <c r="AI194" s="36">
        <f t="shared" ref="AI194:AL194" si="219">SUM(AA194)</f>
        <v>0</v>
      </c>
      <c r="AJ194" s="36">
        <f t="shared" si="219"/>
        <v>0</v>
      </c>
      <c r="AK194" s="37">
        <f t="shared" si="219"/>
        <v>0</v>
      </c>
      <c r="AL194" s="37">
        <f t="shared" si="219"/>
        <v>0</v>
      </c>
      <c r="AM194" s="38"/>
      <c r="AN194" s="39">
        <f t="shared" si="215"/>
        <v>1</v>
      </c>
      <c r="AO194" s="14"/>
      <c r="AP194" s="14"/>
      <c r="AQ194" s="14"/>
      <c r="AR194" s="14"/>
      <c r="AS194" s="14"/>
      <c r="BC194" s="15"/>
    </row>
    <row r="195" spans="1:55" ht="18" customHeight="1" x14ac:dyDescent="0.25">
      <c r="A195" s="15">
        <v>195</v>
      </c>
      <c r="B195" s="49"/>
      <c r="C195" s="17" t="s">
        <v>332</v>
      </c>
      <c r="D195" s="17" t="s">
        <v>206</v>
      </c>
      <c r="E195" s="17" t="str">
        <f t="shared" ref="E195:E234" si="220">_xlfn.CONCAT(C195," ",D195)</f>
        <v>Russell Ownsworth</v>
      </c>
      <c r="F195" s="41"/>
      <c r="G195" s="46"/>
      <c r="H195" s="20"/>
      <c r="I195" s="47"/>
      <c r="J195" s="21"/>
      <c r="K195" s="42">
        <v>1.7986111111111112E-2</v>
      </c>
      <c r="L195" s="22"/>
      <c r="M195" s="23">
        <v>1.8078703703703704E-2</v>
      </c>
      <c r="N195" s="17"/>
      <c r="O195" s="23">
        <v>1.7974537037037035E-2</v>
      </c>
      <c r="P195" s="24"/>
      <c r="Q195" s="24"/>
      <c r="R195" s="25"/>
      <c r="S195" s="25"/>
      <c r="T195" s="25"/>
      <c r="U195" s="25"/>
      <c r="V195" s="25"/>
      <c r="W195" s="27"/>
      <c r="X195" s="50"/>
      <c r="Y195" s="51"/>
      <c r="Z195" s="52"/>
      <c r="AA195" s="57"/>
      <c r="AB195" s="31"/>
      <c r="AC195" s="55"/>
      <c r="AD195" s="54"/>
      <c r="AE195" s="33">
        <f t="shared" si="64"/>
        <v>3</v>
      </c>
      <c r="AF195" s="33">
        <f t="shared" si="65"/>
        <v>3</v>
      </c>
      <c r="AG195" s="34">
        <f t="shared" si="66"/>
        <v>1.7974537037037035E-2</v>
      </c>
      <c r="AH195" s="35"/>
      <c r="AI195" s="36">
        <f t="shared" ref="AI195:AL195" si="221">SUM(AA195)</f>
        <v>0</v>
      </c>
      <c r="AJ195" s="36">
        <f t="shared" si="221"/>
        <v>0</v>
      </c>
      <c r="AK195" s="37">
        <f t="shared" si="221"/>
        <v>0</v>
      </c>
      <c r="AL195" s="37">
        <f t="shared" si="221"/>
        <v>0</v>
      </c>
      <c r="AM195" s="38"/>
      <c r="AN195" s="39">
        <f t="shared" si="215"/>
        <v>3</v>
      </c>
      <c r="AO195" s="14"/>
      <c r="AP195" s="14"/>
      <c r="AQ195" s="14"/>
      <c r="AR195" s="14"/>
      <c r="AS195" s="14"/>
      <c r="BC195" s="15"/>
    </row>
    <row r="196" spans="1:55" ht="18" customHeight="1" x14ac:dyDescent="0.25">
      <c r="A196" s="15">
        <v>196</v>
      </c>
      <c r="B196" s="49"/>
      <c r="C196" s="22" t="s">
        <v>333</v>
      </c>
      <c r="D196" s="22" t="s">
        <v>334</v>
      </c>
      <c r="E196" s="17" t="str">
        <f t="shared" si="220"/>
        <v>Sam Hansen</v>
      </c>
      <c r="F196" s="41"/>
      <c r="G196" s="46"/>
      <c r="H196" s="20"/>
      <c r="I196" s="47"/>
      <c r="J196" s="21"/>
      <c r="K196" s="42"/>
      <c r="L196" s="23">
        <v>1.5671296296296301E-2</v>
      </c>
      <c r="M196" s="22"/>
      <c r="N196" s="42">
        <v>1.5972222222222221E-2</v>
      </c>
      <c r="O196" s="42">
        <v>1.6099537037037037E-2</v>
      </c>
      <c r="P196" s="24"/>
      <c r="Q196" s="24"/>
      <c r="R196" s="26">
        <v>1.6550925925925924E-2</v>
      </c>
      <c r="S196" s="26">
        <v>1.5717592592592592E-2</v>
      </c>
      <c r="T196" s="25"/>
      <c r="U196" s="26">
        <v>1.6655092592592593E-2</v>
      </c>
      <c r="V196" s="25"/>
      <c r="W196" s="27"/>
      <c r="X196" s="50"/>
      <c r="Y196" s="51"/>
      <c r="Z196" s="52"/>
      <c r="AA196" s="57"/>
      <c r="AB196" s="60"/>
      <c r="AC196" s="55"/>
      <c r="AD196" s="54"/>
      <c r="AE196" s="33">
        <f t="shared" si="64"/>
        <v>6</v>
      </c>
      <c r="AF196" s="33">
        <f t="shared" si="65"/>
        <v>6</v>
      </c>
      <c r="AG196" s="34">
        <f t="shared" si="66"/>
        <v>1.5671296296296301E-2</v>
      </c>
      <c r="AH196" s="35"/>
      <c r="AI196" s="36">
        <f t="shared" ref="AI196:AL196" si="222">SUM(AA196)</f>
        <v>0</v>
      </c>
      <c r="AJ196" s="36">
        <f t="shared" si="222"/>
        <v>0</v>
      </c>
      <c r="AK196" s="37">
        <f t="shared" si="222"/>
        <v>0</v>
      </c>
      <c r="AL196" s="37">
        <f t="shared" si="222"/>
        <v>0</v>
      </c>
      <c r="AM196" s="38"/>
      <c r="AN196" s="39">
        <f t="shared" si="215"/>
        <v>6</v>
      </c>
      <c r="AO196" s="14"/>
      <c r="AP196" s="14"/>
      <c r="AQ196" s="14"/>
      <c r="AR196" s="14"/>
      <c r="AS196" s="14"/>
      <c r="BC196" s="15"/>
    </row>
    <row r="197" spans="1:55" ht="18" customHeight="1" x14ac:dyDescent="0.25">
      <c r="A197" s="15">
        <v>197</v>
      </c>
      <c r="B197" s="49"/>
      <c r="C197" s="22" t="s">
        <v>333</v>
      </c>
      <c r="D197" s="22" t="s">
        <v>335</v>
      </c>
      <c r="E197" s="17" t="str">
        <f t="shared" si="220"/>
        <v>Sam Elstob</v>
      </c>
      <c r="F197" s="41"/>
      <c r="G197" s="46"/>
      <c r="H197" s="20"/>
      <c r="I197" s="47"/>
      <c r="J197" s="21"/>
      <c r="K197" s="42"/>
      <c r="L197" s="23">
        <v>1.6331018518518519E-2</v>
      </c>
      <c r="M197" s="22"/>
      <c r="N197" s="17"/>
      <c r="O197" s="58"/>
      <c r="P197" s="24"/>
      <c r="Q197" s="24"/>
      <c r="R197" s="25"/>
      <c r="S197" s="25"/>
      <c r="T197" s="25"/>
      <c r="U197" s="25"/>
      <c r="V197" s="25"/>
      <c r="W197" s="27"/>
      <c r="X197" s="50"/>
      <c r="Y197" s="51"/>
      <c r="Z197" s="52"/>
      <c r="AA197" s="57"/>
      <c r="AB197" s="60"/>
      <c r="AC197" s="55"/>
      <c r="AD197" s="54"/>
      <c r="AE197" s="33">
        <f t="shared" si="64"/>
        <v>1</v>
      </c>
      <c r="AF197" s="33">
        <f t="shared" si="65"/>
        <v>1</v>
      </c>
      <c r="AG197" s="34">
        <f t="shared" si="66"/>
        <v>1.6331018518518519E-2</v>
      </c>
      <c r="AH197" s="35"/>
      <c r="AI197" s="36">
        <f t="shared" ref="AI197:AL197" si="223">SUM(AA197)</f>
        <v>0</v>
      </c>
      <c r="AJ197" s="36">
        <f t="shared" si="223"/>
        <v>0</v>
      </c>
      <c r="AK197" s="37">
        <f t="shared" si="223"/>
        <v>0</v>
      </c>
      <c r="AL197" s="37">
        <f t="shared" si="223"/>
        <v>0</v>
      </c>
      <c r="AM197" s="38"/>
      <c r="AN197" s="39">
        <f t="shared" si="215"/>
        <v>1</v>
      </c>
      <c r="AO197" s="14"/>
      <c r="AP197" s="14"/>
      <c r="AQ197" s="14"/>
      <c r="AR197" s="14"/>
      <c r="AS197" s="14"/>
      <c r="BC197" s="15"/>
    </row>
    <row r="198" spans="1:55" ht="18" customHeight="1" x14ac:dyDescent="0.25">
      <c r="A198" s="15">
        <v>198</v>
      </c>
      <c r="B198" s="49"/>
      <c r="C198" s="22" t="s">
        <v>333</v>
      </c>
      <c r="D198" s="22" t="s">
        <v>336</v>
      </c>
      <c r="E198" s="17" t="str">
        <f t="shared" si="220"/>
        <v>Sam Horgan</v>
      </c>
      <c r="F198" s="41"/>
      <c r="G198" s="46"/>
      <c r="H198" s="20"/>
      <c r="I198" s="47"/>
      <c r="J198" s="21"/>
      <c r="K198" s="42"/>
      <c r="L198" s="23"/>
      <c r="M198" s="23">
        <v>1.4108796296296296E-2</v>
      </c>
      <c r="N198" s="17"/>
      <c r="O198" s="58"/>
      <c r="P198" s="18">
        <v>1.4317129629629631E-2</v>
      </c>
      <c r="Q198" s="24"/>
      <c r="R198" s="25"/>
      <c r="S198" s="25"/>
      <c r="T198" s="26">
        <v>1.3819444444444445E-2</v>
      </c>
      <c r="U198" s="25"/>
      <c r="V198" s="25"/>
      <c r="W198" s="27"/>
      <c r="X198" s="50"/>
      <c r="Y198" s="51"/>
      <c r="Z198" s="52"/>
      <c r="AA198" s="57"/>
      <c r="AB198" s="60"/>
      <c r="AC198" s="55"/>
      <c r="AD198" s="54"/>
      <c r="AE198" s="33">
        <f t="shared" si="64"/>
        <v>3</v>
      </c>
      <c r="AF198" s="33">
        <f t="shared" si="65"/>
        <v>3</v>
      </c>
      <c r="AG198" s="34">
        <f t="shared" si="66"/>
        <v>1.3819444444444445E-2</v>
      </c>
      <c r="AH198" s="35"/>
      <c r="AI198" s="36">
        <f t="shared" ref="AI198:AL198" si="224">SUM(AA198)</f>
        <v>0</v>
      </c>
      <c r="AJ198" s="36">
        <f t="shared" si="224"/>
        <v>0</v>
      </c>
      <c r="AK198" s="37">
        <f t="shared" si="224"/>
        <v>0</v>
      </c>
      <c r="AL198" s="37">
        <f t="shared" si="224"/>
        <v>0</v>
      </c>
      <c r="AM198" s="38"/>
      <c r="AN198" s="39">
        <f t="shared" si="215"/>
        <v>3</v>
      </c>
      <c r="AO198" s="14"/>
      <c r="AP198" s="14"/>
      <c r="AQ198" s="14"/>
      <c r="AR198" s="14"/>
      <c r="AS198" s="14"/>
      <c r="BC198" s="15"/>
    </row>
    <row r="199" spans="1:55" ht="18" customHeight="1" x14ac:dyDescent="0.25">
      <c r="A199" s="15">
        <v>199</v>
      </c>
      <c r="B199" s="49"/>
      <c r="C199" s="17" t="s">
        <v>337</v>
      </c>
      <c r="D199" s="17" t="s">
        <v>338</v>
      </c>
      <c r="E199" s="17" t="str">
        <f t="shared" si="220"/>
        <v>Sara Harnett</v>
      </c>
      <c r="F199" s="41"/>
      <c r="G199" s="19"/>
      <c r="H199" s="20">
        <v>1.8530092592592584E-2</v>
      </c>
      <c r="I199" s="47"/>
      <c r="J199" s="21"/>
      <c r="K199" s="21"/>
      <c r="L199" s="49"/>
      <c r="M199" s="22"/>
      <c r="N199" s="17"/>
      <c r="O199" s="58"/>
      <c r="P199" s="18">
        <v>1.7870370370370373E-2</v>
      </c>
      <c r="Q199" s="18">
        <v>1.8043981481481484E-2</v>
      </c>
      <c r="R199" s="26">
        <v>1.7546296296296296E-2</v>
      </c>
      <c r="S199" s="26">
        <v>1.7557870370370373E-2</v>
      </c>
      <c r="T199" s="26">
        <v>1.7372685185185185E-2</v>
      </c>
      <c r="U199" s="25"/>
      <c r="V199" s="25"/>
      <c r="W199" s="27"/>
      <c r="X199" s="28"/>
      <c r="Y199" s="25"/>
      <c r="Z199" s="27"/>
      <c r="AA199" s="57"/>
      <c r="AB199" s="60"/>
      <c r="AC199" s="31">
        <v>4.4189814814814814E-2</v>
      </c>
      <c r="AD199" s="56"/>
      <c r="AE199" s="33">
        <f t="shared" si="64"/>
        <v>6</v>
      </c>
      <c r="AF199" s="33">
        <f t="shared" si="65"/>
        <v>6</v>
      </c>
      <c r="AG199" s="34">
        <f t="shared" si="66"/>
        <v>1.7372685185185185E-2</v>
      </c>
      <c r="AH199" s="35" t="e">
        <f t="shared" ref="AH199:AH200" si="225">MAX(H199:L199,#REF!,P199:T199,U199:X199,Y199:Z199)-MIN(H199:L199,#REF!,P199:T199,U199:X199,Y199:Z199)</f>
        <v>#REF!</v>
      </c>
      <c r="AI199" s="36">
        <f t="shared" ref="AI199:AL199" si="226">SUM(AA199)</f>
        <v>0</v>
      </c>
      <c r="AJ199" s="36">
        <f t="shared" si="226"/>
        <v>0</v>
      </c>
      <c r="AK199" s="37">
        <f t="shared" si="226"/>
        <v>4.4189814814814814E-2</v>
      </c>
      <c r="AL199" s="37">
        <f t="shared" si="226"/>
        <v>0</v>
      </c>
      <c r="AM199" s="38"/>
      <c r="AN199" s="39">
        <f t="shared" si="215"/>
        <v>7</v>
      </c>
      <c r="AO199" s="14"/>
      <c r="AP199" s="14"/>
      <c r="AQ199" s="14"/>
      <c r="AR199" s="14"/>
      <c r="AS199" s="14"/>
      <c r="BC199" s="15"/>
    </row>
    <row r="200" spans="1:55" ht="18" customHeight="1" x14ac:dyDescent="0.25">
      <c r="A200" s="15">
        <v>200</v>
      </c>
      <c r="B200" s="49"/>
      <c r="C200" s="17" t="s">
        <v>339</v>
      </c>
      <c r="D200" s="17" t="s">
        <v>340</v>
      </c>
      <c r="E200" s="17" t="str">
        <f t="shared" si="220"/>
        <v>Sarah Wiley</v>
      </c>
      <c r="F200" s="41">
        <v>1.357638888888889E-2</v>
      </c>
      <c r="G200" s="19"/>
      <c r="H200" s="23"/>
      <c r="I200" s="47"/>
      <c r="J200" s="21"/>
      <c r="K200" s="21"/>
      <c r="L200" s="22"/>
      <c r="M200" s="22"/>
      <c r="N200" s="17"/>
      <c r="O200" s="58"/>
      <c r="P200" s="24"/>
      <c r="Q200" s="24"/>
      <c r="R200" s="41"/>
      <c r="S200" s="41"/>
      <c r="T200" s="26"/>
      <c r="U200" s="41"/>
      <c r="V200" s="41"/>
      <c r="W200" s="41"/>
      <c r="X200" s="43"/>
      <c r="Y200" s="41"/>
      <c r="Z200" s="52"/>
      <c r="AA200" s="57"/>
      <c r="AB200" s="60"/>
      <c r="AC200" s="31"/>
      <c r="AD200" s="45"/>
      <c r="AE200" s="33">
        <f t="shared" si="64"/>
        <v>1</v>
      </c>
      <c r="AF200" s="33">
        <f t="shared" si="65"/>
        <v>0</v>
      </c>
      <c r="AG200" s="34">
        <f t="shared" si="66"/>
        <v>0</v>
      </c>
      <c r="AH200" s="35" t="e">
        <f t="shared" si="225"/>
        <v>#REF!</v>
      </c>
      <c r="AI200" s="36">
        <f t="shared" ref="AI200:AL200" si="227">SUM(AA200)</f>
        <v>0</v>
      </c>
      <c r="AJ200" s="36">
        <f t="shared" si="227"/>
        <v>0</v>
      </c>
      <c r="AK200" s="37">
        <f t="shared" si="227"/>
        <v>0</v>
      </c>
      <c r="AL200" s="37">
        <f t="shared" si="227"/>
        <v>0</v>
      </c>
      <c r="AM200" s="38"/>
      <c r="AN200" s="39">
        <f t="shared" si="215"/>
        <v>1</v>
      </c>
      <c r="AO200" s="14"/>
      <c r="AP200" s="14"/>
      <c r="AQ200" s="14"/>
      <c r="AR200" s="14"/>
      <c r="AS200" s="14"/>
      <c r="BC200" s="15"/>
    </row>
    <row r="201" spans="1:55" ht="18" customHeight="1" x14ac:dyDescent="0.25">
      <c r="A201" s="15">
        <v>201</v>
      </c>
      <c r="B201" s="49"/>
      <c r="C201" s="17" t="s">
        <v>221</v>
      </c>
      <c r="D201" s="17" t="s">
        <v>341</v>
      </c>
      <c r="E201" s="17" t="str">
        <f t="shared" si="220"/>
        <v xml:space="preserve">Scott Cole </v>
      </c>
      <c r="F201" s="41"/>
      <c r="G201" s="19"/>
      <c r="H201" s="23"/>
      <c r="I201" s="47"/>
      <c r="J201" s="21"/>
      <c r="K201" s="21"/>
      <c r="L201" s="22"/>
      <c r="M201" s="22"/>
      <c r="N201" s="17"/>
      <c r="O201" s="58"/>
      <c r="P201" s="24"/>
      <c r="Q201" s="24"/>
      <c r="R201" s="41"/>
      <c r="S201" s="41">
        <v>1.7013888888888887E-2</v>
      </c>
      <c r="T201" s="26"/>
      <c r="U201" s="41"/>
      <c r="V201" s="41"/>
      <c r="W201" s="41"/>
      <c r="X201" s="43"/>
      <c r="Y201" s="41"/>
      <c r="Z201" s="52"/>
      <c r="AA201" s="57"/>
      <c r="AB201" s="60"/>
      <c r="AC201" s="31"/>
      <c r="AD201" s="45"/>
      <c r="AE201" s="33">
        <f t="shared" si="64"/>
        <v>1</v>
      </c>
      <c r="AF201" s="33">
        <f t="shared" si="65"/>
        <v>1</v>
      </c>
      <c r="AG201" s="34">
        <f t="shared" si="66"/>
        <v>1.7013888888888887E-2</v>
      </c>
      <c r="AH201" s="35"/>
      <c r="AI201" s="36">
        <f t="shared" ref="AI201:AL201" si="228">SUM(AA201)</f>
        <v>0</v>
      </c>
      <c r="AJ201" s="36">
        <f t="shared" si="228"/>
        <v>0</v>
      </c>
      <c r="AK201" s="37">
        <f t="shared" si="228"/>
        <v>0</v>
      </c>
      <c r="AL201" s="37">
        <f t="shared" si="228"/>
        <v>0</v>
      </c>
      <c r="AM201" s="38"/>
      <c r="AN201" s="39">
        <f t="shared" si="215"/>
        <v>1</v>
      </c>
      <c r="AO201" s="14"/>
      <c r="AP201" s="14"/>
      <c r="AQ201" s="14"/>
      <c r="AR201" s="14"/>
      <c r="AS201" s="14"/>
      <c r="BC201" s="15"/>
    </row>
    <row r="202" spans="1:55" ht="18" customHeight="1" x14ac:dyDescent="0.25">
      <c r="A202" s="15">
        <v>202</v>
      </c>
      <c r="B202" s="49"/>
      <c r="C202" s="17" t="s">
        <v>221</v>
      </c>
      <c r="D202" s="17" t="s">
        <v>342</v>
      </c>
      <c r="E202" s="17" t="str">
        <f t="shared" si="220"/>
        <v>Scott Mulder</v>
      </c>
      <c r="F202" s="41">
        <v>1.0138888888888888E-2</v>
      </c>
      <c r="G202" s="65"/>
      <c r="H202" s="23"/>
      <c r="I202" s="47"/>
      <c r="J202" s="23">
        <v>1.6898148148148148E-2</v>
      </c>
      <c r="K202" s="21"/>
      <c r="L202" s="22"/>
      <c r="M202" s="22"/>
      <c r="N202" s="42">
        <v>1.6250000000000001E-2</v>
      </c>
      <c r="O202" s="58"/>
      <c r="P202" s="18"/>
      <c r="Q202" s="18"/>
      <c r="R202" s="41"/>
      <c r="S202" s="26"/>
      <c r="T202" s="26"/>
      <c r="U202" s="41"/>
      <c r="V202" s="41"/>
      <c r="W202" s="37"/>
      <c r="X202" s="50"/>
      <c r="Y202" s="51"/>
      <c r="Z202" s="41"/>
      <c r="AA202" s="57"/>
      <c r="AB202" s="60"/>
      <c r="AC202" s="31"/>
      <c r="AD202" s="54"/>
      <c r="AE202" s="33">
        <f t="shared" si="64"/>
        <v>3</v>
      </c>
      <c r="AF202" s="33">
        <f t="shared" si="65"/>
        <v>2</v>
      </c>
      <c r="AG202" s="34">
        <f t="shared" si="66"/>
        <v>1.6250000000000001E-2</v>
      </c>
      <c r="AH202" s="35" t="e">
        <f>MAX(H202:L202,#REF!,P202:T202,U202:X202,Y202:Z202)-MIN(H202:L202,#REF!,P202:T202,U202:X202,Y202:Z202)</f>
        <v>#REF!</v>
      </c>
      <c r="AI202" s="36">
        <f t="shared" ref="AI202:AL202" si="229">SUM(AA202)</f>
        <v>0</v>
      </c>
      <c r="AJ202" s="36">
        <f t="shared" si="229"/>
        <v>0</v>
      </c>
      <c r="AK202" s="37">
        <f t="shared" si="229"/>
        <v>0</v>
      </c>
      <c r="AL202" s="37">
        <f t="shared" si="229"/>
        <v>0</v>
      </c>
      <c r="AM202" s="38"/>
      <c r="AN202" s="39">
        <f t="shared" si="215"/>
        <v>3</v>
      </c>
      <c r="AO202" s="14"/>
      <c r="AP202" s="14"/>
      <c r="AQ202" s="14"/>
      <c r="AR202" s="67"/>
      <c r="AS202" s="67"/>
      <c r="AT202" s="68"/>
      <c r="AU202" s="68"/>
      <c r="AV202" s="68"/>
      <c r="AW202" s="68"/>
      <c r="AX202" s="68"/>
      <c r="AY202" s="68"/>
      <c r="AZ202" s="68"/>
      <c r="BA202" s="68"/>
      <c r="BB202" s="68"/>
      <c r="BC202" s="15"/>
    </row>
    <row r="203" spans="1:55" ht="18" customHeight="1" x14ac:dyDescent="0.25">
      <c r="A203" s="15">
        <v>203</v>
      </c>
      <c r="B203" s="49"/>
      <c r="C203" s="17" t="s">
        <v>221</v>
      </c>
      <c r="D203" s="17" t="s">
        <v>343</v>
      </c>
      <c r="E203" s="17" t="str">
        <f t="shared" si="220"/>
        <v>Scott Thomas</v>
      </c>
      <c r="F203" s="41"/>
      <c r="G203" s="65"/>
      <c r="H203" s="23"/>
      <c r="I203" s="47"/>
      <c r="J203" s="23"/>
      <c r="K203" s="21"/>
      <c r="L203" s="22"/>
      <c r="M203" s="22"/>
      <c r="N203" s="42"/>
      <c r="O203" s="42">
        <v>1.5462962962962963E-2</v>
      </c>
      <c r="P203" s="18"/>
      <c r="Q203" s="18"/>
      <c r="R203" s="41"/>
      <c r="S203" s="26"/>
      <c r="T203" s="26"/>
      <c r="U203" s="41"/>
      <c r="V203" s="41"/>
      <c r="W203" s="37"/>
      <c r="X203" s="50"/>
      <c r="Y203" s="51"/>
      <c r="Z203" s="41"/>
      <c r="AA203" s="57"/>
      <c r="AB203" s="60">
        <v>1.8263888888888889E-2</v>
      </c>
      <c r="AC203" s="31"/>
      <c r="AD203" s="54"/>
      <c r="AE203" s="33">
        <f t="shared" si="64"/>
        <v>1</v>
      </c>
      <c r="AF203" s="33">
        <f t="shared" si="65"/>
        <v>1</v>
      </c>
      <c r="AG203" s="34">
        <f t="shared" si="66"/>
        <v>1.5462962962962963E-2</v>
      </c>
      <c r="AH203" s="35"/>
      <c r="AI203" s="36">
        <f t="shared" ref="AI203:AL203" si="230">SUM(AA203)</f>
        <v>0</v>
      </c>
      <c r="AJ203" s="36">
        <f t="shared" si="230"/>
        <v>1.8263888888888889E-2</v>
      </c>
      <c r="AK203" s="37">
        <f t="shared" si="230"/>
        <v>0</v>
      </c>
      <c r="AL203" s="37">
        <f t="shared" si="230"/>
        <v>0</v>
      </c>
      <c r="AM203" s="38"/>
      <c r="AN203" s="39">
        <f t="shared" si="215"/>
        <v>2</v>
      </c>
      <c r="AO203" s="14"/>
      <c r="AP203" s="14"/>
      <c r="AQ203" s="14"/>
      <c r="AR203" s="67"/>
      <c r="AS203" s="67"/>
      <c r="AT203" s="68"/>
      <c r="AU203" s="68"/>
      <c r="AV203" s="68"/>
      <c r="AW203" s="68"/>
      <c r="AX203" s="68"/>
      <c r="AY203" s="68"/>
      <c r="AZ203" s="68"/>
      <c r="BA203" s="68"/>
      <c r="BB203" s="68"/>
      <c r="BC203" s="15"/>
    </row>
    <row r="204" spans="1:55" ht="18" customHeight="1" x14ac:dyDescent="0.25">
      <c r="A204" s="15">
        <v>204</v>
      </c>
      <c r="B204" s="49"/>
      <c r="C204" s="17" t="s">
        <v>221</v>
      </c>
      <c r="D204" s="17" t="s">
        <v>344</v>
      </c>
      <c r="E204" s="17" t="str">
        <f t="shared" si="220"/>
        <v>Scott Wilder</v>
      </c>
      <c r="F204" s="41"/>
      <c r="G204" s="65"/>
      <c r="H204" s="23"/>
      <c r="I204" s="47"/>
      <c r="J204" s="23"/>
      <c r="K204" s="21"/>
      <c r="L204" s="22"/>
      <c r="M204" s="22"/>
      <c r="N204" s="42"/>
      <c r="O204" s="42">
        <v>1.5763888888888886E-2</v>
      </c>
      <c r="P204" s="18">
        <v>1.6412037037037037E-2</v>
      </c>
      <c r="Q204" s="18"/>
      <c r="R204" s="41"/>
      <c r="S204" s="26"/>
      <c r="T204" s="26"/>
      <c r="U204" s="41">
        <v>1.5636574074074074E-2</v>
      </c>
      <c r="V204" s="41"/>
      <c r="W204" s="37"/>
      <c r="X204" s="50"/>
      <c r="Y204" s="51"/>
      <c r="Z204" s="41"/>
      <c r="AA204" s="59">
        <v>2.6377314814814815E-2</v>
      </c>
      <c r="AB204" s="60">
        <v>1.8449074074074073E-2</v>
      </c>
      <c r="AC204" s="31"/>
      <c r="AD204" s="54"/>
      <c r="AE204" s="33">
        <f t="shared" si="64"/>
        <v>3</v>
      </c>
      <c r="AF204" s="33">
        <f t="shared" si="65"/>
        <v>3</v>
      </c>
      <c r="AG204" s="34">
        <f t="shared" si="66"/>
        <v>1.5636574074074074E-2</v>
      </c>
      <c r="AH204" s="35"/>
      <c r="AI204" s="36">
        <f t="shared" ref="AI204:AL204" si="231">SUM(AA204)</f>
        <v>2.6377314814814815E-2</v>
      </c>
      <c r="AJ204" s="36">
        <f t="shared" si="231"/>
        <v>1.8449074074074073E-2</v>
      </c>
      <c r="AK204" s="37">
        <f t="shared" si="231"/>
        <v>0</v>
      </c>
      <c r="AL204" s="37">
        <f t="shared" si="231"/>
        <v>0</v>
      </c>
      <c r="AM204" s="38"/>
      <c r="AN204" s="39">
        <f t="shared" si="215"/>
        <v>5</v>
      </c>
      <c r="AO204" s="14"/>
      <c r="AP204" s="14"/>
      <c r="AQ204" s="14"/>
      <c r="AR204" s="67"/>
      <c r="AS204" s="67"/>
      <c r="AT204" s="68"/>
      <c r="AU204" s="68"/>
      <c r="AV204" s="68"/>
      <c r="AW204" s="68"/>
      <c r="AX204" s="68"/>
      <c r="AY204" s="68"/>
      <c r="AZ204" s="68"/>
      <c r="BA204" s="68"/>
      <c r="BB204" s="68"/>
      <c r="BC204" s="15"/>
    </row>
    <row r="205" spans="1:55" ht="18" customHeight="1" x14ac:dyDescent="0.25">
      <c r="A205" s="15">
        <v>205</v>
      </c>
      <c r="B205" s="49"/>
      <c r="C205" s="17" t="s">
        <v>221</v>
      </c>
      <c r="D205" s="17" t="s">
        <v>345</v>
      </c>
      <c r="E205" s="17" t="str">
        <f t="shared" si="220"/>
        <v>Scott Ronald</v>
      </c>
      <c r="F205" s="41"/>
      <c r="G205" s="65"/>
      <c r="H205" s="23"/>
      <c r="I205" s="47"/>
      <c r="J205" s="23"/>
      <c r="K205" s="21"/>
      <c r="L205" s="22"/>
      <c r="M205" s="22"/>
      <c r="N205" s="42"/>
      <c r="O205" s="58"/>
      <c r="P205" s="18"/>
      <c r="Q205" s="18">
        <v>1.8738425925925926E-2</v>
      </c>
      <c r="R205" s="41"/>
      <c r="S205" s="26">
        <v>1.8576388888888889E-2</v>
      </c>
      <c r="T205" s="26"/>
      <c r="U205" s="41"/>
      <c r="V205" s="41"/>
      <c r="W205" s="37"/>
      <c r="X205" s="50"/>
      <c r="Y205" s="51"/>
      <c r="Z205" s="41"/>
      <c r="AA205" s="57"/>
      <c r="AB205" s="60"/>
      <c r="AC205" s="31"/>
      <c r="AD205" s="54"/>
      <c r="AE205" s="33">
        <f t="shared" si="64"/>
        <v>2</v>
      </c>
      <c r="AF205" s="33">
        <f t="shared" si="65"/>
        <v>2</v>
      </c>
      <c r="AG205" s="34">
        <f t="shared" si="66"/>
        <v>1.8576388888888889E-2</v>
      </c>
      <c r="AH205" s="35"/>
      <c r="AI205" s="36">
        <f t="shared" ref="AI205:AL205" si="232">SUM(AA205)</f>
        <v>0</v>
      </c>
      <c r="AJ205" s="36">
        <f t="shared" si="232"/>
        <v>0</v>
      </c>
      <c r="AK205" s="37">
        <f t="shared" si="232"/>
        <v>0</v>
      </c>
      <c r="AL205" s="37">
        <f t="shared" si="232"/>
        <v>0</v>
      </c>
      <c r="AM205" s="38"/>
      <c r="AN205" s="39">
        <f t="shared" si="215"/>
        <v>2</v>
      </c>
      <c r="AO205" s="67"/>
      <c r="AP205" s="14"/>
      <c r="AQ205" s="14"/>
      <c r="AR205" s="67"/>
      <c r="AS205" s="67"/>
      <c r="AT205" s="68"/>
      <c r="AU205" s="68"/>
      <c r="AV205" s="68"/>
      <c r="AW205" s="68"/>
      <c r="AX205" s="68"/>
      <c r="AY205" s="68"/>
      <c r="AZ205" s="68"/>
      <c r="BA205" s="68"/>
      <c r="BB205" s="68"/>
      <c r="BC205" s="15"/>
    </row>
    <row r="206" spans="1:55" ht="18" customHeight="1" x14ac:dyDescent="0.25">
      <c r="A206" s="15">
        <v>206</v>
      </c>
      <c r="B206" s="49"/>
      <c r="C206" s="17" t="s">
        <v>346</v>
      </c>
      <c r="D206" s="17" t="s">
        <v>257</v>
      </c>
      <c r="E206" s="17" t="str">
        <f t="shared" si="220"/>
        <v>Sharon Prutton</v>
      </c>
      <c r="F206" s="41">
        <v>1.1458333333333334E-2</v>
      </c>
      <c r="G206" s="65"/>
      <c r="H206" s="20">
        <v>1.8287037037037039E-2</v>
      </c>
      <c r="I206" s="42">
        <v>1.7835648148148146E-2</v>
      </c>
      <c r="J206" s="21"/>
      <c r="K206" s="21"/>
      <c r="L206" s="23">
        <v>1.8587962962962966E-2</v>
      </c>
      <c r="M206" s="23">
        <v>1.8344907407407404E-2</v>
      </c>
      <c r="N206" s="42">
        <v>1.7962962962962962E-2</v>
      </c>
      <c r="O206" s="42">
        <v>1.7824074074074076E-2</v>
      </c>
      <c r="P206" s="18"/>
      <c r="Q206" s="18"/>
      <c r="R206" s="41"/>
      <c r="S206" s="26">
        <v>1.7650462962962962E-2</v>
      </c>
      <c r="T206" s="26">
        <v>1.7835648148148149E-2</v>
      </c>
      <c r="U206" s="41">
        <v>1.7384259259259262E-2</v>
      </c>
      <c r="V206" s="41">
        <v>1.7673611111111109E-2</v>
      </c>
      <c r="W206" s="37"/>
      <c r="X206" s="50">
        <v>1.7361111111111112E-2</v>
      </c>
      <c r="Y206" s="51">
        <v>1.7650462962962962E-2</v>
      </c>
      <c r="Z206" s="41"/>
      <c r="AA206" s="59">
        <v>3.1817129629629633E-2</v>
      </c>
      <c r="AB206" s="60">
        <v>2.0914351851851851E-2</v>
      </c>
      <c r="AC206" s="31">
        <v>4.5405092592592594E-2</v>
      </c>
      <c r="AD206" s="54">
        <v>2.7916666666666669E-2</v>
      </c>
      <c r="AE206" s="33">
        <f t="shared" si="64"/>
        <v>13</v>
      </c>
      <c r="AF206" s="33">
        <f t="shared" si="65"/>
        <v>12</v>
      </c>
      <c r="AG206" s="34">
        <f t="shared" si="66"/>
        <v>1.7361111111111112E-2</v>
      </c>
      <c r="AH206" s="35" t="e">
        <f>MAX(H206:L206,#REF!,P206:T206,U206:X206,Y206:Z206)-MIN(H206:L206,#REF!,P206:T206,U206:X206,Y206:Z206)</f>
        <v>#REF!</v>
      </c>
      <c r="AI206" s="36">
        <f t="shared" ref="AI206:AL206" si="233">SUM(AA206)</f>
        <v>3.1817129629629633E-2</v>
      </c>
      <c r="AJ206" s="36">
        <f t="shared" si="233"/>
        <v>2.0914351851851851E-2</v>
      </c>
      <c r="AK206" s="37">
        <f t="shared" si="233"/>
        <v>4.5405092592592594E-2</v>
      </c>
      <c r="AL206" s="37">
        <f t="shared" si="233"/>
        <v>2.7916666666666669E-2</v>
      </c>
      <c r="AM206" s="38">
        <f>SUM(AG206)+SUM(AI206:AL206)</f>
        <v>0.14341435185185186</v>
      </c>
      <c r="AN206" s="39">
        <f t="shared" si="215"/>
        <v>17</v>
      </c>
      <c r="AO206" s="67"/>
      <c r="AP206" s="14"/>
      <c r="AQ206" s="14"/>
      <c r="AR206" s="67"/>
      <c r="AS206" s="67"/>
      <c r="AT206" s="68"/>
      <c r="AU206" s="68"/>
      <c r="AV206" s="68"/>
      <c r="AW206" s="68"/>
      <c r="AX206" s="68"/>
      <c r="AY206" s="68"/>
      <c r="AZ206" s="68"/>
      <c r="BA206" s="68"/>
      <c r="BB206" s="68"/>
      <c r="BC206" s="15"/>
    </row>
    <row r="207" spans="1:55" ht="18" customHeight="1" x14ac:dyDescent="0.25">
      <c r="A207" s="15">
        <v>207</v>
      </c>
      <c r="B207" s="49"/>
      <c r="C207" s="17" t="s">
        <v>347</v>
      </c>
      <c r="D207" s="17" t="s">
        <v>348</v>
      </c>
      <c r="E207" s="17" t="str">
        <f t="shared" si="220"/>
        <v>Shaun Monaghan</v>
      </c>
      <c r="F207" s="41"/>
      <c r="G207" s="65"/>
      <c r="H207" s="20"/>
      <c r="I207" s="42"/>
      <c r="J207" s="21"/>
      <c r="K207" s="21"/>
      <c r="L207" s="23"/>
      <c r="M207" s="23"/>
      <c r="N207" s="42"/>
      <c r="O207" s="42"/>
      <c r="P207" s="18"/>
      <c r="Q207" s="18"/>
      <c r="R207" s="41"/>
      <c r="S207" s="26"/>
      <c r="T207" s="26"/>
      <c r="U207" s="41"/>
      <c r="V207" s="41">
        <v>1.8553240740740742E-2</v>
      </c>
      <c r="W207" s="37"/>
      <c r="X207" s="50"/>
      <c r="Y207" s="51"/>
      <c r="Z207" s="41"/>
      <c r="AA207" s="57"/>
      <c r="AB207" s="60"/>
      <c r="AC207" s="31"/>
      <c r="AD207" s="54"/>
      <c r="AE207" s="33">
        <f t="shared" si="64"/>
        <v>1</v>
      </c>
      <c r="AF207" s="33">
        <f t="shared" si="65"/>
        <v>1</v>
      </c>
      <c r="AG207" s="34">
        <f t="shared" si="66"/>
        <v>1.8553240740740742E-2</v>
      </c>
      <c r="AH207" s="35"/>
      <c r="AI207" s="36">
        <f t="shared" ref="AI207:AL207" si="234">SUM(AA207)</f>
        <v>0</v>
      </c>
      <c r="AJ207" s="36">
        <f t="shared" si="234"/>
        <v>0</v>
      </c>
      <c r="AK207" s="37">
        <f t="shared" si="234"/>
        <v>0</v>
      </c>
      <c r="AL207" s="37">
        <f t="shared" si="234"/>
        <v>0</v>
      </c>
      <c r="AM207" s="38"/>
      <c r="AN207" s="39">
        <f t="shared" si="215"/>
        <v>1</v>
      </c>
      <c r="AO207" s="67"/>
      <c r="AP207" s="14"/>
      <c r="AQ207" s="14"/>
      <c r="AR207" s="67"/>
      <c r="AS207" s="67"/>
      <c r="AT207" s="68"/>
      <c r="AU207" s="68"/>
      <c r="AV207" s="68"/>
      <c r="AW207" s="68"/>
      <c r="AX207" s="68"/>
      <c r="AY207" s="68"/>
      <c r="AZ207" s="68"/>
      <c r="BA207" s="68"/>
      <c r="BB207" s="68"/>
      <c r="BC207" s="15"/>
    </row>
    <row r="208" spans="1:55" ht="18" customHeight="1" x14ac:dyDescent="0.25">
      <c r="A208" s="15">
        <v>208</v>
      </c>
      <c r="B208" s="49"/>
      <c r="C208" s="21" t="s">
        <v>349</v>
      </c>
      <c r="D208" s="21" t="s">
        <v>350</v>
      </c>
      <c r="E208" s="17" t="str">
        <f t="shared" si="220"/>
        <v>Sophie Evans</v>
      </c>
      <c r="F208" s="20"/>
      <c r="G208" s="65"/>
      <c r="H208" s="20">
        <v>1.996527777777778E-2</v>
      </c>
      <c r="I208" s="47"/>
      <c r="J208" s="21"/>
      <c r="K208" s="21"/>
      <c r="L208" s="22"/>
      <c r="M208" s="22"/>
      <c r="N208" s="42">
        <v>2.011574074074074E-2</v>
      </c>
      <c r="O208" s="58"/>
      <c r="P208" s="18"/>
      <c r="Q208" s="18"/>
      <c r="R208" s="41"/>
      <c r="S208" s="26"/>
      <c r="T208" s="26"/>
      <c r="U208" s="41"/>
      <c r="V208" s="41"/>
      <c r="W208" s="37"/>
      <c r="X208" s="50"/>
      <c r="Y208" s="51"/>
      <c r="Z208" s="41"/>
      <c r="AA208" s="59">
        <v>3.4733796296296297E-2</v>
      </c>
      <c r="AB208" s="60"/>
      <c r="AC208" s="31"/>
      <c r="AD208" s="54"/>
      <c r="AE208" s="33">
        <f t="shared" si="64"/>
        <v>2</v>
      </c>
      <c r="AF208" s="33">
        <f t="shared" si="65"/>
        <v>2</v>
      </c>
      <c r="AG208" s="34">
        <f t="shared" si="66"/>
        <v>1.996527777777778E-2</v>
      </c>
      <c r="AH208" s="35"/>
      <c r="AI208" s="36">
        <f t="shared" ref="AI208:AL208" si="235">SUM(AA208)</f>
        <v>3.4733796296296297E-2</v>
      </c>
      <c r="AJ208" s="36">
        <f t="shared" si="235"/>
        <v>0</v>
      </c>
      <c r="AK208" s="37">
        <f t="shared" si="235"/>
        <v>0</v>
      </c>
      <c r="AL208" s="37">
        <f t="shared" si="235"/>
        <v>0</v>
      </c>
      <c r="AM208" s="38"/>
      <c r="AN208" s="39">
        <f t="shared" si="215"/>
        <v>3</v>
      </c>
      <c r="AO208" s="67"/>
      <c r="AP208" s="67"/>
      <c r="AQ208" s="67"/>
      <c r="AR208" s="67"/>
      <c r="AS208" s="67"/>
      <c r="AT208" s="68"/>
      <c r="AU208" s="68"/>
      <c r="AV208" s="68"/>
      <c r="AW208" s="68"/>
      <c r="AX208" s="68"/>
      <c r="AY208" s="68"/>
      <c r="AZ208" s="68"/>
      <c r="BA208" s="68"/>
      <c r="BB208" s="68"/>
      <c r="BC208" s="15"/>
    </row>
    <row r="209" spans="1:55" ht="18" customHeight="1" x14ac:dyDescent="0.25">
      <c r="A209" s="15">
        <v>209</v>
      </c>
      <c r="B209" s="49"/>
      <c r="C209" s="21" t="s">
        <v>351</v>
      </c>
      <c r="D209" s="21" t="s">
        <v>352</v>
      </c>
      <c r="E209" s="17" t="str">
        <f t="shared" si="220"/>
        <v>Steph McCue</v>
      </c>
      <c r="F209" s="20"/>
      <c r="G209" s="65"/>
      <c r="H209" s="20"/>
      <c r="I209" s="47"/>
      <c r="J209" s="21"/>
      <c r="K209" s="21"/>
      <c r="L209" s="22"/>
      <c r="M209" s="22"/>
      <c r="N209" s="42"/>
      <c r="O209" s="58"/>
      <c r="P209" s="18"/>
      <c r="Q209" s="18"/>
      <c r="R209" s="41"/>
      <c r="S209" s="26"/>
      <c r="T209" s="26"/>
      <c r="U209" s="41">
        <v>1.9884259259259258E-2</v>
      </c>
      <c r="V209" s="41"/>
      <c r="W209" s="37"/>
      <c r="X209" s="50"/>
      <c r="Y209" s="51">
        <v>1.9884259259259258E-2</v>
      </c>
      <c r="Z209" s="41"/>
      <c r="AA209" s="57"/>
      <c r="AB209" s="60"/>
      <c r="AC209" s="31"/>
      <c r="AD209" s="54"/>
      <c r="AE209" s="33">
        <f t="shared" si="64"/>
        <v>2</v>
      </c>
      <c r="AF209" s="33">
        <f t="shared" si="65"/>
        <v>2</v>
      </c>
      <c r="AG209" s="34">
        <f t="shared" si="66"/>
        <v>1.9884259259259258E-2</v>
      </c>
      <c r="AH209" s="35"/>
      <c r="AI209" s="36">
        <f t="shared" ref="AI209:AL209" si="236">SUM(AA209)</f>
        <v>0</v>
      </c>
      <c r="AJ209" s="36">
        <f t="shared" si="236"/>
        <v>0</v>
      </c>
      <c r="AK209" s="37">
        <f t="shared" si="236"/>
        <v>0</v>
      </c>
      <c r="AL209" s="37">
        <f t="shared" si="236"/>
        <v>0</v>
      </c>
      <c r="AM209" s="38"/>
      <c r="AN209" s="39">
        <f t="shared" si="215"/>
        <v>2</v>
      </c>
      <c r="AO209" s="67"/>
      <c r="AP209" s="67"/>
      <c r="AQ209" s="67"/>
      <c r="AR209" s="67"/>
      <c r="AS209" s="67"/>
      <c r="AT209" s="68"/>
      <c r="AU209" s="68"/>
      <c r="AV209" s="68"/>
      <c r="AW209" s="68"/>
      <c r="AX209" s="68"/>
      <c r="AY209" s="68"/>
      <c r="AZ209" s="68"/>
      <c r="BA209" s="68"/>
      <c r="BB209" s="68"/>
      <c r="BC209" s="15"/>
    </row>
    <row r="210" spans="1:55" ht="18" customHeight="1" x14ac:dyDescent="0.25">
      <c r="A210" s="15">
        <v>210</v>
      </c>
      <c r="B210" s="49"/>
      <c r="C210" s="21" t="s">
        <v>353</v>
      </c>
      <c r="D210" s="21" t="s">
        <v>251</v>
      </c>
      <c r="E210" s="17" t="str">
        <f t="shared" si="220"/>
        <v>Stephen Mark</v>
      </c>
      <c r="F210" s="20"/>
      <c r="G210" s="19"/>
      <c r="H210" s="20"/>
      <c r="I210" s="47"/>
      <c r="J210" s="23">
        <v>1.5891203703703706E-2</v>
      </c>
      <c r="K210" s="21"/>
      <c r="L210" s="22"/>
      <c r="M210" s="22"/>
      <c r="N210" s="17"/>
      <c r="O210" s="49"/>
      <c r="P210" s="18">
        <v>1.554398148148148E-2</v>
      </c>
      <c r="Q210" s="24"/>
      <c r="R210" s="25"/>
      <c r="S210" s="25"/>
      <c r="T210" s="25"/>
      <c r="U210" s="25"/>
      <c r="V210" s="25"/>
      <c r="W210" s="27"/>
      <c r="X210" s="50"/>
      <c r="Y210" s="51"/>
      <c r="Z210" s="52"/>
      <c r="AA210" s="53"/>
      <c r="AB210" s="30"/>
      <c r="AC210" s="55"/>
      <c r="AD210" s="54"/>
      <c r="AE210" s="33">
        <f t="shared" si="64"/>
        <v>2</v>
      </c>
      <c r="AF210" s="33">
        <f t="shared" si="65"/>
        <v>2</v>
      </c>
      <c r="AG210" s="34">
        <f t="shared" si="66"/>
        <v>1.554398148148148E-2</v>
      </c>
      <c r="AH210" s="35" t="e">
        <f t="shared" ref="AH210:AH211" si="237">MAX(H210:L210,#REF!,P210:T210,U210:X210,Y210:Z210)-MIN(H210:L210,#REF!,P210:T210,U210:X210,Y210:Z210)</f>
        <v>#REF!</v>
      </c>
      <c r="AI210" s="36">
        <f t="shared" ref="AI210:AL210" si="238">SUM(AA210)</f>
        <v>0</v>
      </c>
      <c r="AJ210" s="36">
        <f t="shared" si="238"/>
        <v>0</v>
      </c>
      <c r="AK210" s="37">
        <f t="shared" si="238"/>
        <v>0</v>
      </c>
      <c r="AL210" s="37">
        <f t="shared" si="238"/>
        <v>0</v>
      </c>
      <c r="AM210" s="38"/>
      <c r="AN210" s="39">
        <f t="shared" si="215"/>
        <v>2</v>
      </c>
      <c r="AO210" s="67"/>
      <c r="AP210" s="67"/>
      <c r="AQ210" s="67"/>
      <c r="AR210" s="14"/>
      <c r="AS210" s="14"/>
      <c r="BC210" s="15"/>
    </row>
    <row r="211" spans="1:55" ht="18" customHeight="1" x14ac:dyDescent="0.25">
      <c r="A211" s="15">
        <v>211</v>
      </c>
      <c r="B211" s="49"/>
      <c r="C211" s="17" t="s">
        <v>354</v>
      </c>
      <c r="D211" s="17" t="s">
        <v>355</v>
      </c>
      <c r="E211" s="17" t="str">
        <f t="shared" si="220"/>
        <v>Steve Flanagan</v>
      </c>
      <c r="F211" s="18">
        <v>9.4328703703703692E-3</v>
      </c>
      <c r="G211" s="19"/>
      <c r="H211" s="20">
        <v>1.5335648148148147E-2</v>
      </c>
      <c r="I211" s="42">
        <v>1.511574074074074E-2</v>
      </c>
      <c r="J211" s="23">
        <v>1.5370370370370369E-2</v>
      </c>
      <c r="K211" s="42">
        <v>1.5416666666666667E-2</v>
      </c>
      <c r="L211" s="23">
        <v>1.5324074074074073E-2</v>
      </c>
      <c r="M211" s="23">
        <v>1.5358796296296294E-2</v>
      </c>
      <c r="N211" s="17"/>
      <c r="O211" s="49"/>
      <c r="P211" s="26">
        <v>1.4965277777777779E-2</v>
      </c>
      <c r="Q211" s="26">
        <v>1.511574074074074E-2</v>
      </c>
      <c r="R211" s="41">
        <v>1.5173611111111112E-2</v>
      </c>
      <c r="S211" s="41">
        <v>1.486111111111111E-2</v>
      </c>
      <c r="T211" s="26">
        <v>1.4988425925925926E-2</v>
      </c>
      <c r="U211" s="41">
        <v>1.4652777777777778E-2</v>
      </c>
      <c r="V211" s="41">
        <v>1.5046296296296295E-2</v>
      </c>
      <c r="W211" s="37"/>
      <c r="X211" s="50"/>
      <c r="Y211" s="51">
        <v>1.4814814814814814E-2</v>
      </c>
      <c r="Z211" s="41"/>
      <c r="AA211" s="62">
        <v>2.5567129629629634E-2</v>
      </c>
      <c r="AB211" s="44">
        <v>1.7789351851851851E-2</v>
      </c>
      <c r="AC211" s="31">
        <v>3.8530092592592595E-2</v>
      </c>
      <c r="AD211" s="54">
        <v>2.388888888888889E-2</v>
      </c>
      <c r="AE211" s="33">
        <f t="shared" si="64"/>
        <v>15</v>
      </c>
      <c r="AF211" s="33">
        <f t="shared" si="65"/>
        <v>14</v>
      </c>
      <c r="AG211" s="34">
        <f t="shared" si="66"/>
        <v>1.4652777777777778E-2</v>
      </c>
      <c r="AH211" s="35" t="e">
        <f t="shared" si="237"/>
        <v>#REF!</v>
      </c>
      <c r="AI211" s="36">
        <f t="shared" ref="AI211:AL211" si="239">SUM(AA211)</f>
        <v>2.5567129629629634E-2</v>
      </c>
      <c r="AJ211" s="36">
        <f t="shared" si="239"/>
        <v>1.7789351851851851E-2</v>
      </c>
      <c r="AK211" s="37">
        <f t="shared" si="239"/>
        <v>3.8530092592592595E-2</v>
      </c>
      <c r="AL211" s="37">
        <f t="shared" si="239"/>
        <v>2.388888888888889E-2</v>
      </c>
      <c r="AM211" s="38">
        <f>SUM(AG211)+SUM(AI211:AL211)</f>
        <v>0.12042824074074074</v>
      </c>
      <c r="AN211" s="39">
        <f t="shared" si="215"/>
        <v>19</v>
      </c>
      <c r="AO211" s="67"/>
      <c r="AP211" s="67"/>
      <c r="AQ211" s="67"/>
      <c r="AR211" s="14"/>
      <c r="AS211" s="14"/>
      <c r="BC211" s="15"/>
    </row>
    <row r="212" spans="1:55" ht="18" customHeight="1" x14ac:dyDescent="0.25">
      <c r="A212" s="15">
        <v>212</v>
      </c>
      <c r="B212" s="49"/>
      <c r="C212" s="22" t="s">
        <v>354</v>
      </c>
      <c r="D212" s="22" t="s">
        <v>85</v>
      </c>
      <c r="E212" s="17" t="str">
        <f t="shared" si="220"/>
        <v>Steve Marshall</v>
      </c>
      <c r="F212" s="18"/>
      <c r="G212" s="19"/>
      <c r="H212" s="20"/>
      <c r="I212" s="42"/>
      <c r="J212" s="23"/>
      <c r="K212" s="42"/>
      <c r="L212" s="23">
        <v>1.9606481481481482E-2</v>
      </c>
      <c r="M212" s="22"/>
      <c r="N212" s="22"/>
      <c r="O212" s="58"/>
      <c r="P212" s="26"/>
      <c r="Q212" s="26"/>
      <c r="R212" s="41"/>
      <c r="S212" s="41"/>
      <c r="T212" s="26"/>
      <c r="U212" s="41"/>
      <c r="V212" s="41"/>
      <c r="W212" s="37"/>
      <c r="X212" s="50"/>
      <c r="Y212" s="51"/>
      <c r="Z212" s="41"/>
      <c r="AA212" s="57"/>
      <c r="AB212" s="60">
        <v>2.3078703703703702E-2</v>
      </c>
      <c r="AC212" s="31"/>
      <c r="AD212" s="54"/>
      <c r="AE212" s="33">
        <f t="shared" si="64"/>
        <v>1</v>
      </c>
      <c r="AF212" s="33">
        <f t="shared" si="65"/>
        <v>1</v>
      </c>
      <c r="AG212" s="34">
        <f t="shared" si="66"/>
        <v>1.9606481481481482E-2</v>
      </c>
      <c r="AH212" s="35"/>
      <c r="AI212" s="36">
        <f t="shared" ref="AI212:AL212" si="240">SUM(AA212)</f>
        <v>0</v>
      </c>
      <c r="AJ212" s="36">
        <f t="shared" si="240"/>
        <v>2.3078703703703702E-2</v>
      </c>
      <c r="AK212" s="37">
        <f t="shared" si="240"/>
        <v>0</v>
      </c>
      <c r="AL212" s="37">
        <f t="shared" si="240"/>
        <v>0</v>
      </c>
      <c r="AM212" s="38"/>
      <c r="AN212" s="39">
        <f t="shared" si="215"/>
        <v>2</v>
      </c>
      <c r="AO212" s="67"/>
      <c r="AP212" s="67"/>
      <c r="AQ212" s="67"/>
      <c r="AR212" s="14"/>
      <c r="AS212" s="14"/>
      <c r="BC212" s="15"/>
    </row>
    <row r="213" spans="1:55" ht="18" customHeight="1" x14ac:dyDescent="0.25">
      <c r="A213" s="15">
        <v>213</v>
      </c>
      <c r="B213" s="49"/>
      <c r="C213" s="22" t="s">
        <v>354</v>
      </c>
      <c r="D213" s="22" t="s">
        <v>137</v>
      </c>
      <c r="E213" s="17" t="str">
        <f t="shared" si="220"/>
        <v>Steve McDonald</v>
      </c>
      <c r="F213" s="18"/>
      <c r="G213" s="19"/>
      <c r="H213" s="20"/>
      <c r="I213" s="42"/>
      <c r="J213" s="23"/>
      <c r="K213" s="42"/>
      <c r="L213" s="23"/>
      <c r="M213" s="22"/>
      <c r="N213" s="22"/>
      <c r="O213" s="58"/>
      <c r="P213" s="26"/>
      <c r="Q213" s="26"/>
      <c r="R213" s="41"/>
      <c r="S213" s="41"/>
      <c r="T213" s="26"/>
      <c r="U213" s="41">
        <v>1.9953703703703706E-2</v>
      </c>
      <c r="V213" s="41"/>
      <c r="W213" s="37"/>
      <c r="X213" s="50"/>
      <c r="Y213" s="51"/>
      <c r="Z213" s="41"/>
      <c r="AA213" s="57"/>
      <c r="AB213" s="61"/>
      <c r="AC213" s="31"/>
      <c r="AD213" s="54"/>
      <c r="AE213" s="33">
        <f t="shared" si="64"/>
        <v>1</v>
      </c>
      <c r="AF213" s="33">
        <f t="shared" si="65"/>
        <v>1</v>
      </c>
      <c r="AG213" s="34">
        <f t="shared" si="66"/>
        <v>1.9953703703703706E-2</v>
      </c>
      <c r="AH213" s="35"/>
      <c r="AI213" s="36">
        <f t="shared" ref="AI213:AL213" si="241">SUM(AA213)</f>
        <v>0</v>
      </c>
      <c r="AJ213" s="36">
        <f t="shared" si="241"/>
        <v>0</v>
      </c>
      <c r="AK213" s="37">
        <f t="shared" si="241"/>
        <v>0</v>
      </c>
      <c r="AL213" s="37">
        <f t="shared" si="241"/>
        <v>0</v>
      </c>
      <c r="AM213" s="38"/>
      <c r="AN213" s="39">
        <f t="shared" si="215"/>
        <v>1</v>
      </c>
      <c r="AO213" s="14"/>
      <c r="AP213" s="67"/>
      <c r="AQ213" s="67"/>
      <c r="AR213" s="14"/>
      <c r="AS213" s="14"/>
      <c r="BC213" s="15"/>
    </row>
    <row r="214" spans="1:55" ht="18" customHeight="1" x14ac:dyDescent="0.25">
      <c r="A214" s="15">
        <v>214</v>
      </c>
      <c r="B214" s="49"/>
      <c r="C214" s="17" t="s">
        <v>356</v>
      </c>
      <c r="D214" s="17" t="s">
        <v>357</v>
      </c>
      <c r="E214" s="17" t="str">
        <f t="shared" si="220"/>
        <v>Stewart Ford</v>
      </c>
      <c r="F214" s="18"/>
      <c r="G214" s="46"/>
      <c r="H214" s="20"/>
      <c r="I214" s="42"/>
      <c r="J214" s="23"/>
      <c r="K214" s="42">
        <v>1.8437499999999996E-2</v>
      </c>
      <c r="L214" s="23">
        <v>1.8414351851851848E-2</v>
      </c>
      <c r="M214" s="23">
        <v>1.8414351851851848E-2</v>
      </c>
      <c r="N214" s="22"/>
      <c r="O214" s="58"/>
      <c r="P214" s="26"/>
      <c r="Q214" s="26"/>
      <c r="R214" s="41"/>
      <c r="S214" s="41"/>
      <c r="T214" s="26">
        <v>1.7893518518518517E-2</v>
      </c>
      <c r="U214" s="41">
        <v>1.7152777777777777E-2</v>
      </c>
      <c r="V214" s="41">
        <v>1.7511574074074072E-2</v>
      </c>
      <c r="W214" s="37"/>
      <c r="X214" s="50"/>
      <c r="Y214" s="51"/>
      <c r="Z214" s="41"/>
      <c r="AA214" s="59">
        <v>3.2789351851851854E-2</v>
      </c>
      <c r="AB214" s="61"/>
      <c r="AC214" s="31"/>
      <c r="AD214" s="54"/>
      <c r="AE214" s="33">
        <f t="shared" si="64"/>
        <v>6</v>
      </c>
      <c r="AF214" s="33">
        <f t="shared" si="65"/>
        <v>6</v>
      </c>
      <c r="AG214" s="34">
        <f t="shared" si="66"/>
        <v>1.7152777777777777E-2</v>
      </c>
      <c r="AH214" s="35"/>
      <c r="AI214" s="36">
        <f t="shared" ref="AI214:AL214" si="242">SUM(AA214)</f>
        <v>3.2789351851851854E-2</v>
      </c>
      <c r="AJ214" s="36">
        <f t="shared" si="242"/>
        <v>0</v>
      </c>
      <c r="AK214" s="37">
        <f t="shared" si="242"/>
        <v>0</v>
      </c>
      <c r="AL214" s="37">
        <f t="shared" si="242"/>
        <v>0</v>
      </c>
      <c r="AM214" s="38"/>
      <c r="AN214" s="39">
        <f t="shared" si="215"/>
        <v>7</v>
      </c>
      <c r="AO214" s="14"/>
      <c r="AP214" s="67"/>
      <c r="AQ214" s="67"/>
      <c r="AR214" s="14"/>
      <c r="AS214" s="14"/>
      <c r="BC214" s="15"/>
    </row>
    <row r="215" spans="1:55" ht="18" customHeight="1" x14ac:dyDescent="0.25">
      <c r="A215" s="15">
        <v>215</v>
      </c>
      <c r="B215" s="49"/>
      <c r="C215" s="17" t="s">
        <v>358</v>
      </c>
      <c r="D215" s="17" t="s">
        <v>359</v>
      </c>
      <c r="E215" s="17" t="str">
        <f t="shared" si="220"/>
        <v>Stuart Wise</v>
      </c>
      <c r="F215" s="41">
        <v>1.1203703703703702E-2</v>
      </c>
      <c r="G215" s="46"/>
      <c r="H215" s="23"/>
      <c r="I215" s="47"/>
      <c r="J215" s="21"/>
      <c r="K215" s="42">
        <v>1.7754629629629634E-2</v>
      </c>
      <c r="L215" s="22"/>
      <c r="M215" s="23">
        <v>1.7766203703703701E-2</v>
      </c>
      <c r="N215" s="22"/>
      <c r="O215" s="58"/>
      <c r="P215" s="26"/>
      <c r="Q215" s="26"/>
      <c r="R215" s="41"/>
      <c r="S215" s="41"/>
      <c r="T215" s="26">
        <v>1.7754629629629631E-2</v>
      </c>
      <c r="U215" s="41">
        <v>1.7754629629629631E-2</v>
      </c>
      <c r="V215" s="41">
        <v>1.7858796296296296E-2</v>
      </c>
      <c r="W215" s="37"/>
      <c r="X215" s="50"/>
      <c r="Y215" s="51"/>
      <c r="Z215" s="41"/>
      <c r="AA215" s="57"/>
      <c r="AB215" s="61"/>
      <c r="AC215" s="31"/>
      <c r="AD215" s="54"/>
      <c r="AE215" s="33">
        <f t="shared" si="64"/>
        <v>6</v>
      </c>
      <c r="AF215" s="33">
        <f t="shared" si="65"/>
        <v>5</v>
      </c>
      <c r="AG215" s="34">
        <f t="shared" si="66"/>
        <v>1.7754629629629631E-2</v>
      </c>
      <c r="AH215" s="35"/>
      <c r="AI215" s="36">
        <f t="shared" ref="AI215:AL215" si="243">SUM(AA215)</f>
        <v>0</v>
      </c>
      <c r="AJ215" s="36">
        <f t="shared" si="243"/>
        <v>0</v>
      </c>
      <c r="AK215" s="37">
        <f t="shared" si="243"/>
        <v>0</v>
      </c>
      <c r="AL215" s="37">
        <f t="shared" si="243"/>
        <v>0</v>
      </c>
      <c r="AM215" s="38"/>
      <c r="AN215" s="39">
        <f t="shared" si="215"/>
        <v>6</v>
      </c>
      <c r="AO215" s="14"/>
      <c r="AP215" s="67"/>
      <c r="AQ215" s="67"/>
      <c r="AR215" s="14"/>
      <c r="AS215" s="14"/>
      <c r="BC215" s="15"/>
    </row>
    <row r="216" spans="1:55" ht="18" customHeight="1" x14ac:dyDescent="0.25">
      <c r="A216" s="15">
        <v>216</v>
      </c>
      <c r="B216" s="49"/>
      <c r="C216" s="17" t="s">
        <v>358</v>
      </c>
      <c r="D216" s="17" t="s">
        <v>360</v>
      </c>
      <c r="E216" s="17" t="str">
        <f t="shared" si="220"/>
        <v>Stuart Lowe</v>
      </c>
      <c r="F216" s="41"/>
      <c r="G216" s="19"/>
      <c r="H216" s="23"/>
      <c r="I216" s="42">
        <v>1.6886574074074075E-2</v>
      </c>
      <c r="J216" s="23">
        <v>1.6319444444444442E-2</v>
      </c>
      <c r="K216" s="21"/>
      <c r="L216" s="23">
        <v>1.5659722222222221E-2</v>
      </c>
      <c r="M216" s="22"/>
      <c r="N216" s="42">
        <v>1.5902777777777776E-2</v>
      </c>
      <c r="O216" s="41">
        <v>1.6018518518518519E-2</v>
      </c>
      <c r="P216" s="26"/>
      <c r="Q216" s="26"/>
      <c r="R216" s="41"/>
      <c r="S216" s="41"/>
      <c r="T216" s="41"/>
      <c r="U216" s="41"/>
      <c r="V216" s="41"/>
      <c r="W216" s="37"/>
      <c r="X216" s="50"/>
      <c r="Y216" s="51">
        <v>1.6006944444444445E-2</v>
      </c>
      <c r="Z216" s="52"/>
      <c r="AA216" s="48"/>
      <c r="AB216" s="30"/>
      <c r="AC216" s="44"/>
      <c r="AD216" s="54"/>
      <c r="AE216" s="33">
        <f t="shared" si="64"/>
        <v>6</v>
      </c>
      <c r="AF216" s="33">
        <f t="shared" si="65"/>
        <v>6</v>
      </c>
      <c r="AG216" s="34">
        <f t="shared" si="66"/>
        <v>1.5659722222222221E-2</v>
      </c>
      <c r="AH216" s="35">
        <f t="shared" ref="AH216:AH217" si="244">MAX(H216:L216,O216,P216:T216,U216:X216,Y216:Z216)-MIN(H216:L216,O216,P216:T216,U216:X216,Y216:Z216)</f>
        <v>1.226851851851854E-3</v>
      </c>
      <c r="AI216" s="36">
        <f t="shared" ref="AI216:AL216" si="245">SUM(AA216)</f>
        <v>0</v>
      </c>
      <c r="AJ216" s="36">
        <f t="shared" si="245"/>
        <v>0</v>
      </c>
      <c r="AK216" s="37">
        <f t="shared" si="245"/>
        <v>0</v>
      </c>
      <c r="AL216" s="37">
        <f t="shared" si="245"/>
        <v>0</v>
      </c>
      <c r="AM216" s="38"/>
      <c r="AN216" s="39">
        <f t="shared" si="215"/>
        <v>6</v>
      </c>
      <c r="AO216" s="14"/>
      <c r="AP216" s="14"/>
      <c r="AQ216" s="14"/>
      <c r="AR216" s="14"/>
      <c r="AS216" s="14"/>
      <c r="BC216" s="15"/>
    </row>
    <row r="217" spans="1:55" ht="18" customHeight="1" x14ac:dyDescent="0.25">
      <c r="A217" s="15">
        <v>217</v>
      </c>
      <c r="B217" s="49"/>
      <c r="C217" s="17" t="s">
        <v>361</v>
      </c>
      <c r="D217" s="17" t="s">
        <v>362</v>
      </c>
      <c r="E217" s="17" t="str">
        <f t="shared" si="220"/>
        <v>Sue Lazar</v>
      </c>
      <c r="F217" s="18">
        <v>1.1944444444444445E-2</v>
      </c>
      <c r="G217" s="46"/>
      <c r="H217" s="23"/>
      <c r="I217" s="47"/>
      <c r="J217" s="23">
        <v>1.8587962962962962E-2</v>
      </c>
      <c r="K217" s="42">
        <v>1.8518518518518514E-2</v>
      </c>
      <c r="L217" s="23">
        <v>1.8831018518518518E-2</v>
      </c>
      <c r="M217" s="22"/>
      <c r="N217" s="22"/>
      <c r="O217" s="41">
        <v>1.8148148148148146E-2</v>
      </c>
      <c r="P217" s="26">
        <v>1.8483796296296297E-2</v>
      </c>
      <c r="Q217" s="26"/>
      <c r="R217" s="41">
        <v>1.7939814814814815E-2</v>
      </c>
      <c r="S217" s="41">
        <v>1.7962962962962962E-2</v>
      </c>
      <c r="T217" s="41">
        <v>1.8275462962962962E-2</v>
      </c>
      <c r="U217" s="41">
        <v>1.7511574074074072E-2</v>
      </c>
      <c r="V217" s="41">
        <v>1.7835648148148149E-2</v>
      </c>
      <c r="W217" s="37"/>
      <c r="X217" s="50">
        <v>1.8194444444444444E-2</v>
      </c>
      <c r="Y217" s="51">
        <v>1.7685185185185182E-2</v>
      </c>
      <c r="Z217" s="52"/>
      <c r="AA217" s="48">
        <v>3.4282407407407407E-2</v>
      </c>
      <c r="AB217" s="44">
        <v>2.1261574074074075E-2</v>
      </c>
      <c r="AC217" s="44">
        <v>4.6319444444444441E-2</v>
      </c>
      <c r="AD217" s="54">
        <v>2.855324074074074E-2</v>
      </c>
      <c r="AE217" s="33">
        <f t="shared" si="64"/>
        <v>13</v>
      </c>
      <c r="AF217" s="33">
        <f t="shared" si="65"/>
        <v>12</v>
      </c>
      <c r="AG217" s="34">
        <f t="shared" si="66"/>
        <v>1.7511574074074072E-2</v>
      </c>
      <c r="AH217" s="35">
        <f t="shared" si="244"/>
        <v>1.319444444444446E-3</v>
      </c>
      <c r="AI217" s="36">
        <f t="shared" ref="AI217:AL217" si="246">SUM(AA217)</f>
        <v>3.4282407407407407E-2</v>
      </c>
      <c r="AJ217" s="36">
        <f t="shared" si="246"/>
        <v>2.1261574074074075E-2</v>
      </c>
      <c r="AK217" s="37">
        <f t="shared" si="246"/>
        <v>4.6319444444444441E-2</v>
      </c>
      <c r="AL217" s="37">
        <f t="shared" si="246"/>
        <v>2.855324074074074E-2</v>
      </c>
      <c r="AM217" s="38">
        <f>SUM(AG217)+SUM(AI217:AL217)</f>
        <v>0.14792824074074076</v>
      </c>
      <c r="AN217" s="39">
        <f t="shared" si="215"/>
        <v>17</v>
      </c>
      <c r="AO217" s="14"/>
      <c r="AP217" s="14"/>
      <c r="AQ217" s="14"/>
      <c r="AR217" s="14"/>
      <c r="AS217" s="14"/>
      <c r="BC217" s="15"/>
    </row>
    <row r="218" spans="1:55" ht="18" customHeight="1" x14ac:dyDescent="0.25">
      <c r="A218" s="15">
        <v>218</v>
      </c>
      <c r="B218" s="49"/>
      <c r="C218" s="17" t="s">
        <v>363</v>
      </c>
      <c r="D218" s="17" t="s">
        <v>247</v>
      </c>
      <c r="E218" s="17" t="str">
        <f t="shared" si="220"/>
        <v>Tanya Merchant</v>
      </c>
      <c r="F218" s="18"/>
      <c r="G218" s="46"/>
      <c r="H218" s="23"/>
      <c r="I218" s="47"/>
      <c r="J218" s="23"/>
      <c r="K218" s="42">
        <v>1.9247685185185187E-2</v>
      </c>
      <c r="L218" s="23">
        <v>1.8726851851851856E-2</v>
      </c>
      <c r="M218" s="22"/>
      <c r="N218" s="22"/>
      <c r="O218" s="41">
        <v>1.8206018518518517E-2</v>
      </c>
      <c r="P218" s="26"/>
      <c r="Q218" s="26"/>
      <c r="R218" s="41"/>
      <c r="S218" s="41"/>
      <c r="T218" s="41"/>
      <c r="U218" s="41"/>
      <c r="V218" s="41"/>
      <c r="W218" s="37"/>
      <c r="X218" s="50"/>
      <c r="Y218" s="51"/>
      <c r="Z218" s="52"/>
      <c r="AA218" s="48">
        <v>3.4363425925925929E-2</v>
      </c>
      <c r="AB218" s="30"/>
      <c r="AC218" s="44"/>
      <c r="AD218" s="54"/>
      <c r="AE218" s="33">
        <f t="shared" si="64"/>
        <v>3</v>
      </c>
      <c r="AF218" s="33">
        <f t="shared" si="65"/>
        <v>3</v>
      </c>
      <c r="AG218" s="34">
        <f t="shared" si="66"/>
        <v>1.8206018518518517E-2</v>
      </c>
      <c r="AH218" s="35"/>
      <c r="AI218" s="36">
        <f t="shared" ref="AI218:AL218" si="247">SUM(AA218)</f>
        <v>3.4363425925925929E-2</v>
      </c>
      <c r="AJ218" s="36">
        <f t="shared" si="247"/>
        <v>0</v>
      </c>
      <c r="AK218" s="37">
        <f t="shared" si="247"/>
        <v>0</v>
      </c>
      <c r="AL218" s="37">
        <f t="shared" si="247"/>
        <v>0</v>
      </c>
      <c r="AM218" s="38"/>
      <c r="AN218" s="39">
        <f t="shared" si="215"/>
        <v>4</v>
      </c>
      <c r="AO218" s="14"/>
      <c r="AP218" s="14"/>
      <c r="AQ218" s="14"/>
      <c r="AR218" s="14"/>
      <c r="AS218" s="14"/>
      <c r="BC218" s="15"/>
    </row>
    <row r="219" spans="1:55" ht="18" customHeight="1" x14ac:dyDescent="0.25">
      <c r="A219" s="15">
        <v>219</v>
      </c>
      <c r="B219" s="49"/>
      <c r="C219" s="17" t="s">
        <v>364</v>
      </c>
      <c r="D219" s="17" t="s">
        <v>365</v>
      </c>
      <c r="E219" s="17" t="str">
        <f t="shared" si="220"/>
        <v>Tane Cambridge</v>
      </c>
      <c r="F219" s="18"/>
      <c r="G219" s="46"/>
      <c r="H219" s="23"/>
      <c r="I219" s="47"/>
      <c r="J219" s="23"/>
      <c r="K219" s="42"/>
      <c r="L219" s="23"/>
      <c r="M219" s="23">
        <v>1.9120370370370367E-2</v>
      </c>
      <c r="N219" s="22"/>
      <c r="O219" s="41">
        <v>1.8634259259259257E-2</v>
      </c>
      <c r="P219" s="26">
        <v>1.8668981481481481E-2</v>
      </c>
      <c r="Q219" s="26"/>
      <c r="R219" s="41"/>
      <c r="S219" s="41"/>
      <c r="T219" s="41"/>
      <c r="U219" s="41"/>
      <c r="V219" s="41"/>
      <c r="W219" s="37"/>
      <c r="X219" s="50"/>
      <c r="Y219" s="51"/>
      <c r="Z219" s="52"/>
      <c r="AA219" s="48"/>
      <c r="AB219" s="30"/>
      <c r="AC219" s="44"/>
      <c r="AD219" s="54"/>
      <c r="AE219" s="33">
        <f t="shared" si="64"/>
        <v>3</v>
      </c>
      <c r="AF219" s="33">
        <f t="shared" si="65"/>
        <v>3</v>
      </c>
      <c r="AG219" s="34">
        <f t="shared" si="66"/>
        <v>1.8634259259259257E-2</v>
      </c>
      <c r="AH219" s="35"/>
      <c r="AI219" s="36">
        <f t="shared" ref="AI219:AL219" si="248">SUM(AA219)</f>
        <v>0</v>
      </c>
      <c r="AJ219" s="36">
        <f t="shared" si="248"/>
        <v>0</v>
      </c>
      <c r="AK219" s="37">
        <f t="shared" si="248"/>
        <v>0</v>
      </c>
      <c r="AL219" s="37">
        <f t="shared" si="248"/>
        <v>0</v>
      </c>
      <c r="AM219" s="38"/>
      <c r="AN219" s="39">
        <f t="shared" si="215"/>
        <v>3</v>
      </c>
      <c r="AO219" s="14"/>
      <c r="AP219" s="14"/>
      <c r="AQ219" s="14"/>
      <c r="AR219" s="14"/>
      <c r="AS219" s="14"/>
      <c r="BC219" s="15"/>
    </row>
    <row r="220" spans="1:55" ht="18" customHeight="1" x14ac:dyDescent="0.25">
      <c r="A220" s="15">
        <v>220</v>
      </c>
      <c r="B220" s="49"/>
      <c r="C220" s="21" t="s">
        <v>366</v>
      </c>
      <c r="D220" s="21" t="s">
        <v>112</v>
      </c>
      <c r="E220" s="17" t="str">
        <f t="shared" si="220"/>
        <v>Tessa Jenkins</v>
      </c>
      <c r="F220" s="20"/>
      <c r="G220" s="46"/>
      <c r="H220" s="20">
        <v>1.9421296296296298E-2</v>
      </c>
      <c r="I220" s="47"/>
      <c r="J220" s="21"/>
      <c r="K220" s="21"/>
      <c r="L220" s="23">
        <v>1.8912037037037036E-2</v>
      </c>
      <c r="M220" s="22"/>
      <c r="N220" s="22"/>
      <c r="O220" s="41">
        <v>2.0370370370370369E-2</v>
      </c>
      <c r="P220" s="26"/>
      <c r="Q220" s="26"/>
      <c r="R220" s="41"/>
      <c r="S220" s="41"/>
      <c r="T220" s="41"/>
      <c r="U220" s="41"/>
      <c r="V220" s="41"/>
      <c r="W220" s="37"/>
      <c r="X220" s="50"/>
      <c r="Y220" s="51"/>
      <c r="Z220" s="52"/>
      <c r="AA220" s="48">
        <v>3.4606481481481481E-2</v>
      </c>
      <c r="AB220" s="30"/>
      <c r="AC220" s="44"/>
      <c r="AD220" s="54"/>
      <c r="AE220" s="33">
        <f t="shared" si="64"/>
        <v>3</v>
      </c>
      <c r="AF220" s="33">
        <f t="shared" si="65"/>
        <v>3</v>
      </c>
      <c r="AG220" s="34">
        <f t="shared" si="66"/>
        <v>1.8912037037037036E-2</v>
      </c>
      <c r="AH220" s="35">
        <f>MAX(H220:L220,O220,P220:T220,U220:X220,Y220:Z220)-MIN(H220:L220,O220,P220:T220,U220:X220,Y220:Z220)</f>
        <v>1.4583333333333323E-3</v>
      </c>
      <c r="AI220" s="36">
        <f t="shared" ref="AI220:AL220" si="249">SUM(AA220)</f>
        <v>3.4606481481481481E-2</v>
      </c>
      <c r="AJ220" s="36">
        <f t="shared" si="249"/>
        <v>0</v>
      </c>
      <c r="AK220" s="37">
        <f t="shared" si="249"/>
        <v>0</v>
      </c>
      <c r="AL220" s="37">
        <f t="shared" si="249"/>
        <v>0</v>
      </c>
      <c r="AM220" s="38"/>
      <c r="AN220" s="39">
        <f t="shared" si="215"/>
        <v>4</v>
      </c>
      <c r="AO220" s="14"/>
      <c r="AP220" s="14"/>
      <c r="AQ220" s="14"/>
      <c r="AR220" s="14"/>
      <c r="AS220" s="14"/>
      <c r="BC220" s="15"/>
    </row>
    <row r="221" spans="1:55" ht="18" customHeight="1" x14ac:dyDescent="0.25">
      <c r="A221" s="15">
        <v>221</v>
      </c>
      <c r="B221" s="49"/>
      <c r="C221" s="17" t="s">
        <v>367</v>
      </c>
      <c r="D221" s="17" t="s">
        <v>368</v>
      </c>
      <c r="E221" s="17" t="str">
        <f t="shared" si="220"/>
        <v>Tim Burtenshaw</v>
      </c>
      <c r="F221" s="20">
        <v>1.8622685185185187E-2</v>
      </c>
      <c r="G221" s="19"/>
      <c r="H221" s="20">
        <v>1.8622685185185187E-2</v>
      </c>
      <c r="I221" s="47"/>
      <c r="J221" s="21"/>
      <c r="K221" s="21"/>
      <c r="L221" s="23">
        <v>1.8460648148148153E-2</v>
      </c>
      <c r="M221" s="42"/>
      <c r="N221" s="18"/>
      <c r="O221" s="58"/>
      <c r="P221" s="26"/>
      <c r="Q221" s="26"/>
      <c r="R221" s="41"/>
      <c r="S221" s="41"/>
      <c r="T221" s="41"/>
      <c r="U221" s="41"/>
      <c r="V221" s="41"/>
      <c r="W221" s="37"/>
      <c r="X221" s="50"/>
      <c r="Y221" s="51"/>
      <c r="Z221" s="41"/>
      <c r="AA221" s="57"/>
      <c r="AB221" s="60"/>
      <c r="AC221" s="44"/>
      <c r="AD221" s="54"/>
      <c r="AE221" s="33">
        <f t="shared" si="64"/>
        <v>3</v>
      </c>
      <c r="AF221" s="33">
        <f t="shared" si="65"/>
        <v>2</v>
      </c>
      <c r="AG221" s="34">
        <f t="shared" si="66"/>
        <v>1.8460648148148153E-2</v>
      </c>
      <c r="AH221" s="35" t="e">
        <f t="shared" ref="AH221:AH224" si="250">MAX(H221:M221,#REF!,P221:T221,U221:X221,Y221:Z221)-MIN(H221:M221,#REF!,P221:T221,U221:X221,Y221:Z221)</f>
        <v>#REF!</v>
      </c>
      <c r="AI221" s="36">
        <f t="shared" ref="AI221:AL221" si="251">SUM(AA221)</f>
        <v>0</v>
      </c>
      <c r="AJ221" s="36">
        <f t="shared" si="251"/>
        <v>0</v>
      </c>
      <c r="AK221" s="37">
        <f t="shared" si="251"/>
        <v>0</v>
      </c>
      <c r="AL221" s="37">
        <f t="shared" si="251"/>
        <v>0</v>
      </c>
      <c r="AM221" s="38"/>
      <c r="AN221" s="39">
        <f t="shared" si="215"/>
        <v>3</v>
      </c>
      <c r="AO221" s="14"/>
      <c r="AP221" s="14"/>
      <c r="AQ221" s="14"/>
      <c r="AR221" s="14"/>
      <c r="AS221" s="14"/>
      <c r="BC221" s="15"/>
    </row>
    <row r="222" spans="1:55" ht="18" customHeight="1" x14ac:dyDescent="0.25">
      <c r="A222" s="15">
        <v>222</v>
      </c>
      <c r="B222" s="49"/>
      <c r="C222" s="17" t="s">
        <v>367</v>
      </c>
      <c r="D222" s="17" t="s">
        <v>369</v>
      </c>
      <c r="E222" s="17" t="str">
        <f t="shared" si="220"/>
        <v>Tim Hollobon</v>
      </c>
      <c r="F222" s="41">
        <v>9.9999999999999985E-3</v>
      </c>
      <c r="G222" s="19"/>
      <c r="H222" s="23"/>
      <c r="I222" s="42">
        <v>1.607638888888889E-2</v>
      </c>
      <c r="J222" s="23">
        <v>1.684027777777778E-2</v>
      </c>
      <c r="K222" s="42">
        <v>1.579861111111111E-2</v>
      </c>
      <c r="L222" s="23">
        <v>1.6180555555555556E-2</v>
      </c>
      <c r="M222" s="42"/>
      <c r="N222" s="42">
        <v>1.5925925925925927E-2</v>
      </c>
      <c r="O222" s="58"/>
      <c r="P222" s="18">
        <v>1.6076388888888887E-2</v>
      </c>
      <c r="Q222" s="24"/>
      <c r="R222" s="25"/>
      <c r="S222" s="26">
        <v>1.6030092592592592E-2</v>
      </c>
      <c r="T222" s="25"/>
      <c r="U222" s="26">
        <v>1.5972222222222224E-2</v>
      </c>
      <c r="V222" s="26">
        <v>1.6273148148148148E-2</v>
      </c>
      <c r="W222" s="27"/>
      <c r="X222" s="28"/>
      <c r="Y222" s="25"/>
      <c r="Z222" s="27"/>
      <c r="AA222" s="59">
        <v>2.78125E-2</v>
      </c>
      <c r="AB222" s="60"/>
      <c r="AC222" s="55"/>
      <c r="AD222" s="56"/>
      <c r="AE222" s="33">
        <f t="shared" si="64"/>
        <v>10</v>
      </c>
      <c r="AF222" s="33">
        <f t="shared" si="65"/>
        <v>9</v>
      </c>
      <c r="AG222" s="34">
        <f t="shared" si="66"/>
        <v>1.579861111111111E-2</v>
      </c>
      <c r="AH222" s="35" t="e">
        <f t="shared" si="250"/>
        <v>#REF!</v>
      </c>
      <c r="AI222" s="36">
        <f t="shared" ref="AI222:AL222" si="252">SUM(AA222)</f>
        <v>2.78125E-2</v>
      </c>
      <c r="AJ222" s="36">
        <f t="shared" si="252"/>
        <v>0</v>
      </c>
      <c r="AK222" s="37">
        <f t="shared" si="252"/>
        <v>0</v>
      </c>
      <c r="AL222" s="37">
        <f t="shared" si="252"/>
        <v>0</v>
      </c>
      <c r="AM222" s="38"/>
      <c r="AN222" s="39">
        <f t="shared" si="215"/>
        <v>11</v>
      </c>
      <c r="AO222" s="14"/>
      <c r="AP222" s="14"/>
      <c r="AQ222" s="14"/>
      <c r="AR222" s="14"/>
      <c r="AS222" s="14"/>
      <c r="BC222" s="15"/>
    </row>
    <row r="223" spans="1:55" ht="18" customHeight="1" x14ac:dyDescent="0.25">
      <c r="A223" s="15">
        <v>223</v>
      </c>
      <c r="B223" s="49"/>
      <c r="C223" s="17" t="s">
        <v>367</v>
      </c>
      <c r="D223" s="17" t="s">
        <v>370</v>
      </c>
      <c r="E223" s="17" t="str">
        <f t="shared" si="220"/>
        <v>Tim Judge</v>
      </c>
      <c r="F223" s="41">
        <v>1.0821759259259258E-2</v>
      </c>
      <c r="G223" s="46"/>
      <c r="H223" s="20">
        <v>1.7060185185185189E-2</v>
      </c>
      <c r="I223" s="42">
        <v>1.7037037037037031E-2</v>
      </c>
      <c r="J223" s="23">
        <v>1.8043981481481484E-2</v>
      </c>
      <c r="K223" s="42">
        <v>1.6400462962962964E-2</v>
      </c>
      <c r="L223" s="23">
        <v>1.6504629629629633E-2</v>
      </c>
      <c r="M223" s="49"/>
      <c r="N223" s="42">
        <v>1.6435185185185185E-2</v>
      </c>
      <c r="O223" s="58"/>
      <c r="P223" s="24"/>
      <c r="Q223" s="24"/>
      <c r="R223" s="25"/>
      <c r="S223" s="25"/>
      <c r="T223" s="25"/>
      <c r="U223" s="25"/>
      <c r="V223" s="25"/>
      <c r="W223" s="27"/>
      <c r="X223" s="28"/>
      <c r="Y223" s="25"/>
      <c r="Z223" s="52"/>
      <c r="AA223" s="59">
        <v>3.0347222222222223E-2</v>
      </c>
      <c r="AB223" s="60">
        <v>1.8564814814814815E-2</v>
      </c>
      <c r="AC223" s="55"/>
      <c r="AD223" s="56"/>
      <c r="AE223" s="33">
        <f t="shared" si="64"/>
        <v>7</v>
      </c>
      <c r="AF223" s="33">
        <f t="shared" si="65"/>
        <v>6</v>
      </c>
      <c r="AG223" s="34">
        <f t="shared" si="66"/>
        <v>1.6400462962962964E-2</v>
      </c>
      <c r="AH223" s="35" t="e">
        <f t="shared" si="250"/>
        <v>#REF!</v>
      </c>
      <c r="AI223" s="36">
        <f t="shared" ref="AI223:AL223" si="253">SUM(AA223)</f>
        <v>3.0347222222222223E-2</v>
      </c>
      <c r="AJ223" s="36">
        <f t="shared" si="253"/>
        <v>1.8564814814814815E-2</v>
      </c>
      <c r="AK223" s="37">
        <f t="shared" si="253"/>
        <v>0</v>
      </c>
      <c r="AL223" s="37">
        <f t="shared" si="253"/>
        <v>0</v>
      </c>
      <c r="AM223" s="38"/>
      <c r="AN223" s="39">
        <f t="shared" si="215"/>
        <v>9</v>
      </c>
      <c r="AO223" s="14"/>
      <c r="AP223" s="14"/>
      <c r="AQ223" s="14"/>
      <c r="AR223" s="14"/>
      <c r="AS223" s="14"/>
      <c r="BC223" s="15"/>
    </row>
    <row r="224" spans="1:55" ht="18" customHeight="1" x14ac:dyDescent="0.25">
      <c r="A224" s="15">
        <v>224</v>
      </c>
      <c r="B224" s="49"/>
      <c r="C224" s="17" t="s">
        <v>371</v>
      </c>
      <c r="D224" s="17" t="s">
        <v>372</v>
      </c>
      <c r="E224" s="17" t="str">
        <f t="shared" si="220"/>
        <v>Tom Molloy</v>
      </c>
      <c r="F224" s="41">
        <v>1.037037037037037E-2</v>
      </c>
      <c r="G224" s="19"/>
      <c r="H224" s="23"/>
      <c r="I224" s="47"/>
      <c r="J224" s="22"/>
      <c r="K224" s="49"/>
      <c r="L224" s="18"/>
      <c r="M224" s="18"/>
      <c r="N224" s="24"/>
      <c r="O224" s="58"/>
      <c r="P224" s="18"/>
      <c r="Q224" s="18"/>
      <c r="R224" s="25"/>
      <c r="S224" s="25"/>
      <c r="T224" s="26"/>
      <c r="U224" s="41"/>
      <c r="V224" s="41"/>
      <c r="W224" s="37"/>
      <c r="X224" s="43"/>
      <c r="Y224" s="41"/>
      <c r="Z224" s="52"/>
      <c r="AA224" s="57"/>
      <c r="AB224" s="60"/>
      <c r="AC224" s="31"/>
      <c r="AD224" s="45"/>
      <c r="AE224" s="33">
        <f t="shared" si="64"/>
        <v>1</v>
      </c>
      <c r="AF224" s="33">
        <f t="shared" si="65"/>
        <v>0</v>
      </c>
      <c r="AG224" s="34">
        <f t="shared" si="66"/>
        <v>0</v>
      </c>
      <c r="AH224" s="35" t="e">
        <f t="shared" si="250"/>
        <v>#REF!</v>
      </c>
      <c r="AI224" s="36">
        <f t="shared" ref="AI224:AL224" si="254">SUM(AA224)</f>
        <v>0</v>
      </c>
      <c r="AJ224" s="36">
        <f t="shared" si="254"/>
        <v>0</v>
      </c>
      <c r="AK224" s="37">
        <f t="shared" si="254"/>
        <v>0</v>
      </c>
      <c r="AL224" s="37">
        <f t="shared" si="254"/>
        <v>0</v>
      </c>
      <c r="AM224" s="38"/>
      <c r="AN224" s="39">
        <f t="shared" si="215"/>
        <v>1</v>
      </c>
      <c r="AO224" s="14"/>
      <c r="AP224" s="14"/>
      <c r="AQ224" s="14"/>
      <c r="AR224" s="14"/>
      <c r="AS224" s="14"/>
      <c r="BC224" s="15"/>
    </row>
    <row r="225" spans="1:55" ht="18" customHeight="1" x14ac:dyDescent="0.25">
      <c r="A225" s="15">
        <v>225</v>
      </c>
      <c r="B225" s="49"/>
      <c r="C225" s="17" t="s">
        <v>371</v>
      </c>
      <c r="D225" s="17" t="s">
        <v>373</v>
      </c>
      <c r="E225" s="17" t="str">
        <f t="shared" si="220"/>
        <v>Tom Berry</v>
      </c>
      <c r="F225" s="41">
        <v>1.2106481481481482E-2</v>
      </c>
      <c r="G225" s="46"/>
      <c r="H225" s="23"/>
      <c r="I225" s="47"/>
      <c r="J225" s="49"/>
      <c r="K225" s="49"/>
      <c r="L225" s="18"/>
      <c r="M225" s="18"/>
      <c r="N225" s="24"/>
      <c r="O225" s="58"/>
      <c r="P225" s="18"/>
      <c r="Q225" s="18"/>
      <c r="R225" s="25"/>
      <c r="S225" s="25"/>
      <c r="T225" s="26"/>
      <c r="U225" s="41"/>
      <c r="V225" s="41"/>
      <c r="W225" s="37"/>
      <c r="X225" s="43"/>
      <c r="Y225" s="41"/>
      <c r="Z225" s="52"/>
      <c r="AA225" s="57"/>
      <c r="AB225" s="60"/>
      <c r="AC225" s="31"/>
      <c r="AD225" s="45"/>
      <c r="AE225" s="33">
        <f t="shared" si="64"/>
        <v>1</v>
      </c>
      <c r="AF225" s="33">
        <f t="shared" si="65"/>
        <v>0</v>
      </c>
      <c r="AG225" s="34">
        <f t="shared" si="66"/>
        <v>0</v>
      </c>
      <c r="AH225" s="35"/>
      <c r="AI225" s="36">
        <f t="shared" ref="AI225:AL225" si="255">SUM(AA225)</f>
        <v>0</v>
      </c>
      <c r="AJ225" s="36">
        <f t="shared" si="255"/>
        <v>0</v>
      </c>
      <c r="AK225" s="37">
        <f t="shared" si="255"/>
        <v>0</v>
      </c>
      <c r="AL225" s="37">
        <f t="shared" si="255"/>
        <v>0</v>
      </c>
      <c r="AM225" s="38"/>
      <c r="AN225" s="39">
        <f t="shared" si="215"/>
        <v>1</v>
      </c>
      <c r="AO225" s="14"/>
      <c r="AP225" s="14"/>
      <c r="AQ225" s="14"/>
      <c r="AR225" s="14"/>
      <c r="AS225" s="14"/>
      <c r="BC225" s="15"/>
    </row>
    <row r="226" spans="1:55" ht="18" customHeight="1" x14ac:dyDescent="0.25">
      <c r="A226" s="15">
        <v>226</v>
      </c>
      <c r="B226" s="49"/>
      <c r="C226" s="17" t="s">
        <v>374</v>
      </c>
      <c r="D226" s="17" t="s">
        <v>375</v>
      </c>
      <c r="E226" s="17" t="str">
        <f t="shared" si="220"/>
        <v>Tony Gibson</v>
      </c>
      <c r="F226" s="41"/>
      <c r="G226" s="19"/>
      <c r="H226" s="23"/>
      <c r="I226" s="47"/>
      <c r="J226" s="23">
        <v>1.59375E-2</v>
      </c>
      <c r="K226" s="49"/>
      <c r="L226" s="18"/>
      <c r="M226" s="18"/>
      <c r="N226" s="18"/>
      <c r="O226" s="41">
        <v>1.5532407407407406E-2</v>
      </c>
      <c r="P226" s="26">
        <v>1.525462962962963E-2</v>
      </c>
      <c r="Q226" s="26">
        <v>1.5370370370370369E-2</v>
      </c>
      <c r="R226" s="41">
        <v>1.5219907407407409E-2</v>
      </c>
      <c r="S226" s="26">
        <v>1.5266203703703705E-2</v>
      </c>
      <c r="T226" s="26"/>
      <c r="U226" s="26"/>
      <c r="V226" s="41"/>
      <c r="W226" s="37"/>
      <c r="X226" s="50"/>
      <c r="Y226" s="51">
        <v>1.5185185185185185E-2</v>
      </c>
      <c r="Z226" s="52"/>
      <c r="AA226" s="69"/>
      <c r="AB226" s="44">
        <v>1.7835648148148149E-2</v>
      </c>
      <c r="AC226" s="31"/>
      <c r="AD226" s="54">
        <v>2.4710648148148148E-2</v>
      </c>
      <c r="AE226" s="33">
        <f t="shared" si="64"/>
        <v>7</v>
      </c>
      <c r="AF226" s="33">
        <f t="shared" si="65"/>
        <v>7</v>
      </c>
      <c r="AG226" s="34">
        <f t="shared" si="66"/>
        <v>1.5185185185185185E-2</v>
      </c>
      <c r="AH226" s="35">
        <f>MAX(H226:M226,O226,P226:T226,U226:X226,Y226:Z226)-MIN(H226:M226,O226,P226:T226,U226:X226,Y226:Z226)</f>
        <v>7.5231481481481503E-4</v>
      </c>
      <c r="AI226" s="36">
        <f t="shared" ref="AI226:AL226" si="256">SUM(AA226)</f>
        <v>0</v>
      </c>
      <c r="AJ226" s="36">
        <f t="shared" si="256"/>
        <v>1.7835648148148149E-2</v>
      </c>
      <c r="AK226" s="37">
        <f t="shared" si="256"/>
        <v>0</v>
      </c>
      <c r="AL226" s="37">
        <f t="shared" si="256"/>
        <v>2.4710648148148148E-2</v>
      </c>
      <c r="AM226" s="38"/>
      <c r="AN226" s="39">
        <f t="shared" si="215"/>
        <v>9</v>
      </c>
      <c r="AO226" s="14"/>
      <c r="AP226" s="14"/>
      <c r="AQ226" s="14"/>
      <c r="AR226" s="14"/>
      <c r="AS226" s="14"/>
      <c r="BC226" s="15"/>
    </row>
    <row r="227" spans="1:55" ht="18" customHeight="1" x14ac:dyDescent="0.25">
      <c r="A227" s="15">
        <v>227</v>
      </c>
      <c r="B227" s="49"/>
      <c r="C227" s="22" t="s">
        <v>376</v>
      </c>
      <c r="D227" s="22" t="s">
        <v>260</v>
      </c>
      <c r="E227" s="17" t="str">
        <f t="shared" si="220"/>
        <v>Trish Jones</v>
      </c>
      <c r="F227" s="41"/>
      <c r="G227" s="19"/>
      <c r="H227" s="23"/>
      <c r="I227" s="47"/>
      <c r="J227" s="23"/>
      <c r="K227" s="49"/>
      <c r="L227" s="18"/>
      <c r="M227" s="18"/>
      <c r="N227" s="42">
        <v>2.072916666666667E-2</v>
      </c>
      <c r="O227" s="49"/>
      <c r="P227" s="26"/>
      <c r="Q227" s="26"/>
      <c r="R227" s="41"/>
      <c r="S227" s="26">
        <v>2.028935185185185E-2</v>
      </c>
      <c r="T227" s="26">
        <v>2.0081018518518519E-2</v>
      </c>
      <c r="U227" s="26">
        <v>2.0370370370370369E-2</v>
      </c>
      <c r="V227" s="41"/>
      <c r="W227" s="37"/>
      <c r="X227" s="50">
        <v>2.0995370370370373E-2</v>
      </c>
      <c r="Y227" s="51">
        <v>2.0462962962962964E-2</v>
      </c>
      <c r="Z227" s="52"/>
      <c r="AA227" s="69"/>
      <c r="AB227" s="30"/>
      <c r="AC227" s="31"/>
      <c r="AD227" s="54"/>
      <c r="AE227" s="33">
        <f t="shared" si="64"/>
        <v>6</v>
      </c>
      <c r="AF227" s="33">
        <f t="shared" si="65"/>
        <v>6</v>
      </c>
      <c r="AG227" s="34">
        <f t="shared" si="66"/>
        <v>2.0081018518518519E-2</v>
      </c>
      <c r="AH227" s="35"/>
      <c r="AI227" s="36">
        <f t="shared" ref="AI227:AL227" si="257">SUM(AA227)</f>
        <v>0</v>
      </c>
      <c r="AJ227" s="36">
        <f t="shared" si="257"/>
        <v>0</v>
      </c>
      <c r="AK227" s="37">
        <f t="shared" si="257"/>
        <v>0</v>
      </c>
      <c r="AL227" s="37">
        <f t="shared" si="257"/>
        <v>0</v>
      </c>
      <c r="AM227" s="38"/>
      <c r="AN227" s="39">
        <f t="shared" si="215"/>
        <v>6</v>
      </c>
      <c r="AO227" s="14"/>
      <c r="AP227" s="14"/>
      <c r="AQ227" s="14"/>
      <c r="AR227" s="14"/>
      <c r="AS227" s="14"/>
      <c r="BC227" s="15"/>
    </row>
    <row r="228" spans="1:55" ht="18" customHeight="1" x14ac:dyDescent="0.25">
      <c r="A228" s="15">
        <v>228</v>
      </c>
      <c r="B228" s="49"/>
      <c r="C228" s="22" t="s">
        <v>377</v>
      </c>
      <c r="D228" s="22" t="s">
        <v>378</v>
      </c>
      <c r="E228" s="17" t="str">
        <f t="shared" si="220"/>
        <v>Tui Summers</v>
      </c>
      <c r="F228" s="41"/>
      <c r="G228" s="19"/>
      <c r="H228" s="23"/>
      <c r="I228" s="47"/>
      <c r="J228" s="23"/>
      <c r="K228" s="49"/>
      <c r="L228" s="23">
        <v>1.8668981481481477E-2</v>
      </c>
      <c r="M228" s="23">
        <v>1.953703703703704E-2</v>
      </c>
      <c r="N228" s="18"/>
      <c r="O228" s="23">
        <v>1.9247685185185184E-2</v>
      </c>
      <c r="P228" s="26">
        <v>1.9004629629629632E-2</v>
      </c>
      <c r="Q228" s="26"/>
      <c r="R228" s="41"/>
      <c r="S228" s="26"/>
      <c r="T228" s="26">
        <v>1.9525462962962963E-2</v>
      </c>
      <c r="U228" s="26">
        <v>1.8634259259259257E-2</v>
      </c>
      <c r="V228" s="41"/>
      <c r="W228" s="37"/>
      <c r="X228" s="50">
        <v>1.8634259259259257E-2</v>
      </c>
      <c r="Y228" s="51">
        <v>1.9050925925925926E-2</v>
      </c>
      <c r="Z228" s="52"/>
      <c r="AA228" s="29"/>
      <c r="AB228" s="70"/>
      <c r="AC228" s="31"/>
      <c r="AD228" s="54"/>
      <c r="AE228" s="33">
        <f t="shared" si="64"/>
        <v>8</v>
      </c>
      <c r="AF228" s="33">
        <f t="shared" si="65"/>
        <v>8</v>
      </c>
      <c r="AG228" s="34">
        <f t="shared" si="66"/>
        <v>1.8634259259259257E-2</v>
      </c>
      <c r="AH228" s="35"/>
      <c r="AI228" s="36">
        <f t="shared" ref="AI228:AL228" si="258">SUM(AA228)</f>
        <v>0</v>
      </c>
      <c r="AJ228" s="36">
        <f t="shared" si="258"/>
        <v>0</v>
      </c>
      <c r="AK228" s="37">
        <f t="shared" si="258"/>
        <v>0</v>
      </c>
      <c r="AL228" s="37">
        <f t="shared" si="258"/>
        <v>0</v>
      </c>
      <c r="AM228" s="38"/>
      <c r="AN228" s="39">
        <f t="shared" si="215"/>
        <v>8</v>
      </c>
      <c r="AO228" s="14"/>
      <c r="AP228" s="14"/>
      <c r="AQ228" s="14"/>
      <c r="AR228" s="14"/>
      <c r="AS228" s="14"/>
      <c r="BC228" s="15"/>
    </row>
    <row r="229" spans="1:55" ht="18" customHeight="1" x14ac:dyDescent="0.25">
      <c r="A229" s="15">
        <v>229</v>
      </c>
      <c r="B229" s="49"/>
      <c r="C229" s="17" t="s">
        <v>379</v>
      </c>
      <c r="D229" s="17" t="s">
        <v>380</v>
      </c>
      <c r="E229" s="17" t="str">
        <f t="shared" si="220"/>
        <v>Warwick  Anderson</v>
      </c>
      <c r="F229" s="18">
        <v>1.1990740740740738E-2</v>
      </c>
      <c r="G229" s="19"/>
      <c r="H229" s="20">
        <v>1.9502314814814816E-2</v>
      </c>
      <c r="I229" s="47"/>
      <c r="J229" s="23">
        <v>1.9942129629629633E-2</v>
      </c>
      <c r="K229" s="71"/>
      <c r="L229" s="23">
        <v>1.9085648148148147E-2</v>
      </c>
      <c r="M229" s="23">
        <v>1.9548611111111114E-2</v>
      </c>
      <c r="N229" s="42">
        <v>1.9027777777777775E-2</v>
      </c>
      <c r="O229" s="23">
        <v>1.9108796296296294E-2</v>
      </c>
      <c r="P229" s="18">
        <v>1.8888888888888889E-2</v>
      </c>
      <c r="Q229" s="18">
        <v>1.9155092592592592E-2</v>
      </c>
      <c r="R229" s="25"/>
      <c r="S229" s="26">
        <v>1.9212962962962963E-2</v>
      </c>
      <c r="T229" s="26">
        <v>1.8703703703703705E-2</v>
      </c>
      <c r="U229" s="26">
        <v>1.8726851851851852E-2</v>
      </c>
      <c r="V229" s="26">
        <v>1.8900462962962963E-2</v>
      </c>
      <c r="W229" s="27"/>
      <c r="X229" s="40">
        <v>1.8055555555555557E-2</v>
      </c>
      <c r="Y229" s="26">
        <v>1.8379629629629628E-2</v>
      </c>
      <c r="Z229" s="27"/>
      <c r="AA229" s="29"/>
      <c r="AB229" s="70">
        <v>2.193287037037037E-2</v>
      </c>
      <c r="AC229" s="55"/>
      <c r="AD229" s="32">
        <v>2.9930555555555557E-2</v>
      </c>
      <c r="AE229" s="33">
        <f t="shared" si="64"/>
        <v>15</v>
      </c>
      <c r="AF229" s="33">
        <f t="shared" si="65"/>
        <v>14</v>
      </c>
      <c r="AG229" s="34">
        <f t="shared" si="66"/>
        <v>1.8055555555555557E-2</v>
      </c>
      <c r="AH229" s="35" t="e">
        <f>MAX(H229:M229,#REF!,P229:T229,U229:X229,Y229:Z229)-MIN(H229:M229,#REF!,P229:T229,U229:X229,Y229:Z229)</f>
        <v>#REF!</v>
      </c>
      <c r="AI229" s="36">
        <f t="shared" ref="AI229:AL229" si="259">SUM(AA229)</f>
        <v>0</v>
      </c>
      <c r="AJ229" s="36">
        <f t="shared" si="259"/>
        <v>2.193287037037037E-2</v>
      </c>
      <c r="AK229" s="37">
        <f t="shared" si="259"/>
        <v>0</v>
      </c>
      <c r="AL229" s="37">
        <f t="shared" si="259"/>
        <v>2.9930555555555557E-2</v>
      </c>
      <c r="AM229" s="38"/>
      <c r="AN229" s="39">
        <f t="shared" si="215"/>
        <v>17</v>
      </c>
      <c r="AO229" s="14"/>
      <c r="AP229" s="14"/>
      <c r="AQ229" s="14"/>
      <c r="AR229" s="14"/>
      <c r="AS229" s="14"/>
      <c r="BC229" s="15"/>
    </row>
    <row r="230" spans="1:55" ht="18" customHeight="1" x14ac:dyDescent="0.25">
      <c r="A230" s="15">
        <v>230</v>
      </c>
      <c r="B230" s="49"/>
      <c r="C230" s="22" t="s">
        <v>381</v>
      </c>
      <c r="D230" s="22" t="s">
        <v>382</v>
      </c>
      <c r="E230" s="17" t="str">
        <f t="shared" si="220"/>
        <v>Wayne Campbell</v>
      </c>
      <c r="F230" s="18"/>
      <c r="G230" s="19"/>
      <c r="H230" s="20"/>
      <c r="I230" s="47"/>
      <c r="J230" s="23"/>
      <c r="K230" s="71"/>
      <c r="L230" s="23"/>
      <c r="M230" s="23"/>
      <c r="N230" s="42">
        <v>1.7685185185185182E-2</v>
      </c>
      <c r="O230" s="16"/>
      <c r="P230" s="24"/>
      <c r="Q230" s="24"/>
      <c r="R230" s="25"/>
      <c r="S230" s="25"/>
      <c r="T230" s="25"/>
      <c r="U230" s="25"/>
      <c r="V230" s="25"/>
      <c r="W230" s="27"/>
      <c r="X230" s="28"/>
      <c r="Y230" s="25"/>
      <c r="Z230" s="27"/>
      <c r="AA230" s="29"/>
      <c r="AB230" s="70"/>
      <c r="AC230" s="55"/>
      <c r="AD230" s="56"/>
      <c r="AE230" s="33">
        <f t="shared" si="64"/>
        <v>1</v>
      </c>
      <c r="AF230" s="33">
        <f t="shared" si="65"/>
        <v>1</v>
      </c>
      <c r="AG230" s="34">
        <f t="shared" si="66"/>
        <v>1.7685185185185182E-2</v>
      </c>
      <c r="AH230" s="35"/>
      <c r="AI230" s="36">
        <f t="shared" ref="AI230:AL230" si="260">SUM(AA230)</f>
        <v>0</v>
      </c>
      <c r="AJ230" s="36">
        <f t="shared" si="260"/>
        <v>0</v>
      </c>
      <c r="AK230" s="37">
        <f t="shared" si="260"/>
        <v>0</v>
      </c>
      <c r="AL230" s="37">
        <f t="shared" si="260"/>
        <v>0</v>
      </c>
      <c r="AM230" s="38"/>
      <c r="AN230" s="39">
        <f t="shared" si="215"/>
        <v>1</v>
      </c>
      <c r="AO230" s="14"/>
      <c r="AP230" s="14"/>
      <c r="AQ230" s="14"/>
      <c r="AR230" s="14"/>
      <c r="AS230" s="14"/>
      <c r="BC230" s="15"/>
    </row>
    <row r="231" spans="1:55" ht="18" customHeight="1" x14ac:dyDescent="0.25">
      <c r="A231" s="15">
        <v>231</v>
      </c>
      <c r="B231" s="49"/>
      <c r="C231" s="21" t="s">
        <v>381</v>
      </c>
      <c r="D231" s="21" t="s">
        <v>383</v>
      </c>
      <c r="E231" s="17" t="str">
        <f t="shared" si="220"/>
        <v>Wayne Wardell</v>
      </c>
      <c r="F231" s="20"/>
      <c r="G231" s="19"/>
      <c r="H231" s="20">
        <v>1.8622685185185187E-2</v>
      </c>
      <c r="I231" s="18"/>
      <c r="J231" s="23">
        <v>1.8622685185185187E-2</v>
      </c>
      <c r="K231" s="49"/>
      <c r="L231" s="18"/>
      <c r="M231" s="49"/>
      <c r="N231" s="42">
        <v>1.8553240740740745E-2</v>
      </c>
      <c r="O231" s="41">
        <v>1.8368055555555554E-2</v>
      </c>
      <c r="P231" s="18"/>
      <c r="Q231" s="18"/>
      <c r="R231" s="25"/>
      <c r="S231" s="26">
        <v>1.8379629629629628E-2</v>
      </c>
      <c r="T231" s="26">
        <v>1.8275462962962962E-2</v>
      </c>
      <c r="U231" s="41">
        <v>1.7905092592592594E-2</v>
      </c>
      <c r="V231" s="41"/>
      <c r="W231" s="37"/>
      <c r="X231" s="43">
        <v>1.8055555555555557E-2</v>
      </c>
      <c r="Y231" s="41"/>
      <c r="Z231" s="41"/>
      <c r="AA231" s="72"/>
      <c r="AB231" s="44">
        <v>2.1087962962962961E-2</v>
      </c>
      <c r="AC231" s="55"/>
      <c r="AD231" s="45">
        <v>2.8981481481481483E-2</v>
      </c>
      <c r="AE231" s="33">
        <f t="shared" si="64"/>
        <v>8</v>
      </c>
      <c r="AF231" s="33">
        <f t="shared" si="65"/>
        <v>8</v>
      </c>
      <c r="AG231" s="34">
        <f t="shared" si="66"/>
        <v>1.7905092592592594E-2</v>
      </c>
      <c r="AH231" s="35">
        <f t="shared" ref="AH231:AH232" si="261">MAX(H231:M231,O231,P231:T231,U231:X231,Y231:Z231)-MIN(H231:M231,O231,P231:T231,U231:X231,Y231:Z231)</f>
        <v>7.1759259259259259E-4</v>
      </c>
      <c r="AI231" s="36">
        <f t="shared" ref="AI231:AL231" si="262">SUM(AA231)</f>
        <v>0</v>
      </c>
      <c r="AJ231" s="36">
        <f t="shared" si="262"/>
        <v>2.1087962962962961E-2</v>
      </c>
      <c r="AK231" s="37">
        <f t="shared" si="262"/>
        <v>0</v>
      </c>
      <c r="AL231" s="37">
        <f t="shared" si="262"/>
        <v>2.8981481481481483E-2</v>
      </c>
      <c r="AM231" s="38"/>
      <c r="AN231" s="39">
        <f t="shared" si="215"/>
        <v>10</v>
      </c>
      <c r="AO231" s="14"/>
      <c r="AP231" s="14"/>
      <c r="AQ231" s="14"/>
      <c r="AR231" s="14"/>
      <c r="AS231" s="14"/>
      <c r="BC231" s="15"/>
    </row>
    <row r="232" spans="1:55" ht="18" customHeight="1" x14ac:dyDescent="0.25">
      <c r="A232" s="15">
        <v>232</v>
      </c>
      <c r="B232" s="49"/>
      <c r="C232" s="21" t="s">
        <v>384</v>
      </c>
      <c r="D232" s="21" t="s">
        <v>385</v>
      </c>
      <c r="E232" s="17" t="str">
        <f t="shared" si="220"/>
        <v>Will Findlayson</v>
      </c>
      <c r="F232" s="20"/>
      <c r="G232" s="19"/>
      <c r="H232" s="20">
        <v>1.7013888888888891E-2</v>
      </c>
      <c r="I232" s="18"/>
      <c r="J232" s="21"/>
      <c r="K232" s="21"/>
      <c r="L232" s="18"/>
      <c r="M232" s="49"/>
      <c r="N232" s="18"/>
      <c r="O232" s="49"/>
      <c r="P232" s="26"/>
      <c r="Q232" s="26"/>
      <c r="R232" s="41"/>
      <c r="S232" s="41"/>
      <c r="T232" s="26"/>
      <c r="U232" s="41"/>
      <c r="V232" s="41"/>
      <c r="W232" s="37"/>
      <c r="X232" s="43"/>
      <c r="Y232" s="41"/>
      <c r="Z232" s="52"/>
      <c r="AA232" s="72">
        <v>2.584490740740741E-2</v>
      </c>
      <c r="AB232" s="30"/>
      <c r="AC232" s="31"/>
      <c r="AD232" s="45"/>
      <c r="AE232" s="33">
        <f t="shared" si="64"/>
        <v>1</v>
      </c>
      <c r="AF232" s="33">
        <f t="shared" si="65"/>
        <v>1</v>
      </c>
      <c r="AG232" s="34">
        <f t="shared" si="66"/>
        <v>1.7013888888888891E-2</v>
      </c>
      <c r="AH232" s="35">
        <f t="shared" si="261"/>
        <v>0</v>
      </c>
      <c r="AI232" s="36">
        <f t="shared" ref="AI232:AL232" si="263">SUM(AA232)</f>
        <v>2.584490740740741E-2</v>
      </c>
      <c r="AJ232" s="36">
        <f t="shared" si="263"/>
        <v>0</v>
      </c>
      <c r="AK232" s="37">
        <f t="shared" si="263"/>
        <v>0</v>
      </c>
      <c r="AL232" s="37">
        <f t="shared" si="263"/>
        <v>0</v>
      </c>
      <c r="AM232" s="38"/>
      <c r="AN232" s="39">
        <f t="shared" si="215"/>
        <v>2</v>
      </c>
      <c r="AO232" s="14"/>
      <c r="AP232" s="14"/>
      <c r="AQ232" s="14"/>
      <c r="AR232" s="14"/>
      <c r="AS232" s="14"/>
      <c r="BC232" s="15"/>
    </row>
    <row r="233" spans="1:55" ht="18" customHeight="1" x14ac:dyDescent="0.25">
      <c r="A233" s="15">
        <v>233</v>
      </c>
      <c r="B233" s="49"/>
      <c r="C233" s="21" t="s">
        <v>386</v>
      </c>
      <c r="D233" s="21" t="s">
        <v>387</v>
      </c>
      <c r="E233" s="17" t="str">
        <f t="shared" si="220"/>
        <v>Yancy Arrington</v>
      </c>
      <c r="F233" s="20"/>
      <c r="G233" s="46"/>
      <c r="H233" s="20"/>
      <c r="I233" s="18"/>
      <c r="J233" s="23">
        <v>1.6574074074074074E-2</v>
      </c>
      <c r="K233" s="42">
        <v>1.5219907407407404E-2</v>
      </c>
      <c r="L233" s="18"/>
      <c r="M233" s="23">
        <v>1.5347222222222224E-2</v>
      </c>
      <c r="N233" s="42">
        <v>1.5162037037037038E-2</v>
      </c>
      <c r="O233" s="41">
        <v>1.5092592592592593E-2</v>
      </c>
      <c r="P233" s="26">
        <v>1.5069444444444443E-2</v>
      </c>
      <c r="Q233" s="26">
        <v>1.5185185185185185E-2</v>
      </c>
      <c r="R233" s="41"/>
      <c r="S233" s="41">
        <v>1.4976851851851852E-2</v>
      </c>
      <c r="T233" s="26">
        <v>1.5300925925925926E-2</v>
      </c>
      <c r="U233" s="41" t="s">
        <v>388</v>
      </c>
      <c r="V233" s="41"/>
      <c r="W233" s="37"/>
      <c r="X233" s="43"/>
      <c r="Y233" s="41"/>
      <c r="Z233" s="52"/>
      <c r="AA233" s="72">
        <v>2.6574074074074073E-2</v>
      </c>
      <c r="AB233" s="30"/>
      <c r="AC233" s="31"/>
      <c r="AD233" s="45"/>
      <c r="AE233" s="33">
        <f t="shared" si="64"/>
        <v>9</v>
      </c>
      <c r="AF233" s="33">
        <f t="shared" si="65"/>
        <v>9</v>
      </c>
      <c r="AG233" s="34">
        <f t="shared" si="66"/>
        <v>1.4976851851851852E-2</v>
      </c>
      <c r="AH233" s="35"/>
      <c r="AI233" s="36">
        <f t="shared" ref="AI233:AL233" si="264">SUM(AA233)</f>
        <v>2.6574074074074073E-2</v>
      </c>
      <c r="AJ233" s="36">
        <f t="shared" si="264"/>
        <v>0</v>
      </c>
      <c r="AK233" s="37">
        <f t="shared" si="264"/>
        <v>0</v>
      </c>
      <c r="AL233" s="37">
        <f t="shared" si="264"/>
        <v>0</v>
      </c>
      <c r="AM233" s="38"/>
      <c r="AN233" s="39">
        <f t="shared" si="215"/>
        <v>10</v>
      </c>
      <c r="AO233" s="14"/>
      <c r="AP233" s="14"/>
      <c r="AQ233" s="14"/>
      <c r="AR233" s="14"/>
      <c r="AS233" s="14"/>
      <c r="BC233" s="15"/>
    </row>
    <row r="234" spans="1:55" ht="18" customHeight="1" x14ac:dyDescent="0.25">
      <c r="A234" s="15">
        <v>234</v>
      </c>
      <c r="B234" s="49"/>
      <c r="C234" s="21" t="s">
        <v>389</v>
      </c>
      <c r="D234" s="21" t="s">
        <v>390</v>
      </c>
      <c r="E234" s="17" t="str">
        <f t="shared" si="220"/>
        <v>Zoe Brook</v>
      </c>
      <c r="F234" s="20"/>
      <c r="G234" s="19"/>
      <c r="H234" s="20">
        <v>2.1261574074074072E-2</v>
      </c>
      <c r="I234" s="18"/>
      <c r="J234" s="21"/>
      <c r="K234" s="21"/>
      <c r="L234" s="18"/>
      <c r="M234" s="49"/>
      <c r="N234" s="24"/>
      <c r="O234" s="49"/>
      <c r="P234" s="18"/>
      <c r="Q234" s="18"/>
      <c r="R234" s="25"/>
      <c r="S234" s="25"/>
      <c r="T234" s="25"/>
      <c r="U234" s="41"/>
      <c r="V234" s="41"/>
      <c r="W234" s="37"/>
      <c r="X234" s="50"/>
      <c r="Y234" s="51"/>
      <c r="Z234" s="52"/>
      <c r="AA234" s="72"/>
      <c r="AB234" s="30"/>
      <c r="AC234" s="55"/>
      <c r="AD234" s="54"/>
      <c r="AE234" s="33">
        <f t="shared" si="64"/>
        <v>1</v>
      </c>
      <c r="AF234" s="33">
        <f t="shared" si="65"/>
        <v>1</v>
      </c>
      <c r="AG234" s="34">
        <f t="shared" si="66"/>
        <v>2.1261574074074072E-2</v>
      </c>
      <c r="AH234" s="35">
        <f>MAX(H234:M234,O234,P234:T234,U234:X234,Y234:Z234)-MIN(H234:M234,O234,P234:T234,U234:X234,Y234:Z234)</f>
        <v>0</v>
      </c>
      <c r="AI234" s="36">
        <f t="shared" ref="AI234:AL234" si="265">SUM(AA234)</f>
        <v>0</v>
      </c>
      <c r="AJ234" s="36">
        <f t="shared" si="265"/>
        <v>0</v>
      </c>
      <c r="AK234" s="37">
        <f t="shared" si="265"/>
        <v>0</v>
      </c>
      <c r="AL234" s="37">
        <f t="shared" si="265"/>
        <v>0</v>
      </c>
      <c r="AM234" s="38"/>
      <c r="AN234" s="39">
        <f t="shared" si="215"/>
        <v>1</v>
      </c>
      <c r="AO234" s="14"/>
      <c r="AP234" s="14"/>
      <c r="AQ234" s="14"/>
      <c r="AR234" s="14"/>
      <c r="AS234" s="14"/>
      <c r="BC234" s="15"/>
    </row>
    <row r="235" spans="1:55" ht="18" customHeight="1" x14ac:dyDescent="0.25">
      <c r="B235" s="73"/>
      <c r="C235" s="74"/>
      <c r="D235" s="74"/>
      <c r="E235" s="74"/>
      <c r="F235" s="75"/>
      <c r="G235" s="75"/>
      <c r="H235" s="76"/>
      <c r="I235" s="74"/>
      <c r="J235" s="73" t="s">
        <v>391</v>
      </c>
      <c r="K235" s="75" t="s">
        <v>392</v>
      </c>
      <c r="L235" s="76"/>
      <c r="M235" s="73" t="s">
        <v>391</v>
      </c>
      <c r="N235" s="77"/>
      <c r="O235" s="73"/>
      <c r="P235" s="76"/>
      <c r="Q235" s="76"/>
      <c r="R235" s="67"/>
      <c r="S235" s="67"/>
      <c r="T235" s="67"/>
      <c r="U235" s="78"/>
      <c r="V235" s="78"/>
      <c r="W235" s="79"/>
      <c r="X235" s="80"/>
      <c r="Y235" s="80"/>
      <c r="Z235" s="81"/>
      <c r="AA235" s="82"/>
      <c r="AB235" s="73"/>
      <c r="AC235" s="83"/>
      <c r="AD235" s="84"/>
      <c r="AE235" s="85"/>
      <c r="AF235" s="85">
        <f>SUM(AF2:AF234)</f>
        <v>950</v>
      </c>
      <c r="AG235" s="79"/>
      <c r="AH235" s="86"/>
      <c r="AI235" s="77"/>
      <c r="AJ235" s="87"/>
      <c r="AK235" s="79"/>
      <c r="AL235" s="79"/>
      <c r="AM235" s="88"/>
      <c r="AN235" s="14"/>
      <c r="AO235" s="14"/>
      <c r="AP235" s="14"/>
      <c r="AQ235" s="14"/>
      <c r="AR235" s="14"/>
      <c r="AS235" s="14"/>
      <c r="BC235" s="15"/>
    </row>
    <row r="236" spans="1:55" ht="18" customHeight="1" x14ac:dyDescent="0.25">
      <c r="B236" s="89"/>
      <c r="C236" s="74"/>
      <c r="D236" s="90"/>
      <c r="E236" s="90"/>
      <c r="F236" s="68"/>
      <c r="G236" s="91"/>
      <c r="H236" s="73"/>
      <c r="I236" s="73"/>
      <c r="J236" s="76"/>
      <c r="K236" s="76"/>
      <c r="L236" s="73"/>
      <c r="M236" s="73"/>
      <c r="N236" s="73"/>
      <c r="O236" s="73"/>
      <c r="P236" s="73"/>
      <c r="Q236" s="73"/>
      <c r="R236" s="79"/>
      <c r="S236" s="79"/>
      <c r="T236" s="79"/>
      <c r="U236" s="89"/>
      <c r="V236" s="89"/>
      <c r="W236" s="89">
        <f>COUNT(W2:W234)</f>
        <v>0</v>
      </c>
      <c r="X236" s="89"/>
      <c r="Y236" s="89"/>
      <c r="Z236" s="89"/>
      <c r="AA236" s="73"/>
      <c r="AB236" s="73"/>
      <c r="AC236" s="79"/>
      <c r="AD236" s="89"/>
      <c r="AE236" s="68"/>
      <c r="AF236" s="92"/>
      <c r="AG236" s="73"/>
      <c r="AH236" s="68"/>
      <c r="AI236" s="73"/>
      <c r="AJ236" s="73"/>
      <c r="AK236" s="73"/>
      <c r="AL236" s="73"/>
      <c r="AM236" s="73"/>
      <c r="AN236" s="14"/>
      <c r="AO236" s="14"/>
      <c r="AP236" s="14"/>
      <c r="AQ236" s="14"/>
      <c r="AR236" s="14"/>
      <c r="AS236" s="14"/>
      <c r="BC236" s="15"/>
    </row>
    <row r="237" spans="1:55" ht="18" customHeight="1" x14ac:dyDescent="0.25">
      <c r="B237" s="89"/>
      <c r="C237" s="93">
        <f t="shared" ref="C237:C238" si="266">SUM(F237:N237)</f>
        <v>8.137488425925925</v>
      </c>
      <c r="D237" s="94" t="s">
        <v>393</v>
      </c>
      <c r="E237" s="94"/>
      <c r="F237" s="37">
        <f>SUM(F2:F234)</f>
        <v>0.59181712962962951</v>
      </c>
      <c r="G237" s="19"/>
      <c r="H237" s="95">
        <f t="shared" ref="H237:AA237" si="267">SUM(H2:H234)</f>
        <v>1.1567824074074071</v>
      </c>
      <c r="I237" s="37">
        <f t="shared" si="267"/>
        <v>0.64288194444444435</v>
      </c>
      <c r="J237" s="37">
        <f t="shared" si="267"/>
        <v>1.3247106481481483</v>
      </c>
      <c r="K237" s="37">
        <f t="shared" si="267"/>
        <v>1.192627314814815</v>
      </c>
      <c r="L237" s="37">
        <f t="shared" si="267"/>
        <v>1.3843981481481484</v>
      </c>
      <c r="M237" s="37">
        <f t="shared" si="267"/>
        <v>1.1003587962962964</v>
      </c>
      <c r="N237" s="37">
        <f t="shared" si="267"/>
        <v>0.7439120370370369</v>
      </c>
      <c r="O237" s="37">
        <f t="shared" si="267"/>
        <v>1.2003935185185184</v>
      </c>
      <c r="P237" s="37">
        <f t="shared" si="267"/>
        <v>0.80659722222222219</v>
      </c>
      <c r="Q237" s="37">
        <f t="shared" si="267"/>
        <v>0.47471064814814828</v>
      </c>
      <c r="R237" s="37">
        <f t="shared" si="267"/>
        <v>0.79682870370370351</v>
      </c>
      <c r="S237" s="37">
        <f t="shared" si="267"/>
        <v>1.1406597222222226</v>
      </c>
      <c r="T237" s="37">
        <f t="shared" si="267"/>
        <v>1.1007407407407408</v>
      </c>
      <c r="U237" s="37">
        <f t="shared" si="267"/>
        <v>1.0931134259259256</v>
      </c>
      <c r="V237" s="37">
        <f t="shared" si="267"/>
        <v>0.76369212962962973</v>
      </c>
      <c r="W237" s="37">
        <f t="shared" si="267"/>
        <v>0</v>
      </c>
      <c r="X237" s="96">
        <f t="shared" si="267"/>
        <v>0.8704629629629631</v>
      </c>
      <c r="Y237" s="37">
        <f t="shared" si="267"/>
        <v>1.1022685185185184</v>
      </c>
      <c r="Z237" s="37">
        <f t="shared" si="267"/>
        <v>0</v>
      </c>
      <c r="AA237" s="37">
        <f t="shared" si="267"/>
        <v>1.9441087962962966</v>
      </c>
      <c r="AB237" s="37"/>
      <c r="AC237" s="37"/>
      <c r="AD237" s="96"/>
      <c r="AE237" s="97"/>
      <c r="AF237" s="97"/>
      <c r="AG237" s="79"/>
      <c r="AH237" s="68"/>
      <c r="AI237" s="98"/>
      <c r="AJ237" s="98"/>
      <c r="AK237" s="73"/>
      <c r="AL237" s="73"/>
      <c r="AM237" s="73">
        <f>COUNT(AM2:AM234)</f>
        <v>9</v>
      </c>
      <c r="AN237" s="14"/>
      <c r="AO237" s="14"/>
      <c r="AP237" s="14"/>
      <c r="AQ237" s="14"/>
      <c r="AR237" s="14"/>
      <c r="AS237" s="14"/>
      <c r="BC237" s="15"/>
    </row>
    <row r="238" spans="1:55" ht="18" customHeight="1" x14ac:dyDescent="0.25">
      <c r="B238" s="89"/>
      <c r="C238" s="74">
        <f t="shared" si="266"/>
        <v>470</v>
      </c>
      <c r="D238" s="94" t="s">
        <v>394</v>
      </c>
      <c r="E238" s="197"/>
      <c r="F238" s="99">
        <f>COUNT(F2:F234)</f>
        <v>51</v>
      </c>
      <c r="G238" s="19"/>
      <c r="H238" s="99">
        <f t="shared" ref="H238:AD238" si="268">COUNT(H2:H234)</f>
        <v>62</v>
      </c>
      <c r="I238" s="99">
        <f t="shared" si="268"/>
        <v>36</v>
      </c>
      <c r="J238" s="99">
        <f t="shared" si="268"/>
        <v>73</v>
      </c>
      <c r="K238" s="99">
        <f t="shared" si="268"/>
        <v>67</v>
      </c>
      <c r="L238" s="99">
        <f t="shared" si="268"/>
        <v>77</v>
      </c>
      <c r="M238" s="99">
        <f t="shared" si="268"/>
        <v>61</v>
      </c>
      <c r="N238" s="99">
        <f t="shared" si="268"/>
        <v>43</v>
      </c>
      <c r="O238" s="99">
        <f t="shared" si="268"/>
        <v>67</v>
      </c>
      <c r="P238" s="99">
        <f t="shared" si="268"/>
        <v>45</v>
      </c>
      <c r="Q238" s="99">
        <f t="shared" si="268"/>
        <v>27</v>
      </c>
      <c r="R238" s="99">
        <f t="shared" si="268"/>
        <v>45</v>
      </c>
      <c r="S238" s="99">
        <f t="shared" si="268"/>
        <v>65</v>
      </c>
      <c r="T238" s="99">
        <f t="shared" si="268"/>
        <v>63</v>
      </c>
      <c r="U238" s="99">
        <f t="shared" si="268"/>
        <v>64</v>
      </c>
      <c r="V238" s="99">
        <f t="shared" si="268"/>
        <v>44</v>
      </c>
      <c r="W238" s="99">
        <f t="shared" si="268"/>
        <v>0</v>
      </c>
      <c r="X238" s="100">
        <f t="shared" si="268"/>
        <v>49</v>
      </c>
      <c r="Y238" s="49">
        <f t="shared" si="268"/>
        <v>63</v>
      </c>
      <c r="Z238" s="49">
        <f t="shared" si="268"/>
        <v>0</v>
      </c>
      <c r="AA238" s="99">
        <f t="shared" si="268"/>
        <v>63</v>
      </c>
      <c r="AB238" s="99">
        <f t="shared" si="268"/>
        <v>25</v>
      </c>
      <c r="AC238" s="99">
        <f t="shared" si="268"/>
        <v>29</v>
      </c>
      <c r="AD238" s="99">
        <f t="shared" si="268"/>
        <v>23</v>
      </c>
      <c r="AE238" s="68">
        <f>SUM(H238:Z238)</f>
        <v>951</v>
      </c>
      <c r="AF238" s="68"/>
      <c r="AG238" s="85"/>
      <c r="AH238" s="68">
        <f>SUM(AF238+AM238)</f>
        <v>880</v>
      </c>
      <c r="AI238" s="101">
        <f t="shared" ref="AI238:AL238" si="269">COUNT(AI2:AI234)</f>
        <v>220</v>
      </c>
      <c r="AJ238" s="101">
        <f t="shared" si="269"/>
        <v>220</v>
      </c>
      <c r="AK238" s="101">
        <f t="shared" si="269"/>
        <v>220</v>
      </c>
      <c r="AL238" s="101">
        <f t="shared" si="269"/>
        <v>220</v>
      </c>
      <c r="AM238" s="73">
        <f>SUM(AI238:AL238)</f>
        <v>880</v>
      </c>
      <c r="AN238" s="14"/>
      <c r="AO238" s="14"/>
      <c r="AP238" s="14"/>
      <c r="AQ238" s="14"/>
      <c r="AR238" s="14"/>
      <c r="AS238" s="14"/>
      <c r="BC238" s="15"/>
    </row>
    <row r="239" spans="1:55" ht="18" customHeight="1" x14ac:dyDescent="0.25">
      <c r="B239" s="89"/>
      <c r="C239" s="74"/>
      <c r="D239" s="94" t="s">
        <v>395</v>
      </c>
      <c r="E239" s="197"/>
      <c r="F239" s="95">
        <f>SUM(F237/F238)</f>
        <v>1.1604257443718225E-2</v>
      </c>
      <c r="G239" s="19"/>
      <c r="H239" s="95">
        <f t="shared" ref="H239:AA239" si="270">SUM(H237/H238)</f>
        <v>1.86577807646356E-2</v>
      </c>
      <c r="I239" s="95">
        <f t="shared" si="270"/>
        <v>1.7857831790123454E-2</v>
      </c>
      <c r="J239" s="95">
        <f t="shared" si="270"/>
        <v>1.8146721207508883E-2</v>
      </c>
      <c r="K239" s="95">
        <f t="shared" si="270"/>
        <v>1.7800407683803209E-2</v>
      </c>
      <c r="L239" s="95">
        <f t="shared" si="270"/>
        <v>1.7979196729196734E-2</v>
      </c>
      <c r="M239" s="95">
        <f t="shared" si="270"/>
        <v>1.8038668791742565E-2</v>
      </c>
      <c r="N239" s="95">
        <f t="shared" si="270"/>
        <v>1.7300279931093881E-2</v>
      </c>
      <c r="O239" s="95">
        <f t="shared" si="270"/>
        <v>1.7916321171918183E-2</v>
      </c>
      <c r="P239" s="95">
        <f t="shared" si="270"/>
        <v>1.7924382716049382E-2</v>
      </c>
      <c r="Q239" s="95">
        <f t="shared" si="270"/>
        <v>1.7581875857338825E-2</v>
      </c>
      <c r="R239" s="95">
        <f t="shared" si="270"/>
        <v>1.7707304526748967E-2</v>
      </c>
      <c r="S239" s="95">
        <f t="shared" si="270"/>
        <v>1.7548611111111116E-2</v>
      </c>
      <c r="T239" s="95">
        <f t="shared" si="270"/>
        <v>1.7472075249853027E-2</v>
      </c>
      <c r="U239" s="95">
        <f t="shared" si="270"/>
        <v>1.7079897280092588E-2</v>
      </c>
      <c r="V239" s="95">
        <f t="shared" si="270"/>
        <v>1.7356639309764312E-2</v>
      </c>
      <c r="W239" s="95" t="e">
        <f t="shared" si="270"/>
        <v>#DIV/0!</v>
      </c>
      <c r="X239" s="102">
        <f t="shared" si="270"/>
        <v>1.7764550264550268E-2</v>
      </c>
      <c r="Y239" s="37">
        <f t="shared" si="270"/>
        <v>1.7496325690770132E-2</v>
      </c>
      <c r="Z239" s="37" t="e">
        <f t="shared" si="270"/>
        <v>#DIV/0!</v>
      </c>
      <c r="AA239" s="95">
        <f t="shared" si="270"/>
        <v>3.08588697824809E-2</v>
      </c>
      <c r="AB239" s="95"/>
      <c r="AC239" s="95"/>
      <c r="AD239" s="102"/>
      <c r="AE239" s="97"/>
      <c r="AF239" s="97"/>
      <c r="AG239" s="79"/>
      <c r="AH239" s="68"/>
      <c r="AI239" s="98"/>
      <c r="AJ239" s="98"/>
      <c r="AK239" s="73"/>
      <c r="AL239" s="73"/>
      <c r="AM239" s="73"/>
      <c r="AN239" s="14"/>
      <c r="AO239" s="14"/>
      <c r="AP239" s="14"/>
      <c r="AQ239" s="14"/>
      <c r="AR239" s="14"/>
      <c r="AS239" s="14"/>
      <c r="BC239" s="15"/>
    </row>
    <row r="240" spans="1:55" ht="18" customHeight="1" x14ac:dyDescent="0.25">
      <c r="B240" s="89"/>
      <c r="C240" s="74"/>
      <c r="D240" s="94" t="s">
        <v>396</v>
      </c>
      <c r="E240" s="94"/>
      <c r="F240" s="24">
        <v>35.9</v>
      </c>
      <c r="G240" s="19"/>
      <c r="H240" s="103">
        <v>35.700000000000003</v>
      </c>
      <c r="I240" s="24">
        <v>37.4</v>
      </c>
      <c r="J240" s="104">
        <v>36.700000000000003</v>
      </c>
      <c r="K240" s="24"/>
      <c r="L240" s="24"/>
      <c r="M240" s="24"/>
      <c r="N240" s="49">
        <v>38.520000000000003</v>
      </c>
      <c r="O240" s="49"/>
      <c r="P240" s="24"/>
      <c r="Q240" s="24"/>
      <c r="R240" s="105"/>
      <c r="S240" s="105"/>
      <c r="T240" s="24"/>
      <c r="U240" s="105"/>
      <c r="V240" s="105"/>
      <c r="W240" s="105"/>
      <c r="X240" s="24"/>
      <c r="Y240" s="24"/>
      <c r="Z240" s="105"/>
      <c r="AA240" s="49"/>
      <c r="AB240" s="49"/>
      <c r="AC240" s="24"/>
      <c r="AD240" s="106"/>
      <c r="AE240" s="107"/>
      <c r="AF240" s="107"/>
      <c r="AG240" s="79"/>
      <c r="AH240" s="68"/>
      <c r="AI240" s="108"/>
      <c r="AJ240" s="77"/>
      <c r="AK240" s="73"/>
      <c r="AL240" s="73"/>
      <c r="AM240" s="73"/>
      <c r="AN240" s="14"/>
      <c r="AO240" s="14"/>
      <c r="AP240" s="14"/>
      <c r="AQ240" s="14"/>
      <c r="AR240" s="14"/>
      <c r="AS240" s="14"/>
      <c r="BC240" s="15"/>
    </row>
    <row r="241" spans="2:55" x14ac:dyDescent="0.25">
      <c r="B241" s="89"/>
      <c r="C241" s="74"/>
      <c r="D241" s="68"/>
      <c r="E241" s="68"/>
      <c r="F241" s="73"/>
      <c r="G241" s="73"/>
      <c r="H241" s="73"/>
      <c r="I241" s="73"/>
      <c r="J241" s="73"/>
      <c r="K241" s="73"/>
      <c r="L241" s="109"/>
      <c r="M241" s="73"/>
      <c r="N241" s="73"/>
      <c r="O241" s="73"/>
      <c r="P241" s="73"/>
      <c r="Q241" s="73"/>
      <c r="R241" s="67"/>
      <c r="S241" s="67"/>
      <c r="T241" s="67"/>
      <c r="U241" s="67"/>
      <c r="V241" s="67"/>
      <c r="W241" s="68"/>
      <c r="X241" s="110"/>
      <c r="Y241" s="110"/>
      <c r="Z241" s="68"/>
      <c r="AA241" s="73"/>
      <c r="AB241" s="73"/>
      <c r="AC241" s="67"/>
      <c r="AD241" s="110"/>
      <c r="AE241" s="68"/>
      <c r="AF241" s="68"/>
      <c r="AG241" s="73"/>
      <c r="AH241" s="68"/>
      <c r="AI241" s="73"/>
      <c r="AJ241" s="73"/>
      <c r="AK241" s="73"/>
      <c r="AL241" s="73"/>
      <c r="AM241" s="73"/>
      <c r="AN241" s="14"/>
      <c r="AO241" s="14"/>
      <c r="AP241" s="14"/>
      <c r="AQ241" s="14"/>
      <c r="AR241" s="14"/>
      <c r="AS241" s="14"/>
      <c r="BC241" s="15"/>
    </row>
    <row r="242" spans="2:55" x14ac:dyDescent="0.25">
      <c r="B242" s="89"/>
      <c r="C242" s="74"/>
      <c r="D242" s="68"/>
      <c r="E242" s="68"/>
      <c r="F242" s="111"/>
      <c r="G242" s="79"/>
      <c r="H242" s="73"/>
      <c r="I242" s="73"/>
      <c r="J242" s="73"/>
      <c r="K242" s="73"/>
      <c r="L242" s="109"/>
      <c r="M242" s="73"/>
      <c r="N242" s="73"/>
      <c r="O242" s="73"/>
      <c r="P242" s="73"/>
      <c r="Q242" s="73"/>
      <c r="R242" s="67"/>
      <c r="S242" s="67"/>
      <c r="T242" s="67"/>
      <c r="U242" s="67"/>
      <c r="V242" s="67"/>
      <c r="W242" s="68"/>
      <c r="X242" s="67"/>
      <c r="Y242" s="67"/>
      <c r="Z242" s="68"/>
      <c r="AA242" s="73"/>
      <c r="AB242" s="73"/>
      <c r="AC242" s="67"/>
      <c r="AD242" s="67"/>
      <c r="AE242" s="85"/>
      <c r="AF242" s="85"/>
      <c r="AG242" s="73"/>
      <c r="AH242" s="85"/>
      <c r="AI242" s="73"/>
      <c r="AJ242" s="73"/>
      <c r="AK242" s="73"/>
      <c r="AL242" s="73"/>
      <c r="AM242" s="73"/>
      <c r="AN242" s="14"/>
      <c r="AO242" s="14"/>
      <c r="AP242" s="14"/>
      <c r="AQ242" s="14"/>
      <c r="AR242" s="14"/>
      <c r="AS242" s="14"/>
      <c r="BC242" s="15"/>
    </row>
    <row r="243" spans="2:55" x14ac:dyDescent="0.25">
      <c r="B243" s="89"/>
      <c r="C243" s="74"/>
      <c r="D243" s="68"/>
      <c r="E243" s="68"/>
      <c r="F243" s="111"/>
      <c r="G243" s="73"/>
      <c r="H243" s="73"/>
      <c r="I243" s="73"/>
      <c r="J243" s="73"/>
      <c r="K243" s="73"/>
      <c r="L243" s="112"/>
      <c r="M243" s="73"/>
      <c r="N243" s="73"/>
      <c r="O243" s="79"/>
      <c r="P243" s="73"/>
      <c r="Q243" s="73"/>
      <c r="R243" s="67"/>
      <c r="S243" s="67"/>
      <c r="T243" s="67"/>
      <c r="U243" s="67"/>
      <c r="V243" s="67"/>
      <c r="W243" s="68"/>
      <c r="X243" s="67"/>
      <c r="Y243" s="67"/>
      <c r="Z243" s="68"/>
      <c r="AA243" s="73"/>
      <c r="AB243" s="79"/>
      <c r="AC243" s="67"/>
      <c r="AD243" s="67"/>
      <c r="AE243" s="113"/>
      <c r="AF243" s="113"/>
      <c r="AG243" s="73"/>
      <c r="AH243" s="113"/>
      <c r="AI243" s="73"/>
      <c r="AJ243" s="73"/>
      <c r="AK243" s="73"/>
      <c r="AL243" s="73"/>
      <c r="AM243" s="73"/>
      <c r="AN243" s="14"/>
      <c r="AO243" s="14"/>
      <c r="AP243" s="14"/>
      <c r="AQ243" s="14"/>
      <c r="AR243" s="14"/>
      <c r="AS243" s="14"/>
      <c r="BC243" s="15"/>
    </row>
    <row r="244" spans="2:55" x14ac:dyDescent="0.25">
      <c r="B244" s="89"/>
      <c r="C244" s="74"/>
      <c r="D244" s="68"/>
      <c r="E244" s="68"/>
      <c r="F244" s="73"/>
      <c r="G244" s="73"/>
      <c r="H244" s="73"/>
      <c r="I244" s="73"/>
      <c r="J244" s="73"/>
      <c r="K244" s="73"/>
      <c r="L244" s="112"/>
      <c r="M244" s="73"/>
      <c r="N244" s="73"/>
      <c r="O244" s="101"/>
      <c r="P244" s="73"/>
      <c r="Q244" s="73"/>
      <c r="R244" s="67"/>
      <c r="S244" s="67"/>
      <c r="T244" s="67"/>
      <c r="U244" s="67"/>
      <c r="V244" s="67"/>
      <c r="W244" s="68"/>
      <c r="X244" s="67"/>
      <c r="Y244" s="67"/>
      <c r="Z244" s="68"/>
      <c r="AA244" s="73"/>
      <c r="AB244" s="101"/>
      <c r="AC244" s="67"/>
      <c r="AD244" s="67"/>
      <c r="AE244" s="113"/>
      <c r="AF244" s="113"/>
      <c r="AG244" s="73"/>
      <c r="AH244" s="113"/>
      <c r="AI244" s="73"/>
      <c r="AJ244" s="73"/>
      <c r="AK244" s="73"/>
      <c r="AL244" s="73"/>
      <c r="AM244" s="73"/>
      <c r="AN244" s="14"/>
      <c r="AO244" s="14"/>
      <c r="AP244" s="14"/>
      <c r="AQ244" s="14"/>
      <c r="AR244" s="14"/>
      <c r="AS244" s="14"/>
      <c r="BC244" s="15"/>
    </row>
    <row r="245" spans="2:55" ht="15" customHeight="1" x14ac:dyDescent="0.25">
      <c r="B245" s="89"/>
      <c r="C245" s="74"/>
      <c r="D245" s="68" t="s">
        <v>397</v>
      </c>
      <c r="E245" s="68"/>
      <c r="F245" s="73">
        <v>10</v>
      </c>
      <c r="G245" s="114"/>
      <c r="H245" s="73">
        <v>16</v>
      </c>
      <c r="I245" s="73">
        <v>16</v>
      </c>
      <c r="J245" s="73">
        <v>16</v>
      </c>
      <c r="K245" s="73">
        <v>16</v>
      </c>
      <c r="L245" s="73">
        <v>16</v>
      </c>
      <c r="M245" s="73">
        <v>16</v>
      </c>
      <c r="N245" s="73">
        <v>16</v>
      </c>
      <c r="O245" s="73">
        <v>16</v>
      </c>
      <c r="P245" s="73">
        <v>16</v>
      </c>
      <c r="Q245" s="73">
        <v>16</v>
      </c>
      <c r="R245" s="73">
        <v>16</v>
      </c>
      <c r="S245" s="73">
        <v>16</v>
      </c>
      <c r="T245" s="73">
        <v>16</v>
      </c>
      <c r="U245" s="73">
        <v>16</v>
      </c>
      <c r="V245" s="73">
        <v>16</v>
      </c>
      <c r="W245" s="73">
        <v>16</v>
      </c>
      <c r="X245" s="73">
        <v>16</v>
      </c>
      <c r="Y245" s="73">
        <v>16</v>
      </c>
      <c r="Z245" s="73">
        <v>16</v>
      </c>
      <c r="AA245" s="73">
        <v>16</v>
      </c>
      <c r="AB245" s="73">
        <v>18.5</v>
      </c>
      <c r="AC245" s="73">
        <v>40</v>
      </c>
      <c r="AD245" s="73">
        <v>25</v>
      </c>
      <c r="AE245" s="113"/>
      <c r="AF245" s="113"/>
      <c r="AG245" s="73"/>
      <c r="AH245" s="113"/>
      <c r="AI245" s="73"/>
      <c r="AJ245" s="73"/>
      <c r="AK245" s="73"/>
      <c r="AL245" s="73"/>
      <c r="AM245" s="73"/>
      <c r="AN245" s="14"/>
      <c r="AO245" s="14"/>
      <c r="AP245" s="14"/>
      <c r="AQ245" s="14"/>
      <c r="AR245" s="14"/>
      <c r="AS245" s="14"/>
      <c r="BC245" s="15"/>
    </row>
    <row r="246" spans="2:55" ht="15" customHeight="1" x14ac:dyDescent="0.25">
      <c r="B246" s="89"/>
      <c r="C246" s="74">
        <f>SUM(F246:N246)</f>
        <v>7214</v>
      </c>
      <c r="D246" s="68" t="s">
        <v>398</v>
      </c>
      <c r="E246" s="68"/>
      <c r="F246" s="73">
        <f>SUM(F238*F245)</f>
        <v>510</v>
      </c>
      <c r="G246" s="114"/>
      <c r="H246" s="73">
        <f t="shared" ref="H246:AD246" si="271">SUM(H238*H245)</f>
        <v>992</v>
      </c>
      <c r="I246" s="73">
        <f t="shared" si="271"/>
        <v>576</v>
      </c>
      <c r="J246" s="73">
        <f t="shared" si="271"/>
        <v>1168</v>
      </c>
      <c r="K246" s="73">
        <f t="shared" si="271"/>
        <v>1072</v>
      </c>
      <c r="L246" s="73">
        <f t="shared" si="271"/>
        <v>1232</v>
      </c>
      <c r="M246" s="73">
        <f t="shared" si="271"/>
        <v>976</v>
      </c>
      <c r="N246" s="73">
        <f t="shared" si="271"/>
        <v>688</v>
      </c>
      <c r="O246" s="73">
        <f t="shared" si="271"/>
        <v>1072</v>
      </c>
      <c r="P246" s="73">
        <f t="shared" si="271"/>
        <v>720</v>
      </c>
      <c r="Q246" s="73">
        <f t="shared" si="271"/>
        <v>432</v>
      </c>
      <c r="R246" s="73">
        <f t="shared" si="271"/>
        <v>720</v>
      </c>
      <c r="S246" s="73">
        <f t="shared" si="271"/>
        <v>1040</v>
      </c>
      <c r="T246" s="73">
        <f t="shared" si="271"/>
        <v>1008</v>
      </c>
      <c r="U246" s="73">
        <f t="shared" si="271"/>
        <v>1024</v>
      </c>
      <c r="V246" s="73">
        <f t="shared" si="271"/>
        <v>704</v>
      </c>
      <c r="W246" s="73">
        <f t="shared" si="271"/>
        <v>0</v>
      </c>
      <c r="X246" s="73">
        <f t="shared" si="271"/>
        <v>784</v>
      </c>
      <c r="Y246" s="73">
        <f t="shared" si="271"/>
        <v>1008</v>
      </c>
      <c r="Z246" s="73">
        <f t="shared" si="271"/>
        <v>0</v>
      </c>
      <c r="AA246" s="73">
        <f t="shared" si="271"/>
        <v>1008</v>
      </c>
      <c r="AB246" s="73">
        <f t="shared" si="271"/>
        <v>462.5</v>
      </c>
      <c r="AC246" s="73">
        <f t="shared" si="271"/>
        <v>1160</v>
      </c>
      <c r="AD246" s="73">
        <f t="shared" si="271"/>
        <v>575</v>
      </c>
      <c r="AE246" s="113">
        <f>SUM(F246:Z246)</f>
        <v>15726</v>
      </c>
      <c r="AF246" s="113" t="s">
        <v>399</v>
      </c>
      <c r="AG246" s="73"/>
      <c r="AH246" s="113"/>
      <c r="AI246" s="73"/>
      <c r="AJ246" s="73"/>
      <c r="AK246" s="73"/>
      <c r="AL246" s="73"/>
      <c r="AM246" s="73"/>
      <c r="AN246" s="14"/>
      <c r="AO246" s="14"/>
      <c r="AP246" s="14"/>
      <c r="AQ246" s="14"/>
      <c r="AR246" s="14"/>
      <c r="AS246" s="14"/>
      <c r="BC246" s="15"/>
    </row>
    <row r="247" spans="2:55" ht="15" customHeight="1" x14ac:dyDescent="0.25">
      <c r="B247" s="89"/>
      <c r="C247" s="74"/>
      <c r="D247" s="68"/>
      <c r="E247" s="68"/>
      <c r="F247" s="73"/>
      <c r="G247" s="73"/>
      <c r="H247" s="73"/>
      <c r="I247" s="73"/>
      <c r="J247" s="73"/>
      <c r="K247" s="73"/>
      <c r="L247" s="73"/>
      <c r="M247" s="73"/>
      <c r="N247" s="73"/>
      <c r="O247" s="101"/>
      <c r="P247" s="73"/>
      <c r="Q247" s="73"/>
      <c r="R247" s="67"/>
      <c r="S247" s="67"/>
      <c r="T247" s="67"/>
      <c r="U247" s="67"/>
      <c r="V247" s="67"/>
      <c r="W247" s="68"/>
      <c r="X247" s="67"/>
      <c r="Y247" s="67"/>
      <c r="Z247" s="68"/>
      <c r="AA247" s="73"/>
      <c r="AB247" s="101"/>
      <c r="AC247" s="67"/>
      <c r="AD247" s="67"/>
      <c r="AE247" s="113"/>
      <c r="AF247" s="113"/>
      <c r="AG247" s="73"/>
      <c r="AH247" s="113"/>
      <c r="AI247" s="73"/>
      <c r="AJ247" s="73"/>
      <c r="AK247" s="73"/>
      <c r="AL247" s="73"/>
      <c r="AM247" s="73"/>
      <c r="AN247" s="14"/>
      <c r="AO247" s="14"/>
      <c r="AP247" s="14"/>
      <c r="AQ247" s="14"/>
      <c r="AR247" s="14"/>
      <c r="AS247" s="14"/>
      <c r="BC247" s="15"/>
    </row>
    <row r="248" spans="2:55" ht="15" customHeight="1" x14ac:dyDescent="0.25">
      <c r="B248" s="89"/>
      <c r="C248" s="74"/>
      <c r="D248" s="68"/>
      <c r="E248" s="68"/>
      <c r="F248" s="73"/>
      <c r="G248" s="73"/>
      <c r="H248" s="73"/>
      <c r="I248" s="73"/>
      <c r="J248" s="73"/>
      <c r="K248" s="73"/>
      <c r="L248" s="73"/>
      <c r="M248" s="73"/>
      <c r="N248" s="73"/>
      <c r="O248" s="101"/>
      <c r="P248" s="73"/>
      <c r="Q248" s="73"/>
      <c r="R248" s="67"/>
      <c r="S248" s="67"/>
      <c r="T248" s="67"/>
      <c r="U248" s="67"/>
      <c r="V248" s="67"/>
      <c r="W248" s="68"/>
      <c r="X248" s="67"/>
      <c r="Y248" s="67"/>
      <c r="Z248" s="68"/>
      <c r="AA248" s="73"/>
      <c r="AB248" s="101"/>
      <c r="AC248" s="67"/>
      <c r="AD248" s="67"/>
      <c r="AE248" s="113"/>
      <c r="AF248" s="113"/>
      <c r="AG248" s="73"/>
      <c r="AH248" s="113"/>
      <c r="AI248" s="73"/>
      <c r="AJ248" s="73"/>
      <c r="AK248" s="73"/>
      <c r="AL248" s="73"/>
      <c r="AM248" s="73"/>
      <c r="AN248" s="14"/>
      <c r="AO248" s="14"/>
      <c r="AP248" s="14"/>
      <c r="AQ248" s="14"/>
      <c r="AR248" s="14"/>
      <c r="AS248" s="14"/>
      <c r="BC248" s="15"/>
    </row>
    <row r="249" spans="2:55" ht="15" customHeight="1" x14ac:dyDescent="0.25">
      <c r="B249" s="89"/>
      <c r="C249" s="74"/>
      <c r="D249" s="68"/>
      <c r="E249" s="68"/>
      <c r="F249" s="73"/>
      <c r="G249" s="73"/>
      <c r="H249" s="73"/>
      <c r="I249" s="73"/>
      <c r="J249" s="73"/>
      <c r="K249" s="73"/>
      <c r="L249" s="73"/>
      <c r="M249" s="73"/>
      <c r="N249" s="73"/>
      <c r="O249" s="101"/>
      <c r="P249" s="73"/>
      <c r="Q249" s="73"/>
      <c r="R249" s="67"/>
      <c r="S249" s="67"/>
      <c r="T249" s="67"/>
      <c r="U249" s="67"/>
      <c r="V249" s="67"/>
      <c r="W249" s="68"/>
      <c r="X249" s="67"/>
      <c r="Y249" s="67"/>
      <c r="Z249" s="68"/>
      <c r="AA249" s="73"/>
      <c r="AB249" s="101"/>
      <c r="AC249" s="67"/>
      <c r="AD249" s="67"/>
      <c r="AE249" s="113"/>
      <c r="AF249" s="113"/>
      <c r="AG249" s="73"/>
      <c r="AH249" s="113"/>
      <c r="AI249" s="73"/>
      <c r="AJ249" s="73"/>
      <c r="AK249" s="73"/>
      <c r="AL249" s="73"/>
      <c r="AM249" s="73"/>
      <c r="AN249" s="14"/>
      <c r="AO249" s="14"/>
      <c r="AP249" s="14"/>
      <c r="AQ249" s="14"/>
      <c r="AR249" s="14"/>
      <c r="AS249" s="14"/>
      <c r="BC249" s="15"/>
    </row>
    <row r="250" spans="2:55" ht="15" customHeight="1" x14ac:dyDescent="0.25">
      <c r="B250" s="89"/>
      <c r="C250" s="74"/>
      <c r="D250" s="68"/>
      <c r="E250" s="68"/>
      <c r="F250" s="73"/>
      <c r="G250" s="73"/>
      <c r="H250" s="73"/>
      <c r="I250" s="73"/>
      <c r="J250" s="73"/>
      <c r="K250" s="73"/>
      <c r="L250" s="73"/>
      <c r="M250" s="73"/>
      <c r="N250" s="73"/>
      <c r="O250" s="101"/>
      <c r="P250" s="73"/>
      <c r="Q250" s="73"/>
      <c r="R250" s="67"/>
      <c r="S250" s="67"/>
      <c r="T250" s="67"/>
      <c r="U250" s="67"/>
      <c r="V250" s="67"/>
      <c r="W250" s="68"/>
      <c r="X250" s="67"/>
      <c r="Y250" s="67"/>
      <c r="Z250" s="68"/>
      <c r="AA250" s="73"/>
      <c r="AB250" s="101"/>
      <c r="AC250" s="67"/>
      <c r="AD250" s="67"/>
      <c r="AE250" s="113"/>
      <c r="AF250" s="113"/>
      <c r="AG250" s="73"/>
      <c r="AH250" s="113"/>
      <c r="AI250" s="73"/>
      <c r="AJ250" s="73"/>
      <c r="AK250" s="73"/>
      <c r="AL250" s="73"/>
      <c r="AM250" s="73"/>
      <c r="AN250" s="14"/>
      <c r="AO250" s="14"/>
      <c r="AP250" s="14"/>
      <c r="AQ250" s="14"/>
      <c r="AR250" s="14"/>
      <c r="AS250" s="14"/>
      <c r="BC250" s="15"/>
    </row>
    <row r="251" spans="2:55" ht="15" customHeight="1" x14ac:dyDescent="0.25">
      <c r="B251" s="89"/>
      <c r="C251" s="74"/>
      <c r="D251" s="68"/>
      <c r="E251" s="68"/>
      <c r="F251" s="73"/>
      <c r="G251" s="73"/>
      <c r="H251" s="73"/>
      <c r="I251" s="73"/>
      <c r="J251" s="73"/>
      <c r="K251" s="73"/>
      <c r="L251" s="73"/>
      <c r="M251" s="73"/>
      <c r="N251" s="73"/>
      <c r="O251" s="101"/>
      <c r="P251" s="73"/>
      <c r="Q251" s="73"/>
      <c r="R251" s="67"/>
      <c r="S251" s="67"/>
      <c r="T251" s="67"/>
      <c r="U251" s="67"/>
      <c r="V251" s="67"/>
      <c r="W251" s="68"/>
      <c r="X251" s="67"/>
      <c r="Y251" s="67"/>
      <c r="Z251" s="68"/>
      <c r="AA251" s="73"/>
      <c r="AB251" s="101"/>
      <c r="AC251" s="67"/>
      <c r="AD251" s="67"/>
      <c r="AE251" s="113"/>
      <c r="AF251" s="113"/>
      <c r="AG251" s="73"/>
      <c r="AH251" s="113"/>
      <c r="AI251" s="73"/>
      <c r="AJ251" s="73"/>
      <c r="AK251" s="73"/>
      <c r="AL251" s="73"/>
      <c r="AM251" s="73"/>
      <c r="AN251" s="14"/>
      <c r="AO251" s="14"/>
      <c r="AP251" s="14"/>
      <c r="AQ251" s="14"/>
      <c r="AR251" s="14"/>
      <c r="AS251" s="14"/>
      <c r="BC251" s="15"/>
    </row>
    <row r="252" spans="2:55" ht="15" customHeight="1" x14ac:dyDescent="0.25">
      <c r="B252" s="89"/>
      <c r="C252" s="74"/>
      <c r="D252" s="68"/>
      <c r="E252" s="68"/>
      <c r="F252" s="73"/>
      <c r="G252" s="73"/>
      <c r="H252" s="73"/>
      <c r="I252" s="73"/>
      <c r="J252" s="73"/>
      <c r="K252" s="73"/>
      <c r="L252" s="73"/>
      <c r="M252" s="73"/>
      <c r="N252" s="73"/>
      <c r="O252" s="101"/>
      <c r="P252" s="73"/>
      <c r="Q252" s="73"/>
      <c r="R252" s="67"/>
      <c r="S252" s="67"/>
      <c r="T252" s="67"/>
      <c r="U252" s="67"/>
      <c r="V252" s="67"/>
      <c r="W252" s="68"/>
      <c r="X252" s="67"/>
      <c r="Y252" s="67"/>
      <c r="Z252" s="68"/>
      <c r="AA252" s="73"/>
      <c r="AB252" s="101"/>
      <c r="AC252" s="67"/>
      <c r="AD252" s="67"/>
      <c r="AE252" s="113"/>
      <c r="AF252" s="113"/>
      <c r="AG252" s="73"/>
      <c r="AH252" s="113"/>
      <c r="AI252" s="73"/>
      <c r="AJ252" s="73"/>
      <c r="AK252" s="73"/>
      <c r="AL252" s="73"/>
      <c r="AM252" s="73"/>
      <c r="AN252" s="14"/>
      <c r="AO252" s="14"/>
      <c r="AP252" s="14"/>
      <c r="AQ252" s="14"/>
      <c r="AR252" s="14"/>
      <c r="AS252" s="14"/>
      <c r="BC252" s="15"/>
    </row>
    <row r="253" spans="2:55" ht="15" customHeight="1" x14ac:dyDescent="0.25">
      <c r="B253" s="89"/>
      <c r="C253" s="74"/>
      <c r="D253" s="68"/>
      <c r="E253" s="68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67"/>
      <c r="S253" s="67"/>
      <c r="T253" s="67"/>
      <c r="U253" s="67"/>
      <c r="V253" s="67"/>
      <c r="W253" s="68"/>
      <c r="X253" s="67"/>
      <c r="Y253" s="67"/>
      <c r="Z253" s="68"/>
      <c r="AA253" s="73"/>
      <c r="AB253" s="73"/>
      <c r="AC253" s="67"/>
      <c r="AD253" s="67"/>
      <c r="AE253" s="115"/>
      <c r="AF253" s="115"/>
      <c r="AG253" s="73"/>
      <c r="AH253" s="115"/>
      <c r="AI253" s="73"/>
      <c r="AJ253" s="73"/>
      <c r="AK253" s="73"/>
      <c r="AL253" s="73"/>
      <c r="AM253" s="73"/>
      <c r="AN253" s="14"/>
      <c r="AO253" s="14"/>
      <c r="AP253" s="14"/>
      <c r="AQ253" s="14"/>
      <c r="AR253" s="14"/>
      <c r="AS253" s="14"/>
      <c r="BC25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G163"/>
  <sheetViews>
    <sheetView workbookViewId="0">
      <pane ySplit="1" topLeftCell="A115" activePane="bottomLeft" state="frozen"/>
      <selection pane="bottomLeft" activeCell="B131" sqref="B131"/>
    </sheetView>
  </sheetViews>
  <sheetFormatPr defaultColWidth="17.28515625" defaultRowHeight="15.75" customHeight="1" x14ac:dyDescent="0.25"/>
  <cols>
    <col min="1" max="1" width="9.140625" customWidth="1"/>
    <col min="2" max="2" width="13" customWidth="1"/>
    <col min="3" max="4" width="18.85546875" customWidth="1"/>
    <col min="5" max="5" width="10.85546875" customWidth="1"/>
    <col min="6" max="22" width="8.7109375" customWidth="1"/>
    <col min="23" max="23" width="21.42578125" customWidth="1"/>
    <col min="24" max="32" width="8.7109375" customWidth="1"/>
    <col min="33" max="33" width="13" customWidth="1"/>
  </cols>
  <sheetData>
    <row r="1" spans="1:33" ht="30" customHeight="1" x14ac:dyDescent="0.25">
      <c r="A1" s="116" t="s">
        <v>400</v>
      </c>
      <c r="B1" s="2" t="s">
        <v>1</v>
      </c>
      <c r="C1" s="2" t="s">
        <v>2</v>
      </c>
      <c r="D1" s="117" t="s">
        <v>401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118" t="s">
        <v>402</v>
      </c>
      <c r="AG1" s="15"/>
    </row>
    <row r="2" spans="1:33" ht="15" customHeight="1" x14ac:dyDescent="0.25">
      <c r="A2" s="119" t="s">
        <v>403</v>
      </c>
      <c r="B2" s="2"/>
      <c r="C2" s="2"/>
      <c r="D2" s="11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120"/>
      <c r="AG2" s="15"/>
    </row>
    <row r="3" spans="1:33" ht="15" customHeight="1" x14ac:dyDescent="0.25">
      <c r="A3" s="121">
        <v>1000</v>
      </c>
      <c r="B3" s="21" t="s">
        <v>105</v>
      </c>
      <c r="C3" s="21" t="s">
        <v>106</v>
      </c>
      <c r="D3" s="41">
        <v>1.9409722222222221E-2</v>
      </c>
      <c r="E3" s="51">
        <v>1.8842592592592591E-2</v>
      </c>
      <c r="F3" s="26">
        <v>1.9421296296296294E-2</v>
      </c>
      <c r="G3" s="26">
        <v>1.996527777777778E-2</v>
      </c>
      <c r="H3" s="41">
        <v>2.0219907407407409E-2</v>
      </c>
      <c r="I3" s="18">
        <v>2.2685185185185183E-2</v>
      </c>
      <c r="J3" s="20"/>
      <c r="K3" s="42"/>
      <c r="L3" s="23"/>
      <c r="M3" s="42"/>
      <c r="N3" s="23"/>
      <c r="O3" s="22"/>
      <c r="P3" s="17"/>
      <c r="Q3" s="58"/>
      <c r="R3" s="24"/>
      <c r="S3" s="41"/>
      <c r="T3" s="41"/>
      <c r="U3" s="96"/>
      <c r="V3" s="51"/>
      <c r="W3" s="122">
        <f t="shared" ref="W3:W4" si="0">AVERAGE(E3,F3,G3)</f>
        <v>1.9409722222222221E-2</v>
      </c>
      <c r="AG3" s="15"/>
    </row>
    <row r="4" spans="1:33" ht="15" customHeight="1" x14ac:dyDescent="0.25">
      <c r="A4" s="121">
        <v>1001</v>
      </c>
      <c r="B4" s="17" t="s">
        <v>194</v>
      </c>
      <c r="C4" s="17" t="s">
        <v>195</v>
      </c>
      <c r="D4" s="23"/>
      <c r="E4" s="20"/>
      <c r="F4" s="47"/>
      <c r="G4" s="23"/>
      <c r="H4" s="42"/>
      <c r="I4" s="23">
        <v>1.8981481481481478E-2</v>
      </c>
      <c r="J4" s="22"/>
      <c r="K4" s="22"/>
      <c r="L4" s="58"/>
      <c r="M4" s="26"/>
      <c r="N4" s="26"/>
      <c r="O4" s="25"/>
      <c r="P4" s="26"/>
      <c r="Q4" s="26"/>
      <c r="R4" s="41"/>
      <c r="S4" s="41"/>
      <c r="T4" s="41"/>
      <c r="U4" s="43"/>
      <c r="V4" s="41"/>
      <c r="W4" s="122" t="e">
        <f t="shared" si="0"/>
        <v>#DIV/0!</v>
      </c>
      <c r="AG4" s="15"/>
    </row>
    <row r="5" spans="1:33" ht="15" customHeight="1" x14ac:dyDescent="0.25">
      <c r="A5" s="123" t="s">
        <v>404</v>
      </c>
      <c r="B5" s="17"/>
      <c r="C5" s="17"/>
      <c r="D5" s="23"/>
      <c r="E5" s="20"/>
      <c r="F5" s="47"/>
      <c r="G5" s="23"/>
      <c r="H5" s="42"/>
      <c r="I5" s="23"/>
      <c r="J5" s="22"/>
      <c r="K5" s="22"/>
      <c r="L5" s="58"/>
      <c r="M5" s="26"/>
      <c r="N5" s="26"/>
      <c r="O5" s="25"/>
      <c r="P5" s="26"/>
      <c r="Q5" s="26"/>
      <c r="R5" s="41"/>
      <c r="S5" s="41"/>
      <c r="T5" s="41"/>
      <c r="U5" s="43"/>
      <c r="V5" s="41"/>
      <c r="W5" s="122"/>
      <c r="AG5" s="15"/>
    </row>
    <row r="6" spans="1:33" ht="15" customHeight="1" x14ac:dyDescent="0.25">
      <c r="A6" s="121">
        <v>1101</v>
      </c>
      <c r="B6" s="21" t="s">
        <v>222</v>
      </c>
      <c r="C6" s="21" t="s">
        <v>138</v>
      </c>
      <c r="D6" s="23">
        <f>W6</f>
        <v>1.8491512345679015E-2</v>
      </c>
      <c r="E6" s="23">
        <v>1.7835648148148149E-2</v>
      </c>
      <c r="F6" s="18">
        <v>1.7847222222222223E-2</v>
      </c>
      <c r="G6" s="20">
        <v>1.9791666666666669E-2</v>
      </c>
      <c r="H6" s="47"/>
      <c r="I6" s="22"/>
      <c r="J6" s="22"/>
      <c r="K6" s="22"/>
      <c r="L6" s="17"/>
      <c r="M6" s="58"/>
      <c r="N6" s="24"/>
      <c r="O6" s="25"/>
      <c r="P6" s="25"/>
      <c r="Q6" s="25"/>
      <c r="R6" s="25"/>
      <c r="S6" s="25"/>
      <c r="T6" s="27"/>
      <c r="U6" s="28"/>
      <c r="V6" s="25"/>
      <c r="W6" s="122">
        <f t="shared" ref="W6:W7" si="1">AVERAGE(E6,F6,G6)</f>
        <v>1.8491512345679015E-2</v>
      </c>
      <c r="AG6" s="15"/>
    </row>
    <row r="7" spans="1:33" ht="15" customHeight="1" x14ac:dyDescent="0.25">
      <c r="A7" s="121">
        <v>1100</v>
      </c>
      <c r="B7" s="22" t="s">
        <v>209</v>
      </c>
      <c r="C7" s="22" t="s">
        <v>117</v>
      </c>
      <c r="D7" s="23"/>
      <c r="E7" s="20"/>
      <c r="F7" s="47"/>
      <c r="G7" s="23"/>
      <c r="H7" s="22"/>
      <c r="I7" s="23"/>
      <c r="J7" s="22"/>
      <c r="K7" s="22"/>
      <c r="L7" s="58"/>
      <c r="M7" s="24"/>
      <c r="N7" s="24"/>
      <c r="O7" s="26"/>
      <c r="P7" s="25"/>
      <c r="Q7" s="25"/>
      <c r="R7" s="25"/>
      <c r="S7" s="25"/>
      <c r="T7" s="27"/>
      <c r="U7" s="28"/>
      <c r="V7" s="25"/>
      <c r="W7" s="122" t="e">
        <f t="shared" si="1"/>
        <v>#DIV/0!</v>
      </c>
      <c r="AG7" s="15"/>
    </row>
    <row r="8" spans="1:33" ht="15" customHeight="1" x14ac:dyDescent="0.25">
      <c r="A8" s="123" t="s">
        <v>405</v>
      </c>
      <c r="B8" s="21"/>
      <c r="C8" s="21"/>
      <c r="D8" s="23"/>
      <c r="E8" s="23"/>
      <c r="F8" s="18"/>
      <c r="G8" s="20"/>
      <c r="H8" s="47"/>
      <c r="I8" s="22"/>
      <c r="J8" s="22"/>
      <c r="K8" s="22"/>
      <c r="L8" s="17"/>
      <c r="M8" s="58"/>
      <c r="N8" s="24"/>
      <c r="O8" s="25"/>
      <c r="P8" s="25"/>
      <c r="Q8" s="25"/>
      <c r="R8" s="25"/>
      <c r="S8" s="25"/>
      <c r="T8" s="27"/>
      <c r="U8" s="28"/>
      <c r="V8" s="25"/>
      <c r="W8" s="122"/>
      <c r="AG8" s="15"/>
    </row>
    <row r="9" spans="1:33" ht="15" customHeight="1" x14ac:dyDescent="0.25">
      <c r="A9" s="121">
        <v>1202</v>
      </c>
      <c r="B9" s="17" t="s">
        <v>230</v>
      </c>
      <c r="C9" s="17" t="s">
        <v>231</v>
      </c>
      <c r="D9" s="23">
        <f>W9</f>
        <v>1.4675925925925927E-2</v>
      </c>
      <c r="E9" s="26">
        <v>1.4456018518518519E-2</v>
      </c>
      <c r="F9" s="26">
        <v>1.4502314814814815E-2</v>
      </c>
      <c r="G9" s="42">
        <v>1.5069444444444446E-2</v>
      </c>
      <c r="H9" s="23">
        <v>1.5347222222222222E-2</v>
      </c>
      <c r="I9" s="20"/>
      <c r="J9" s="47"/>
      <c r="K9" s="23"/>
      <c r="L9" s="42"/>
      <c r="M9" s="23"/>
      <c r="N9" s="58"/>
      <c r="O9" s="24"/>
      <c r="P9" s="24"/>
      <c r="Q9" s="49"/>
      <c r="R9" s="25"/>
      <c r="S9" s="25"/>
      <c r="T9" s="25"/>
      <c r="U9" s="124"/>
      <c r="V9" s="25"/>
      <c r="W9" s="122">
        <f t="shared" ref="W9:W13" si="2">AVERAGE(E9,F9,G9)</f>
        <v>1.4675925925925927E-2</v>
      </c>
      <c r="AG9" s="15"/>
    </row>
    <row r="10" spans="1:33" ht="15" customHeight="1" x14ac:dyDescent="0.25">
      <c r="A10" s="121">
        <v>1203</v>
      </c>
      <c r="B10" s="17" t="s">
        <v>187</v>
      </c>
      <c r="C10" s="17" t="s">
        <v>188</v>
      </c>
      <c r="D10" s="23">
        <v>1.4899691358024691E-2</v>
      </c>
      <c r="E10" s="26">
        <v>1.4884259259259259E-2</v>
      </c>
      <c r="F10" s="41">
        <v>1.4895833333333332E-2</v>
      </c>
      <c r="G10" s="42">
        <v>1.4918981481481483E-2</v>
      </c>
      <c r="H10" s="42">
        <v>1.5057870370370369E-2</v>
      </c>
      <c r="I10" s="23">
        <v>1.5104166666666665E-2</v>
      </c>
      <c r="J10" s="41">
        <v>1.556712962962963E-2</v>
      </c>
      <c r="K10" s="23">
        <v>1.6261574074074067E-2</v>
      </c>
      <c r="L10" s="41">
        <v>1.6331018518518519E-2</v>
      </c>
      <c r="M10" s="20"/>
      <c r="N10" s="47"/>
      <c r="O10" s="23"/>
      <c r="P10" s="58"/>
      <c r="Q10" s="26"/>
      <c r="R10" s="26"/>
      <c r="S10" s="25"/>
      <c r="T10" s="26"/>
      <c r="U10" s="43"/>
      <c r="V10" s="41"/>
      <c r="W10" s="122">
        <f t="shared" si="2"/>
        <v>1.4899691358024691E-2</v>
      </c>
      <c r="AG10" s="15"/>
    </row>
    <row r="11" spans="1:33" ht="15" customHeight="1" x14ac:dyDescent="0.25">
      <c r="A11" s="121">
        <v>1201</v>
      </c>
      <c r="B11" s="17" t="s">
        <v>134</v>
      </c>
      <c r="C11" s="17" t="s">
        <v>139</v>
      </c>
      <c r="D11" s="23">
        <v>1.5192901234567902E-2</v>
      </c>
      <c r="E11" s="26">
        <v>1.4849537037037036E-2</v>
      </c>
      <c r="F11" s="26">
        <v>1.525462962962963E-2</v>
      </c>
      <c r="G11" s="18">
        <v>1.5474537037037038E-2</v>
      </c>
      <c r="H11" s="41">
        <v>1.5532407407407406E-2</v>
      </c>
      <c r="I11" s="18">
        <v>1.5671296296296298E-2</v>
      </c>
      <c r="J11" s="42">
        <v>1.5682870370370371E-2</v>
      </c>
      <c r="K11" s="20"/>
      <c r="L11" s="47"/>
      <c r="M11" s="23"/>
      <c r="N11" s="42"/>
      <c r="O11" s="22"/>
      <c r="P11" s="22"/>
      <c r="Q11" s="17"/>
      <c r="R11" s="25"/>
      <c r="S11" s="25"/>
      <c r="T11" s="26"/>
      <c r="U11" s="96"/>
      <c r="V11" s="25"/>
      <c r="W11" s="122">
        <f t="shared" si="2"/>
        <v>1.5192901234567902E-2</v>
      </c>
      <c r="AG11" s="15"/>
    </row>
    <row r="12" spans="1:33" ht="15" customHeight="1" x14ac:dyDescent="0.25">
      <c r="A12" s="121">
        <v>1204</v>
      </c>
      <c r="B12" s="125" t="s">
        <v>293</v>
      </c>
      <c r="C12" s="125" t="s">
        <v>260</v>
      </c>
      <c r="D12" s="126">
        <f>W12</f>
        <v>1.529320987654321E-2</v>
      </c>
      <c r="E12" s="127">
        <v>1.511574074074074E-2</v>
      </c>
      <c r="F12" s="127">
        <v>1.5300925925925926E-2</v>
      </c>
      <c r="G12" s="127">
        <v>1.5462962962962963E-2</v>
      </c>
      <c r="H12" s="126"/>
      <c r="I12" s="42"/>
      <c r="J12" s="22"/>
      <c r="K12" s="42"/>
      <c r="L12" s="22"/>
      <c r="M12" s="49"/>
      <c r="N12" s="49"/>
      <c r="O12" s="41"/>
      <c r="P12" s="26"/>
      <c r="Q12" s="26"/>
      <c r="R12" s="25"/>
      <c r="S12" s="25"/>
      <c r="T12" s="26"/>
      <c r="U12" s="43"/>
      <c r="V12" s="37"/>
      <c r="W12" s="122">
        <f t="shared" si="2"/>
        <v>1.529320987654321E-2</v>
      </c>
      <c r="AG12" s="15"/>
    </row>
    <row r="13" spans="1:33" ht="15" customHeight="1" x14ac:dyDescent="0.25">
      <c r="A13" s="121">
        <v>1200</v>
      </c>
      <c r="B13" s="21" t="s">
        <v>384</v>
      </c>
      <c r="C13" s="21" t="s">
        <v>385</v>
      </c>
      <c r="D13" s="23"/>
      <c r="E13" s="20">
        <v>1.7013888888888891E-2</v>
      </c>
      <c r="F13" s="18"/>
      <c r="G13" s="21"/>
      <c r="H13" s="21"/>
      <c r="I13" s="18"/>
      <c r="J13" s="49"/>
      <c r="K13" s="18"/>
      <c r="L13" s="49"/>
      <c r="M13" s="26"/>
      <c r="N13" s="26"/>
      <c r="O13" s="41"/>
      <c r="P13" s="41"/>
      <c r="Q13" s="26"/>
      <c r="R13" s="41"/>
      <c r="S13" s="41"/>
      <c r="T13" s="37"/>
      <c r="U13" s="43"/>
      <c r="V13" s="41"/>
      <c r="W13" s="122">
        <f t="shared" si="2"/>
        <v>1.7013888888888891E-2</v>
      </c>
      <c r="AG13" s="15"/>
    </row>
    <row r="14" spans="1:33" ht="15" customHeight="1" x14ac:dyDescent="0.25">
      <c r="A14" s="123" t="s">
        <v>406</v>
      </c>
      <c r="B14" s="17"/>
      <c r="C14" s="17"/>
      <c r="D14" s="23"/>
      <c r="E14" s="26"/>
      <c r="F14" s="41"/>
      <c r="G14" s="42"/>
      <c r="H14" s="42"/>
      <c r="I14" s="23"/>
      <c r="J14" s="41"/>
      <c r="K14" s="23"/>
      <c r="L14" s="41"/>
      <c r="M14" s="20"/>
      <c r="N14" s="47"/>
      <c r="O14" s="23"/>
      <c r="P14" s="58"/>
      <c r="Q14" s="26"/>
      <c r="R14" s="26"/>
      <c r="S14" s="25"/>
      <c r="T14" s="26"/>
      <c r="U14" s="43"/>
      <c r="V14" s="41"/>
      <c r="W14" s="122"/>
      <c r="AG14" s="15"/>
    </row>
    <row r="15" spans="1:33" ht="15" customHeight="1" x14ac:dyDescent="0.25">
      <c r="A15" s="121">
        <v>1301</v>
      </c>
      <c r="B15" s="21" t="s">
        <v>275</v>
      </c>
      <c r="C15" s="21" t="s">
        <v>276</v>
      </c>
      <c r="D15" s="23">
        <f>W15</f>
        <v>1.5767746913580249E-2</v>
      </c>
      <c r="E15" s="42">
        <v>1.5636574074074074E-2</v>
      </c>
      <c r="F15" s="41">
        <v>1.5821759259259261E-2</v>
      </c>
      <c r="G15" s="23">
        <v>1.5844907407407408E-2</v>
      </c>
      <c r="H15" s="42">
        <v>1.6111111111111114E-2</v>
      </c>
      <c r="I15" s="20"/>
      <c r="J15" s="47"/>
      <c r="K15" s="22"/>
      <c r="L15" s="22"/>
      <c r="M15" s="17"/>
      <c r="N15" s="26"/>
      <c r="O15" s="26"/>
      <c r="P15" s="41"/>
      <c r="Q15" s="41"/>
      <c r="R15" s="41"/>
      <c r="S15" s="41"/>
      <c r="T15" s="41"/>
      <c r="U15" s="50"/>
      <c r="V15" s="51"/>
      <c r="W15" s="122">
        <f t="shared" ref="W15:W16" si="3">AVERAGE(E15,F15,G15)</f>
        <v>1.5767746913580249E-2</v>
      </c>
      <c r="AG15" s="15"/>
    </row>
    <row r="16" spans="1:33" ht="15" customHeight="1" x14ac:dyDescent="0.25">
      <c r="A16" s="121">
        <v>1300</v>
      </c>
      <c r="B16" s="17" t="s">
        <v>316</v>
      </c>
      <c r="C16" s="17" t="s">
        <v>147</v>
      </c>
      <c r="D16" s="23"/>
      <c r="E16" s="20">
        <v>1.6041666666666669E-2</v>
      </c>
      <c r="F16" s="47"/>
      <c r="G16" s="22"/>
      <c r="H16" s="22"/>
      <c r="I16" s="22"/>
      <c r="J16" s="49"/>
      <c r="K16" s="49"/>
      <c r="L16" s="49"/>
      <c r="M16" s="24"/>
      <c r="N16" s="24"/>
      <c r="O16" s="25"/>
      <c r="P16" s="25"/>
      <c r="Q16" s="25"/>
      <c r="R16" s="25"/>
      <c r="S16" s="25"/>
      <c r="T16" s="27"/>
      <c r="U16" s="28"/>
      <c r="V16" s="25"/>
      <c r="W16" s="122">
        <f t="shared" si="3"/>
        <v>1.6041666666666669E-2</v>
      </c>
      <c r="AG16" s="15"/>
    </row>
    <row r="17" spans="1:33" ht="15" customHeight="1" x14ac:dyDescent="0.25">
      <c r="A17" s="123" t="s">
        <v>407</v>
      </c>
      <c r="B17" s="17"/>
      <c r="C17" s="17"/>
      <c r="D17" s="23"/>
      <c r="E17" s="20"/>
      <c r="F17" s="47"/>
      <c r="G17" s="22"/>
      <c r="H17" s="22"/>
      <c r="I17" s="22"/>
      <c r="J17" s="49"/>
      <c r="K17" s="49"/>
      <c r="L17" s="49"/>
      <c r="M17" s="24"/>
      <c r="N17" s="24"/>
      <c r="O17" s="25"/>
      <c r="P17" s="25"/>
      <c r="Q17" s="25"/>
      <c r="R17" s="25"/>
      <c r="S17" s="25"/>
      <c r="T17" s="27"/>
      <c r="U17" s="28"/>
      <c r="V17" s="25"/>
      <c r="W17" s="122"/>
      <c r="AG17" s="15"/>
    </row>
    <row r="18" spans="1:33" ht="15" customHeight="1" x14ac:dyDescent="0.25">
      <c r="A18" s="121">
        <v>1421</v>
      </c>
      <c r="B18" s="17" t="s">
        <v>298</v>
      </c>
      <c r="C18" s="17" t="s">
        <v>299</v>
      </c>
      <c r="D18" s="23">
        <v>1.3533950617283951E-2</v>
      </c>
      <c r="E18" s="41">
        <v>1.3495370370370371E-2</v>
      </c>
      <c r="F18" s="41">
        <v>1.3518518518518518E-2</v>
      </c>
      <c r="G18" s="41">
        <v>1.3587962962962963E-2</v>
      </c>
      <c r="H18" s="41">
        <v>1.3622685185185184E-2</v>
      </c>
      <c r="I18" s="23">
        <v>1.4305555555555557E-2</v>
      </c>
      <c r="J18" s="23">
        <v>1.4363425925925922E-2</v>
      </c>
      <c r="K18" s="20"/>
      <c r="L18" s="42"/>
      <c r="M18" s="21"/>
      <c r="N18" s="22"/>
      <c r="O18" s="22"/>
      <c r="P18" s="58"/>
      <c r="Q18" s="26"/>
      <c r="R18" s="26"/>
      <c r="S18" s="25"/>
      <c r="T18" s="25"/>
      <c r="U18" s="40"/>
      <c r="V18" s="37"/>
      <c r="W18" s="122">
        <f t="shared" ref="W18:W41" si="4">AVERAGE(E18,F18,G18)</f>
        <v>1.3533950617283951E-2</v>
      </c>
      <c r="AG18" s="15"/>
    </row>
    <row r="19" spans="1:33" ht="15" customHeight="1" x14ac:dyDescent="0.25">
      <c r="A19" s="121">
        <v>1408</v>
      </c>
      <c r="B19" s="22" t="s">
        <v>333</v>
      </c>
      <c r="C19" s="22" t="s">
        <v>336</v>
      </c>
      <c r="D19" s="23">
        <f t="shared" ref="D19:D20" si="5">W19</f>
        <v>1.408179012345679E-2</v>
      </c>
      <c r="E19" s="26">
        <v>1.3819444444444445E-2</v>
      </c>
      <c r="F19" s="23">
        <v>1.4108796296296296E-2</v>
      </c>
      <c r="G19" s="18">
        <v>1.4317129629629631E-2</v>
      </c>
      <c r="H19" s="20"/>
      <c r="I19" s="47"/>
      <c r="J19" s="21"/>
      <c r="K19" s="42"/>
      <c r="L19" s="23"/>
      <c r="M19" s="17"/>
      <c r="N19" s="58"/>
      <c r="O19" s="24"/>
      <c r="P19" s="25"/>
      <c r="Q19" s="25"/>
      <c r="R19" s="25"/>
      <c r="S19" s="25"/>
      <c r="T19" s="27"/>
      <c r="U19" s="50"/>
      <c r="V19" s="51"/>
      <c r="W19" s="122">
        <f t="shared" si="4"/>
        <v>1.408179012345679E-2</v>
      </c>
      <c r="AG19" s="15"/>
    </row>
    <row r="20" spans="1:33" ht="15" customHeight="1" x14ac:dyDescent="0.25">
      <c r="A20" s="121">
        <v>1418</v>
      </c>
      <c r="B20" s="17" t="s">
        <v>134</v>
      </c>
      <c r="C20" s="17" t="s">
        <v>135</v>
      </c>
      <c r="D20" s="23">
        <f t="shared" si="5"/>
        <v>1.4560185185185185E-2</v>
      </c>
      <c r="E20" s="26">
        <v>1.4525462962962964E-2</v>
      </c>
      <c r="F20" s="26">
        <v>1.4571759259259258E-2</v>
      </c>
      <c r="G20" s="26">
        <v>1.4583333333333332E-2</v>
      </c>
      <c r="H20" s="18">
        <v>1.462962962962963E-2</v>
      </c>
      <c r="I20" s="26">
        <v>1.486111111111111E-2</v>
      </c>
      <c r="J20" s="20"/>
      <c r="K20" s="47"/>
      <c r="L20" s="23"/>
      <c r="M20" s="42"/>
      <c r="N20" s="23"/>
      <c r="O20" s="23"/>
      <c r="P20" s="42"/>
      <c r="Q20" s="58"/>
      <c r="R20" s="24"/>
      <c r="S20" s="25"/>
      <c r="T20" s="25"/>
      <c r="U20" s="43"/>
      <c r="V20" s="37"/>
      <c r="W20" s="122">
        <f t="shared" si="4"/>
        <v>1.4560185185185185E-2</v>
      </c>
      <c r="AG20" s="15"/>
    </row>
    <row r="21" spans="1:33" ht="15" customHeight="1" x14ac:dyDescent="0.25">
      <c r="A21" s="121">
        <v>1422</v>
      </c>
      <c r="B21" s="21" t="s">
        <v>312</v>
      </c>
      <c r="C21" s="21" t="s">
        <v>313</v>
      </c>
      <c r="D21" s="41">
        <v>1.4702932098765433E-2</v>
      </c>
      <c r="E21" s="26">
        <v>1.462962962962963E-2</v>
      </c>
      <c r="F21" s="51">
        <v>1.4687499999999999E-2</v>
      </c>
      <c r="G21" s="41">
        <v>1.4791666666666668E-2</v>
      </c>
      <c r="H21" s="51">
        <v>1.4791666666666668E-2</v>
      </c>
      <c r="I21" s="23">
        <v>1.5011574074074075E-2</v>
      </c>
      <c r="J21" s="26">
        <v>1.5046296296296295E-2</v>
      </c>
      <c r="K21" s="42">
        <v>1.5532407407407406E-2</v>
      </c>
      <c r="L21" s="20"/>
      <c r="M21" s="22"/>
      <c r="N21" s="22"/>
      <c r="O21" s="27"/>
      <c r="P21" s="27"/>
      <c r="Q21" s="26"/>
      <c r="R21" s="26"/>
      <c r="S21" s="41"/>
      <c r="T21" s="41"/>
      <c r="U21" s="40"/>
      <c r="V21" s="37"/>
      <c r="W21" s="122">
        <f t="shared" si="4"/>
        <v>1.4702932098765433E-2</v>
      </c>
      <c r="AG21" s="15"/>
    </row>
    <row r="22" spans="1:33" ht="15" customHeight="1" x14ac:dyDescent="0.25">
      <c r="A22" s="121">
        <v>1409</v>
      </c>
      <c r="B22" s="17" t="s">
        <v>354</v>
      </c>
      <c r="C22" s="17" t="s">
        <v>355</v>
      </c>
      <c r="D22" s="23">
        <v>1.4776234567901234E-2</v>
      </c>
      <c r="E22" s="41">
        <v>1.4652777777777778E-2</v>
      </c>
      <c r="F22" s="51">
        <v>1.4814814814814814E-2</v>
      </c>
      <c r="G22" s="41">
        <v>1.486111111111111E-2</v>
      </c>
      <c r="H22" s="26">
        <v>1.4965277777777779E-2</v>
      </c>
      <c r="I22" s="26">
        <v>1.4988425925925926E-2</v>
      </c>
      <c r="J22" s="41">
        <v>1.5046296296296295E-2</v>
      </c>
      <c r="K22" s="42">
        <v>1.511574074074074E-2</v>
      </c>
      <c r="L22" s="26">
        <v>1.511574074074074E-2</v>
      </c>
      <c r="M22" s="41">
        <v>1.5173611111111112E-2</v>
      </c>
      <c r="N22" s="23">
        <v>1.5324074074074073E-2</v>
      </c>
      <c r="O22" s="20">
        <v>1.5335648148148147E-2</v>
      </c>
      <c r="P22" s="23">
        <v>1.5358796296296294E-2</v>
      </c>
      <c r="Q22" s="23">
        <v>1.5370370370370369E-2</v>
      </c>
      <c r="R22" s="42">
        <v>1.5416666666666667E-2</v>
      </c>
      <c r="S22" s="17"/>
      <c r="T22" s="49"/>
      <c r="U22" s="96"/>
      <c r="V22" s="51"/>
      <c r="W22" s="122">
        <f t="shared" si="4"/>
        <v>1.4776234567901234E-2</v>
      </c>
      <c r="AG22" s="15"/>
    </row>
    <row r="23" spans="1:33" ht="15" customHeight="1" x14ac:dyDescent="0.25">
      <c r="A23" s="121">
        <v>1402</v>
      </c>
      <c r="B23" s="21" t="s">
        <v>386</v>
      </c>
      <c r="C23" s="21" t="s">
        <v>387</v>
      </c>
      <c r="D23" s="41">
        <v>1.5046296296296295E-2</v>
      </c>
      <c r="E23" s="41">
        <v>1.4976851851851852E-2</v>
      </c>
      <c r="F23" s="26">
        <v>1.5069444444444443E-2</v>
      </c>
      <c r="G23" s="41">
        <v>1.5092592592592593E-2</v>
      </c>
      <c r="H23" s="42">
        <v>1.5162037037037038E-2</v>
      </c>
      <c r="I23" s="26">
        <v>1.5185185185185185E-2</v>
      </c>
      <c r="J23" s="42">
        <v>1.5219907407407404E-2</v>
      </c>
      <c r="K23" s="26">
        <v>1.5300925925925926E-2</v>
      </c>
      <c r="L23" s="23">
        <v>1.5347222222222224E-2</v>
      </c>
      <c r="M23" s="41">
        <v>1.5474537037037038E-2</v>
      </c>
      <c r="N23" s="23">
        <v>1.6574074074074074E-2</v>
      </c>
      <c r="O23" s="20"/>
      <c r="P23" s="18"/>
      <c r="Q23" s="18"/>
      <c r="R23" s="41"/>
      <c r="S23" s="41"/>
      <c r="T23" s="37"/>
      <c r="U23" s="43"/>
      <c r="V23" s="41"/>
      <c r="W23" s="122">
        <f t="shared" si="4"/>
        <v>1.5046296296296295E-2</v>
      </c>
      <c r="AG23" s="15"/>
    </row>
    <row r="24" spans="1:33" ht="15" customHeight="1" x14ac:dyDescent="0.25">
      <c r="A24" s="121">
        <v>1417</v>
      </c>
      <c r="B24" s="17" t="s">
        <v>196</v>
      </c>
      <c r="C24" s="17" t="s">
        <v>58</v>
      </c>
      <c r="D24" s="23">
        <v>1.529320987654321E-2</v>
      </c>
      <c r="E24" s="41">
        <v>1.480324074074074E-2</v>
      </c>
      <c r="F24" s="41">
        <v>1.486111111111111E-2</v>
      </c>
      <c r="G24" s="26">
        <v>1.621527777777778E-2</v>
      </c>
      <c r="H24" s="26">
        <v>1.6319444444444445E-2</v>
      </c>
      <c r="I24" s="26">
        <v>1.6377314814814813E-2</v>
      </c>
      <c r="J24" s="20"/>
      <c r="K24" s="47"/>
      <c r="L24" s="23"/>
      <c r="M24" s="42"/>
      <c r="N24" s="23"/>
      <c r="O24" s="22"/>
      <c r="P24" s="22"/>
      <c r="Q24" s="58"/>
      <c r="R24" s="26"/>
      <c r="S24" s="26"/>
      <c r="T24" s="41"/>
      <c r="U24" s="43"/>
      <c r="V24" s="41"/>
      <c r="W24" s="122">
        <f t="shared" si="4"/>
        <v>1.529320987654321E-2</v>
      </c>
      <c r="AG24" s="15"/>
    </row>
    <row r="25" spans="1:33" ht="15" customHeight="1" x14ac:dyDescent="0.25">
      <c r="A25" s="121">
        <v>1413</v>
      </c>
      <c r="B25" s="17" t="s">
        <v>189</v>
      </c>
      <c r="C25" s="17" t="s">
        <v>192</v>
      </c>
      <c r="D25" s="23">
        <v>1.5601851851851853E-2</v>
      </c>
      <c r="E25" s="26">
        <v>1.5416666666666667E-2</v>
      </c>
      <c r="F25" s="26">
        <v>1.5636574074074074E-2</v>
      </c>
      <c r="G25" s="41">
        <v>1.5752314814814813E-2</v>
      </c>
      <c r="H25" s="26">
        <v>1.577546296296296E-2</v>
      </c>
      <c r="I25" s="26">
        <v>1.6087962962962964E-2</v>
      </c>
      <c r="J25" s="20"/>
      <c r="K25" s="47"/>
      <c r="L25" s="23"/>
      <c r="M25" s="42"/>
      <c r="N25" s="23"/>
      <c r="O25" s="23"/>
      <c r="P25" s="42"/>
      <c r="Q25" s="58"/>
      <c r="R25" s="26"/>
      <c r="S25" s="41"/>
      <c r="T25" s="41"/>
      <c r="U25" s="43"/>
      <c r="V25" s="41"/>
      <c r="W25" s="122">
        <f t="shared" si="4"/>
        <v>1.5601851851851853E-2</v>
      </c>
      <c r="AG25" s="15"/>
    </row>
    <row r="26" spans="1:33" ht="15" customHeight="1" x14ac:dyDescent="0.25">
      <c r="A26" s="121">
        <v>1424</v>
      </c>
      <c r="B26" s="21" t="s">
        <v>218</v>
      </c>
      <c r="C26" s="21" t="s">
        <v>219</v>
      </c>
      <c r="D26" s="41">
        <v>1.5794753086419751E-2</v>
      </c>
      <c r="E26" s="42">
        <v>1.5775462962962963E-2</v>
      </c>
      <c r="F26" s="42">
        <v>1.579861111111111E-2</v>
      </c>
      <c r="G26" s="23">
        <v>1.5810185185185184E-2</v>
      </c>
      <c r="H26" s="42">
        <v>1.5902777777777776E-2</v>
      </c>
      <c r="I26" s="23">
        <v>1.6145833333333331E-2</v>
      </c>
      <c r="J26" s="20"/>
      <c r="K26" s="47"/>
      <c r="L26" s="23"/>
      <c r="M26" s="24"/>
      <c r="N26" s="24"/>
      <c r="O26" s="25"/>
      <c r="P26" s="25"/>
      <c r="Q26" s="25"/>
      <c r="R26" s="25"/>
      <c r="S26" s="25"/>
      <c r="T26" s="27"/>
      <c r="U26" s="28"/>
      <c r="V26" s="25"/>
      <c r="W26" s="122">
        <f t="shared" si="4"/>
        <v>1.5794753086419751E-2</v>
      </c>
      <c r="AG26" s="15"/>
    </row>
    <row r="27" spans="1:33" ht="15" customHeight="1" x14ac:dyDescent="0.25">
      <c r="A27" s="121">
        <v>1400</v>
      </c>
      <c r="B27" s="17" t="s">
        <v>132</v>
      </c>
      <c r="C27" s="17" t="s">
        <v>133</v>
      </c>
      <c r="D27" s="23">
        <v>1.6327160493827163E-2</v>
      </c>
      <c r="E27" s="26">
        <v>1.6296296296296295E-2</v>
      </c>
      <c r="F27" s="26">
        <v>1.6331018518518519E-2</v>
      </c>
      <c r="G27" s="26">
        <v>1.6354166666666666E-2</v>
      </c>
      <c r="H27" s="26">
        <v>1.667824074074074E-2</v>
      </c>
      <c r="I27" s="42">
        <v>1.6747685185185185E-2</v>
      </c>
      <c r="J27" s="18">
        <v>1.6828703703703703E-2</v>
      </c>
      <c r="K27" s="42">
        <v>1.6898148148148148E-2</v>
      </c>
      <c r="L27" s="23">
        <v>1.6909722222222222E-2</v>
      </c>
      <c r="M27" s="23">
        <v>1.7037037037037035E-2</v>
      </c>
      <c r="N27" s="42">
        <v>1.7245370370370369E-2</v>
      </c>
      <c r="O27" s="23">
        <v>1.7511574074074075E-2</v>
      </c>
      <c r="P27" s="20">
        <v>1.7812499999999998E-2</v>
      </c>
      <c r="Q27" s="47"/>
      <c r="R27" s="24"/>
      <c r="S27" s="41"/>
      <c r="T27" s="37"/>
      <c r="U27" s="28"/>
      <c r="V27" s="25"/>
      <c r="W27" s="122">
        <f t="shared" si="4"/>
        <v>1.6327160493827163E-2</v>
      </c>
      <c r="AG27" s="15"/>
    </row>
    <row r="28" spans="1:33" ht="15" customHeight="1" x14ac:dyDescent="0.25">
      <c r="A28" s="121">
        <v>1413</v>
      </c>
      <c r="B28" s="22" t="s">
        <v>256</v>
      </c>
      <c r="C28" s="22" t="s">
        <v>257</v>
      </c>
      <c r="D28" s="23">
        <f>W28</f>
        <v>1.6354166666666666E-2</v>
      </c>
      <c r="E28" s="26">
        <v>1.6307870370370372E-2</v>
      </c>
      <c r="F28" s="42">
        <v>1.6354166666666663E-2</v>
      </c>
      <c r="G28" s="42">
        <v>1.6400462962962964E-2</v>
      </c>
      <c r="H28" s="23">
        <v>1.6469907407407405E-2</v>
      </c>
      <c r="I28" s="23"/>
      <c r="J28" s="47"/>
      <c r="K28" s="23"/>
      <c r="L28" s="22"/>
      <c r="M28" s="22"/>
      <c r="N28" s="26"/>
      <c r="O28" s="25"/>
      <c r="P28" s="25"/>
      <c r="Q28" s="25"/>
      <c r="R28" s="41"/>
      <c r="S28" s="41"/>
      <c r="T28" s="37"/>
      <c r="U28" s="43"/>
      <c r="V28" s="41"/>
      <c r="W28" s="122">
        <f t="shared" si="4"/>
        <v>1.6354166666666666E-2</v>
      </c>
      <c r="AG28" s="15"/>
    </row>
    <row r="29" spans="1:33" ht="15" customHeight="1" x14ac:dyDescent="0.25">
      <c r="A29" s="121">
        <v>1406</v>
      </c>
      <c r="B29" s="17" t="s">
        <v>113</v>
      </c>
      <c r="C29" s="17" t="s">
        <v>114</v>
      </c>
      <c r="D29" s="23">
        <v>1.6381172839506172E-2</v>
      </c>
      <c r="E29" s="26">
        <v>1.6261574074074074E-2</v>
      </c>
      <c r="F29" s="51">
        <v>1.6377314814814813E-2</v>
      </c>
      <c r="G29" s="26">
        <v>1.650462962962963E-2</v>
      </c>
      <c r="H29" s="23">
        <v>1.652777777777777E-2</v>
      </c>
      <c r="I29" s="18">
        <v>1.6620370370370372E-2</v>
      </c>
      <c r="J29" s="42">
        <v>1.6655092592592596E-2</v>
      </c>
      <c r="K29" s="26">
        <v>1.6712962962962961E-2</v>
      </c>
      <c r="L29" s="23">
        <v>1.6736111111111111E-2</v>
      </c>
      <c r="M29" s="18">
        <v>1.6770833333333332E-2</v>
      </c>
      <c r="N29" s="26">
        <v>1.681712962962963E-2</v>
      </c>
      <c r="O29" s="26">
        <v>1.681712962962963E-2</v>
      </c>
      <c r="P29" s="20">
        <v>1.7025462962962961E-2</v>
      </c>
      <c r="Q29" s="23">
        <v>1.7222222222222215E-2</v>
      </c>
      <c r="R29" s="49"/>
      <c r="S29" s="17"/>
      <c r="T29" s="49"/>
      <c r="U29" s="96"/>
      <c r="V29" s="51"/>
      <c r="W29" s="122">
        <f t="shared" si="4"/>
        <v>1.6381172839506172E-2</v>
      </c>
      <c r="AG29" s="15"/>
    </row>
    <row r="30" spans="1:33" ht="15" customHeight="1" x14ac:dyDescent="0.25">
      <c r="A30" s="121">
        <v>1401</v>
      </c>
      <c r="B30" s="17" t="s">
        <v>154</v>
      </c>
      <c r="C30" s="17" t="s">
        <v>156</v>
      </c>
      <c r="D30" s="23">
        <v>1.6693672839506176E-2</v>
      </c>
      <c r="E30" s="26">
        <v>1.6562500000000001E-2</v>
      </c>
      <c r="F30" s="23">
        <v>1.6608796296296299E-2</v>
      </c>
      <c r="G30" s="23">
        <v>1.6909722222222225E-2</v>
      </c>
      <c r="H30" s="41">
        <v>1.695601851851852E-2</v>
      </c>
      <c r="I30" s="23">
        <v>1.7199074074074075E-2</v>
      </c>
      <c r="J30" s="41">
        <v>1.7303240740740741E-2</v>
      </c>
      <c r="K30" s="51">
        <v>1.7453703703703704E-2</v>
      </c>
      <c r="L30" s="20">
        <v>1.8101851851851852E-2</v>
      </c>
      <c r="M30" s="47"/>
      <c r="N30" s="49"/>
      <c r="O30" s="17"/>
      <c r="P30" s="26"/>
      <c r="Q30" s="41"/>
      <c r="R30" s="26"/>
      <c r="S30" s="26"/>
      <c r="T30" s="41"/>
      <c r="U30" s="96"/>
      <c r="V30" s="51"/>
      <c r="W30" s="122">
        <f t="shared" si="4"/>
        <v>1.6693672839506176E-2</v>
      </c>
      <c r="AG30" s="15"/>
    </row>
    <row r="31" spans="1:33" ht="15" customHeight="1" x14ac:dyDescent="0.25">
      <c r="A31" s="121">
        <v>1403</v>
      </c>
      <c r="B31" s="17" t="s">
        <v>200</v>
      </c>
      <c r="C31" s="17" t="s">
        <v>201</v>
      </c>
      <c r="D31" s="23">
        <v>1.6963734567901234E-2</v>
      </c>
      <c r="E31" s="26">
        <v>1.6770833333333332E-2</v>
      </c>
      <c r="F31" s="26">
        <v>1.7048611111111112E-2</v>
      </c>
      <c r="G31" s="26">
        <v>1.7071759259259259E-2</v>
      </c>
      <c r="H31" s="26">
        <v>1.7210648148148149E-2</v>
      </c>
      <c r="I31" s="42">
        <v>1.7337962962962961E-2</v>
      </c>
      <c r="J31" s="23">
        <v>1.7650462962962958E-2</v>
      </c>
      <c r="K31" s="20"/>
      <c r="L31" s="22"/>
      <c r="M31" s="22"/>
      <c r="N31" s="22"/>
      <c r="O31" s="49"/>
      <c r="P31" s="49"/>
      <c r="Q31" s="24"/>
      <c r="R31" s="24"/>
      <c r="S31" s="25"/>
      <c r="T31" s="27"/>
      <c r="U31" s="28"/>
      <c r="V31" s="25"/>
      <c r="W31" s="122">
        <f t="shared" si="4"/>
        <v>1.6963734567901234E-2</v>
      </c>
      <c r="AG31" s="15"/>
    </row>
    <row r="32" spans="1:33" ht="15" customHeight="1" x14ac:dyDescent="0.25">
      <c r="A32" s="121">
        <v>1405</v>
      </c>
      <c r="B32" s="17" t="s">
        <v>57</v>
      </c>
      <c r="C32" s="17" t="s">
        <v>64</v>
      </c>
      <c r="D32" s="23">
        <f t="shared" ref="D32:D33" si="6">W32</f>
        <v>1.7037037037037035E-2</v>
      </c>
      <c r="E32" s="23">
        <v>1.6678240740740737E-2</v>
      </c>
      <c r="F32" s="26">
        <v>1.7141203703703704E-2</v>
      </c>
      <c r="G32" s="23">
        <v>1.7291666666666664E-2</v>
      </c>
      <c r="H32" s="20"/>
      <c r="I32" s="42"/>
      <c r="J32" s="22"/>
      <c r="K32" s="22"/>
      <c r="L32" s="49"/>
      <c r="M32" s="49"/>
      <c r="N32" s="24"/>
      <c r="O32" s="24"/>
      <c r="P32" s="25"/>
      <c r="Q32" s="25"/>
      <c r="R32" s="25"/>
      <c r="S32" s="25"/>
      <c r="T32" s="27"/>
      <c r="U32" s="50"/>
      <c r="V32" s="51"/>
      <c r="W32" s="122">
        <f t="shared" si="4"/>
        <v>1.7037037037037035E-2</v>
      </c>
      <c r="AG32" s="15"/>
    </row>
    <row r="33" spans="1:33" ht="15" customHeight="1" x14ac:dyDescent="0.25">
      <c r="A33" s="121">
        <v>1405</v>
      </c>
      <c r="B33" s="17" t="s">
        <v>261</v>
      </c>
      <c r="C33" s="17" t="s">
        <v>265</v>
      </c>
      <c r="D33" s="23">
        <f t="shared" si="6"/>
        <v>1.7187500000000001E-2</v>
      </c>
      <c r="E33" s="42">
        <v>1.7094907407407406E-2</v>
      </c>
      <c r="F33" s="23">
        <v>1.7175925925925928E-2</v>
      </c>
      <c r="G33" s="23">
        <v>1.729166666666667E-2</v>
      </c>
      <c r="H33" s="23"/>
      <c r="I33" s="47"/>
      <c r="J33" s="22"/>
      <c r="K33" s="22"/>
      <c r="L33" s="58"/>
      <c r="M33" s="26"/>
      <c r="N33" s="26"/>
      <c r="O33" s="41"/>
      <c r="P33" s="41"/>
      <c r="Q33" s="41"/>
      <c r="R33" s="41"/>
      <c r="S33" s="41"/>
      <c r="T33" s="41"/>
      <c r="U33" s="50"/>
      <c r="V33" s="51"/>
      <c r="W33" s="122">
        <f t="shared" si="4"/>
        <v>1.7187500000000001E-2</v>
      </c>
      <c r="AG33" s="15"/>
    </row>
    <row r="34" spans="1:33" ht="15" customHeight="1" x14ac:dyDescent="0.25">
      <c r="A34" s="121">
        <v>1410</v>
      </c>
      <c r="B34" s="17" t="s">
        <v>154</v>
      </c>
      <c r="C34" s="17" t="s">
        <v>95</v>
      </c>
      <c r="D34" s="23">
        <v>1.7411265432098769E-2</v>
      </c>
      <c r="E34" s="41">
        <v>1.726851851851852E-2</v>
      </c>
      <c r="F34" s="51">
        <v>1.7361111111111112E-2</v>
      </c>
      <c r="G34" s="26">
        <v>1.7604166666666667E-2</v>
      </c>
      <c r="H34" s="42">
        <v>1.7615740740740737E-2</v>
      </c>
      <c r="I34" s="23">
        <v>1.787037037037037E-2</v>
      </c>
      <c r="J34" s="23">
        <v>1.8437499999999996E-2</v>
      </c>
      <c r="K34" s="23">
        <v>1.8530092592592591E-2</v>
      </c>
      <c r="L34" s="23"/>
      <c r="M34" s="47"/>
      <c r="N34" s="17"/>
      <c r="O34" s="18"/>
      <c r="P34" s="18"/>
      <c r="Q34" s="41"/>
      <c r="R34" s="41"/>
      <c r="S34" s="26"/>
      <c r="T34" s="26"/>
      <c r="U34" s="96"/>
      <c r="V34" s="51"/>
      <c r="W34" s="122">
        <f t="shared" si="4"/>
        <v>1.7411265432098769E-2</v>
      </c>
      <c r="AG34" s="15"/>
    </row>
    <row r="35" spans="1:33" ht="15" customHeight="1" x14ac:dyDescent="0.25">
      <c r="A35" s="121">
        <v>1418</v>
      </c>
      <c r="B35" s="17" t="s">
        <v>261</v>
      </c>
      <c r="C35" s="17" t="s">
        <v>263</v>
      </c>
      <c r="D35" s="23">
        <f>W35</f>
        <v>1.7611882716049382E-2</v>
      </c>
      <c r="E35" s="41">
        <v>1.7476851851851851E-2</v>
      </c>
      <c r="F35" s="41">
        <v>1.7604166666666667E-2</v>
      </c>
      <c r="G35" s="41">
        <v>1.7754629629629631E-2</v>
      </c>
      <c r="H35" s="41">
        <v>1.7951388888888888E-2</v>
      </c>
      <c r="I35" s="20"/>
      <c r="J35" s="47"/>
      <c r="K35" s="22"/>
      <c r="L35" s="22"/>
      <c r="M35" s="49"/>
      <c r="N35" s="22"/>
      <c r="O35" s="49"/>
      <c r="P35" s="58"/>
      <c r="Q35" s="26"/>
      <c r="R35" s="26"/>
      <c r="S35" s="41"/>
      <c r="T35" s="41"/>
      <c r="U35" s="43"/>
      <c r="V35" s="37"/>
      <c r="W35" s="122">
        <f t="shared" si="4"/>
        <v>1.7611882716049382E-2</v>
      </c>
      <c r="AG35" s="15"/>
    </row>
    <row r="36" spans="1:33" ht="15" customHeight="1" x14ac:dyDescent="0.25">
      <c r="A36" s="121">
        <v>1420</v>
      </c>
      <c r="B36" s="21" t="s">
        <v>301</v>
      </c>
      <c r="C36" s="21" t="s">
        <v>129</v>
      </c>
      <c r="D36" s="41">
        <v>1.797067901234568E-2</v>
      </c>
      <c r="E36" s="51">
        <v>1.7835648148148149E-2</v>
      </c>
      <c r="F36" s="51">
        <v>1.7916666666666668E-2</v>
      </c>
      <c r="G36" s="41">
        <v>1.8159722222222219E-2</v>
      </c>
      <c r="H36" s="41">
        <v>1.8206018518518517E-2</v>
      </c>
      <c r="I36" s="26">
        <v>1.8483796296296297E-2</v>
      </c>
      <c r="J36" s="26">
        <v>1.8622685185185183E-2</v>
      </c>
      <c r="K36" s="20"/>
      <c r="L36" s="42"/>
      <c r="M36" s="23"/>
      <c r="N36" s="21"/>
      <c r="O36" s="22"/>
      <c r="P36" s="22"/>
      <c r="Q36" s="22"/>
      <c r="R36" s="58"/>
      <c r="S36" s="26"/>
      <c r="T36" s="26"/>
      <c r="U36" s="28"/>
      <c r="V36" s="37"/>
      <c r="W36" s="122">
        <f t="shared" si="4"/>
        <v>1.797067901234568E-2</v>
      </c>
      <c r="AG36" s="15"/>
    </row>
    <row r="37" spans="1:33" ht="15" customHeight="1" x14ac:dyDescent="0.25">
      <c r="A37" s="121">
        <v>1416</v>
      </c>
      <c r="B37" s="17" t="s">
        <v>287</v>
      </c>
      <c r="C37" s="17" t="s">
        <v>288</v>
      </c>
      <c r="D37" s="23">
        <f t="shared" ref="D37:D38" si="7">W37</f>
        <v>1.8190586419753085E-2</v>
      </c>
      <c r="E37" s="42">
        <v>1.8032407407407407E-2</v>
      </c>
      <c r="F37" s="23">
        <v>1.8252314814814815E-2</v>
      </c>
      <c r="G37" s="23">
        <v>1.8287037037037036E-2</v>
      </c>
      <c r="H37" s="42">
        <v>1.8680555555555554E-2</v>
      </c>
      <c r="I37" s="23"/>
      <c r="J37" s="22"/>
      <c r="K37" s="22"/>
      <c r="L37" s="17"/>
      <c r="M37" s="18"/>
      <c r="N37" s="18"/>
      <c r="O37" s="41"/>
      <c r="P37" s="41"/>
      <c r="Q37" s="41"/>
      <c r="R37" s="41"/>
      <c r="S37" s="41"/>
      <c r="T37" s="41"/>
      <c r="U37" s="43"/>
      <c r="V37" s="41"/>
      <c r="W37" s="122">
        <f t="shared" si="4"/>
        <v>1.8190586419753085E-2</v>
      </c>
      <c r="AG37" s="15"/>
    </row>
    <row r="38" spans="1:33" ht="15" customHeight="1" x14ac:dyDescent="0.25">
      <c r="A38" s="121">
        <v>1407</v>
      </c>
      <c r="B38" s="17" t="s">
        <v>364</v>
      </c>
      <c r="C38" s="17" t="s">
        <v>365</v>
      </c>
      <c r="D38" s="23">
        <f t="shared" si="7"/>
        <v>1.8807870370370367E-2</v>
      </c>
      <c r="E38" s="41">
        <v>1.8634259259259257E-2</v>
      </c>
      <c r="F38" s="26">
        <v>1.8668981481481481E-2</v>
      </c>
      <c r="G38" s="23">
        <v>1.9120370370370367E-2</v>
      </c>
      <c r="H38" s="23"/>
      <c r="I38" s="47"/>
      <c r="J38" s="23"/>
      <c r="K38" s="42"/>
      <c r="L38" s="23"/>
      <c r="M38" s="22"/>
      <c r="N38" s="26"/>
      <c r="O38" s="41"/>
      <c r="P38" s="41"/>
      <c r="Q38" s="41"/>
      <c r="R38" s="41"/>
      <c r="S38" s="41"/>
      <c r="T38" s="37"/>
      <c r="U38" s="50"/>
      <c r="V38" s="51"/>
      <c r="W38" s="122">
        <f t="shared" si="4"/>
        <v>1.8807870370370367E-2</v>
      </c>
      <c r="AG38" s="15"/>
    </row>
    <row r="39" spans="1:33" ht="15" customHeight="1" x14ac:dyDescent="0.25">
      <c r="A39" s="121">
        <v>1412</v>
      </c>
      <c r="B39" s="17" t="s">
        <v>221</v>
      </c>
      <c r="C39" s="17" t="s">
        <v>341</v>
      </c>
      <c r="D39" s="23"/>
      <c r="E39" s="23"/>
      <c r="F39" s="47"/>
      <c r="G39" s="21"/>
      <c r="H39" s="21"/>
      <c r="I39" s="22"/>
      <c r="J39" s="22"/>
      <c r="K39" s="17"/>
      <c r="L39" s="58"/>
      <c r="M39" s="24"/>
      <c r="N39" s="24"/>
      <c r="O39" s="41"/>
      <c r="P39" s="41">
        <v>1.7013888888888887E-2</v>
      </c>
      <c r="Q39" s="26"/>
      <c r="R39" s="41"/>
      <c r="S39" s="41"/>
      <c r="T39" s="41"/>
      <c r="U39" s="43"/>
      <c r="V39" s="41"/>
      <c r="W39" s="122" t="e">
        <f t="shared" si="4"/>
        <v>#DIV/0!</v>
      </c>
      <c r="AG39" s="15"/>
    </row>
    <row r="40" spans="1:33" ht="15" customHeight="1" x14ac:dyDescent="0.25">
      <c r="A40" s="121">
        <v>1414</v>
      </c>
      <c r="B40" s="17" t="s">
        <v>221</v>
      </c>
      <c r="C40" s="17" t="s">
        <v>343</v>
      </c>
      <c r="D40" s="23"/>
      <c r="E40" s="23"/>
      <c r="F40" s="47"/>
      <c r="G40" s="23"/>
      <c r="H40" s="21"/>
      <c r="I40" s="22"/>
      <c r="J40" s="22"/>
      <c r="K40" s="42"/>
      <c r="L40" s="42">
        <v>1.5462962962962963E-2</v>
      </c>
      <c r="M40" s="18"/>
      <c r="N40" s="18"/>
      <c r="O40" s="41"/>
      <c r="P40" s="26"/>
      <c r="Q40" s="26"/>
      <c r="R40" s="41"/>
      <c r="S40" s="41"/>
      <c r="T40" s="37"/>
      <c r="U40" s="50"/>
      <c r="V40" s="51"/>
      <c r="W40" s="122" t="e">
        <f t="shared" si="4"/>
        <v>#DIV/0!</v>
      </c>
      <c r="AG40" s="15"/>
    </row>
    <row r="41" spans="1:33" ht="15" customHeight="1" x14ac:dyDescent="0.25">
      <c r="A41" s="121">
        <v>1423</v>
      </c>
      <c r="B41" s="17" t="s">
        <v>367</v>
      </c>
      <c r="C41" s="17" t="s">
        <v>368</v>
      </c>
      <c r="D41" s="23"/>
      <c r="E41" s="20">
        <v>1.8622685185185187E-2</v>
      </c>
      <c r="F41" s="47"/>
      <c r="G41" s="21"/>
      <c r="H41" s="21"/>
      <c r="I41" s="23">
        <v>1.8460648148148153E-2</v>
      </c>
      <c r="J41" s="42"/>
      <c r="K41" s="18"/>
      <c r="L41" s="58"/>
      <c r="M41" s="26"/>
      <c r="N41" s="26"/>
      <c r="O41" s="41"/>
      <c r="P41" s="41"/>
      <c r="Q41" s="41"/>
      <c r="R41" s="41"/>
      <c r="S41" s="41"/>
      <c r="T41" s="37"/>
      <c r="U41" s="50"/>
      <c r="V41" s="51"/>
      <c r="W41" s="122">
        <f t="shared" si="4"/>
        <v>1.8622685185185187E-2</v>
      </c>
      <c r="AG41" s="15"/>
    </row>
    <row r="42" spans="1:33" ht="15" customHeight="1" x14ac:dyDescent="0.25">
      <c r="A42" s="123" t="s">
        <v>408</v>
      </c>
      <c r="B42" s="17"/>
      <c r="C42" s="17"/>
      <c r="D42" s="23"/>
      <c r="E42" s="26"/>
      <c r="F42" s="26"/>
      <c r="G42" s="26"/>
      <c r="H42" s="18"/>
      <c r="I42" s="26"/>
      <c r="J42" s="20"/>
      <c r="K42" s="47"/>
      <c r="L42" s="23"/>
      <c r="M42" s="42"/>
      <c r="N42" s="23"/>
      <c r="O42" s="23"/>
      <c r="P42" s="42"/>
      <c r="Q42" s="58"/>
      <c r="R42" s="24"/>
      <c r="S42" s="25"/>
      <c r="T42" s="25"/>
      <c r="U42" s="43"/>
      <c r="V42" s="37"/>
      <c r="W42" s="122"/>
      <c r="AG42" s="15"/>
    </row>
    <row r="43" spans="1:33" ht="15" customHeight="1" x14ac:dyDescent="0.25">
      <c r="A43" s="121">
        <v>1508</v>
      </c>
      <c r="B43" s="17" t="s">
        <v>171</v>
      </c>
      <c r="C43" s="17" t="s">
        <v>172</v>
      </c>
      <c r="D43" s="23">
        <v>1.4756944444444446E-2</v>
      </c>
      <c r="E43" s="41">
        <v>1.4664351851851852E-2</v>
      </c>
      <c r="F43" s="41">
        <v>1.480324074074074E-2</v>
      </c>
      <c r="G43" s="51">
        <v>1.480324074074074E-2</v>
      </c>
      <c r="H43" s="41">
        <v>1.4918981481481483E-2</v>
      </c>
      <c r="I43" s="41">
        <v>1.503472222222222E-2</v>
      </c>
      <c r="J43" s="26">
        <v>1.5428240740740741E-2</v>
      </c>
      <c r="K43" s="20"/>
      <c r="L43" s="47"/>
      <c r="M43" s="23"/>
      <c r="N43" s="42"/>
      <c r="O43" s="23"/>
      <c r="P43" s="22"/>
      <c r="Q43" s="22"/>
      <c r="R43" s="58"/>
      <c r="S43" s="26"/>
      <c r="T43" s="41"/>
      <c r="U43" s="43"/>
      <c r="V43" s="51"/>
      <c r="W43" s="122">
        <f t="shared" ref="W43:W49" si="8">AVERAGE(E43,F43,G43)</f>
        <v>1.4756944444444446E-2</v>
      </c>
      <c r="AG43" s="15"/>
    </row>
    <row r="44" spans="1:33" ht="15" customHeight="1" x14ac:dyDescent="0.25">
      <c r="A44" s="121">
        <v>1500</v>
      </c>
      <c r="B44" s="17" t="s">
        <v>367</v>
      </c>
      <c r="C44" s="17" t="s">
        <v>369</v>
      </c>
      <c r="D44" s="23">
        <v>1.5898919753086421E-2</v>
      </c>
      <c r="E44" s="42">
        <v>1.579861111111111E-2</v>
      </c>
      <c r="F44" s="42">
        <v>1.5925925925925927E-2</v>
      </c>
      <c r="G44" s="26">
        <v>1.5972222222222224E-2</v>
      </c>
      <c r="H44" s="26">
        <v>1.6030092592592592E-2</v>
      </c>
      <c r="I44" s="18">
        <v>1.6076388888888887E-2</v>
      </c>
      <c r="J44" s="42">
        <v>1.607638888888889E-2</v>
      </c>
      <c r="K44" s="23">
        <v>1.6180555555555556E-2</v>
      </c>
      <c r="L44" s="26">
        <v>1.6273148148148148E-2</v>
      </c>
      <c r="M44" s="23">
        <v>1.684027777777778E-2</v>
      </c>
      <c r="N44" s="23"/>
      <c r="O44" s="42"/>
      <c r="P44" s="58"/>
      <c r="Q44" s="24"/>
      <c r="R44" s="25"/>
      <c r="S44" s="25"/>
      <c r="T44" s="27"/>
      <c r="U44" s="28"/>
      <c r="V44" s="25"/>
      <c r="W44" s="122">
        <f t="shared" si="8"/>
        <v>1.5898919753086421E-2</v>
      </c>
      <c r="AG44" s="15"/>
    </row>
    <row r="45" spans="1:33" ht="15" customHeight="1" x14ac:dyDescent="0.25">
      <c r="A45" s="121">
        <v>1504</v>
      </c>
      <c r="B45" s="17" t="s">
        <v>221</v>
      </c>
      <c r="C45" s="17" t="s">
        <v>344</v>
      </c>
      <c r="D45" s="23">
        <f>W45</f>
        <v>1.59375E-2</v>
      </c>
      <c r="E45" s="41">
        <v>1.5636574074074074E-2</v>
      </c>
      <c r="F45" s="42">
        <v>1.5763888888888886E-2</v>
      </c>
      <c r="G45" s="18">
        <v>1.6412037037037037E-2</v>
      </c>
      <c r="H45" s="23"/>
      <c r="I45" s="47"/>
      <c r="J45" s="23"/>
      <c r="K45" s="21"/>
      <c r="L45" s="22"/>
      <c r="M45" s="22"/>
      <c r="N45" s="42"/>
      <c r="O45" s="18"/>
      <c r="P45" s="41"/>
      <c r="Q45" s="26"/>
      <c r="R45" s="26"/>
      <c r="S45" s="41"/>
      <c r="T45" s="37"/>
      <c r="U45" s="50"/>
      <c r="V45" s="51"/>
      <c r="W45" s="122">
        <f t="shared" si="8"/>
        <v>1.59375E-2</v>
      </c>
      <c r="AG45" s="15"/>
    </row>
    <row r="46" spans="1:33" ht="15" customHeight="1" x14ac:dyDescent="0.25">
      <c r="A46" s="121">
        <v>1502</v>
      </c>
      <c r="B46" s="17" t="s">
        <v>127</v>
      </c>
      <c r="C46" s="17" t="s">
        <v>128</v>
      </c>
      <c r="D46" s="23">
        <v>1.6666666666666666E-2</v>
      </c>
      <c r="E46" s="26">
        <v>1.6597222222222222E-2</v>
      </c>
      <c r="F46" s="26">
        <v>1.6597222222222222E-2</v>
      </c>
      <c r="G46" s="26">
        <v>1.6805555555555556E-2</v>
      </c>
      <c r="H46" s="42">
        <v>1.7094907407407406E-2</v>
      </c>
      <c r="I46" s="26">
        <v>1.7164351851851851E-2</v>
      </c>
      <c r="J46" s="23">
        <v>1.7280092592592593E-2</v>
      </c>
      <c r="K46" s="42">
        <v>1.7372685185185185E-2</v>
      </c>
      <c r="L46" s="23">
        <v>1.7627314814814818E-2</v>
      </c>
      <c r="M46" s="20">
        <v>1.787037037037037E-2</v>
      </c>
      <c r="N46" s="23">
        <v>1.7974537037037035E-2</v>
      </c>
      <c r="O46" s="49"/>
      <c r="P46" s="49"/>
      <c r="Q46" s="24"/>
      <c r="R46" s="24"/>
      <c r="S46" s="25"/>
      <c r="T46" s="25"/>
      <c r="U46" s="124"/>
      <c r="V46" s="25"/>
      <c r="W46" s="122">
        <f t="shared" si="8"/>
        <v>1.6666666666666666E-2</v>
      </c>
      <c r="AG46" s="15"/>
    </row>
    <row r="47" spans="1:33" ht="15" customHeight="1" x14ac:dyDescent="0.25">
      <c r="A47" s="121">
        <v>1506</v>
      </c>
      <c r="B47" s="17" t="s">
        <v>127</v>
      </c>
      <c r="C47" s="17" t="s">
        <v>130</v>
      </c>
      <c r="D47" s="23">
        <f>W47</f>
        <v>1.7824074074074076E-2</v>
      </c>
      <c r="E47" s="18">
        <v>1.7627314814814814E-2</v>
      </c>
      <c r="F47" s="26">
        <v>1.7754629629629631E-2</v>
      </c>
      <c r="G47" s="18">
        <v>1.8090277777777778E-2</v>
      </c>
      <c r="H47" s="26">
        <v>1.8217592592592594E-2</v>
      </c>
      <c r="I47" s="20"/>
      <c r="J47" s="42"/>
      <c r="K47" s="23"/>
      <c r="L47" s="42"/>
      <c r="M47" s="23"/>
      <c r="N47" s="23"/>
      <c r="O47" s="49"/>
      <c r="P47" s="49"/>
      <c r="Q47" s="25"/>
      <c r="R47" s="25"/>
      <c r="S47" s="25"/>
      <c r="T47" s="27"/>
      <c r="U47" s="28"/>
      <c r="V47" s="25"/>
      <c r="W47" s="122">
        <f t="shared" si="8"/>
        <v>1.7824074074074076E-2</v>
      </c>
      <c r="AG47" s="15"/>
    </row>
    <row r="48" spans="1:33" ht="15" customHeight="1" x14ac:dyDescent="0.25">
      <c r="A48" s="121">
        <v>1501</v>
      </c>
      <c r="B48" s="17" t="s">
        <v>283</v>
      </c>
      <c r="C48" s="17" t="s">
        <v>286</v>
      </c>
      <c r="D48" s="23">
        <v>1.7874228395061729E-2</v>
      </c>
      <c r="E48" s="18">
        <v>1.7777777777777778E-2</v>
      </c>
      <c r="F48" s="42">
        <v>1.78587962962963E-2</v>
      </c>
      <c r="G48" s="23">
        <v>1.7986111111111109E-2</v>
      </c>
      <c r="H48" s="41">
        <v>1.7997685185185186E-2</v>
      </c>
      <c r="I48" s="41">
        <v>1.8078703703703704E-2</v>
      </c>
      <c r="J48" s="41">
        <v>1.8124999999999999E-2</v>
      </c>
      <c r="K48" s="23">
        <v>1.8333333333333333E-2</v>
      </c>
      <c r="L48" s="42">
        <v>1.8344907407407407E-2</v>
      </c>
      <c r="M48" s="23">
        <v>1.8703703703703705E-2</v>
      </c>
      <c r="N48" s="23"/>
      <c r="O48" s="17"/>
      <c r="P48" s="58"/>
      <c r="Q48" s="18"/>
      <c r="R48" s="41"/>
      <c r="S48" s="41"/>
      <c r="T48" s="41"/>
      <c r="U48" s="43"/>
      <c r="V48" s="41"/>
      <c r="W48" s="122">
        <f t="shared" si="8"/>
        <v>1.7874228395061729E-2</v>
      </c>
      <c r="AG48" s="15"/>
    </row>
    <row r="49" spans="1:33" ht="15" customHeight="1" x14ac:dyDescent="0.25">
      <c r="A49" s="121">
        <v>1503</v>
      </c>
      <c r="B49" s="17" t="s">
        <v>38</v>
      </c>
      <c r="C49" s="17" t="s">
        <v>39</v>
      </c>
      <c r="D49" s="23"/>
      <c r="E49" s="128">
        <v>1.9328703703703702E-2</v>
      </c>
      <c r="F49" s="22"/>
      <c r="G49" s="20"/>
      <c r="H49" s="21"/>
      <c r="I49" s="20">
        <v>1.9328703703703706E-2</v>
      </c>
      <c r="J49" s="22"/>
      <c r="K49" s="17"/>
      <c r="L49" s="23"/>
      <c r="M49" s="24"/>
      <c r="N49" s="24"/>
      <c r="O49" s="25"/>
      <c r="P49" s="25"/>
      <c r="Q49" s="26"/>
      <c r="R49" s="26"/>
      <c r="S49" s="25"/>
      <c r="T49" s="27"/>
      <c r="U49" s="28"/>
      <c r="V49" s="25"/>
      <c r="W49" s="122">
        <f t="shared" si="8"/>
        <v>1.9328703703703702E-2</v>
      </c>
      <c r="AG49" s="15"/>
    </row>
    <row r="50" spans="1:33" ht="15" customHeight="1" x14ac:dyDescent="0.25">
      <c r="A50" s="123" t="s">
        <v>409</v>
      </c>
      <c r="B50" s="17"/>
      <c r="C50" s="17"/>
      <c r="D50" s="23"/>
      <c r="E50" s="128"/>
      <c r="F50" s="22"/>
      <c r="G50" s="20"/>
      <c r="H50" s="21"/>
      <c r="I50" s="20"/>
      <c r="J50" s="22"/>
      <c r="K50" s="17"/>
      <c r="L50" s="23"/>
      <c r="M50" s="24"/>
      <c r="N50" s="24"/>
      <c r="O50" s="25"/>
      <c r="P50" s="25"/>
      <c r="Q50" s="26"/>
      <c r="R50" s="26"/>
      <c r="S50" s="25"/>
      <c r="T50" s="27"/>
      <c r="U50" s="28"/>
      <c r="V50" s="25"/>
      <c r="W50" s="122"/>
      <c r="AG50" s="15"/>
    </row>
    <row r="51" spans="1:33" ht="15" customHeight="1" x14ac:dyDescent="0.25">
      <c r="A51" s="121">
        <v>1615</v>
      </c>
      <c r="B51" s="17" t="s">
        <v>374</v>
      </c>
      <c r="C51" s="17" t="s">
        <v>375</v>
      </c>
      <c r="D51" s="23">
        <v>1.5219907407407409E-2</v>
      </c>
      <c r="E51" s="51">
        <v>1.5185185185185185E-2</v>
      </c>
      <c r="F51" s="41">
        <v>1.5219907407407409E-2</v>
      </c>
      <c r="G51" s="26">
        <v>1.525462962962963E-2</v>
      </c>
      <c r="H51" s="26">
        <v>1.5266203703703705E-2</v>
      </c>
      <c r="I51" s="26">
        <v>1.5370370370370369E-2</v>
      </c>
      <c r="J51" s="41">
        <v>1.5532407407407406E-2</v>
      </c>
      <c r="K51" s="23">
        <v>1.59375E-2</v>
      </c>
      <c r="L51" s="23"/>
      <c r="M51" s="47"/>
      <c r="N51" s="49"/>
      <c r="O51" s="18"/>
      <c r="P51" s="18"/>
      <c r="Q51" s="18"/>
      <c r="R51" s="26"/>
      <c r="S51" s="26"/>
      <c r="T51" s="41"/>
      <c r="U51" s="96"/>
      <c r="V51" s="51"/>
      <c r="W51" s="122">
        <f t="shared" ref="W51:W63" si="9">AVERAGE(E51,F51,G51)</f>
        <v>1.5219907407407409E-2</v>
      </c>
      <c r="AG51" s="15"/>
    </row>
    <row r="52" spans="1:33" ht="15" customHeight="1" x14ac:dyDescent="0.25">
      <c r="A52" s="121">
        <v>1606</v>
      </c>
      <c r="B52" s="17" t="s">
        <v>289</v>
      </c>
      <c r="C52" s="17" t="s">
        <v>290</v>
      </c>
      <c r="D52" s="23">
        <v>1.5582561728395061E-2</v>
      </c>
      <c r="E52" s="42">
        <v>1.5462962962962963E-2</v>
      </c>
      <c r="F52" s="42">
        <v>1.5486111111111108E-2</v>
      </c>
      <c r="G52" s="26">
        <v>1.579861111111111E-2</v>
      </c>
      <c r="H52" s="41">
        <v>1.7037037037037038E-2</v>
      </c>
      <c r="I52" s="41">
        <v>1.7048611111111112E-2</v>
      </c>
      <c r="J52" s="23"/>
      <c r="K52" s="22"/>
      <c r="L52" s="22"/>
      <c r="M52" s="49"/>
      <c r="N52" s="49"/>
      <c r="O52" s="26"/>
      <c r="P52" s="26"/>
      <c r="Q52" s="25"/>
      <c r="R52" s="25"/>
      <c r="S52" s="41"/>
      <c r="T52" s="37"/>
      <c r="U52" s="43"/>
      <c r="V52" s="41"/>
      <c r="W52" s="122">
        <f t="shared" si="9"/>
        <v>1.5582561728395061E-2</v>
      </c>
      <c r="AG52" s="15"/>
    </row>
    <row r="53" spans="1:33" ht="15" customHeight="1" x14ac:dyDescent="0.25">
      <c r="A53" s="121">
        <v>1600</v>
      </c>
      <c r="B53" s="17" t="s">
        <v>79</v>
      </c>
      <c r="C53" s="17" t="s">
        <v>82</v>
      </c>
      <c r="D53" s="23">
        <v>1.5694444444444445E-2</v>
      </c>
      <c r="E53" s="26">
        <v>1.5636574074074074E-2</v>
      </c>
      <c r="F53" s="26">
        <v>1.5671296296296298E-2</v>
      </c>
      <c r="G53" s="42">
        <v>1.577546296296296E-2</v>
      </c>
      <c r="H53" s="42">
        <v>1.5821759259259258E-2</v>
      </c>
      <c r="I53" s="42">
        <v>1.5879629629629632E-2</v>
      </c>
      <c r="J53" s="23">
        <v>1.608796296296296E-2</v>
      </c>
      <c r="K53" s="23"/>
      <c r="L53" s="22"/>
      <c r="M53" s="22"/>
      <c r="N53" s="49"/>
      <c r="O53" s="24"/>
      <c r="P53" s="24"/>
      <c r="Q53" s="25"/>
      <c r="R53" s="25"/>
      <c r="S53" s="25"/>
      <c r="T53" s="27"/>
      <c r="U53" s="28"/>
      <c r="V53" s="25"/>
      <c r="W53" s="122">
        <f t="shared" si="9"/>
        <v>1.5694444444444445E-2</v>
      </c>
      <c r="AG53" s="15"/>
    </row>
    <row r="54" spans="1:33" ht="15" customHeight="1" x14ac:dyDescent="0.25">
      <c r="A54" s="121">
        <v>1608</v>
      </c>
      <c r="B54" s="22" t="s">
        <v>333</v>
      </c>
      <c r="C54" s="22" t="s">
        <v>334</v>
      </c>
      <c r="D54" s="42">
        <v>1.578703703703704E-2</v>
      </c>
      <c r="E54" s="23">
        <v>1.5671296296296301E-2</v>
      </c>
      <c r="F54" s="26">
        <v>1.5717592592592592E-2</v>
      </c>
      <c r="G54" s="42">
        <v>1.5972222222222221E-2</v>
      </c>
      <c r="H54" s="42">
        <v>1.6099537037037037E-2</v>
      </c>
      <c r="I54" s="26">
        <v>1.6550925925925924E-2</v>
      </c>
      <c r="J54" s="26">
        <v>1.6655092592592593E-2</v>
      </c>
      <c r="K54" s="20"/>
      <c r="L54" s="47"/>
      <c r="M54" s="21"/>
      <c r="N54" s="42"/>
      <c r="O54" s="22"/>
      <c r="P54" s="24"/>
      <c r="Q54" s="24"/>
      <c r="R54" s="25"/>
      <c r="S54" s="25"/>
      <c r="T54" s="27"/>
      <c r="U54" s="50"/>
      <c r="V54" s="51"/>
      <c r="W54" s="122">
        <f t="shared" si="9"/>
        <v>1.578703703703704E-2</v>
      </c>
      <c r="AG54" s="15"/>
    </row>
    <row r="55" spans="1:33" ht="15" customHeight="1" x14ac:dyDescent="0.25">
      <c r="A55" s="121">
        <v>1612</v>
      </c>
      <c r="B55" s="17" t="s">
        <v>57</v>
      </c>
      <c r="C55" s="17" t="s">
        <v>60</v>
      </c>
      <c r="D55" s="23">
        <v>1.663966049382716E-2</v>
      </c>
      <c r="E55" s="42">
        <v>1.6527777777777773E-2</v>
      </c>
      <c r="F55" s="26">
        <v>1.6666666666666666E-2</v>
      </c>
      <c r="G55" s="26">
        <v>1.6724537037037034E-2</v>
      </c>
      <c r="H55" s="23">
        <v>1.6817129629629633E-2</v>
      </c>
      <c r="I55" s="18">
        <v>1.6909722222222225E-2</v>
      </c>
      <c r="J55" s="23">
        <v>1.7175925925925931E-2</v>
      </c>
      <c r="K55" s="26">
        <v>1.7696759259259259E-2</v>
      </c>
      <c r="L55" s="25"/>
      <c r="M55" s="25"/>
      <c r="N55" s="23"/>
      <c r="O55" s="47"/>
      <c r="P55" s="25"/>
      <c r="Q55" s="25"/>
      <c r="R55" s="22"/>
      <c r="S55" s="22"/>
      <c r="T55" s="23"/>
      <c r="U55" s="106"/>
      <c r="V55" s="27"/>
      <c r="W55" s="122">
        <f t="shared" si="9"/>
        <v>1.663966049382716E-2</v>
      </c>
      <c r="AG55" s="15"/>
    </row>
    <row r="56" spans="1:33" ht="15" customHeight="1" x14ac:dyDescent="0.25">
      <c r="A56" s="121">
        <v>1609</v>
      </c>
      <c r="B56" s="21" t="s">
        <v>141</v>
      </c>
      <c r="C56" s="21" t="s">
        <v>142</v>
      </c>
      <c r="D56" s="41">
        <v>1.6828703703703703E-2</v>
      </c>
      <c r="E56" s="26">
        <v>1.6655092592592593E-2</v>
      </c>
      <c r="F56" s="26">
        <v>1.6828703703703703E-2</v>
      </c>
      <c r="G56" s="42">
        <v>1.7002314814814814E-2</v>
      </c>
      <c r="H56" s="26">
        <v>1.7118055555555556E-2</v>
      </c>
      <c r="I56" s="26">
        <v>1.7152777777777777E-2</v>
      </c>
      <c r="J56" s="41">
        <v>1.7187499999999998E-2</v>
      </c>
      <c r="K56" s="26">
        <v>1.7199074074074071E-2</v>
      </c>
      <c r="L56" s="23">
        <v>1.7638888888888891E-2</v>
      </c>
      <c r="M56" s="23">
        <v>1.7719907407407406E-2</v>
      </c>
      <c r="N56" s="42">
        <v>1.773148148148148E-2</v>
      </c>
      <c r="O56" s="20"/>
      <c r="P56" s="47"/>
      <c r="Q56" s="22"/>
      <c r="R56" s="17"/>
      <c r="S56" s="24"/>
      <c r="T56" s="24"/>
      <c r="U56" s="28"/>
      <c r="V56" s="37"/>
      <c r="W56" s="122">
        <f t="shared" si="9"/>
        <v>1.6828703703703703E-2</v>
      </c>
      <c r="AG56" s="15"/>
    </row>
    <row r="57" spans="1:33" ht="15" customHeight="1" x14ac:dyDescent="0.25">
      <c r="A57" s="121">
        <v>1601</v>
      </c>
      <c r="B57" s="17" t="s">
        <v>316</v>
      </c>
      <c r="C57" s="17" t="s">
        <v>319</v>
      </c>
      <c r="D57" s="23">
        <v>1.7195216049382716E-2</v>
      </c>
      <c r="E57" s="18">
        <v>1.7152777777777777E-2</v>
      </c>
      <c r="F57" s="42">
        <v>1.7210648148148149E-2</v>
      </c>
      <c r="G57" s="26">
        <v>1.7222222222222222E-2</v>
      </c>
      <c r="H57" s="23">
        <v>1.7268518518518516E-2</v>
      </c>
      <c r="I57" s="42">
        <v>1.7372685185185185E-2</v>
      </c>
      <c r="J57" s="26">
        <v>1.7615740740740741E-2</v>
      </c>
      <c r="K57" s="24" t="s">
        <v>320</v>
      </c>
      <c r="L57" s="20"/>
      <c r="M57" s="47"/>
      <c r="N57" s="23"/>
      <c r="O57" s="22"/>
      <c r="P57" s="58"/>
      <c r="Q57" s="25"/>
      <c r="R57" s="25"/>
      <c r="S57" s="25"/>
      <c r="T57" s="27"/>
      <c r="U57" s="28"/>
      <c r="V57" s="25"/>
      <c r="W57" s="122">
        <f t="shared" si="9"/>
        <v>1.7195216049382716E-2</v>
      </c>
      <c r="AG57" s="15"/>
    </row>
    <row r="58" spans="1:33" ht="15" customHeight="1" x14ac:dyDescent="0.25">
      <c r="A58" s="121">
        <v>1602</v>
      </c>
      <c r="B58" s="17" t="s">
        <v>332</v>
      </c>
      <c r="C58" s="17" t="s">
        <v>206</v>
      </c>
      <c r="D58" s="23">
        <f t="shared" ref="D58:D59" si="10">W58</f>
        <v>1.8013117283950619E-2</v>
      </c>
      <c r="E58" s="23">
        <v>1.7974537037037035E-2</v>
      </c>
      <c r="F58" s="42">
        <v>1.7986111111111112E-2</v>
      </c>
      <c r="G58" s="23">
        <v>1.8078703703703704E-2</v>
      </c>
      <c r="H58" s="20"/>
      <c r="I58" s="47"/>
      <c r="J58" s="21"/>
      <c r="K58" s="22"/>
      <c r="L58" s="17"/>
      <c r="M58" s="24"/>
      <c r="N58" s="24"/>
      <c r="O58" s="25"/>
      <c r="P58" s="25"/>
      <c r="Q58" s="25"/>
      <c r="R58" s="25"/>
      <c r="S58" s="25"/>
      <c r="T58" s="27"/>
      <c r="U58" s="50"/>
      <c r="V58" s="51"/>
      <c r="W58" s="122">
        <f t="shared" si="9"/>
        <v>1.8013117283950619E-2</v>
      </c>
      <c r="AG58" s="15"/>
    </row>
    <row r="59" spans="1:33" ht="15" customHeight="1" x14ac:dyDescent="0.25">
      <c r="A59" s="121">
        <v>1604</v>
      </c>
      <c r="B59" s="17" t="s">
        <v>127</v>
      </c>
      <c r="C59" s="17" t="s">
        <v>131</v>
      </c>
      <c r="D59" s="23">
        <f t="shared" si="10"/>
        <v>1.8229166666666668E-2</v>
      </c>
      <c r="E59" s="42">
        <v>1.7986111111111112E-2</v>
      </c>
      <c r="F59" s="23">
        <v>1.818287037037037E-2</v>
      </c>
      <c r="G59" s="23">
        <v>1.8518518518518517E-2</v>
      </c>
      <c r="H59" s="20"/>
      <c r="I59" s="49"/>
      <c r="J59" s="22"/>
      <c r="K59" s="22"/>
      <c r="L59" s="58"/>
      <c r="M59" s="24"/>
      <c r="N59" s="24"/>
      <c r="O59" s="25"/>
      <c r="P59" s="25"/>
      <c r="Q59" s="25"/>
      <c r="R59" s="25"/>
      <c r="S59" s="25"/>
      <c r="T59" s="27"/>
      <c r="U59" s="28"/>
      <c r="V59" s="25"/>
      <c r="W59" s="122">
        <f t="shared" si="9"/>
        <v>1.8229166666666668E-2</v>
      </c>
      <c r="AG59" s="15"/>
    </row>
    <row r="60" spans="1:33" ht="15" customHeight="1" x14ac:dyDescent="0.25">
      <c r="A60" s="121">
        <v>1603</v>
      </c>
      <c r="B60" s="17" t="s">
        <v>196</v>
      </c>
      <c r="C60" s="17" t="s">
        <v>197</v>
      </c>
      <c r="D60" s="23">
        <v>1.8854166666666668E-2</v>
      </c>
      <c r="E60" s="26">
        <v>1.8587962962962962E-2</v>
      </c>
      <c r="F60" s="42">
        <v>1.8912037037037036E-2</v>
      </c>
      <c r="G60" s="23">
        <v>1.90625E-2</v>
      </c>
      <c r="H60" s="20">
        <v>1.9386574074074073E-2</v>
      </c>
      <c r="I60" s="42">
        <v>1.9502314814814813E-2</v>
      </c>
      <c r="J60" s="22"/>
      <c r="K60" s="22"/>
      <c r="L60" s="22"/>
      <c r="M60" s="58"/>
      <c r="N60" s="26"/>
      <c r="O60" s="25"/>
      <c r="P60" s="26"/>
      <c r="Q60" s="26"/>
      <c r="R60" s="41"/>
      <c r="S60" s="41"/>
      <c r="T60" s="41"/>
      <c r="U60" s="43"/>
      <c r="V60" s="41"/>
      <c r="W60" s="122">
        <f t="shared" si="9"/>
        <v>1.8854166666666668E-2</v>
      </c>
      <c r="AG60" s="15"/>
    </row>
    <row r="61" spans="1:33" ht="15" customHeight="1" x14ac:dyDescent="0.25">
      <c r="A61" s="121">
        <v>1611</v>
      </c>
      <c r="B61" s="17" t="s">
        <v>57</v>
      </c>
      <c r="C61" s="17" t="s">
        <v>62</v>
      </c>
      <c r="D61" s="23">
        <v>2.1327160493827161E-2</v>
      </c>
      <c r="E61" s="26">
        <v>2.1076388888888891E-2</v>
      </c>
      <c r="F61" s="26">
        <v>2.1331018518518517E-2</v>
      </c>
      <c r="G61" s="18">
        <v>2.1574074074074075E-2</v>
      </c>
      <c r="H61" s="26">
        <v>2.1712962962962962E-2</v>
      </c>
      <c r="I61" s="23">
        <v>2.1747685185185186E-2</v>
      </c>
      <c r="J61" s="26">
        <v>2.179398148148148E-2</v>
      </c>
      <c r="K61" s="26">
        <v>2.2418981481481481E-2</v>
      </c>
      <c r="L61" s="23">
        <v>2.3576388888888886E-2</v>
      </c>
      <c r="M61" s="20"/>
      <c r="N61" s="42"/>
      <c r="O61" s="23"/>
      <c r="P61" s="42"/>
      <c r="Q61" s="23"/>
      <c r="R61" s="22"/>
      <c r="S61" s="24"/>
      <c r="T61" s="25"/>
      <c r="U61" s="28"/>
      <c r="V61" s="27"/>
      <c r="W61" s="122">
        <f t="shared" si="9"/>
        <v>2.1327160493827161E-2</v>
      </c>
      <c r="AG61" s="15"/>
    </row>
    <row r="62" spans="1:33" ht="15" customHeight="1" x14ac:dyDescent="0.25">
      <c r="A62" s="121">
        <v>1607</v>
      </c>
      <c r="B62" s="21" t="s">
        <v>90</v>
      </c>
      <c r="C62" s="21" t="s">
        <v>91</v>
      </c>
      <c r="D62" s="23"/>
      <c r="E62" s="20">
        <v>1.8576388888888885E-2</v>
      </c>
      <c r="F62" s="42">
        <v>1.8576388888888885E-2</v>
      </c>
      <c r="G62" s="22"/>
      <c r="H62" s="22"/>
      <c r="I62" s="22"/>
      <c r="J62" s="22"/>
      <c r="K62" s="17"/>
      <c r="L62" s="58"/>
      <c r="M62" s="24"/>
      <c r="N62" s="24"/>
      <c r="O62" s="41"/>
      <c r="P62" s="26"/>
      <c r="Q62" s="26"/>
      <c r="R62" s="41"/>
      <c r="S62" s="41"/>
      <c r="T62" s="37"/>
      <c r="U62" s="50"/>
      <c r="V62" s="51"/>
      <c r="W62" s="122">
        <f t="shared" si="9"/>
        <v>1.8576388888888885E-2</v>
      </c>
      <c r="AG62" s="15"/>
    </row>
    <row r="63" spans="1:33" ht="15" customHeight="1" x14ac:dyDescent="0.25">
      <c r="A63" s="121">
        <v>1610</v>
      </c>
      <c r="B63" s="22" t="s">
        <v>232</v>
      </c>
      <c r="C63" s="22" t="s">
        <v>233</v>
      </c>
      <c r="D63" s="23"/>
      <c r="E63" s="20"/>
      <c r="F63" s="47"/>
      <c r="G63" s="23"/>
      <c r="H63" s="42"/>
      <c r="I63" s="23">
        <v>1.7777777777777778E-2</v>
      </c>
      <c r="J63" s="22"/>
      <c r="K63" s="17"/>
      <c r="L63" s="58"/>
      <c r="M63" s="24"/>
      <c r="N63" s="24"/>
      <c r="O63" s="49"/>
      <c r="P63" s="25"/>
      <c r="Q63" s="25"/>
      <c r="R63" s="25"/>
      <c r="S63" s="25"/>
      <c r="T63" s="27"/>
      <c r="U63" s="28"/>
      <c r="V63" s="25"/>
      <c r="W63" s="122" t="e">
        <f t="shared" si="9"/>
        <v>#DIV/0!</v>
      </c>
      <c r="AG63" s="15"/>
    </row>
    <row r="64" spans="1:33" ht="15" customHeight="1" x14ac:dyDescent="0.25">
      <c r="A64" s="123" t="s">
        <v>410</v>
      </c>
      <c r="B64" s="17"/>
      <c r="C64" s="17"/>
      <c r="D64" s="23"/>
      <c r="E64" s="42"/>
      <c r="F64" s="26"/>
      <c r="G64" s="26"/>
      <c r="H64" s="23"/>
      <c r="I64" s="18"/>
      <c r="J64" s="23"/>
      <c r="K64" s="26"/>
      <c r="L64" s="25"/>
      <c r="M64" s="25"/>
      <c r="N64" s="23"/>
      <c r="O64" s="47"/>
      <c r="P64" s="25"/>
      <c r="Q64" s="25"/>
      <c r="R64" s="22"/>
      <c r="S64" s="22"/>
      <c r="T64" s="23"/>
      <c r="U64" s="106"/>
      <c r="V64" s="27"/>
      <c r="W64" s="122"/>
      <c r="AG64" s="15"/>
    </row>
    <row r="65" spans="1:33" ht="15" customHeight="1" x14ac:dyDescent="0.25">
      <c r="A65" s="121">
        <v>1701</v>
      </c>
      <c r="B65" s="17" t="s">
        <v>283</v>
      </c>
      <c r="C65" s="17" t="s">
        <v>285</v>
      </c>
      <c r="D65" s="23">
        <v>1.4876543209876544E-2</v>
      </c>
      <c r="E65" s="41">
        <v>1.4745370370370372E-2</v>
      </c>
      <c r="F65" s="41">
        <v>1.4930555555555556E-2</v>
      </c>
      <c r="G65" s="41">
        <v>1.4953703703703705E-2</v>
      </c>
      <c r="H65" s="42">
        <v>1.4988425925925926E-2</v>
      </c>
      <c r="I65" s="41">
        <v>1.503472222222222E-2</v>
      </c>
      <c r="J65" s="41">
        <v>1.5057870370370369E-2</v>
      </c>
      <c r="K65" s="42">
        <v>1.5243055555555555E-2</v>
      </c>
      <c r="L65" s="23">
        <v>1.5254629629629632E-2</v>
      </c>
      <c r="M65" s="23">
        <v>1.5289351851851853E-2</v>
      </c>
      <c r="N65" s="20">
        <v>1.534722222222222E-2</v>
      </c>
      <c r="O65" s="41">
        <v>1.5347222222222222E-2</v>
      </c>
      <c r="P65" s="18">
        <v>1.5347222222222222E-2</v>
      </c>
      <c r="Q65" s="47"/>
      <c r="R65" s="22"/>
      <c r="S65" s="18"/>
      <c r="T65" s="41"/>
      <c r="U65" s="43"/>
      <c r="V65" s="41"/>
      <c r="W65" s="122">
        <f t="shared" ref="W65:W83" si="11">AVERAGE(E65,F65,G65)</f>
        <v>1.4876543209876544E-2</v>
      </c>
      <c r="AG65" s="15"/>
    </row>
    <row r="66" spans="1:33" ht="15" customHeight="1" x14ac:dyDescent="0.25">
      <c r="A66" s="121">
        <v>1713</v>
      </c>
      <c r="B66" s="21" t="s">
        <v>148</v>
      </c>
      <c r="C66" s="21" t="s">
        <v>152</v>
      </c>
      <c r="D66" s="41">
        <v>1.4992283950617283E-2</v>
      </c>
      <c r="E66" s="26">
        <v>1.4907407407407406E-2</v>
      </c>
      <c r="F66" s="26">
        <v>1.494212962962963E-2</v>
      </c>
      <c r="G66" s="42">
        <v>1.5127314814814816E-2</v>
      </c>
      <c r="H66" s="42">
        <v>1.5162037037037036E-2</v>
      </c>
      <c r="I66" s="26">
        <v>1.5219907407407409E-2</v>
      </c>
      <c r="J66" s="23">
        <v>1.5231481481481481E-2</v>
      </c>
      <c r="K66" s="23">
        <v>1.5300925925925921E-2</v>
      </c>
      <c r="L66" s="20">
        <v>1.5312500000000001E-2</v>
      </c>
      <c r="M66" s="22" t="s">
        <v>153</v>
      </c>
      <c r="N66" s="47"/>
      <c r="O66" s="17"/>
      <c r="P66" s="24"/>
      <c r="Q66" s="24"/>
      <c r="R66" s="25"/>
      <c r="S66" s="25"/>
      <c r="T66" s="27"/>
      <c r="U66" s="28"/>
      <c r="V66" s="25" t="s">
        <v>153</v>
      </c>
      <c r="W66" s="122">
        <f t="shared" si="11"/>
        <v>1.4992283950617283E-2</v>
      </c>
      <c r="AG66" s="15"/>
    </row>
    <row r="67" spans="1:33" ht="15" customHeight="1" x14ac:dyDescent="0.25">
      <c r="A67" s="121">
        <v>1721</v>
      </c>
      <c r="B67" s="22" t="s">
        <v>210</v>
      </c>
      <c r="C67" s="22" t="s">
        <v>211</v>
      </c>
      <c r="D67" s="23">
        <f>W67</f>
        <v>1.5837191358024694E-2</v>
      </c>
      <c r="E67" s="42">
        <v>1.5810185185185184E-2</v>
      </c>
      <c r="F67" s="26">
        <v>1.5844907407407408E-2</v>
      </c>
      <c r="G67" s="42">
        <v>1.5856481481481482E-2</v>
      </c>
      <c r="H67" s="23">
        <v>1.5995370370370372E-2</v>
      </c>
      <c r="I67" s="20"/>
      <c r="J67" s="47"/>
      <c r="K67" s="23"/>
      <c r="L67" s="22"/>
      <c r="M67" s="22"/>
      <c r="N67" s="24"/>
      <c r="O67" s="24"/>
      <c r="P67" s="25"/>
      <c r="Q67" s="25"/>
      <c r="R67" s="25"/>
      <c r="S67" s="25"/>
      <c r="T67" s="27"/>
      <c r="U67" s="28"/>
      <c r="V67" s="25"/>
      <c r="W67" s="122">
        <f t="shared" si="11"/>
        <v>1.5837191358024694E-2</v>
      </c>
      <c r="AG67" s="15"/>
    </row>
    <row r="68" spans="1:33" ht="15" customHeight="1" x14ac:dyDescent="0.25">
      <c r="A68" s="121">
        <v>1716</v>
      </c>
      <c r="B68" s="17" t="s">
        <v>358</v>
      </c>
      <c r="C68" s="17" t="s">
        <v>360</v>
      </c>
      <c r="D68" s="23">
        <v>1.5856481481481482E-2</v>
      </c>
      <c r="E68" s="23">
        <v>1.5659722222222221E-2</v>
      </c>
      <c r="F68" s="42">
        <v>1.5902777777777776E-2</v>
      </c>
      <c r="G68" s="51">
        <v>1.6006944444444445E-2</v>
      </c>
      <c r="H68" s="41">
        <v>1.6018518518518519E-2</v>
      </c>
      <c r="I68" s="23">
        <v>1.6319444444444442E-2</v>
      </c>
      <c r="J68" s="42">
        <v>1.6886574074074075E-2</v>
      </c>
      <c r="K68" s="23"/>
      <c r="L68" s="21"/>
      <c r="M68" s="22"/>
      <c r="N68" s="26"/>
      <c r="O68" s="26"/>
      <c r="P68" s="41"/>
      <c r="Q68" s="41"/>
      <c r="R68" s="41"/>
      <c r="S68" s="41"/>
      <c r="T68" s="41"/>
      <c r="U68" s="96"/>
      <c r="V68" s="51"/>
      <c r="W68" s="122">
        <f t="shared" si="11"/>
        <v>1.5856481481481482E-2</v>
      </c>
      <c r="AG68" s="15"/>
    </row>
    <row r="69" spans="1:33" ht="15" customHeight="1" x14ac:dyDescent="0.25">
      <c r="A69" s="121">
        <v>1709</v>
      </c>
      <c r="B69" s="21" t="s">
        <v>113</v>
      </c>
      <c r="C69" s="21" t="s">
        <v>119</v>
      </c>
      <c r="D69" s="41">
        <v>1.6111111111111114E-2</v>
      </c>
      <c r="E69" s="26">
        <v>1.6076388888888887E-2</v>
      </c>
      <c r="F69" s="26">
        <v>1.6099537037037037E-2</v>
      </c>
      <c r="G69" s="26">
        <v>1.6157407407407409E-2</v>
      </c>
      <c r="H69" s="18">
        <v>1.6307870370370372E-2</v>
      </c>
      <c r="I69" s="26">
        <v>1.6354166666666666E-2</v>
      </c>
      <c r="J69" s="42">
        <v>1.6909722222222222E-2</v>
      </c>
      <c r="K69" s="42">
        <v>1.6921296296296299E-2</v>
      </c>
      <c r="L69" s="20">
        <v>1.7222222222222215E-2</v>
      </c>
      <c r="M69" s="42">
        <v>1.7245370370370369E-2</v>
      </c>
      <c r="N69" s="23">
        <v>1.7418981481481483E-2</v>
      </c>
      <c r="O69" s="23">
        <v>1.7430555555555553E-2</v>
      </c>
      <c r="P69" s="47"/>
      <c r="Q69" s="22"/>
      <c r="R69" s="24"/>
      <c r="S69" s="25"/>
      <c r="T69" s="25"/>
      <c r="U69" s="28"/>
      <c r="V69" s="27"/>
      <c r="W69" s="122">
        <f t="shared" si="11"/>
        <v>1.6111111111111114E-2</v>
      </c>
      <c r="AG69" s="15"/>
    </row>
    <row r="70" spans="1:33" ht="15" customHeight="1" x14ac:dyDescent="0.25">
      <c r="A70" s="121">
        <v>1703</v>
      </c>
      <c r="B70" s="17" t="s">
        <v>367</v>
      </c>
      <c r="C70" s="17" t="s">
        <v>370</v>
      </c>
      <c r="D70" s="23">
        <v>1.6446759259259262E-2</v>
      </c>
      <c r="E70" s="42">
        <v>1.6400462962962964E-2</v>
      </c>
      <c r="F70" s="42">
        <v>1.6435185185185185E-2</v>
      </c>
      <c r="G70" s="23">
        <v>1.6504629629629633E-2</v>
      </c>
      <c r="H70" s="42">
        <v>1.7037037037037031E-2</v>
      </c>
      <c r="I70" s="20">
        <v>1.7060185185185189E-2</v>
      </c>
      <c r="J70" s="23">
        <v>1.8043981481481484E-2</v>
      </c>
      <c r="K70" s="49"/>
      <c r="L70" s="58"/>
      <c r="M70" s="24"/>
      <c r="N70" s="24"/>
      <c r="O70" s="25"/>
      <c r="P70" s="25"/>
      <c r="Q70" s="25"/>
      <c r="R70" s="25"/>
      <c r="S70" s="25"/>
      <c r="T70" s="27"/>
      <c r="U70" s="28"/>
      <c r="V70" s="25"/>
      <c r="W70" s="122">
        <f t="shared" si="11"/>
        <v>1.6446759259259262E-2</v>
      </c>
      <c r="AG70" s="15"/>
    </row>
    <row r="71" spans="1:33" ht="15" customHeight="1" x14ac:dyDescent="0.25">
      <c r="A71" s="121">
        <v>1700</v>
      </c>
      <c r="B71" s="21" t="s">
        <v>113</v>
      </c>
      <c r="C71" s="21" t="s">
        <v>117</v>
      </c>
      <c r="D71" s="41">
        <v>1.6562500000000001E-2</v>
      </c>
      <c r="E71" s="42">
        <v>1.6342592592592593E-2</v>
      </c>
      <c r="F71" s="42">
        <v>1.6631944444444449E-2</v>
      </c>
      <c r="G71" s="23">
        <v>1.6712962962962964E-2</v>
      </c>
      <c r="H71" s="23">
        <v>1.6759259259259255E-2</v>
      </c>
      <c r="I71" s="20">
        <v>1.7071759259259259E-2</v>
      </c>
      <c r="J71" s="22"/>
      <c r="K71" s="22"/>
      <c r="L71" s="58"/>
      <c r="M71" s="24"/>
      <c r="N71" s="24"/>
      <c r="O71" s="25"/>
      <c r="P71" s="25"/>
      <c r="Q71" s="25"/>
      <c r="R71" s="25"/>
      <c r="S71" s="25"/>
      <c r="T71" s="37"/>
      <c r="U71" s="50"/>
      <c r="V71" s="51"/>
      <c r="W71" s="122">
        <f t="shared" si="11"/>
        <v>1.6562500000000001E-2</v>
      </c>
      <c r="AG71" s="15"/>
    </row>
    <row r="72" spans="1:33" ht="15" customHeight="1" x14ac:dyDescent="0.25">
      <c r="A72" s="121">
        <v>1707</v>
      </c>
      <c r="B72" s="17" t="s">
        <v>57</v>
      </c>
      <c r="C72" s="17" t="s">
        <v>65</v>
      </c>
      <c r="D72" s="23">
        <f>W72</f>
        <v>1.6628086419753083E-2</v>
      </c>
      <c r="E72" s="42">
        <v>1.6516203703703703E-2</v>
      </c>
      <c r="F72" s="26">
        <v>1.6643518518518519E-2</v>
      </c>
      <c r="G72" s="26">
        <v>1.6724537037037034E-2</v>
      </c>
      <c r="H72" s="23">
        <v>1.7592592592592594E-2</v>
      </c>
      <c r="I72" s="20"/>
      <c r="J72" s="42"/>
      <c r="K72" s="22"/>
      <c r="L72" s="22"/>
      <c r="M72" s="22"/>
      <c r="N72" s="58"/>
      <c r="O72" s="24"/>
      <c r="P72" s="24"/>
      <c r="Q72" s="25"/>
      <c r="R72" s="25"/>
      <c r="S72" s="25"/>
      <c r="T72" s="27"/>
      <c r="U72" s="50"/>
      <c r="V72" s="51"/>
      <c r="W72" s="122">
        <f t="shared" si="11"/>
        <v>1.6628086419753083E-2</v>
      </c>
      <c r="AG72" s="15"/>
    </row>
    <row r="73" spans="1:33" ht="15" customHeight="1" x14ac:dyDescent="0.25">
      <c r="A73" s="121">
        <v>1719</v>
      </c>
      <c r="B73" s="17" t="s">
        <v>67</v>
      </c>
      <c r="C73" s="17" t="s">
        <v>70</v>
      </c>
      <c r="D73" s="23">
        <v>1.6832561728395062E-2</v>
      </c>
      <c r="E73" s="42">
        <v>1.6689814814814817E-2</v>
      </c>
      <c r="F73" s="51">
        <v>1.6828703703703703E-2</v>
      </c>
      <c r="G73" s="51">
        <v>1.6979166666666667E-2</v>
      </c>
      <c r="H73" s="23">
        <v>1.7152777777777777E-2</v>
      </c>
      <c r="I73" s="42">
        <v>1.7245370370370369E-2</v>
      </c>
      <c r="J73" s="23">
        <v>1.9398148148148154E-2</v>
      </c>
      <c r="K73" s="20"/>
      <c r="L73" s="42"/>
      <c r="M73" s="22"/>
      <c r="N73" s="22"/>
      <c r="O73" s="24"/>
      <c r="P73" s="24"/>
      <c r="Q73" s="25"/>
      <c r="R73" s="25"/>
      <c r="S73" s="25"/>
      <c r="T73" s="25"/>
      <c r="U73" s="28"/>
      <c r="V73" s="27"/>
      <c r="W73" s="122">
        <f t="shared" si="11"/>
        <v>1.6832561728395062E-2</v>
      </c>
      <c r="AG73" s="15"/>
    </row>
    <row r="74" spans="1:33" ht="15" customHeight="1" x14ac:dyDescent="0.25">
      <c r="A74" s="121">
        <v>1705</v>
      </c>
      <c r="B74" s="17" t="s">
        <v>316</v>
      </c>
      <c r="C74" s="17" t="s">
        <v>317</v>
      </c>
      <c r="D74" s="23">
        <v>1.7175925925925928E-2</v>
      </c>
      <c r="E74" s="26">
        <v>1.6886574074074075E-2</v>
      </c>
      <c r="F74" s="26">
        <v>1.7118055555555556E-2</v>
      </c>
      <c r="G74" s="23">
        <v>1.7523148148148149E-2</v>
      </c>
      <c r="H74" s="42">
        <v>1.7638888888888885E-2</v>
      </c>
      <c r="I74" s="20">
        <v>1.8067129629629627E-2</v>
      </c>
      <c r="J74" s="47"/>
      <c r="K74" s="22"/>
      <c r="L74" s="22"/>
      <c r="M74" s="22"/>
      <c r="N74" s="58"/>
      <c r="O74" s="24"/>
      <c r="P74" s="24"/>
      <c r="Q74" s="25"/>
      <c r="R74" s="25"/>
      <c r="S74" s="25"/>
      <c r="T74" s="25"/>
      <c r="U74" s="28"/>
      <c r="V74" s="27"/>
      <c r="W74" s="122">
        <f t="shared" si="11"/>
        <v>1.7175925925925928E-2</v>
      </c>
      <c r="AG74" s="15"/>
    </row>
    <row r="75" spans="1:33" ht="15" customHeight="1" x14ac:dyDescent="0.25">
      <c r="A75" s="121">
        <v>1718</v>
      </c>
      <c r="B75" s="21" t="s">
        <v>303</v>
      </c>
      <c r="C75" s="21" t="s">
        <v>304</v>
      </c>
      <c r="D75" s="41">
        <v>1.7245370370370369E-2</v>
      </c>
      <c r="E75" s="41">
        <v>1.7141203703703704E-2</v>
      </c>
      <c r="F75" s="51">
        <v>1.726851851851852E-2</v>
      </c>
      <c r="G75" s="26">
        <v>1.7326388888888888E-2</v>
      </c>
      <c r="H75" s="42">
        <v>1.7488425925925925E-2</v>
      </c>
      <c r="I75" s="23">
        <v>1.7662037037037039E-2</v>
      </c>
      <c r="J75" s="20">
        <v>1.8101851851851852E-2</v>
      </c>
      <c r="K75" s="21"/>
      <c r="L75" s="22"/>
      <c r="M75" s="22"/>
      <c r="N75" s="22"/>
      <c r="O75" s="58"/>
      <c r="P75" s="26"/>
      <c r="Q75" s="26"/>
      <c r="R75" s="25"/>
      <c r="S75" s="25"/>
      <c r="T75" s="41"/>
      <c r="U75" s="96"/>
      <c r="V75" s="51"/>
      <c r="W75" s="122">
        <f t="shared" si="11"/>
        <v>1.7245370370370369E-2</v>
      </c>
      <c r="AG75" s="15"/>
    </row>
    <row r="76" spans="1:33" ht="15" customHeight="1" x14ac:dyDescent="0.25">
      <c r="A76" s="121">
        <v>1708</v>
      </c>
      <c r="B76" s="17" t="s">
        <v>268</v>
      </c>
      <c r="C76" s="21" t="s">
        <v>269</v>
      </c>
      <c r="D76" s="23">
        <f>W76</f>
        <v>1.7399691358024688E-2</v>
      </c>
      <c r="E76" s="20">
        <v>1.7233796296296296E-2</v>
      </c>
      <c r="F76" s="42">
        <v>1.7349537037037035E-2</v>
      </c>
      <c r="G76" s="41">
        <v>1.7615740740740741E-2</v>
      </c>
      <c r="H76" s="47"/>
      <c r="I76" s="22"/>
      <c r="J76" s="22"/>
      <c r="K76" s="22"/>
      <c r="L76" s="22"/>
      <c r="M76" s="58"/>
      <c r="N76" s="26"/>
      <c r="O76" s="26"/>
      <c r="P76" s="41"/>
      <c r="Q76" s="41"/>
      <c r="R76" s="41"/>
      <c r="S76" s="41"/>
      <c r="T76" s="41"/>
      <c r="U76" s="50"/>
      <c r="V76" s="51"/>
      <c r="W76" s="122">
        <f t="shared" si="11"/>
        <v>1.7399691358024688E-2</v>
      </c>
      <c r="AG76" s="15"/>
    </row>
    <row r="77" spans="1:33" ht="15" customHeight="1" x14ac:dyDescent="0.25">
      <c r="A77" s="121">
        <v>1706</v>
      </c>
      <c r="B77" s="17" t="s">
        <v>356</v>
      </c>
      <c r="C77" s="17" t="s">
        <v>357</v>
      </c>
      <c r="D77" s="23">
        <v>1.751929012345679E-2</v>
      </c>
      <c r="E77" s="41">
        <v>1.7152777777777777E-2</v>
      </c>
      <c r="F77" s="41">
        <v>1.7511574074074072E-2</v>
      </c>
      <c r="G77" s="26">
        <v>1.7893518518518517E-2</v>
      </c>
      <c r="H77" s="23">
        <v>1.8414351851851848E-2</v>
      </c>
      <c r="I77" s="23">
        <v>1.8414351851851848E-2</v>
      </c>
      <c r="J77" s="42">
        <v>1.8437499999999996E-2</v>
      </c>
      <c r="K77" s="20"/>
      <c r="L77" s="42"/>
      <c r="M77" s="23"/>
      <c r="N77" s="22"/>
      <c r="O77" s="58"/>
      <c r="P77" s="26"/>
      <c r="Q77" s="26"/>
      <c r="R77" s="41"/>
      <c r="S77" s="41"/>
      <c r="T77" s="37"/>
      <c r="U77" s="50"/>
      <c r="V77" s="51"/>
      <c r="W77" s="122">
        <f t="shared" si="11"/>
        <v>1.751929012345679E-2</v>
      </c>
      <c r="AG77" s="15"/>
    </row>
    <row r="78" spans="1:33" ht="15" customHeight="1" x14ac:dyDescent="0.25">
      <c r="A78" s="121">
        <v>1702</v>
      </c>
      <c r="B78" s="21" t="s">
        <v>57</v>
      </c>
      <c r="C78" s="17" t="s">
        <v>58</v>
      </c>
      <c r="D78" s="23">
        <v>1.7708333333333336E-2</v>
      </c>
      <c r="E78" s="41">
        <v>1.7662037037037035E-2</v>
      </c>
      <c r="F78" s="41">
        <v>1.7731481481481483E-2</v>
      </c>
      <c r="G78" s="41">
        <v>1.7731481481481483E-2</v>
      </c>
      <c r="H78" s="42">
        <v>1.7847222222222223E-2</v>
      </c>
      <c r="I78" s="41">
        <v>1.7916666666666668E-2</v>
      </c>
      <c r="J78" s="26">
        <v>1.7928240740740741E-2</v>
      </c>
      <c r="K78" s="42">
        <v>1.7974537037037039E-2</v>
      </c>
      <c r="L78" s="23">
        <v>1.7986111111111109E-2</v>
      </c>
      <c r="M78" s="41">
        <v>1.800925925925926E-2</v>
      </c>
      <c r="N78" s="23">
        <v>1.8055555555555557E-2</v>
      </c>
      <c r="O78" s="20">
        <v>1.8194444444444451E-2</v>
      </c>
      <c r="P78" s="26">
        <v>1.8310185185185186E-2</v>
      </c>
      <c r="Q78" s="41">
        <v>1.8564814814814815E-2</v>
      </c>
      <c r="R78" s="23">
        <v>1.8599537037037032E-2</v>
      </c>
      <c r="S78" s="23">
        <v>2.0069444444444442E-2</v>
      </c>
      <c r="T78" s="41"/>
      <c r="U78" s="129"/>
      <c r="V78" s="41"/>
      <c r="W78" s="122">
        <f t="shared" si="11"/>
        <v>1.7708333333333336E-2</v>
      </c>
      <c r="AG78" s="15"/>
    </row>
    <row r="79" spans="1:33" ht="15" customHeight="1" x14ac:dyDescent="0.25">
      <c r="A79" s="121">
        <v>1704</v>
      </c>
      <c r="B79" s="17" t="s">
        <v>75</v>
      </c>
      <c r="C79" s="17" t="s">
        <v>76</v>
      </c>
      <c r="D79" s="23">
        <v>1.7820216049382716E-2</v>
      </c>
      <c r="E79" s="42">
        <v>1.7696759259259263E-2</v>
      </c>
      <c r="F79" s="42">
        <v>1.7847222222222223E-2</v>
      </c>
      <c r="G79" s="42">
        <v>1.7916666666666664E-2</v>
      </c>
      <c r="H79" s="18">
        <v>1.8136574074074072E-2</v>
      </c>
      <c r="I79" s="23">
        <v>1.8229166666666668E-2</v>
      </c>
      <c r="J79" s="26">
        <v>1.8298611111111113E-2</v>
      </c>
      <c r="K79" s="23"/>
      <c r="L79" s="22"/>
      <c r="M79" s="22"/>
      <c r="N79" s="58"/>
      <c r="O79" s="24"/>
      <c r="P79" s="25"/>
      <c r="Q79" s="25"/>
      <c r="R79" s="25"/>
      <c r="S79" s="41"/>
      <c r="T79" s="27"/>
      <c r="U79" s="28"/>
      <c r="V79" s="25"/>
      <c r="W79" s="122">
        <f t="shared" si="11"/>
        <v>1.7820216049382716E-2</v>
      </c>
      <c r="AG79" s="15"/>
    </row>
    <row r="80" spans="1:33" ht="15" customHeight="1" x14ac:dyDescent="0.25">
      <c r="A80" s="121">
        <v>1714</v>
      </c>
      <c r="B80" s="17" t="s">
        <v>154</v>
      </c>
      <c r="C80" s="17" t="s">
        <v>155</v>
      </c>
      <c r="D80" s="23">
        <v>1.8379629629629631E-2</v>
      </c>
      <c r="E80" s="26">
        <v>1.8101851851851852E-2</v>
      </c>
      <c r="F80" s="41">
        <v>1.8391203703703705E-2</v>
      </c>
      <c r="G80" s="42">
        <v>1.8645833333333334E-2</v>
      </c>
      <c r="H80" s="51">
        <v>1.8749999999999999E-2</v>
      </c>
      <c r="I80" s="41">
        <v>1.8935185185185183E-2</v>
      </c>
      <c r="J80" s="42">
        <v>1.8993055555555555E-2</v>
      </c>
      <c r="K80" s="26">
        <v>1.9085648148148147E-2</v>
      </c>
      <c r="L80" s="23">
        <v>1.9201388888888893E-2</v>
      </c>
      <c r="M80" s="23">
        <v>1.951388888888889E-2</v>
      </c>
      <c r="N80" s="20">
        <v>2.0081018518518519E-2</v>
      </c>
      <c r="O80" s="42">
        <v>2.015046296296296E-2</v>
      </c>
      <c r="P80" s="22"/>
      <c r="Q80" s="18"/>
      <c r="R80" s="18"/>
      <c r="S80" s="41"/>
      <c r="T80" s="41"/>
      <c r="U80" s="96"/>
      <c r="V80" s="51"/>
      <c r="W80" s="122">
        <f t="shared" si="11"/>
        <v>1.8379629629629631E-2</v>
      </c>
      <c r="AG80" s="15"/>
    </row>
    <row r="81" spans="1:33" ht="15" customHeight="1" x14ac:dyDescent="0.25">
      <c r="A81" s="121">
        <v>1710</v>
      </c>
      <c r="B81" s="21" t="s">
        <v>140</v>
      </c>
      <c r="C81" s="21" t="s">
        <v>104</v>
      </c>
      <c r="D81" s="41">
        <v>1.859567901234568E-2</v>
      </c>
      <c r="E81" s="42">
        <v>1.8449074074074076E-2</v>
      </c>
      <c r="F81" s="23">
        <v>1.8576388888888889E-2</v>
      </c>
      <c r="G81" s="42">
        <v>1.8761574074074073E-2</v>
      </c>
      <c r="H81" s="23">
        <v>1.8981481481481481E-2</v>
      </c>
      <c r="I81" s="20">
        <v>1.9178240740740739E-2</v>
      </c>
      <c r="J81" s="47"/>
      <c r="K81" s="22"/>
      <c r="L81" s="17"/>
      <c r="M81" s="24"/>
      <c r="N81" s="24"/>
      <c r="O81" s="25"/>
      <c r="P81" s="25"/>
      <c r="Q81" s="25"/>
      <c r="R81" s="25"/>
      <c r="S81" s="41"/>
      <c r="T81" s="37"/>
      <c r="U81" s="28"/>
      <c r="V81" s="25"/>
      <c r="W81" s="122">
        <f t="shared" si="11"/>
        <v>1.859567901234568E-2</v>
      </c>
      <c r="AG81" s="15"/>
    </row>
    <row r="82" spans="1:33" ht="15" customHeight="1" x14ac:dyDescent="0.25">
      <c r="A82" s="121">
        <v>1711</v>
      </c>
      <c r="B82" s="21" t="s">
        <v>277</v>
      </c>
      <c r="C82" s="21" t="s">
        <v>278</v>
      </c>
      <c r="D82" s="23"/>
      <c r="E82" s="20"/>
      <c r="F82" s="47"/>
      <c r="G82" s="23">
        <v>1.863425925925926E-2</v>
      </c>
      <c r="H82" s="22"/>
      <c r="I82" s="22"/>
      <c r="J82" s="22"/>
      <c r="K82" s="17"/>
      <c r="L82" s="58"/>
      <c r="M82" s="26"/>
      <c r="N82" s="26"/>
      <c r="O82" s="41"/>
      <c r="P82" s="41">
        <v>1.6805555555555556E-2</v>
      </c>
      <c r="Q82" s="41"/>
      <c r="R82" s="41"/>
      <c r="S82" s="41"/>
      <c r="T82" s="41"/>
      <c r="U82" s="50"/>
      <c r="V82" s="51"/>
      <c r="W82" s="122">
        <f t="shared" si="11"/>
        <v>1.863425925925926E-2</v>
      </c>
      <c r="AG82" s="15"/>
    </row>
    <row r="83" spans="1:33" ht="15" customHeight="1" x14ac:dyDescent="0.25">
      <c r="A83" s="121">
        <v>1717</v>
      </c>
      <c r="B83" s="17" t="s">
        <v>371</v>
      </c>
      <c r="C83" s="17" t="s">
        <v>372</v>
      </c>
      <c r="D83" s="23"/>
      <c r="E83" s="23"/>
      <c r="F83" s="47"/>
      <c r="G83" s="22"/>
      <c r="H83" s="49"/>
      <c r="I83" s="18"/>
      <c r="J83" s="18"/>
      <c r="K83" s="24"/>
      <c r="L83" s="58"/>
      <c r="M83" s="18"/>
      <c r="N83" s="18"/>
      <c r="O83" s="25"/>
      <c r="P83" s="25"/>
      <c r="Q83" s="26"/>
      <c r="R83" s="41"/>
      <c r="S83" s="41"/>
      <c r="T83" s="37"/>
      <c r="U83" s="43"/>
      <c r="V83" s="41"/>
      <c r="W83" s="122" t="e">
        <f t="shared" si="11"/>
        <v>#DIV/0!</v>
      </c>
      <c r="AG83" s="15"/>
    </row>
    <row r="84" spans="1:33" ht="15" customHeight="1" x14ac:dyDescent="0.25">
      <c r="A84" s="123" t="s">
        <v>411</v>
      </c>
      <c r="B84" s="17"/>
      <c r="C84" s="17"/>
      <c r="D84" s="23"/>
      <c r="E84" s="42"/>
      <c r="F84" s="51"/>
      <c r="G84" s="51"/>
      <c r="H84" s="23"/>
      <c r="I84" s="42"/>
      <c r="J84" s="23"/>
      <c r="K84" s="20"/>
      <c r="L84" s="42"/>
      <c r="M84" s="22"/>
      <c r="N84" s="22"/>
      <c r="O84" s="24"/>
      <c r="P84" s="24"/>
      <c r="Q84" s="25"/>
      <c r="R84" s="25"/>
      <c r="S84" s="25"/>
      <c r="T84" s="25"/>
      <c r="U84" s="28"/>
      <c r="V84" s="27"/>
      <c r="W84" s="122"/>
      <c r="AG84" s="15"/>
    </row>
    <row r="85" spans="1:33" ht="15" customHeight="1" x14ac:dyDescent="0.25">
      <c r="A85" s="121">
        <v>1801</v>
      </c>
      <c r="B85" s="17" t="s">
        <v>251</v>
      </c>
      <c r="C85" s="17" t="s">
        <v>252</v>
      </c>
      <c r="D85" s="23">
        <v>1.5243055555555557E-2</v>
      </c>
      <c r="E85" s="41">
        <v>1.5127314814814816E-2</v>
      </c>
      <c r="F85" s="41">
        <v>1.5266203703703705E-2</v>
      </c>
      <c r="G85" s="26">
        <v>1.5335648148148147E-2</v>
      </c>
      <c r="H85" s="26">
        <v>1.5416666666666667E-2</v>
      </c>
      <c r="I85" s="41">
        <v>1.545138888888889E-2</v>
      </c>
      <c r="J85" s="26">
        <v>1.5462962962962963E-2</v>
      </c>
      <c r="K85" s="26">
        <v>1.5474537037037038E-2</v>
      </c>
      <c r="L85" s="26">
        <v>1.5509259259259257E-2</v>
      </c>
      <c r="M85" s="42">
        <v>1.5543981481481483E-2</v>
      </c>
      <c r="N85" s="41">
        <v>1.556712962962963E-2</v>
      </c>
      <c r="O85" s="23">
        <v>1.5590277777777778E-2</v>
      </c>
      <c r="P85" s="42">
        <v>1.5625E-2</v>
      </c>
      <c r="Q85" s="41">
        <v>1.5671296296296298E-2</v>
      </c>
      <c r="R85" s="23">
        <v>1.5694444444444445E-2</v>
      </c>
      <c r="S85" s="23">
        <v>1.5891203703703706E-2</v>
      </c>
      <c r="T85" s="20">
        <v>1.6643518518518516E-2</v>
      </c>
      <c r="U85" s="130"/>
      <c r="V85" s="37"/>
      <c r="W85" s="122">
        <f t="shared" ref="W85:W99" si="12">AVERAGE(E85,F85,G85)</f>
        <v>1.5243055555555557E-2</v>
      </c>
      <c r="AG85" s="15"/>
    </row>
    <row r="86" spans="1:33" ht="15" customHeight="1" x14ac:dyDescent="0.25">
      <c r="A86" s="121">
        <v>1808</v>
      </c>
      <c r="B86" s="21" t="s">
        <v>146</v>
      </c>
      <c r="C86" s="21" t="s">
        <v>147</v>
      </c>
      <c r="D86" s="23">
        <f>W86</f>
        <v>1.580246913580247E-2</v>
      </c>
      <c r="E86" s="26">
        <v>1.5682870370370371E-2</v>
      </c>
      <c r="F86" s="26">
        <v>1.579861111111111E-2</v>
      </c>
      <c r="G86" s="26">
        <v>1.5925925925925927E-2</v>
      </c>
      <c r="H86" s="20">
        <v>1.7546296296296296E-2</v>
      </c>
      <c r="I86" s="47"/>
      <c r="J86" s="22"/>
      <c r="K86" s="49"/>
      <c r="L86" s="49"/>
      <c r="M86" s="22"/>
      <c r="N86" s="17"/>
      <c r="O86" s="58"/>
      <c r="P86" s="24"/>
      <c r="Q86" s="24"/>
      <c r="R86" s="25"/>
      <c r="S86" s="25"/>
      <c r="T86" s="27"/>
      <c r="U86" s="28"/>
      <c r="V86" s="25"/>
      <c r="W86" s="122">
        <f t="shared" si="12"/>
        <v>1.580246913580247E-2</v>
      </c>
      <c r="AG86" s="15"/>
    </row>
    <row r="87" spans="1:33" ht="15" customHeight="1" x14ac:dyDescent="0.25">
      <c r="A87" s="121">
        <v>1809</v>
      </c>
      <c r="B87" s="21" t="s">
        <v>55</v>
      </c>
      <c r="C87" s="21" t="s">
        <v>56</v>
      </c>
      <c r="D87" s="41">
        <v>1.5844907407407405E-2</v>
      </c>
      <c r="E87" s="41">
        <v>1.5810185185185184E-2</v>
      </c>
      <c r="F87" s="41">
        <v>1.5856481481481482E-2</v>
      </c>
      <c r="G87" s="41">
        <v>1.5868055555555555E-2</v>
      </c>
      <c r="H87" s="41">
        <v>1.5902777777777776E-2</v>
      </c>
      <c r="I87" s="23">
        <v>1.5949074074074074E-2</v>
      </c>
      <c r="J87" s="42">
        <v>1.5960648148148151E-2</v>
      </c>
      <c r="K87" s="41">
        <v>1.5972222222222224E-2</v>
      </c>
      <c r="L87" s="41">
        <v>1.6111111111111111E-2</v>
      </c>
      <c r="M87" s="42">
        <v>1.6192129629629633E-2</v>
      </c>
      <c r="N87" s="23">
        <v>1.6354166666666666E-2</v>
      </c>
      <c r="O87" s="23">
        <v>1.6550925925925931E-2</v>
      </c>
      <c r="P87" s="26"/>
      <c r="Q87" s="20"/>
      <c r="R87" s="26"/>
      <c r="S87" s="41"/>
      <c r="T87" s="22"/>
      <c r="U87" s="129"/>
      <c r="V87" s="41"/>
      <c r="W87" s="122">
        <f t="shared" si="12"/>
        <v>1.5844907407407405E-2</v>
      </c>
      <c r="AG87" s="15"/>
    </row>
    <row r="88" spans="1:33" ht="15" customHeight="1" x14ac:dyDescent="0.25">
      <c r="A88" s="121">
        <v>1803</v>
      </c>
      <c r="B88" s="17" t="s">
        <v>202</v>
      </c>
      <c r="C88" s="17" t="s">
        <v>203</v>
      </c>
      <c r="D88" s="23">
        <v>1.6049382716049384E-2</v>
      </c>
      <c r="E88" s="26">
        <v>1.5972222222222224E-2</v>
      </c>
      <c r="F88" s="26">
        <v>1.6064814814814813E-2</v>
      </c>
      <c r="G88" s="42">
        <v>1.6111111111111111E-2</v>
      </c>
      <c r="H88" s="23">
        <v>1.6157407407407405E-2</v>
      </c>
      <c r="I88" s="26">
        <v>1.6157407407407409E-2</v>
      </c>
      <c r="J88" s="26">
        <v>1.621527777777778E-2</v>
      </c>
      <c r="K88" s="42">
        <v>1.681712962962963E-2</v>
      </c>
      <c r="L88" s="42">
        <v>1.6828703703703703E-2</v>
      </c>
      <c r="M88" s="20">
        <v>1.7569444444444443E-2</v>
      </c>
      <c r="N88" s="22"/>
      <c r="O88" s="22"/>
      <c r="P88" s="22"/>
      <c r="Q88" s="24"/>
      <c r="R88" s="24"/>
      <c r="S88" s="25"/>
      <c r="T88" s="25"/>
      <c r="U88" s="124"/>
      <c r="V88" s="25"/>
      <c r="W88" s="122">
        <f t="shared" si="12"/>
        <v>1.6049382716049384E-2</v>
      </c>
      <c r="AG88" s="15"/>
    </row>
    <row r="89" spans="1:33" ht="15" customHeight="1" x14ac:dyDescent="0.25">
      <c r="A89" s="121">
        <v>1817</v>
      </c>
      <c r="B89" s="21" t="s">
        <v>107</v>
      </c>
      <c r="C89" s="21" t="s">
        <v>108</v>
      </c>
      <c r="D89" s="23">
        <f>W89</f>
        <v>1.6824845679012348E-2</v>
      </c>
      <c r="E89" s="26">
        <v>1.6527777777777777E-2</v>
      </c>
      <c r="F89" s="26">
        <v>1.6909722222222225E-2</v>
      </c>
      <c r="G89" s="51">
        <v>1.7037037037037038E-2</v>
      </c>
      <c r="H89" s="41">
        <v>1.7233796296296296E-2</v>
      </c>
      <c r="I89" s="20"/>
      <c r="J89" s="42"/>
      <c r="K89" s="23"/>
      <c r="L89" s="42"/>
      <c r="M89" s="23"/>
      <c r="N89" s="22"/>
      <c r="O89" s="17"/>
      <c r="P89" s="58"/>
      <c r="Q89" s="18"/>
      <c r="R89" s="24"/>
      <c r="S89" s="41"/>
      <c r="T89" s="41"/>
      <c r="U89" s="96"/>
      <c r="V89" s="51"/>
      <c r="W89" s="122">
        <f t="shared" si="12"/>
        <v>1.6824845679012348E-2</v>
      </c>
      <c r="AG89" s="15"/>
    </row>
    <row r="90" spans="1:33" ht="15" customHeight="1" x14ac:dyDescent="0.25">
      <c r="A90" s="121">
        <v>1800</v>
      </c>
      <c r="B90" s="17" t="s">
        <v>165</v>
      </c>
      <c r="C90" s="17" t="s">
        <v>166</v>
      </c>
      <c r="D90" s="23">
        <v>1.6844135802469136E-2</v>
      </c>
      <c r="E90" s="26">
        <v>1.6770833333333332E-2</v>
      </c>
      <c r="F90" s="42">
        <v>1.6875000000000001E-2</v>
      </c>
      <c r="G90" s="42">
        <v>1.6886574074074075E-2</v>
      </c>
      <c r="H90" s="23">
        <v>1.6956018518518516E-2</v>
      </c>
      <c r="I90" s="41">
        <v>1.7164351851851851E-2</v>
      </c>
      <c r="J90" s="23">
        <v>1.7372685185185185E-2</v>
      </c>
      <c r="K90" s="42">
        <v>1.8090277777777782E-2</v>
      </c>
      <c r="L90" s="20">
        <v>1.8506944444444444E-2</v>
      </c>
      <c r="M90" s="22"/>
      <c r="N90" s="24"/>
      <c r="O90" s="24"/>
      <c r="P90" s="25"/>
      <c r="Q90" s="25"/>
      <c r="R90" s="25"/>
      <c r="S90" s="25"/>
      <c r="T90" s="27"/>
      <c r="U90" s="28"/>
      <c r="V90" s="25"/>
      <c r="W90" s="122">
        <f t="shared" si="12"/>
        <v>1.6844135802469136E-2</v>
      </c>
      <c r="AG90" s="15"/>
    </row>
    <row r="91" spans="1:33" ht="15" customHeight="1" x14ac:dyDescent="0.25">
      <c r="A91" s="121">
        <v>1811</v>
      </c>
      <c r="B91" s="21" t="s">
        <v>84</v>
      </c>
      <c r="C91" s="21" t="s">
        <v>86</v>
      </c>
      <c r="D91" s="41">
        <v>1.6875000000000001E-2</v>
      </c>
      <c r="E91" s="51">
        <v>1.6759259259259258E-2</v>
      </c>
      <c r="F91" s="42">
        <v>1.6863425925925924E-2</v>
      </c>
      <c r="G91" s="42">
        <v>1.7002314814814814E-2</v>
      </c>
      <c r="H91" s="26">
        <v>1.7013888888888887E-2</v>
      </c>
      <c r="I91" s="41">
        <v>1.712962962962963E-2</v>
      </c>
      <c r="J91" s="42">
        <v>1.7210648148148149E-2</v>
      </c>
      <c r="K91" s="20">
        <v>1.7233796296296303E-2</v>
      </c>
      <c r="L91" s="23">
        <v>1.7361111111111112E-2</v>
      </c>
      <c r="M91" s="18">
        <v>1.7372685185185185E-2</v>
      </c>
      <c r="N91" s="22"/>
      <c r="O91" s="22"/>
      <c r="P91" s="22"/>
      <c r="Q91" s="24"/>
      <c r="R91" s="41"/>
      <c r="S91" s="26"/>
      <c r="T91" s="41"/>
      <c r="U91" s="96"/>
      <c r="V91" s="51"/>
      <c r="W91" s="122">
        <f t="shared" si="12"/>
        <v>1.6875000000000001E-2</v>
      </c>
      <c r="AG91" s="15"/>
    </row>
    <row r="92" spans="1:33" ht="15" customHeight="1" x14ac:dyDescent="0.25">
      <c r="A92" s="121">
        <v>1816</v>
      </c>
      <c r="B92" s="22" t="s">
        <v>234</v>
      </c>
      <c r="C92" s="22" t="s">
        <v>235</v>
      </c>
      <c r="D92" s="23">
        <f>W92</f>
        <v>1.7256944444444443E-2</v>
      </c>
      <c r="E92" s="23">
        <v>1.7094907407407406E-2</v>
      </c>
      <c r="F92" s="26">
        <v>1.7094907407407409E-2</v>
      </c>
      <c r="G92" s="23">
        <v>1.7581018518518517E-2</v>
      </c>
      <c r="H92" s="20"/>
      <c r="I92" s="47"/>
      <c r="J92" s="23"/>
      <c r="K92" s="42"/>
      <c r="L92" s="17"/>
      <c r="M92" s="58"/>
      <c r="N92" s="24"/>
      <c r="O92" s="24"/>
      <c r="P92" s="49"/>
      <c r="Q92" s="25"/>
      <c r="R92" s="25"/>
      <c r="S92" s="25"/>
      <c r="T92" s="25"/>
      <c r="U92" s="124"/>
      <c r="V92" s="25"/>
      <c r="W92" s="122">
        <f t="shared" si="12"/>
        <v>1.7256944444444443E-2</v>
      </c>
      <c r="AG92" s="15"/>
    </row>
    <row r="93" spans="1:33" ht="15" customHeight="1" x14ac:dyDescent="0.25">
      <c r="A93" s="121">
        <v>1802</v>
      </c>
      <c r="B93" s="17" t="s">
        <v>251</v>
      </c>
      <c r="C93" s="17" t="s">
        <v>254</v>
      </c>
      <c r="D93" s="23">
        <v>1.7260802469135802E-2</v>
      </c>
      <c r="E93" s="41">
        <v>1.7210648148148149E-2</v>
      </c>
      <c r="F93" s="26">
        <v>1.7280092592592593E-2</v>
      </c>
      <c r="G93" s="41">
        <v>1.7291666666666667E-2</v>
      </c>
      <c r="H93" s="42">
        <v>1.7326388888888888E-2</v>
      </c>
      <c r="I93" s="41">
        <v>1.7372685185185185E-2</v>
      </c>
      <c r="J93" s="23">
        <v>1.7546296296296296E-2</v>
      </c>
      <c r="K93" s="23">
        <v>1.804398148148148E-2</v>
      </c>
      <c r="L93" s="23"/>
      <c r="M93" s="47"/>
      <c r="N93" s="22"/>
      <c r="O93" s="22"/>
      <c r="P93" s="22"/>
      <c r="Q93" s="26"/>
      <c r="R93" s="26"/>
      <c r="S93" s="25"/>
      <c r="T93" s="25"/>
      <c r="U93" s="43"/>
      <c r="V93" s="37"/>
      <c r="W93" s="122">
        <f t="shared" si="12"/>
        <v>1.7260802469135802E-2</v>
      </c>
      <c r="AG93" s="15"/>
    </row>
    <row r="94" spans="1:33" ht="15" customHeight="1" x14ac:dyDescent="0.25">
      <c r="A94" s="121">
        <v>1804</v>
      </c>
      <c r="B94" s="17" t="s">
        <v>249</v>
      </c>
      <c r="C94" s="17" t="s">
        <v>250</v>
      </c>
      <c r="D94" s="23">
        <v>1.7708333333333329E-2</v>
      </c>
      <c r="E94" s="26">
        <v>1.7499999999999998E-2</v>
      </c>
      <c r="F94" s="26">
        <v>1.7708333333333333E-2</v>
      </c>
      <c r="G94" s="26">
        <v>1.7916666666666668E-2</v>
      </c>
      <c r="H94" s="26">
        <v>1.7928240740740741E-2</v>
      </c>
      <c r="I94" s="26">
        <v>1.7997685185185186E-2</v>
      </c>
      <c r="J94" s="18">
        <v>1.8043981481481484E-2</v>
      </c>
      <c r="K94" s="26">
        <v>1.8252314814814815E-2</v>
      </c>
      <c r="L94" s="23">
        <v>1.832175925925926E-2</v>
      </c>
      <c r="M94" s="42">
        <v>1.8530092592592584E-2</v>
      </c>
      <c r="N94" s="23">
        <v>1.8842592592592588E-2</v>
      </c>
      <c r="O94" s="20"/>
      <c r="P94" s="47"/>
      <c r="Q94" s="23"/>
      <c r="R94" s="22"/>
      <c r="S94" s="58"/>
      <c r="T94" s="18"/>
      <c r="U94" s="28"/>
      <c r="V94" s="27"/>
      <c r="W94" s="122">
        <f t="shared" si="12"/>
        <v>1.7708333333333329E-2</v>
      </c>
      <c r="AG94" s="15"/>
    </row>
    <row r="95" spans="1:33" ht="15" customHeight="1" x14ac:dyDescent="0.25">
      <c r="A95" s="121">
        <v>1810</v>
      </c>
      <c r="B95" s="17" t="s">
        <v>358</v>
      </c>
      <c r="C95" s="17" t="s">
        <v>359</v>
      </c>
      <c r="D95" s="23">
        <v>1.7754629629629631E-2</v>
      </c>
      <c r="E95" s="26">
        <v>1.7754629629629631E-2</v>
      </c>
      <c r="F95" s="41">
        <v>1.7754629629629631E-2</v>
      </c>
      <c r="G95" s="42">
        <v>1.7754629629629634E-2</v>
      </c>
      <c r="H95" s="23">
        <v>1.7766203703703701E-2</v>
      </c>
      <c r="I95" s="41">
        <v>1.7858796296296296E-2</v>
      </c>
      <c r="J95" s="23"/>
      <c r="K95" s="47"/>
      <c r="L95" s="21"/>
      <c r="M95" s="22"/>
      <c r="N95" s="22"/>
      <c r="O95" s="58"/>
      <c r="P95" s="26"/>
      <c r="Q95" s="26"/>
      <c r="R95" s="41"/>
      <c r="S95" s="41"/>
      <c r="T95" s="37"/>
      <c r="U95" s="50"/>
      <c r="V95" s="51"/>
      <c r="W95" s="122">
        <f t="shared" si="12"/>
        <v>1.7754629629629631E-2</v>
      </c>
      <c r="AG95" s="15"/>
    </row>
    <row r="96" spans="1:33" ht="15" customHeight="1" x14ac:dyDescent="0.25">
      <c r="A96" s="121">
        <v>1813</v>
      </c>
      <c r="B96" s="21" t="s">
        <v>325</v>
      </c>
      <c r="C96" s="21" t="s">
        <v>326</v>
      </c>
      <c r="D96" s="41">
        <v>1.8121141975308643E-2</v>
      </c>
      <c r="E96" s="26">
        <v>1.7824074074074076E-2</v>
      </c>
      <c r="F96" s="26">
        <v>1.8171296296296297E-2</v>
      </c>
      <c r="G96" s="26">
        <v>1.8368055555555554E-2</v>
      </c>
      <c r="H96" s="26">
        <v>1.8414351851851852E-2</v>
      </c>
      <c r="I96" s="42">
        <v>1.8449074074074073E-2</v>
      </c>
      <c r="J96" s="42">
        <v>1.8553240740740738E-2</v>
      </c>
      <c r="K96" s="18">
        <v>1.8587962962962962E-2</v>
      </c>
      <c r="L96" s="18">
        <v>1.8668981481481481E-2</v>
      </c>
      <c r="M96" s="42">
        <v>1.8865740740740742E-2</v>
      </c>
      <c r="N96" s="23">
        <v>1.8993055555555555E-2</v>
      </c>
      <c r="O96" s="23">
        <v>1.9467592592592592E-2</v>
      </c>
      <c r="P96" s="20"/>
      <c r="Q96" s="22"/>
      <c r="R96" s="17"/>
      <c r="S96" s="25"/>
      <c r="T96" s="27"/>
      <c r="U96" s="50"/>
      <c r="V96" s="51"/>
      <c r="W96" s="122">
        <f t="shared" si="12"/>
        <v>1.8121141975308643E-2</v>
      </c>
      <c r="AG96" s="15"/>
    </row>
    <row r="97" spans="1:33" ht="15" customHeight="1" x14ac:dyDescent="0.25">
      <c r="A97" s="121">
        <v>1807</v>
      </c>
      <c r="B97" s="17" t="s">
        <v>379</v>
      </c>
      <c r="C97" s="17" t="s">
        <v>380</v>
      </c>
      <c r="D97" s="23">
        <v>1.8379629629629631E-2</v>
      </c>
      <c r="E97" s="26">
        <v>1.8055555555555557E-2</v>
      </c>
      <c r="F97" s="26">
        <v>1.8379629629629628E-2</v>
      </c>
      <c r="G97" s="26">
        <v>1.8703703703703705E-2</v>
      </c>
      <c r="H97" s="26">
        <v>1.8726851851851852E-2</v>
      </c>
      <c r="I97" s="18">
        <v>1.8888888888888889E-2</v>
      </c>
      <c r="J97" s="26">
        <v>1.8900462962962963E-2</v>
      </c>
      <c r="K97" s="42">
        <v>1.9027777777777775E-2</v>
      </c>
      <c r="L97" s="23">
        <v>1.9085648148148147E-2</v>
      </c>
      <c r="M97" s="23">
        <v>1.9108796296296294E-2</v>
      </c>
      <c r="N97" s="18">
        <v>1.9155092592592592E-2</v>
      </c>
      <c r="O97" s="26">
        <v>1.9212962962962963E-2</v>
      </c>
      <c r="P97" s="20">
        <v>1.9502314814814816E-2</v>
      </c>
      <c r="Q97" s="23">
        <v>1.9548611111111114E-2</v>
      </c>
      <c r="R97" s="23">
        <v>1.9942129629629633E-2</v>
      </c>
      <c r="S97" s="47"/>
      <c r="T97" s="71"/>
      <c r="U97" s="28"/>
      <c r="V97" s="27"/>
      <c r="W97" s="122">
        <f t="shared" si="12"/>
        <v>1.8379629629629631E-2</v>
      </c>
      <c r="AG97" s="15"/>
    </row>
    <row r="98" spans="1:33" ht="15" customHeight="1" x14ac:dyDescent="0.25">
      <c r="A98" s="121">
        <v>1805</v>
      </c>
      <c r="B98" s="21" t="s">
        <v>353</v>
      </c>
      <c r="C98" s="21" t="s">
        <v>251</v>
      </c>
      <c r="D98" s="23"/>
      <c r="E98" s="20"/>
      <c r="F98" s="47"/>
      <c r="G98" s="23">
        <v>1.5891203703703706E-2</v>
      </c>
      <c r="H98" s="21"/>
      <c r="I98" s="22"/>
      <c r="J98" s="22"/>
      <c r="K98" s="17"/>
      <c r="L98" s="49"/>
      <c r="M98" s="18">
        <v>1.554398148148148E-2</v>
      </c>
      <c r="N98" s="24"/>
      <c r="O98" s="25"/>
      <c r="P98" s="25"/>
      <c r="Q98" s="25"/>
      <c r="R98" s="25"/>
      <c r="S98" s="25"/>
      <c r="T98" s="27"/>
      <c r="U98" s="50"/>
      <c r="V98" s="51"/>
      <c r="W98" s="122">
        <f t="shared" si="12"/>
        <v>1.5891203703703706E-2</v>
      </c>
      <c r="AG98" s="15"/>
    </row>
    <row r="99" spans="1:33" ht="15" customHeight="1" x14ac:dyDescent="0.25">
      <c r="A99" s="121">
        <v>1814</v>
      </c>
      <c r="B99" s="21" t="s">
        <v>213</v>
      </c>
      <c r="C99" s="21" t="s">
        <v>215</v>
      </c>
      <c r="D99" s="23"/>
      <c r="E99" s="20"/>
      <c r="F99" s="47"/>
      <c r="G99" s="23"/>
      <c r="H99" s="42">
        <v>1.5439814814814814E-2</v>
      </c>
      <c r="I99" s="22"/>
      <c r="J99" s="22"/>
      <c r="K99" s="22"/>
      <c r="L99" s="58"/>
      <c r="M99" s="24"/>
      <c r="N99" s="24"/>
      <c r="O99" s="25"/>
      <c r="P99" s="25"/>
      <c r="Q99" s="25"/>
      <c r="R99" s="25"/>
      <c r="S99" s="25"/>
      <c r="T99" s="27"/>
      <c r="U99" s="28"/>
      <c r="V99" s="25"/>
      <c r="W99" s="122" t="e">
        <f t="shared" si="12"/>
        <v>#DIV/0!</v>
      </c>
      <c r="AG99" s="15"/>
    </row>
    <row r="100" spans="1:33" ht="15" customHeight="1" x14ac:dyDescent="0.25">
      <c r="A100" s="123" t="s">
        <v>412</v>
      </c>
      <c r="B100" s="21"/>
      <c r="C100" s="21"/>
      <c r="D100" s="23"/>
      <c r="E100" s="26"/>
      <c r="F100" s="26"/>
      <c r="G100" s="51"/>
      <c r="H100" s="41"/>
      <c r="I100" s="20"/>
      <c r="J100" s="42"/>
      <c r="K100" s="23"/>
      <c r="L100" s="42"/>
      <c r="M100" s="23"/>
      <c r="N100" s="22"/>
      <c r="O100" s="17"/>
      <c r="P100" s="58"/>
      <c r="Q100" s="18"/>
      <c r="R100" s="24"/>
      <c r="S100" s="41"/>
      <c r="T100" s="41"/>
      <c r="U100" s="96"/>
      <c r="V100" s="51"/>
      <c r="W100" s="122"/>
      <c r="AG100" s="15"/>
    </row>
    <row r="101" spans="1:33" ht="15" customHeight="1" x14ac:dyDescent="0.25">
      <c r="A101" s="121">
        <v>1900</v>
      </c>
      <c r="B101" s="17" t="s">
        <v>327</v>
      </c>
      <c r="C101" s="17" t="s">
        <v>106</v>
      </c>
      <c r="D101" s="23">
        <v>1.5462962962962963E-2</v>
      </c>
      <c r="E101" s="26">
        <v>1.5347222222222222E-2</v>
      </c>
      <c r="F101" s="26">
        <v>1.5462962962962963E-2</v>
      </c>
      <c r="G101" s="26">
        <v>1.5578703703703704E-2</v>
      </c>
      <c r="H101" s="42">
        <v>1.5682870370370368E-2</v>
      </c>
      <c r="I101" s="51">
        <v>1.5682870370370371E-2</v>
      </c>
      <c r="J101" s="23">
        <v>1.592592592592592E-2</v>
      </c>
      <c r="K101" s="18">
        <v>1.5960648148148151E-2</v>
      </c>
      <c r="L101" s="23">
        <v>1.6018518518518522E-2</v>
      </c>
      <c r="M101" s="42">
        <v>1.6064814814814816E-2</v>
      </c>
      <c r="N101" s="20">
        <v>1.6354166666666659E-2</v>
      </c>
      <c r="O101" s="26">
        <v>1.6354166666666666E-2</v>
      </c>
      <c r="P101" s="47"/>
      <c r="Q101" s="21"/>
      <c r="R101" s="58"/>
      <c r="S101" s="24"/>
      <c r="T101" s="25"/>
      <c r="U101" s="124"/>
      <c r="V101" s="51"/>
      <c r="W101" s="122">
        <f t="shared" ref="W101:W112" si="13">AVERAGE(E101,F101,G101)</f>
        <v>1.5462962962962963E-2</v>
      </c>
      <c r="AG101" s="15"/>
    </row>
    <row r="102" spans="1:33" ht="15" customHeight="1" x14ac:dyDescent="0.25">
      <c r="A102" s="121">
        <v>1906</v>
      </c>
      <c r="B102" s="21" t="s">
        <v>92</v>
      </c>
      <c r="C102" s="21" t="s">
        <v>93</v>
      </c>
      <c r="D102" s="23">
        <f t="shared" ref="D102:D104" si="14">W102</f>
        <v>1.6412037037037037E-2</v>
      </c>
      <c r="E102" s="26">
        <v>1.6319444444444445E-2</v>
      </c>
      <c r="F102" s="41">
        <v>1.6458333333333332E-2</v>
      </c>
      <c r="G102" s="26">
        <v>1.6458333333333332E-2</v>
      </c>
      <c r="H102" s="42">
        <v>1.65162037037037E-2</v>
      </c>
      <c r="I102" s="20"/>
      <c r="J102" s="42"/>
      <c r="K102" s="22"/>
      <c r="L102" s="22"/>
      <c r="M102" s="22"/>
      <c r="N102" s="17"/>
      <c r="O102" s="58"/>
      <c r="P102" s="24"/>
      <c r="Q102" s="24"/>
      <c r="R102" s="41"/>
      <c r="S102" s="41"/>
      <c r="T102" s="37"/>
      <c r="U102" s="50"/>
      <c r="V102" s="51"/>
      <c r="W102" s="122">
        <f t="shared" si="13"/>
        <v>1.6412037037037037E-2</v>
      </c>
      <c r="AG102" s="15"/>
    </row>
    <row r="103" spans="1:33" ht="15" customHeight="1" x14ac:dyDescent="0.25">
      <c r="A103" s="121">
        <v>1909</v>
      </c>
      <c r="B103" s="17" t="s">
        <v>148</v>
      </c>
      <c r="C103" s="17" t="s">
        <v>151</v>
      </c>
      <c r="D103" s="23">
        <f t="shared" si="14"/>
        <v>1.6612654320987654E-2</v>
      </c>
      <c r="E103" s="26">
        <v>1.6469907407407405E-2</v>
      </c>
      <c r="F103" s="26">
        <v>1.6666666666666666E-2</v>
      </c>
      <c r="G103" s="26">
        <v>1.6701388888888887E-2</v>
      </c>
      <c r="H103" s="26">
        <v>1.6782407407407409E-2</v>
      </c>
      <c r="I103" s="23"/>
      <c r="J103" s="47"/>
      <c r="K103" s="23"/>
      <c r="L103" s="22"/>
      <c r="M103" s="23"/>
      <c r="N103" s="23"/>
      <c r="O103" s="42"/>
      <c r="P103" s="58"/>
      <c r="Q103" s="24"/>
      <c r="R103" s="24"/>
      <c r="S103" s="25"/>
      <c r="T103" s="27"/>
      <c r="U103" s="28"/>
      <c r="V103" s="25"/>
      <c r="W103" s="122">
        <f t="shared" si="13"/>
        <v>1.6612654320987654E-2</v>
      </c>
      <c r="AG103" s="15"/>
    </row>
    <row r="104" spans="1:33" ht="15" customHeight="1" x14ac:dyDescent="0.25">
      <c r="A104" s="121">
        <v>1903</v>
      </c>
      <c r="B104" s="17" t="s">
        <v>283</v>
      </c>
      <c r="C104" s="17" t="s">
        <v>284</v>
      </c>
      <c r="D104" s="23">
        <f t="shared" si="14"/>
        <v>1.6932870370370369E-2</v>
      </c>
      <c r="E104" s="42">
        <v>1.667824074074074E-2</v>
      </c>
      <c r="F104" s="23">
        <v>1.6909722222222222E-2</v>
      </c>
      <c r="G104" s="41">
        <v>1.7210648148148149E-2</v>
      </c>
      <c r="H104" s="23">
        <v>1.7361111111111112E-2</v>
      </c>
      <c r="I104" s="20"/>
      <c r="J104" s="42"/>
      <c r="K104" s="49"/>
      <c r="L104" s="22"/>
      <c r="M104" s="49"/>
      <c r="N104" s="26"/>
      <c r="O104" s="26"/>
      <c r="P104" s="26"/>
      <c r="Q104" s="26"/>
      <c r="R104" s="26"/>
      <c r="S104" s="41"/>
      <c r="T104" s="37"/>
      <c r="U104" s="50"/>
      <c r="V104" s="51"/>
      <c r="W104" s="122">
        <f t="shared" si="13"/>
        <v>1.6932870370370369E-2</v>
      </c>
      <c r="AG104" s="15"/>
    </row>
    <row r="105" spans="1:33" ht="15" customHeight="1" x14ac:dyDescent="0.25">
      <c r="A105" s="121">
        <v>1905</v>
      </c>
      <c r="B105" s="17" t="s">
        <v>185</v>
      </c>
      <c r="C105" s="17" t="s">
        <v>101</v>
      </c>
      <c r="D105" s="23">
        <v>1.7079475308641973E-2</v>
      </c>
      <c r="E105" s="42">
        <v>1.696759259259259E-2</v>
      </c>
      <c r="F105" s="41">
        <v>1.712962962962963E-2</v>
      </c>
      <c r="G105" s="23">
        <v>1.71412037037037E-2</v>
      </c>
      <c r="H105" s="41">
        <v>1.7141203703703704E-2</v>
      </c>
      <c r="I105" s="26">
        <v>1.7326388888888888E-2</v>
      </c>
      <c r="J105" s="41">
        <v>1.7326388888888888E-2</v>
      </c>
      <c r="K105" s="26">
        <v>1.7361111111111112E-2</v>
      </c>
      <c r="L105" s="41">
        <v>1.7384259259259262E-2</v>
      </c>
      <c r="M105" s="26">
        <v>1.7511574074074072E-2</v>
      </c>
      <c r="N105" s="26">
        <v>1.7569444444444447E-2</v>
      </c>
      <c r="O105" s="23">
        <v>1.8425925925925925E-2</v>
      </c>
      <c r="P105" s="20"/>
      <c r="Q105" s="47"/>
      <c r="R105" s="22"/>
      <c r="S105" s="49"/>
      <c r="T105" s="26"/>
      <c r="U105" s="43"/>
      <c r="V105" s="41"/>
      <c r="W105" s="122">
        <f t="shared" si="13"/>
        <v>1.7079475308641973E-2</v>
      </c>
      <c r="AG105" s="15"/>
    </row>
    <row r="106" spans="1:33" ht="15" customHeight="1" x14ac:dyDescent="0.25">
      <c r="A106" s="121">
        <v>1911</v>
      </c>
      <c r="B106" s="21" t="s">
        <v>273</v>
      </c>
      <c r="C106" s="21" t="s">
        <v>274</v>
      </c>
      <c r="D106" s="23">
        <f>W106</f>
        <v>1.859567901234568E-2</v>
      </c>
      <c r="E106" s="42">
        <v>1.8564814814814815E-2</v>
      </c>
      <c r="F106" s="41">
        <v>1.8564814814814815E-2</v>
      </c>
      <c r="G106" s="42">
        <v>1.8657407407407407E-2</v>
      </c>
      <c r="H106" s="20"/>
      <c r="I106" s="47"/>
      <c r="J106" s="22"/>
      <c r="K106" s="22"/>
      <c r="L106" s="22"/>
      <c r="M106" s="17"/>
      <c r="N106" s="26"/>
      <c r="O106" s="26"/>
      <c r="P106" s="41"/>
      <c r="Q106" s="41"/>
      <c r="R106" s="41"/>
      <c r="S106" s="41"/>
      <c r="T106" s="41"/>
      <c r="U106" s="50"/>
      <c r="V106" s="51"/>
      <c r="W106" s="122">
        <f t="shared" si="13"/>
        <v>1.859567901234568E-2</v>
      </c>
      <c r="AG106" s="15"/>
    </row>
    <row r="107" spans="1:33" ht="15" customHeight="1" x14ac:dyDescent="0.25">
      <c r="A107" s="121">
        <v>1904</v>
      </c>
      <c r="B107" s="21" t="s">
        <v>321</v>
      </c>
      <c r="C107" s="21" t="s">
        <v>139</v>
      </c>
      <c r="D107" s="41">
        <v>1.8707561728395061E-2</v>
      </c>
      <c r="E107" s="26">
        <v>1.8402777777777778E-2</v>
      </c>
      <c r="F107" s="23">
        <v>1.8773148148148146E-2</v>
      </c>
      <c r="G107" s="26">
        <v>1.894675925925926E-2</v>
      </c>
      <c r="H107" s="26">
        <v>1.9120370370370371E-2</v>
      </c>
      <c r="I107" s="42">
        <v>1.9363425925925926E-2</v>
      </c>
      <c r="J107" s="20">
        <v>1.9456018518518522E-2</v>
      </c>
      <c r="K107" s="26">
        <v>1.9490740740740743E-2</v>
      </c>
      <c r="L107" s="23">
        <v>1.9768518518518522E-2</v>
      </c>
      <c r="M107" s="23">
        <v>2.043981481481482E-2</v>
      </c>
      <c r="N107" s="47"/>
      <c r="O107" s="22"/>
      <c r="P107" s="17"/>
      <c r="Q107" s="24"/>
      <c r="R107" s="24"/>
      <c r="S107" s="25"/>
      <c r="T107" s="25"/>
      <c r="U107" s="28"/>
      <c r="V107" s="27"/>
      <c r="W107" s="122">
        <f t="shared" si="13"/>
        <v>1.8707561728395061E-2</v>
      </c>
      <c r="AG107" s="15"/>
    </row>
    <row r="108" spans="1:33" ht="15" customHeight="1" x14ac:dyDescent="0.25">
      <c r="A108" s="121">
        <v>1912</v>
      </c>
      <c r="B108" s="21" t="s">
        <v>234</v>
      </c>
      <c r="C108" s="21" t="s">
        <v>236</v>
      </c>
      <c r="D108" s="23">
        <f>W108</f>
        <v>1.8950617283950616E-2</v>
      </c>
      <c r="E108" s="42">
        <v>1.8842592592592591E-2</v>
      </c>
      <c r="F108" s="23">
        <v>1.9004629629629628E-2</v>
      </c>
      <c r="G108" s="26">
        <v>1.9004629629629632E-2</v>
      </c>
      <c r="H108" s="20"/>
      <c r="I108" s="47"/>
      <c r="J108" s="23"/>
      <c r="K108" s="22"/>
      <c r="L108" s="17"/>
      <c r="M108" s="58"/>
      <c r="N108" s="24"/>
      <c r="O108" s="24"/>
      <c r="P108" s="49"/>
      <c r="Q108" s="25"/>
      <c r="R108" s="25"/>
      <c r="S108" s="25"/>
      <c r="T108" s="27"/>
      <c r="U108" s="28"/>
      <c r="V108" s="25"/>
      <c r="W108" s="122">
        <f t="shared" si="13"/>
        <v>1.8950617283950616E-2</v>
      </c>
      <c r="AG108" s="15"/>
    </row>
    <row r="109" spans="1:33" ht="15" customHeight="1" x14ac:dyDescent="0.25">
      <c r="A109" s="121">
        <v>1902</v>
      </c>
      <c r="B109" s="21" t="s">
        <v>180</v>
      </c>
      <c r="C109" s="27" t="s">
        <v>181</v>
      </c>
      <c r="D109" s="23"/>
      <c r="E109" s="49"/>
      <c r="F109" s="18"/>
      <c r="G109" s="49"/>
      <c r="H109" s="22"/>
      <c r="I109" s="22"/>
      <c r="J109" s="49"/>
      <c r="K109" s="49"/>
      <c r="L109" s="49"/>
      <c r="M109" s="18"/>
      <c r="N109" s="18"/>
      <c r="O109" s="41"/>
      <c r="P109" s="41"/>
      <c r="Q109" s="41"/>
      <c r="R109" s="41"/>
      <c r="S109" s="41"/>
      <c r="T109" s="37"/>
      <c r="U109" s="50"/>
      <c r="V109" s="51"/>
      <c r="W109" s="122" t="e">
        <f t="shared" si="13"/>
        <v>#DIV/0!</v>
      </c>
      <c r="AG109" s="15"/>
    </row>
    <row r="110" spans="1:33" ht="15" customHeight="1" x14ac:dyDescent="0.25">
      <c r="A110" s="121">
        <v>1907</v>
      </c>
      <c r="B110" s="17" t="s">
        <v>305</v>
      </c>
      <c r="C110" s="17" t="s">
        <v>306</v>
      </c>
      <c r="D110" s="23"/>
      <c r="E110" s="20">
        <v>2.1203703703703704E-2</v>
      </c>
      <c r="F110" s="47"/>
      <c r="G110" s="21"/>
      <c r="H110" s="42">
        <v>2.0208333333333335E-2</v>
      </c>
      <c r="I110" s="22"/>
      <c r="J110" s="22"/>
      <c r="K110" s="22"/>
      <c r="L110" s="58"/>
      <c r="M110" s="26"/>
      <c r="N110" s="26"/>
      <c r="O110" s="25"/>
      <c r="P110" s="25"/>
      <c r="Q110" s="26"/>
      <c r="R110" s="41"/>
      <c r="S110" s="41"/>
      <c r="T110" s="37"/>
      <c r="U110" s="50"/>
      <c r="V110" s="51"/>
      <c r="W110" s="122">
        <f t="shared" si="13"/>
        <v>2.1203703703703704E-2</v>
      </c>
      <c r="AG110" s="15"/>
    </row>
    <row r="111" spans="1:33" ht="15" customHeight="1" x14ac:dyDescent="0.25">
      <c r="A111" s="121">
        <v>1910</v>
      </c>
      <c r="B111" s="22" t="s">
        <v>213</v>
      </c>
      <c r="C111" s="22" t="s">
        <v>217</v>
      </c>
      <c r="D111" s="23"/>
      <c r="E111" s="20"/>
      <c r="F111" s="47"/>
      <c r="G111" s="23"/>
      <c r="H111" s="42"/>
      <c r="I111" s="23">
        <v>1.6087962962962964E-2</v>
      </c>
      <c r="J111" s="22"/>
      <c r="K111" s="22"/>
      <c r="L111" s="58"/>
      <c r="M111" s="24"/>
      <c r="N111" s="24"/>
      <c r="O111" s="25"/>
      <c r="P111" s="26">
        <v>1.621527777777778E-2</v>
      </c>
      <c r="Q111" s="25"/>
      <c r="R111" s="25"/>
      <c r="S111" s="25"/>
      <c r="T111" s="27"/>
      <c r="U111" s="28"/>
      <c r="V111" s="25"/>
      <c r="W111" s="122" t="e">
        <f t="shared" si="13"/>
        <v>#DIV/0!</v>
      </c>
      <c r="AG111" s="15"/>
    </row>
    <row r="112" spans="1:33" ht="15" customHeight="1" x14ac:dyDescent="0.25">
      <c r="A112" s="121">
        <v>1920</v>
      </c>
      <c r="B112" s="17" t="s">
        <v>169</v>
      </c>
      <c r="C112" s="17" t="s">
        <v>170</v>
      </c>
      <c r="D112" s="23"/>
      <c r="E112" s="20"/>
      <c r="F112" s="47"/>
      <c r="G112" s="23"/>
      <c r="H112" s="42"/>
      <c r="I112" s="23">
        <v>1.891203703703704E-2</v>
      </c>
      <c r="J112" s="22"/>
      <c r="K112" s="22"/>
      <c r="L112" s="58"/>
      <c r="M112" s="26"/>
      <c r="N112" s="26"/>
      <c r="O112" s="41"/>
      <c r="P112" s="41"/>
      <c r="Q112" s="41"/>
      <c r="R112" s="41"/>
      <c r="S112" s="41"/>
      <c r="T112" s="41"/>
      <c r="U112" s="50"/>
      <c r="V112" s="51"/>
      <c r="W112" s="122" t="e">
        <f t="shared" si="13"/>
        <v>#DIV/0!</v>
      </c>
      <c r="AG112" s="15"/>
    </row>
    <row r="113" spans="1:33" ht="15" customHeight="1" x14ac:dyDescent="0.25">
      <c r="A113" s="123" t="s">
        <v>413</v>
      </c>
      <c r="B113" s="17"/>
      <c r="C113" s="17"/>
      <c r="D113" s="23"/>
      <c r="E113" s="20"/>
      <c r="F113" s="47"/>
      <c r="G113" s="23"/>
      <c r="H113" s="42"/>
      <c r="I113" s="23"/>
      <c r="J113" s="22"/>
      <c r="K113" s="22"/>
      <c r="L113" s="58"/>
      <c r="M113" s="26"/>
      <c r="N113" s="26"/>
      <c r="O113" s="41"/>
      <c r="P113" s="41"/>
      <c r="Q113" s="41"/>
      <c r="R113" s="41"/>
      <c r="S113" s="41"/>
      <c r="T113" s="41"/>
      <c r="U113" s="50"/>
      <c r="V113" s="51"/>
      <c r="W113" s="122"/>
      <c r="AG113" s="15"/>
    </row>
    <row r="114" spans="1:33" ht="15" customHeight="1" x14ac:dyDescent="0.25">
      <c r="A114" s="121">
        <v>2000</v>
      </c>
      <c r="B114" s="17" t="s">
        <v>167</v>
      </c>
      <c r="C114" s="17" t="s">
        <v>168</v>
      </c>
      <c r="D114" s="23">
        <v>1.5814043209876543E-2</v>
      </c>
      <c r="E114" s="41">
        <v>1.5717592592592592E-2</v>
      </c>
      <c r="F114" s="41">
        <v>1.5787037037037037E-2</v>
      </c>
      <c r="G114" s="41">
        <v>1.59375E-2</v>
      </c>
      <c r="H114" s="51">
        <v>1.59375E-2</v>
      </c>
      <c r="I114" s="23">
        <v>1.5983796296296295E-2</v>
      </c>
      <c r="J114" s="42">
        <v>1.5995370370370372E-2</v>
      </c>
      <c r="K114" s="26">
        <v>1.6064814814814813E-2</v>
      </c>
      <c r="L114" s="41">
        <v>1.6203703703703703E-2</v>
      </c>
      <c r="M114" s="51">
        <v>1.622685185185185E-2</v>
      </c>
      <c r="N114" s="23">
        <v>1.6238425925925927E-2</v>
      </c>
      <c r="O114" s="42">
        <v>1.6250000000000001E-2</v>
      </c>
      <c r="P114" s="23">
        <v>1.6331018518518519E-2</v>
      </c>
      <c r="Q114" s="20">
        <v>1.638888888888889E-2</v>
      </c>
      <c r="R114" s="47"/>
      <c r="S114" s="26"/>
      <c r="T114" s="41"/>
      <c r="U114" s="43"/>
      <c r="V114" s="41"/>
      <c r="W114" s="122">
        <f t="shared" ref="W114:W118" si="15">AVERAGE(E114,F114,G114)</f>
        <v>1.5814043209876543E-2</v>
      </c>
      <c r="AG114" s="15"/>
    </row>
    <row r="115" spans="1:33" ht="15" customHeight="1" x14ac:dyDescent="0.25">
      <c r="A115" s="121">
        <v>2002</v>
      </c>
      <c r="B115" s="17" t="s">
        <v>182</v>
      </c>
      <c r="C115" s="17" t="s">
        <v>66</v>
      </c>
      <c r="D115" s="23">
        <f>W115</f>
        <v>1.7665895061728398E-2</v>
      </c>
      <c r="E115" s="23">
        <v>1.7453703703703704E-2</v>
      </c>
      <c r="F115" s="23">
        <v>1.7766203703703701E-2</v>
      </c>
      <c r="G115" s="41">
        <v>1.7777777777777778E-2</v>
      </c>
      <c r="H115" s="20">
        <v>1.8321759259259256E-2</v>
      </c>
      <c r="I115" s="47"/>
      <c r="J115" s="22"/>
      <c r="K115" s="22"/>
      <c r="L115" s="22"/>
      <c r="M115" s="58"/>
      <c r="N115" s="18"/>
      <c r="O115" s="18"/>
      <c r="P115" s="41"/>
      <c r="Q115" s="41"/>
      <c r="R115" s="41"/>
      <c r="S115" s="41"/>
      <c r="T115" s="37"/>
      <c r="U115" s="50"/>
      <c r="V115" s="51"/>
      <c r="W115" s="122">
        <f t="shared" si="15"/>
        <v>1.7665895061728398E-2</v>
      </c>
      <c r="AG115" s="15"/>
    </row>
    <row r="116" spans="1:33" ht="15" customHeight="1" x14ac:dyDescent="0.25">
      <c r="A116" s="121">
        <v>2003</v>
      </c>
      <c r="B116" s="21" t="s">
        <v>381</v>
      </c>
      <c r="C116" s="21" t="s">
        <v>383</v>
      </c>
      <c r="D116" s="41">
        <v>1.8078703703703704E-2</v>
      </c>
      <c r="E116" s="41">
        <v>1.7905092592592594E-2</v>
      </c>
      <c r="F116" s="41">
        <v>1.8055555555555557E-2</v>
      </c>
      <c r="G116" s="26">
        <v>1.8275462962962962E-2</v>
      </c>
      <c r="H116" s="41">
        <v>1.8368055555555554E-2</v>
      </c>
      <c r="I116" s="26">
        <v>1.8379629629629628E-2</v>
      </c>
      <c r="J116" s="42">
        <v>1.8553240740740745E-2</v>
      </c>
      <c r="K116" s="20">
        <v>1.8622685185185187E-2</v>
      </c>
      <c r="L116" s="23">
        <v>1.8622685185185187E-2</v>
      </c>
      <c r="M116" s="18"/>
      <c r="N116" s="49"/>
      <c r="O116" s="18"/>
      <c r="P116" s="49"/>
      <c r="Q116" s="18"/>
      <c r="R116" s="18"/>
      <c r="S116" s="25"/>
      <c r="T116" s="41"/>
      <c r="U116" s="96"/>
      <c r="V116" s="41"/>
      <c r="W116" s="122">
        <f t="shared" si="15"/>
        <v>1.8078703703703704E-2</v>
      </c>
      <c r="AG116" s="15"/>
    </row>
    <row r="117" spans="1:33" ht="15" customHeight="1" x14ac:dyDescent="0.25">
      <c r="A117" s="121">
        <v>2004</v>
      </c>
      <c r="B117" s="17" t="s">
        <v>84</v>
      </c>
      <c r="C117" s="17" t="s">
        <v>85</v>
      </c>
      <c r="D117" s="23">
        <v>1.8888888888888889E-2</v>
      </c>
      <c r="E117" s="41">
        <v>1.877314814814815E-2</v>
      </c>
      <c r="F117" s="41">
        <v>1.8819444444444448E-2</v>
      </c>
      <c r="G117" s="23">
        <v>1.9074074074074077E-2</v>
      </c>
      <c r="H117" s="20">
        <v>1.982638888888889E-2</v>
      </c>
      <c r="I117" s="23">
        <v>2.0173611111111107E-2</v>
      </c>
      <c r="J117" s="47"/>
      <c r="K117" s="22"/>
      <c r="L117" s="49"/>
      <c r="M117" s="17"/>
      <c r="N117" s="24"/>
      <c r="O117" s="24"/>
      <c r="P117" s="26"/>
      <c r="Q117" s="26"/>
      <c r="R117" s="41"/>
      <c r="S117" s="41"/>
      <c r="T117" s="37"/>
      <c r="U117" s="50"/>
      <c r="V117" s="51"/>
      <c r="W117" s="122">
        <f t="shared" si="15"/>
        <v>1.8888888888888889E-2</v>
      </c>
      <c r="AG117" s="15"/>
    </row>
    <row r="118" spans="1:33" ht="15" customHeight="1" x14ac:dyDescent="0.25">
      <c r="A118" s="121">
        <v>2001</v>
      </c>
      <c r="B118" s="17" t="s">
        <v>148</v>
      </c>
      <c r="C118" s="17" t="s">
        <v>136</v>
      </c>
      <c r="D118" s="23">
        <v>1.9891975308641976E-2</v>
      </c>
      <c r="E118" s="26">
        <v>1.982638888888889E-2</v>
      </c>
      <c r="F118" s="26">
        <v>1.9872685185185184E-2</v>
      </c>
      <c r="G118" s="26">
        <v>1.9976851851851853E-2</v>
      </c>
      <c r="H118" s="23">
        <v>2.0162037037037037E-2</v>
      </c>
      <c r="I118" s="42">
        <v>2.0219907407407409E-2</v>
      </c>
      <c r="J118" s="42">
        <v>2.0300925925925927E-2</v>
      </c>
      <c r="K118" s="23">
        <v>2.0405092592592593E-2</v>
      </c>
      <c r="L118" s="23">
        <v>2.1782407407407407E-2</v>
      </c>
      <c r="M118" s="23"/>
      <c r="N118" s="47"/>
      <c r="O118" s="22"/>
      <c r="P118" s="24"/>
      <c r="Q118" s="24"/>
      <c r="R118" s="25"/>
      <c r="S118" s="25"/>
      <c r="T118" s="25"/>
      <c r="U118" s="124"/>
      <c r="V118" s="25"/>
      <c r="W118" s="122">
        <f t="shared" si="15"/>
        <v>1.9891975308641976E-2</v>
      </c>
      <c r="AG118" s="15"/>
    </row>
    <row r="119" spans="1:33" ht="15" customHeight="1" x14ac:dyDescent="0.25">
      <c r="A119" s="123" t="s">
        <v>414</v>
      </c>
      <c r="B119" s="17"/>
      <c r="C119" s="17"/>
      <c r="D119" s="23"/>
      <c r="E119" s="41"/>
      <c r="F119" s="41"/>
      <c r="G119" s="23"/>
      <c r="H119" s="20"/>
      <c r="I119" s="23"/>
      <c r="J119" s="47"/>
      <c r="K119" s="22"/>
      <c r="L119" s="49"/>
      <c r="M119" s="17"/>
      <c r="N119" s="24"/>
      <c r="O119" s="24"/>
      <c r="P119" s="26"/>
      <c r="Q119" s="26"/>
      <c r="R119" s="41"/>
      <c r="S119" s="41"/>
      <c r="T119" s="37"/>
      <c r="U119" s="50"/>
      <c r="V119" s="51"/>
      <c r="W119" s="122"/>
      <c r="AG119" s="15"/>
    </row>
    <row r="120" spans="1:33" ht="15" customHeight="1" x14ac:dyDescent="0.25">
      <c r="A120" s="121">
        <v>2102</v>
      </c>
      <c r="B120" s="17" t="s">
        <v>321</v>
      </c>
      <c r="C120" s="17" t="s">
        <v>221</v>
      </c>
      <c r="D120" s="23">
        <f>W120</f>
        <v>1.751929012345679E-2</v>
      </c>
      <c r="E120" s="23">
        <v>1.7314814814814811E-2</v>
      </c>
      <c r="F120" s="42">
        <v>1.7349537037037038E-2</v>
      </c>
      <c r="G120" s="20">
        <v>1.7893518518518513E-2</v>
      </c>
      <c r="H120" s="47"/>
      <c r="I120" s="22"/>
      <c r="J120" s="22"/>
      <c r="K120" s="17"/>
      <c r="L120" s="58"/>
      <c r="M120" s="24"/>
      <c r="N120" s="24"/>
      <c r="O120" s="25"/>
      <c r="P120" s="25"/>
      <c r="Q120" s="25"/>
      <c r="R120" s="25"/>
      <c r="S120" s="25"/>
      <c r="T120" s="27"/>
      <c r="U120" s="28"/>
      <c r="V120" s="25"/>
      <c r="W120" s="122">
        <f t="shared" ref="W120:W122" si="16">AVERAGE(E120,F120,G120)</f>
        <v>1.751929012345679E-2</v>
      </c>
      <c r="AG120" s="15"/>
    </row>
    <row r="121" spans="1:33" ht="15" customHeight="1" x14ac:dyDescent="0.25">
      <c r="A121" s="121">
        <v>2100</v>
      </c>
      <c r="B121" s="17" t="s">
        <v>321</v>
      </c>
      <c r="C121" s="17" t="s">
        <v>322</v>
      </c>
      <c r="D121" s="23">
        <v>1.7893518518518517E-2</v>
      </c>
      <c r="E121" s="26">
        <v>1.7812499999999998E-2</v>
      </c>
      <c r="F121" s="42">
        <v>1.7893518518518517E-2</v>
      </c>
      <c r="G121" s="26">
        <v>1.7974537037037035E-2</v>
      </c>
      <c r="H121" s="26">
        <v>1.8043981481481484E-2</v>
      </c>
      <c r="I121" s="26">
        <v>1.8101851851851852E-2</v>
      </c>
      <c r="J121" s="23">
        <v>1.8125000000000002E-2</v>
      </c>
      <c r="K121" s="26">
        <v>1.8194444444444444E-2</v>
      </c>
      <c r="L121" s="20">
        <v>1.8240740740740738E-2</v>
      </c>
      <c r="M121" s="26">
        <v>1.8287037037037036E-2</v>
      </c>
      <c r="N121" s="42">
        <v>1.8541666666666668E-2</v>
      </c>
      <c r="O121" s="23">
        <v>1.8564814814814815E-2</v>
      </c>
      <c r="P121" s="42">
        <v>1.8668981481481481E-2</v>
      </c>
      <c r="Q121" s="42">
        <v>1.8784722222222217E-2</v>
      </c>
      <c r="R121" s="23">
        <v>1.8993055555555555E-2</v>
      </c>
      <c r="S121" s="24"/>
      <c r="T121" s="24"/>
      <c r="U121" s="28"/>
      <c r="V121" s="27"/>
      <c r="W121" s="122">
        <f t="shared" si="16"/>
        <v>1.7893518518518517E-2</v>
      </c>
      <c r="AG121" s="15"/>
    </row>
    <row r="122" spans="1:33" ht="15" customHeight="1" x14ac:dyDescent="0.25">
      <c r="A122" s="121">
        <v>2101</v>
      </c>
      <c r="B122" s="17" t="s">
        <v>185</v>
      </c>
      <c r="C122" s="17" t="s">
        <v>186</v>
      </c>
      <c r="D122" s="23"/>
      <c r="E122" s="20"/>
      <c r="F122" s="47"/>
      <c r="G122" s="131"/>
      <c r="H122" s="42">
        <v>2.0972222222222229E-2</v>
      </c>
      <c r="I122" s="23">
        <v>1.9247685185185187E-2</v>
      </c>
      <c r="J122" s="22"/>
      <c r="K122" s="22"/>
      <c r="L122" s="58"/>
      <c r="M122" s="18"/>
      <c r="N122" s="18"/>
      <c r="O122" s="41"/>
      <c r="P122" s="41"/>
      <c r="Q122" s="41"/>
      <c r="R122" s="41"/>
      <c r="S122" s="41"/>
      <c r="T122" s="37"/>
      <c r="U122" s="50"/>
      <c r="V122" s="51"/>
      <c r="W122" s="122" t="e">
        <f t="shared" si="16"/>
        <v>#DIV/0!</v>
      </c>
      <c r="AG122" s="15"/>
    </row>
    <row r="123" spans="1:33" ht="15" customHeight="1" x14ac:dyDescent="0.25">
      <c r="A123" s="123" t="s">
        <v>415</v>
      </c>
      <c r="B123" s="17"/>
      <c r="C123" s="17"/>
      <c r="D123" s="23"/>
      <c r="E123" s="23"/>
      <c r="F123" s="42"/>
      <c r="G123" s="20"/>
      <c r="H123" s="47"/>
      <c r="I123" s="22"/>
      <c r="J123" s="22"/>
      <c r="K123" s="17"/>
      <c r="L123" s="58"/>
      <c r="M123" s="24"/>
      <c r="N123" s="24"/>
      <c r="O123" s="25"/>
      <c r="P123" s="25"/>
      <c r="Q123" s="25"/>
      <c r="R123" s="25"/>
      <c r="S123" s="25"/>
      <c r="T123" s="27"/>
      <c r="U123" s="28"/>
      <c r="V123" s="25"/>
      <c r="W123" s="122"/>
      <c r="AG123" s="15"/>
    </row>
    <row r="124" spans="1:33" ht="15" customHeight="1" x14ac:dyDescent="0.25">
      <c r="A124" s="121">
        <v>2201</v>
      </c>
      <c r="B124" s="21" t="s">
        <v>100</v>
      </c>
      <c r="C124" s="21" t="s">
        <v>101</v>
      </c>
      <c r="D124" s="23">
        <f>W124</f>
        <v>1.8302469135802468E-2</v>
      </c>
      <c r="E124" s="51">
        <v>1.7962962962962962E-2</v>
      </c>
      <c r="F124" s="51">
        <v>1.8298611111111113E-2</v>
      </c>
      <c r="G124" s="41">
        <v>1.8645833333333334E-2</v>
      </c>
      <c r="H124" s="20"/>
      <c r="I124" s="42"/>
      <c r="J124" s="22"/>
      <c r="K124" s="42"/>
      <c r="L124" s="22"/>
      <c r="M124" s="22"/>
      <c r="N124" s="17"/>
      <c r="O124" s="58"/>
      <c r="P124" s="24"/>
      <c r="Q124" s="24"/>
      <c r="R124" s="26"/>
      <c r="S124" s="26"/>
      <c r="T124" s="41"/>
      <c r="U124" s="43"/>
      <c r="V124" s="37"/>
      <c r="W124" s="122">
        <f t="shared" ref="W124:W125" si="17">AVERAGE(E124,F124,G124)</f>
        <v>1.8302469135802468E-2</v>
      </c>
      <c r="AG124" s="15"/>
    </row>
    <row r="125" spans="1:33" ht="15" customHeight="1" x14ac:dyDescent="0.25">
      <c r="A125" s="121">
        <v>2200</v>
      </c>
      <c r="B125" s="21" t="s">
        <v>100</v>
      </c>
      <c r="C125" s="21" t="s">
        <v>102</v>
      </c>
      <c r="D125" s="41">
        <v>2.1053240740740744E-2</v>
      </c>
      <c r="E125" s="41">
        <v>2.0902777777777781E-2</v>
      </c>
      <c r="F125" s="41">
        <v>2.1099537037037038E-2</v>
      </c>
      <c r="G125" s="51">
        <v>2.1157407407407406E-2</v>
      </c>
      <c r="H125" s="18">
        <v>2.1423611111111112E-2</v>
      </c>
      <c r="I125" s="41">
        <v>2.1516203703703704E-2</v>
      </c>
      <c r="J125" s="26">
        <v>2.164351851851852E-2</v>
      </c>
      <c r="K125" s="23">
        <v>2.1678240740740741E-2</v>
      </c>
      <c r="L125" s="23">
        <v>2.222222222222222E-2</v>
      </c>
      <c r="M125" s="42">
        <v>2.2326388888888889E-2</v>
      </c>
      <c r="N125" s="20"/>
      <c r="O125" s="42"/>
      <c r="P125" s="22"/>
      <c r="Q125" s="17"/>
      <c r="R125" s="58"/>
      <c r="S125" s="24"/>
      <c r="T125" s="26"/>
      <c r="U125" s="96"/>
      <c r="V125" s="51"/>
      <c r="W125" s="122">
        <f t="shared" si="17"/>
        <v>2.1053240740740744E-2</v>
      </c>
      <c r="AG125" s="15"/>
    </row>
    <row r="126" spans="1:33" ht="15" customHeight="1" x14ac:dyDescent="0.25">
      <c r="A126" s="132"/>
      <c r="B126" s="133"/>
      <c r="C126" s="133"/>
      <c r="D126" s="134"/>
      <c r="E126" s="134"/>
      <c r="F126" s="134"/>
      <c r="G126" s="135"/>
      <c r="H126" s="136"/>
      <c r="I126" s="134"/>
      <c r="J126" s="137"/>
      <c r="K126" s="138"/>
      <c r="L126" s="138"/>
      <c r="M126" s="139"/>
      <c r="N126" s="140"/>
      <c r="O126" s="139"/>
      <c r="P126" s="141"/>
      <c r="Q126" s="142"/>
      <c r="R126" s="143"/>
      <c r="S126" s="144"/>
      <c r="T126" s="137"/>
      <c r="U126" s="145"/>
      <c r="V126" s="135"/>
      <c r="W126" s="122"/>
      <c r="AG126" s="15"/>
    </row>
    <row r="127" spans="1:33" ht="15" customHeight="1" x14ac:dyDescent="0.25">
      <c r="A127" s="146" t="s">
        <v>403</v>
      </c>
      <c r="B127" s="21"/>
      <c r="C127" s="21"/>
      <c r="D127" s="23"/>
      <c r="E127" s="51"/>
      <c r="F127" s="51"/>
      <c r="G127" s="41"/>
      <c r="H127" s="20"/>
      <c r="I127" s="42"/>
      <c r="J127" s="22"/>
      <c r="K127" s="42"/>
      <c r="L127" s="22"/>
      <c r="M127" s="22"/>
      <c r="N127" s="17"/>
      <c r="O127" s="58"/>
      <c r="P127" s="24"/>
      <c r="Q127" s="24"/>
      <c r="R127" s="26"/>
      <c r="S127" s="26"/>
      <c r="T127" s="41"/>
      <c r="U127" s="43"/>
      <c r="V127" s="37"/>
      <c r="W127" s="122"/>
      <c r="AG127" s="15"/>
    </row>
    <row r="128" spans="1:33" ht="15" customHeight="1" x14ac:dyDescent="0.25">
      <c r="A128" s="147">
        <v>3002</v>
      </c>
      <c r="B128" s="21" t="s">
        <v>227</v>
      </c>
      <c r="C128" s="21" t="s">
        <v>138</v>
      </c>
      <c r="D128" s="41">
        <v>1.9429012345679012E-2</v>
      </c>
      <c r="E128" s="26">
        <v>1.9224537037037037E-2</v>
      </c>
      <c r="F128" s="26">
        <v>1.9490740740740743E-2</v>
      </c>
      <c r="G128" s="26">
        <v>1.9571759259259257E-2</v>
      </c>
      <c r="H128" s="23">
        <v>1.9664351851851856E-2</v>
      </c>
      <c r="I128" s="42">
        <v>2.0092592592592586E-2</v>
      </c>
      <c r="J128" s="26">
        <v>2.013888888888889E-2</v>
      </c>
      <c r="K128" s="23">
        <v>2.028935185185185E-2</v>
      </c>
      <c r="L128" s="18">
        <v>2.0358796296296295E-2</v>
      </c>
      <c r="M128" s="42">
        <v>2.0405092592592589E-2</v>
      </c>
      <c r="N128" s="23">
        <v>2.0486111111111111E-2</v>
      </c>
      <c r="O128" s="18">
        <v>2.0810185185185185E-2</v>
      </c>
      <c r="P128" s="49" t="s">
        <v>228</v>
      </c>
      <c r="Q128" s="20"/>
      <c r="R128" s="47"/>
      <c r="S128" s="58"/>
      <c r="T128" s="25"/>
      <c r="U128" s="28"/>
      <c r="V128" s="27"/>
      <c r="W128" s="122">
        <f t="shared" ref="W128:W129" si="18">AVERAGE(E128,F128,G128)</f>
        <v>1.9429012345679012E-2</v>
      </c>
      <c r="AG128" s="15"/>
    </row>
    <row r="129" spans="1:33" ht="15" customHeight="1" x14ac:dyDescent="0.25">
      <c r="A129" s="147">
        <v>3000</v>
      </c>
      <c r="B129" s="22" t="s">
        <v>204</v>
      </c>
      <c r="C129" s="22" t="s">
        <v>206</v>
      </c>
      <c r="D129" s="23"/>
      <c r="E129" s="20"/>
      <c r="F129" s="47"/>
      <c r="G129" s="23"/>
      <c r="H129" s="22"/>
      <c r="I129" s="23">
        <v>2.359953703703704E-2</v>
      </c>
      <c r="J129" s="22"/>
      <c r="K129" s="22"/>
      <c r="L129" s="42">
        <v>2.478009259259259E-2</v>
      </c>
      <c r="M129" s="24"/>
      <c r="N129" s="24"/>
      <c r="O129" s="25"/>
      <c r="P129" s="25"/>
      <c r="Q129" s="25"/>
      <c r="R129" s="25"/>
      <c r="S129" s="25"/>
      <c r="T129" s="27"/>
      <c r="U129" s="28"/>
      <c r="V129" s="25"/>
      <c r="W129" s="122" t="e">
        <f t="shared" si="18"/>
        <v>#DIV/0!</v>
      </c>
      <c r="AG129" s="15"/>
    </row>
    <row r="130" spans="1:33" ht="15" customHeight="1" x14ac:dyDescent="0.25">
      <c r="A130" s="146" t="s">
        <v>404</v>
      </c>
      <c r="B130" s="22"/>
      <c r="C130" s="22"/>
      <c r="D130" s="23"/>
      <c r="E130" s="20"/>
      <c r="F130" s="47"/>
      <c r="G130" s="23"/>
      <c r="H130" s="22"/>
      <c r="I130" s="23"/>
      <c r="J130" s="22"/>
      <c r="K130" s="22"/>
      <c r="L130" s="42"/>
      <c r="M130" s="24"/>
      <c r="N130" s="24"/>
      <c r="O130" s="25"/>
      <c r="P130" s="25"/>
      <c r="Q130" s="25"/>
      <c r="R130" s="25"/>
      <c r="S130" s="25"/>
      <c r="T130" s="27"/>
      <c r="U130" s="28"/>
      <c r="V130" s="25"/>
      <c r="W130" s="122"/>
      <c r="AG130" s="15"/>
    </row>
    <row r="131" spans="1:33" ht="15" customHeight="1" x14ac:dyDescent="0.25">
      <c r="A131" s="147">
        <v>3100</v>
      </c>
      <c r="B131" s="17" t="s">
        <v>248</v>
      </c>
      <c r="C131" s="17" t="s">
        <v>70</v>
      </c>
      <c r="D131" s="23">
        <v>1.789351851851852E-2</v>
      </c>
      <c r="E131" s="23">
        <v>1.7777777777777781E-2</v>
      </c>
      <c r="F131" s="20">
        <v>1.7893518518518517E-2</v>
      </c>
      <c r="G131" s="42">
        <v>1.800925925925926E-2</v>
      </c>
      <c r="H131" s="26">
        <v>1.8055555555555557E-2</v>
      </c>
      <c r="I131" s="23">
        <v>1.8206018518518517E-2</v>
      </c>
      <c r="J131" s="26">
        <v>1.8391203703703705E-2</v>
      </c>
      <c r="K131" s="23">
        <v>1.8726851851851849E-2</v>
      </c>
      <c r="L131" s="47"/>
      <c r="M131" s="49"/>
      <c r="N131" s="49"/>
      <c r="O131" s="18"/>
      <c r="P131" s="18"/>
      <c r="Q131" s="25"/>
      <c r="R131" s="25"/>
      <c r="S131" s="25"/>
      <c r="T131" s="27"/>
      <c r="U131" s="28"/>
      <c r="V131" s="25"/>
      <c r="W131" s="122">
        <f t="shared" ref="W131:W134" si="19">AVERAGE(E131,F131,G131)</f>
        <v>1.789351851851852E-2</v>
      </c>
      <c r="AG131" s="15"/>
    </row>
    <row r="132" spans="1:33" ht="15" customHeight="1" x14ac:dyDescent="0.25">
      <c r="A132" s="147">
        <v>3101</v>
      </c>
      <c r="B132" s="17" t="s">
        <v>52</v>
      </c>
      <c r="C132" s="17" t="s">
        <v>53</v>
      </c>
      <c r="D132" s="23">
        <v>1.7905092592592594E-2</v>
      </c>
      <c r="E132" s="23">
        <v>1.7789351851851851E-2</v>
      </c>
      <c r="F132" s="23">
        <v>1.7812499999999998E-2</v>
      </c>
      <c r="G132" s="42">
        <v>1.8113425925925925E-2</v>
      </c>
      <c r="H132" s="42">
        <v>1.8125000000000002E-2</v>
      </c>
      <c r="I132" s="20">
        <v>1.8657407407407407E-2</v>
      </c>
      <c r="J132" s="23">
        <v>1.8854166666666665E-2</v>
      </c>
      <c r="K132" s="17"/>
      <c r="L132" s="23"/>
      <c r="M132" s="26"/>
      <c r="N132" s="26"/>
      <c r="O132" s="41"/>
      <c r="P132" s="41"/>
      <c r="Q132" s="41"/>
      <c r="R132" s="41"/>
      <c r="S132" s="41"/>
      <c r="T132" s="41"/>
      <c r="U132" s="43"/>
      <c r="V132" s="41"/>
      <c r="W132" s="122">
        <f t="shared" si="19"/>
        <v>1.7905092592592594E-2</v>
      </c>
      <c r="AG132" s="15"/>
    </row>
    <row r="133" spans="1:33" ht="15" customHeight="1" x14ac:dyDescent="0.25">
      <c r="A133" s="147">
        <v>3104</v>
      </c>
      <c r="B133" s="21" t="s">
        <v>204</v>
      </c>
      <c r="C133" s="21" t="s">
        <v>205</v>
      </c>
      <c r="D133" s="41">
        <v>1.8568672839506174E-2</v>
      </c>
      <c r="E133" s="26">
        <v>1.8217592592592594E-2</v>
      </c>
      <c r="F133" s="26">
        <v>1.8680555555555554E-2</v>
      </c>
      <c r="G133" s="26">
        <v>1.8807870370370371E-2</v>
      </c>
      <c r="H133" s="26">
        <v>1.8888888888888889E-2</v>
      </c>
      <c r="I133" s="42">
        <v>1.9027777777777775E-2</v>
      </c>
      <c r="J133" s="18">
        <v>1.9456018518518518E-2</v>
      </c>
      <c r="K133" s="23">
        <v>1.9490740740740743E-2</v>
      </c>
      <c r="L133" s="20">
        <v>1.9872685185185184E-2</v>
      </c>
      <c r="M133" s="47"/>
      <c r="N133" s="22"/>
      <c r="O133" s="22"/>
      <c r="P133" s="22"/>
      <c r="Q133" s="58"/>
      <c r="R133" s="24"/>
      <c r="S133" s="25"/>
      <c r="T133" s="25"/>
      <c r="U133" s="124"/>
      <c r="V133" s="25"/>
      <c r="W133" s="122">
        <f t="shared" si="19"/>
        <v>1.8568672839506174E-2</v>
      </c>
      <c r="AG133" s="15"/>
    </row>
    <row r="134" spans="1:33" ht="15" customHeight="1" x14ac:dyDescent="0.25">
      <c r="A134" s="147">
        <v>3103</v>
      </c>
      <c r="B134" s="21" t="s">
        <v>238</v>
      </c>
      <c r="C134" s="21" t="s">
        <v>195</v>
      </c>
      <c r="D134" s="23"/>
      <c r="E134" s="20">
        <v>2.0011574074074074E-2</v>
      </c>
      <c r="F134" s="47"/>
      <c r="G134" s="22"/>
      <c r="H134" s="42">
        <v>1.9375E-2</v>
      </c>
      <c r="I134" s="22"/>
      <c r="J134" s="22"/>
      <c r="K134" s="17"/>
      <c r="L134" s="58"/>
      <c r="M134" s="24"/>
      <c r="N134" s="24"/>
      <c r="O134" s="25"/>
      <c r="P134" s="25"/>
      <c r="Q134" s="25"/>
      <c r="R134" s="25"/>
      <c r="S134" s="25"/>
      <c r="T134" s="27"/>
      <c r="U134" s="28"/>
      <c r="V134" s="25"/>
      <c r="W134" s="122">
        <f t="shared" si="19"/>
        <v>2.0011574074074074E-2</v>
      </c>
      <c r="AG134" s="15"/>
    </row>
    <row r="135" spans="1:33" ht="15" customHeight="1" x14ac:dyDescent="0.25">
      <c r="A135" s="147" t="s">
        <v>405</v>
      </c>
      <c r="B135" s="21"/>
      <c r="C135" s="21"/>
      <c r="D135" s="23"/>
      <c r="E135" s="20"/>
      <c r="F135" s="47"/>
      <c r="G135" s="22"/>
      <c r="H135" s="42"/>
      <c r="I135" s="22"/>
      <c r="J135" s="22"/>
      <c r="K135" s="17"/>
      <c r="L135" s="58"/>
      <c r="M135" s="24"/>
      <c r="N135" s="24"/>
      <c r="O135" s="25"/>
      <c r="P135" s="25"/>
      <c r="Q135" s="25"/>
      <c r="R135" s="25"/>
      <c r="S135" s="25"/>
      <c r="T135" s="27"/>
      <c r="U135" s="28"/>
      <c r="V135" s="25"/>
      <c r="W135" s="122"/>
      <c r="AG135" s="15"/>
    </row>
    <row r="136" spans="1:33" ht="15" customHeight="1" x14ac:dyDescent="0.25">
      <c r="A136" s="147">
        <v>3200</v>
      </c>
      <c r="B136" s="21" t="s">
        <v>311</v>
      </c>
      <c r="C136" s="21" t="s">
        <v>139</v>
      </c>
      <c r="D136" s="23">
        <f>W136</f>
        <v>2.1979166666666661E-2</v>
      </c>
      <c r="E136" s="42">
        <v>2.1863425925925922E-2</v>
      </c>
      <c r="F136" s="20">
        <v>2.1874999999999999E-2</v>
      </c>
      <c r="G136" s="23">
        <v>2.2199074074074072E-2</v>
      </c>
      <c r="H136" s="26">
        <v>2.225694444444444E-2</v>
      </c>
      <c r="I136" s="47"/>
      <c r="J136" s="22"/>
      <c r="K136" s="22"/>
      <c r="L136" s="22"/>
      <c r="M136" s="58"/>
      <c r="N136" s="26"/>
      <c r="O136" s="26"/>
      <c r="P136" s="25"/>
      <c r="Q136" s="26"/>
      <c r="R136" s="41"/>
      <c r="S136" s="41"/>
      <c r="T136" s="37"/>
      <c r="U136" s="50"/>
      <c r="V136" s="51"/>
      <c r="W136" s="122">
        <f>AVERAGE(E136,F136,G136)</f>
        <v>2.1979166666666661E-2</v>
      </c>
      <c r="AG136" s="15"/>
    </row>
    <row r="137" spans="1:33" ht="15" customHeight="1" x14ac:dyDescent="0.25">
      <c r="A137" s="146" t="s">
        <v>407</v>
      </c>
      <c r="B137" s="21"/>
      <c r="C137" s="21"/>
      <c r="D137" s="23"/>
      <c r="E137" s="42"/>
      <c r="F137" s="20"/>
      <c r="G137" s="23"/>
      <c r="H137" s="26"/>
      <c r="I137" s="47"/>
      <c r="J137" s="22"/>
      <c r="K137" s="22"/>
      <c r="L137" s="22"/>
      <c r="M137" s="58"/>
      <c r="N137" s="26"/>
      <c r="O137" s="26"/>
      <c r="P137" s="25"/>
      <c r="Q137" s="26"/>
      <c r="R137" s="41"/>
      <c r="S137" s="41"/>
      <c r="T137" s="37"/>
      <c r="U137" s="50"/>
      <c r="V137" s="51"/>
      <c r="W137" s="122"/>
      <c r="AG137" s="15"/>
    </row>
    <row r="138" spans="1:33" ht="15" customHeight="1" x14ac:dyDescent="0.25">
      <c r="A138" s="147">
        <v>3403</v>
      </c>
      <c r="B138" s="21" t="s">
        <v>240</v>
      </c>
      <c r="C138" s="21" t="s">
        <v>241</v>
      </c>
      <c r="D138" s="23">
        <f>W138</f>
        <v>1.7515432098765431E-2</v>
      </c>
      <c r="E138" s="41">
        <v>1.6620370370370372E-2</v>
      </c>
      <c r="F138" s="23">
        <v>1.7696759259259259E-2</v>
      </c>
      <c r="G138" s="23">
        <v>1.8229166666666664E-2</v>
      </c>
      <c r="H138" s="41">
        <v>1.8287037037037036E-2</v>
      </c>
      <c r="I138" s="20"/>
      <c r="J138" s="47"/>
      <c r="K138" s="22"/>
      <c r="L138" s="22"/>
      <c r="M138" s="17"/>
      <c r="N138" s="18"/>
      <c r="O138" s="18"/>
      <c r="P138" s="41"/>
      <c r="Q138" s="41"/>
      <c r="R138" s="41"/>
      <c r="S138" s="41"/>
      <c r="T138" s="41"/>
      <c r="U138" s="43"/>
      <c r="V138" s="41"/>
      <c r="W138" s="122">
        <f t="shared" ref="W138:W141" si="20">AVERAGE(E138,F138,G138)</f>
        <v>1.7515432098765431E-2</v>
      </c>
      <c r="AG138" s="15"/>
    </row>
    <row r="139" spans="1:33" ht="15" customHeight="1" x14ac:dyDescent="0.25">
      <c r="A139" s="147">
        <v>3401</v>
      </c>
      <c r="B139" s="21" t="s">
        <v>238</v>
      </c>
      <c r="C139" s="21" t="s">
        <v>108</v>
      </c>
      <c r="D139" s="23"/>
      <c r="E139" s="20"/>
      <c r="F139" s="47"/>
      <c r="G139" s="22"/>
      <c r="H139" s="22"/>
      <c r="I139" s="22"/>
      <c r="J139" s="22"/>
      <c r="K139" s="17"/>
      <c r="L139" s="58"/>
      <c r="M139" s="18">
        <v>1.8900462962962963E-2</v>
      </c>
      <c r="N139" s="24"/>
      <c r="O139" s="25"/>
      <c r="P139" s="25"/>
      <c r="Q139" s="25"/>
      <c r="R139" s="25"/>
      <c r="S139" s="25"/>
      <c r="T139" s="27"/>
      <c r="U139" s="28"/>
      <c r="V139" s="25"/>
      <c r="W139" s="122" t="e">
        <f t="shared" si="20"/>
        <v>#DIV/0!</v>
      </c>
      <c r="AG139" s="15"/>
    </row>
    <row r="140" spans="1:33" ht="15" customHeight="1" x14ac:dyDescent="0.25">
      <c r="A140" s="147">
        <v>3402</v>
      </c>
      <c r="B140" s="22" t="s">
        <v>198</v>
      </c>
      <c r="C140" s="22" t="s">
        <v>199</v>
      </c>
      <c r="D140" s="23"/>
      <c r="E140" s="20"/>
      <c r="F140" s="42"/>
      <c r="G140" s="22"/>
      <c r="H140" s="42"/>
      <c r="I140" s="23">
        <v>1.9004629629629628E-2</v>
      </c>
      <c r="J140" s="22"/>
      <c r="K140" s="22"/>
      <c r="L140" s="58"/>
      <c r="M140" s="26"/>
      <c r="N140" s="26"/>
      <c r="O140" s="25"/>
      <c r="P140" s="26"/>
      <c r="Q140" s="26"/>
      <c r="R140" s="41"/>
      <c r="S140" s="41"/>
      <c r="T140" s="41"/>
      <c r="U140" s="43"/>
      <c r="V140" s="41"/>
      <c r="W140" s="122" t="e">
        <f t="shared" si="20"/>
        <v>#DIV/0!</v>
      </c>
      <c r="AG140" s="15"/>
    </row>
    <row r="141" spans="1:33" ht="15" customHeight="1" x14ac:dyDescent="0.25">
      <c r="A141" s="147">
        <v>3403</v>
      </c>
      <c r="B141" s="17" t="s">
        <v>183</v>
      </c>
      <c r="C141" s="17" t="s">
        <v>184</v>
      </c>
      <c r="D141" s="23"/>
      <c r="E141" s="20"/>
      <c r="F141" s="47"/>
      <c r="G141" s="23"/>
      <c r="H141" s="22"/>
      <c r="I141" s="23"/>
      <c r="J141" s="23">
        <v>2.1388888888888888E-2</v>
      </c>
      <c r="K141" s="22"/>
      <c r="L141" s="42">
        <v>2.045138888888889E-2</v>
      </c>
      <c r="M141" s="18"/>
      <c r="N141" s="18"/>
      <c r="O141" s="41"/>
      <c r="P141" s="41"/>
      <c r="Q141" s="41"/>
      <c r="R141" s="41"/>
      <c r="S141" s="41"/>
      <c r="T141" s="37"/>
      <c r="U141" s="50"/>
      <c r="V141" s="51"/>
      <c r="W141" s="122" t="e">
        <f t="shared" si="20"/>
        <v>#DIV/0!</v>
      </c>
      <c r="AG141" s="15"/>
    </row>
    <row r="142" spans="1:33" ht="15" customHeight="1" x14ac:dyDescent="0.25">
      <c r="A142" s="146" t="s">
        <v>409</v>
      </c>
      <c r="B142" s="17"/>
      <c r="C142" s="17"/>
      <c r="D142" s="23"/>
      <c r="E142" s="26"/>
      <c r="F142" s="26"/>
      <c r="G142" s="18"/>
      <c r="H142" s="18"/>
      <c r="I142" s="20"/>
      <c r="J142" s="47"/>
      <c r="K142" s="21"/>
      <c r="L142" s="42"/>
      <c r="M142" s="23"/>
      <c r="N142" s="23"/>
      <c r="O142" s="42"/>
      <c r="P142" s="58"/>
      <c r="Q142" s="25"/>
      <c r="R142" s="26"/>
      <c r="S142" s="25"/>
      <c r="T142" s="27"/>
      <c r="U142" s="50"/>
      <c r="V142" s="51"/>
      <c r="W142" s="122"/>
      <c r="AG142" s="15"/>
    </row>
    <row r="143" spans="1:33" ht="15" customHeight="1" x14ac:dyDescent="0.25">
      <c r="A143" s="147">
        <v>3601</v>
      </c>
      <c r="B143" s="22" t="s">
        <v>377</v>
      </c>
      <c r="C143" s="22" t="s">
        <v>378</v>
      </c>
      <c r="D143" s="42">
        <v>1.864583333333333E-2</v>
      </c>
      <c r="E143" s="26">
        <v>1.8634259259259257E-2</v>
      </c>
      <c r="F143" s="51">
        <v>1.8634259259259257E-2</v>
      </c>
      <c r="G143" s="23">
        <v>1.8668981481481477E-2</v>
      </c>
      <c r="H143" s="26">
        <v>1.9004629629629632E-2</v>
      </c>
      <c r="I143" s="51">
        <v>1.9050925925925926E-2</v>
      </c>
      <c r="J143" s="23">
        <v>1.9247685185185184E-2</v>
      </c>
      <c r="K143" s="26">
        <v>1.9525462962962963E-2</v>
      </c>
      <c r="L143" s="23">
        <v>1.953703703703704E-2</v>
      </c>
      <c r="M143" s="23"/>
      <c r="N143" s="47"/>
      <c r="O143" s="23"/>
      <c r="P143" s="49"/>
      <c r="Q143" s="18"/>
      <c r="R143" s="26"/>
      <c r="S143" s="41"/>
      <c r="T143" s="26"/>
      <c r="U143" s="43"/>
      <c r="V143" s="37"/>
      <c r="W143" s="122">
        <f t="shared" ref="W143:W146" si="21">AVERAGE(E143,F143,G143)</f>
        <v>1.864583333333333E-2</v>
      </c>
      <c r="AG143" s="15"/>
    </row>
    <row r="144" spans="1:33" ht="15" customHeight="1" x14ac:dyDescent="0.25">
      <c r="A144" s="147">
        <v>3603</v>
      </c>
      <c r="B144" s="17" t="s">
        <v>161</v>
      </c>
      <c r="C144" s="17" t="s">
        <v>142</v>
      </c>
      <c r="D144" s="23">
        <v>1.9668209876543209E-2</v>
      </c>
      <c r="E144" s="41">
        <v>1.954861111111111E-2</v>
      </c>
      <c r="F144" s="23">
        <v>1.96875E-2</v>
      </c>
      <c r="G144" s="41">
        <v>1.9768518518518515E-2</v>
      </c>
      <c r="H144" s="51">
        <v>1.9780092592592592E-2</v>
      </c>
      <c r="I144" s="42">
        <v>0.02</v>
      </c>
      <c r="J144" s="42">
        <v>2.0266203703703706E-2</v>
      </c>
      <c r="K144" s="23">
        <v>2.0543981481481483E-2</v>
      </c>
      <c r="L144" s="23">
        <v>2.0729166666666667E-2</v>
      </c>
      <c r="M144" s="20"/>
      <c r="N144" s="42"/>
      <c r="O144" s="17"/>
      <c r="P144" s="18"/>
      <c r="Q144" s="18"/>
      <c r="R144" s="26"/>
      <c r="S144" s="26"/>
      <c r="T144" s="26"/>
      <c r="U144" s="96"/>
      <c r="V144" s="51"/>
      <c r="W144" s="122">
        <f t="shared" si="21"/>
        <v>1.9668209876543209E-2</v>
      </c>
      <c r="AG144" s="15"/>
    </row>
    <row r="145" spans="1:33" ht="15" customHeight="1" x14ac:dyDescent="0.25">
      <c r="A145" s="147">
        <v>3600</v>
      </c>
      <c r="B145" s="17" t="s">
        <v>281</v>
      </c>
      <c r="C145" s="17" t="s">
        <v>282</v>
      </c>
      <c r="D145" s="23">
        <v>2.0015432098765433E-2</v>
      </c>
      <c r="E145" s="42">
        <v>1.9849537037037041E-2</v>
      </c>
      <c r="F145" s="23">
        <v>2.0081018518518519E-2</v>
      </c>
      <c r="G145" s="26">
        <v>2.011574074074074E-2</v>
      </c>
      <c r="H145" s="42">
        <v>2.0358796296296295E-2</v>
      </c>
      <c r="I145" s="18">
        <v>2.0532407407407405E-2</v>
      </c>
      <c r="J145" s="23">
        <v>2.1388888888888888E-2</v>
      </c>
      <c r="K145" s="20">
        <v>2.162037037037037E-2</v>
      </c>
      <c r="L145" s="49"/>
      <c r="M145" s="22"/>
      <c r="N145" s="17"/>
      <c r="O145" s="24"/>
      <c r="P145" s="25"/>
      <c r="Q145" s="25"/>
      <c r="R145" s="25"/>
      <c r="S145" s="25"/>
      <c r="T145" s="27"/>
      <c r="U145" s="28"/>
      <c r="V145" s="25"/>
      <c r="W145" s="122">
        <f t="shared" si="21"/>
        <v>2.0015432098765433E-2</v>
      </c>
      <c r="AG145" s="15"/>
    </row>
    <row r="146" spans="1:33" ht="15" customHeight="1" x14ac:dyDescent="0.25">
      <c r="A146" s="147">
        <v>3602</v>
      </c>
      <c r="B146" s="17" t="s">
        <v>242</v>
      </c>
      <c r="C146" s="17" t="s">
        <v>243</v>
      </c>
      <c r="D146" s="23">
        <v>2.0432098765432099E-2</v>
      </c>
      <c r="E146" s="26">
        <v>2.0185185185185184E-2</v>
      </c>
      <c r="F146" s="26">
        <v>2.0532407407407405E-2</v>
      </c>
      <c r="G146" s="26">
        <v>2.0578703703703703E-2</v>
      </c>
      <c r="H146" s="26">
        <v>2.1030092592592597E-2</v>
      </c>
      <c r="I146" s="18">
        <v>2.1076388888888891E-2</v>
      </c>
      <c r="J146" s="18">
        <v>2.1122685185185185E-2</v>
      </c>
      <c r="K146" s="26">
        <v>2.1145833333333332E-2</v>
      </c>
      <c r="L146" s="23">
        <v>2.16087962962963E-2</v>
      </c>
      <c r="M146" s="42">
        <v>2.1620370370370366E-2</v>
      </c>
      <c r="N146" s="41">
        <v>2.2094907407407407E-2</v>
      </c>
      <c r="O146" s="42">
        <v>2.2141203703703705E-2</v>
      </c>
      <c r="P146" s="20">
        <v>2.2245370370370367E-2</v>
      </c>
      <c r="Q146" s="23">
        <v>2.2418981481481481E-2</v>
      </c>
      <c r="R146" s="23">
        <v>2.2453703703703708E-2</v>
      </c>
      <c r="S146" s="22"/>
      <c r="T146" s="25"/>
      <c r="U146" s="28"/>
      <c r="V146" s="27"/>
      <c r="W146" s="122">
        <f t="shared" si="21"/>
        <v>2.0432098765432099E-2</v>
      </c>
      <c r="AG146" s="15"/>
    </row>
    <row r="147" spans="1:33" ht="15" customHeight="1" x14ac:dyDescent="0.25">
      <c r="A147" s="146" t="s">
        <v>410</v>
      </c>
      <c r="B147" s="17"/>
      <c r="C147" s="17"/>
      <c r="D147" s="23"/>
      <c r="E147" s="26"/>
      <c r="F147" s="26"/>
      <c r="G147" s="26"/>
      <c r="H147" s="26"/>
      <c r="I147" s="18"/>
      <c r="J147" s="18"/>
      <c r="K147" s="26"/>
      <c r="L147" s="23"/>
      <c r="M147" s="42"/>
      <c r="N147" s="41"/>
      <c r="O147" s="42"/>
      <c r="P147" s="20"/>
      <c r="Q147" s="23"/>
      <c r="R147" s="23"/>
      <c r="S147" s="22"/>
      <c r="T147" s="25"/>
      <c r="U147" s="28"/>
      <c r="V147" s="27"/>
      <c r="W147" s="122"/>
      <c r="AG147" s="15"/>
    </row>
    <row r="148" spans="1:33" ht="15" customHeight="1" x14ac:dyDescent="0.25">
      <c r="A148" s="147">
        <v>3700</v>
      </c>
      <c r="B148" s="17" t="s">
        <v>363</v>
      </c>
      <c r="C148" s="17" t="s">
        <v>247</v>
      </c>
      <c r="D148" s="23">
        <f>W148</f>
        <v>1.8726851851851852E-2</v>
      </c>
      <c r="E148" s="41">
        <v>1.8206018518518517E-2</v>
      </c>
      <c r="F148" s="23">
        <v>1.8726851851851856E-2</v>
      </c>
      <c r="G148" s="42">
        <v>1.9247685185185187E-2</v>
      </c>
      <c r="H148" s="23"/>
      <c r="I148" s="47"/>
      <c r="J148" s="23"/>
      <c r="K148" s="22"/>
      <c r="L148" s="22"/>
      <c r="M148" s="26"/>
      <c r="N148" s="26"/>
      <c r="O148" s="41"/>
      <c r="P148" s="41"/>
      <c r="Q148" s="41"/>
      <c r="R148" s="41"/>
      <c r="S148" s="41"/>
      <c r="T148" s="37"/>
      <c r="U148" s="50"/>
      <c r="V148" s="51"/>
      <c r="W148" s="122">
        <f>AVERAGE(E148,F148,G148)</f>
        <v>1.8726851851851852E-2</v>
      </c>
      <c r="AG148" s="15"/>
    </row>
    <row r="149" spans="1:33" ht="15" customHeight="1" x14ac:dyDescent="0.25">
      <c r="A149" s="146" t="s">
        <v>411</v>
      </c>
      <c r="B149" s="17"/>
      <c r="C149" s="17"/>
      <c r="D149" s="23"/>
      <c r="E149" s="41"/>
      <c r="F149" s="23"/>
      <c r="G149" s="41"/>
      <c r="H149" s="51"/>
      <c r="I149" s="42"/>
      <c r="J149" s="42"/>
      <c r="K149" s="23"/>
      <c r="L149" s="23"/>
      <c r="M149" s="20"/>
      <c r="N149" s="42"/>
      <c r="O149" s="17"/>
      <c r="P149" s="18"/>
      <c r="Q149" s="18"/>
      <c r="R149" s="26"/>
      <c r="S149" s="26"/>
      <c r="T149" s="26"/>
      <c r="U149" s="96"/>
      <c r="V149" s="51"/>
      <c r="W149" s="122"/>
      <c r="AG149" s="15"/>
    </row>
    <row r="150" spans="1:33" ht="15" customHeight="1" x14ac:dyDescent="0.25">
      <c r="A150" s="147">
        <v>3802</v>
      </c>
      <c r="B150" s="17" t="s">
        <v>337</v>
      </c>
      <c r="C150" s="17" t="s">
        <v>338</v>
      </c>
      <c r="D150" s="23">
        <v>1.7492283950617287E-2</v>
      </c>
      <c r="E150" s="26">
        <v>1.7372685185185185E-2</v>
      </c>
      <c r="F150" s="26">
        <v>1.7546296296296296E-2</v>
      </c>
      <c r="G150" s="26">
        <v>1.7557870370370373E-2</v>
      </c>
      <c r="H150" s="18">
        <v>1.7870370370370373E-2</v>
      </c>
      <c r="I150" s="18">
        <v>1.8043981481481484E-2</v>
      </c>
      <c r="J150" s="20">
        <v>1.8530092592592584E-2</v>
      </c>
      <c r="K150" s="47"/>
      <c r="L150" s="21"/>
      <c r="M150" s="21"/>
      <c r="N150" s="49"/>
      <c r="O150" s="22"/>
      <c r="P150" s="17"/>
      <c r="Q150" s="58"/>
      <c r="R150" s="25"/>
      <c r="S150" s="25"/>
      <c r="T150" s="27"/>
      <c r="U150" s="28"/>
      <c r="V150" s="25"/>
      <c r="W150" s="122">
        <f t="shared" ref="W150:W152" si="22">AVERAGE(E150,F150,G150)</f>
        <v>1.7492283950617287E-2</v>
      </c>
      <c r="AG150" s="15"/>
    </row>
    <row r="151" spans="1:33" ht="15" customHeight="1" x14ac:dyDescent="0.25">
      <c r="A151" s="147">
        <v>3800</v>
      </c>
      <c r="B151" s="17" t="s">
        <v>361</v>
      </c>
      <c r="C151" s="17" t="s">
        <v>362</v>
      </c>
      <c r="D151" s="23">
        <v>1.7677469135802468E-2</v>
      </c>
      <c r="E151" s="41">
        <v>1.7511574074074072E-2</v>
      </c>
      <c r="F151" s="51">
        <v>1.7685185185185182E-2</v>
      </c>
      <c r="G151" s="41">
        <v>1.7835648148148149E-2</v>
      </c>
      <c r="H151" s="41">
        <v>1.7939814814814815E-2</v>
      </c>
      <c r="I151" s="41">
        <v>1.7962962962962962E-2</v>
      </c>
      <c r="J151" s="41">
        <v>1.8148148148148146E-2</v>
      </c>
      <c r="K151" s="51">
        <v>1.8194444444444444E-2</v>
      </c>
      <c r="L151" s="41">
        <v>1.8275462962962962E-2</v>
      </c>
      <c r="M151" s="26">
        <v>1.8483796296296297E-2</v>
      </c>
      <c r="N151" s="42">
        <v>1.8518518518518514E-2</v>
      </c>
      <c r="O151" s="23">
        <v>1.8587962962962962E-2</v>
      </c>
      <c r="P151" s="23">
        <v>1.8831018518518518E-2</v>
      </c>
      <c r="Q151" s="23"/>
      <c r="R151" s="47"/>
      <c r="S151" s="22"/>
      <c r="T151" s="22"/>
      <c r="U151" s="40"/>
      <c r="V151" s="37"/>
      <c r="W151" s="122">
        <f t="shared" si="22"/>
        <v>1.7677469135802468E-2</v>
      </c>
      <c r="AG151" s="15"/>
    </row>
    <row r="152" spans="1:33" ht="15" customHeight="1" x14ac:dyDescent="0.25">
      <c r="A152" s="147">
        <v>3801</v>
      </c>
      <c r="B152" s="22" t="s">
        <v>376</v>
      </c>
      <c r="C152" s="22" t="s">
        <v>260</v>
      </c>
      <c r="D152" s="23">
        <f>W152</f>
        <v>2.0246913580246911E-2</v>
      </c>
      <c r="E152" s="26">
        <v>2.0081018518518519E-2</v>
      </c>
      <c r="F152" s="26">
        <v>2.028935185185185E-2</v>
      </c>
      <c r="G152" s="26">
        <v>2.0370370370370369E-2</v>
      </c>
      <c r="H152" s="51">
        <v>2.0462962962962964E-2</v>
      </c>
      <c r="I152" s="42">
        <v>2.072916666666667E-2</v>
      </c>
      <c r="J152" s="51">
        <v>2.0995370370370373E-2</v>
      </c>
      <c r="K152" s="23"/>
      <c r="L152" s="47"/>
      <c r="M152" s="23"/>
      <c r="N152" s="49"/>
      <c r="O152" s="18"/>
      <c r="P152" s="18"/>
      <c r="Q152" s="49"/>
      <c r="R152" s="26"/>
      <c r="S152" s="26"/>
      <c r="T152" s="41"/>
      <c r="U152" s="43"/>
      <c r="V152" s="37"/>
      <c r="W152" s="122">
        <f t="shared" si="22"/>
        <v>2.0246913580246911E-2</v>
      </c>
      <c r="AG152" s="15"/>
    </row>
    <row r="153" spans="1:33" ht="15" customHeight="1" x14ac:dyDescent="0.25">
      <c r="A153" s="146" t="s">
        <v>412</v>
      </c>
      <c r="B153" s="17"/>
      <c r="C153" s="17"/>
      <c r="D153" s="23"/>
      <c r="E153" s="26"/>
      <c r="F153" s="26"/>
      <c r="G153" s="26"/>
      <c r="H153" s="18"/>
      <c r="I153" s="18"/>
      <c r="J153" s="20"/>
      <c r="K153" s="47"/>
      <c r="L153" s="21"/>
      <c r="M153" s="21"/>
      <c r="N153" s="49"/>
      <c r="O153" s="22"/>
      <c r="P153" s="17"/>
      <c r="Q153" s="58"/>
      <c r="R153" s="25"/>
      <c r="S153" s="25"/>
      <c r="T153" s="27"/>
      <c r="U153" s="28"/>
      <c r="V153" s="25"/>
      <c r="W153" s="122"/>
      <c r="AG153" s="15"/>
    </row>
    <row r="154" spans="1:33" ht="15" customHeight="1" x14ac:dyDescent="0.25">
      <c r="A154" s="147">
        <v>3900</v>
      </c>
      <c r="B154" s="17" t="s">
        <v>259</v>
      </c>
      <c r="C154" s="17" t="s">
        <v>260</v>
      </c>
      <c r="D154" s="23">
        <v>1.7789351851851851E-2</v>
      </c>
      <c r="E154" s="41">
        <v>1.7731481481481483E-2</v>
      </c>
      <c r="F154" s="41">
        <v>1.7800925925925925E-2</v>
      </c>
      <c r="G154" s="26">
        <v>1.7835648148148149E-2</v>
      </c>
      <c r="H154" s="41">
        <v>1.7835648148148149E-2</v>
      </c>
      <c r="I154" s="42">
        <v>1.7962962962962962E-2</v>
      </c>
      <c r="J154" s="42">
        <v>1.8020833333333337E-2</v>
      </c>
      <c r="K154" s="42">
        <v>1.8043981481481484E-2</v>
      </c>
      <c r="L154" s="26">
        <v>1.8078703703703704E-2</v>
      </c>
      <c r="M154" s="41">
        <v>1.8148148148148146E-2</v>
      </c>
      <c r="N154" s="26">
        <v>1.8206018518518517E-2</v>
      </c>
      <c r="O154" s="23">
        <v>1.8680555555555554E-2</v>
      </c>
      <c r="P154" s="23"/>
      <c r="Q154" s="47"/>
      <c r="R154" s="22"/>
      <c r="S154" s="22"/>
      <c r="T154" s="26"/>
      <c r="U154" s="28"/>
      <c r="V154" s="37"/>
      <c r="W154" s="122">
        <f>AVERAGE(E154,F154,G154)</f>
        <v>1.7789351851851851E-2</v>
      </c>
      <c r="AG154" s="15"/>
    </row>
    <row r="155" spans="1:33" ht="15" customHeight="1" x14ac:dyDescent="0.25">
      <c r="A155" s="146" t="s">
        <v>413</v>
      </c>
      <c r="B155" s="17"/>
      <c r="C155" s="17"/>
      <c r="D155" s="23"/>
      <c r="E155" s="41"/>
      <c r="F155" s="41"/>
      <c r="G155" s="26"/>
      <c r="H155" s="41"/>
      <c r="I155" s="42"/>
      <c r="J155" s="42"/>
      <c r="K155" s="42"/>
      <c r="L155" s="26"/>
      <c r="M155" s="41"/>
      <c r="N155" s="26"/>
      <c r="O155" s="23"/>
      <c r="P155" s="23"/>
      <c r="Q155" s="47"/>
      <c r="R155" s="22"/>
      <c r="S155" s="22"/>
      <c r="T155" s="26"/>
      <c r="U155" s="28"/>
      <c r="V155" s="37"/>
      <c r="W155" s="122"/>
      <c r="AG155" s="15"/>
    </row>
    <row r="156" spans="1:33" ht="15" customHeight="1" x14ac:dyDescent="0.25">
      <c r="A156" s="147">
        <v>4000</v>
      </c>
      <c r="B156" s="17" t="s">
        <v>346</v>
      </c>
      <c r="C156" s="17" t="s">
        <v>257</v>
      </c>
      <c r="D156" s="23">
        <v>1.7465277777777777E-2</v>
      </c>
      <c r="E156" s="51">
        <v>1.7349537037037038E-2</v>
      </c>
      <c r="F156" s="41">
        <v>1.7384259259259262E-2</v>
      </c>
      <c r="G156" s="26">
        <v>1.7650462962962962E-2</v>
      </c>
      <c r="H156" s="51">
        <v>1.7650462962962962E-2</v>
      </c>
      <c r="I156" s="41">
        <v>1.7673611111111109E-2</v>
      </c>
      <c r="J156" s="42">
        <v>1.7824074074074076E-2</v>
      </c>
      <c r="K156" s="42">
        <v>1.7835648148148146E-2</v>
      </c>
      <c r="L156" s="26">
        <v>1.7835648148148149E-2</v>
      </c>
      <c r="M156" s="42">
        <v>1.7962962962962962E-2</v>
      </c>
      <c r="N156" s="20">
        <v>1.8287037037037039E-2</v>
      </c>
      <c r="O156" s="23">
        <v>1.8344907407407404E-2</v>
      </c>
      <c r="P156" s="23">
        <v>1.8587962962962966E-2</v>
      </c>
      <c r="Q156" s="21"/>
      <c r="R156" s="21"/>
      <c r="S156" s="18"/>
      <c r="T156" s="18"/>
      <c r="U156" s="43"/>
      <c r="V156" s="37"/>
      <c r="W156" s="122">
        <f>AVERAGE(E156,F156,G156)</f>
        <v>1.7461419753086422E-2</v>
      </c>
      <c r="AG156" s="15"/>
    </row>
    <row r="157" spans="1:33" ht="15" customHeight="1" x14ac:dyDescent="0.25">
      <c r="A157" s="146" t="s">
        <v>414</v>
      </c>
      <c r="B157" s="17"/>
      <c r="C157" s="17"/>
      <c r="D157" s="23"/>
      <c r="E157" s="51"/>
      <c r="F157" s="41"/>
      <c r="G157" s="26"/>
      <c r="H157" s="51"/>
      <c r="I157" s="41"/>
      <c r="J157" s="42"/>
      <c r="K157" s="42"/>
      <c r="L157" s="26"/>
      <c r="M157" s="42"/>
      <c r="N157" s="20"/>
      <c r="O157" s="23"/>
      <c r="P157" s="23"/>
      <c r="Q157" s="21"/>
      <c r="R157" s="21"/>
      <c r="S157" s="18"/>
      <c r="T157" s="18"/>
      <c r="U157" s="43"/>
      <c r="V157" s="37"/>
      <c r="W157" s="122"/>
      <c r="AG157" s="15"/>
    </row>
    <row r="158" spans="1:33" ht="15" customHeight="1" x14ac:dyDescent="0.25">
      <c r="A158" s="147">
        <v>4100</v>
      </c>
      <c r="B158" s="17" t="s">
        <v>294</v>
      </c>
      <c r="C158" s="17" t="s">
        <v>295</v>
      </c>
      <c r="D158" s="23">
        <v>1.9390432098765429E-2</v>
      </c>
      <c r="E158" s="41">
        <v>1.9351851851851853E-2</v>
      </c>
      <c r="F158" s="26">
        <v>1.9409722222222221E-2</v>
      </c>
      <c r="G158" s="41">
        <v>1.9409722222222221E-2</v>
      </c>
      <c r="H158" s="41">
        <v>1.954861111111111E-2</v>
      </c>
      <c r="I158" s="26">
        <v>1.96875E-2</v>
      </c>
      <c r="J158" s="26">
        <v>1.9768518518518515E-2</v>
      </c>
      <c r="K158" s="41">
        <v>1.9803240740740739E-2</v>
      </c>
      <c r="L158" s="42">
        <v>2.056712962962963E-2</v>
      </c>
      <c r="M158" s="42">
        <v>2.0648148148148148E-2</v>
      </c>
      <c r="N158" s="42">
        <v>2.071759259259259E-2</v>
      </c>
      <c r="O158" s="20">
        <v>2.0914351851851858E-2</v>
      </c>
      <c r="P158" s="26">
        <v>2.1064814814814814E-2</v>
      </c>
      <c r="Q158" s="23">
        <v>2.16087962962963E-2</v>
      </c>
      <c r="R158" s="22"/>
      <c r="S158" s="22"/>
      <c r="T158" s="22"/>
      <c r="U158" s="40"/>
      <c r="V158" s="37"/>
      <c r="W158" s="122">
        <f>AVERAGE(E158,F158,G158)</f>
        <v>1.9390432098765429E-2</v>
      </c>
      <c r="AG158" s="15"/>
    </row>
    <row r="159" spans="1:33" ht="15" customHeight="1" x14ac:dyDescent="0.25">
      <c r="A159" s="132"/>
      <c r="B159" s="142"/>
      <c r="C159" s="142"/>
      <c r="D159" s="138"/>
      <c r="E159" s="134"/>
      <c r="F159" s="137"/>
      <c r="G159" s="134"/>
      <c r="H159" s="134"/>
      <c r="I159" s="137"/>
      <c r="J159" s="137"/>
      <c r="K159" s="134"/>
      <c r="L159" s="139"/>
      <c r="M159" s="139"/>
      <c r="N159" s="139"/>
      <c r="O159" s="140"/>
      <c r="P159" s="137"/>
      <c r="Q159" s="138"/>
      <c r="R159" s="141"/>
      <c r="S159" s="141"/>
      <c r="T159" s="141"/>
      <c r="U159" s="148"/>
      <c r="V159" s="149"/>
      <c r="W159" s="150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2"/>
    </row>
    <row r="160" spans="1:33" ht="15" customHeight="1" x14ac:dyDescent="0.25">
      <c r="A160" s="153" t="s">
        <v>416</v>
      </c>
      <c r="B160" s="17"/>
      <c r="C160" s="17"/>
      <c r="D160" s="23"/>
      <c r="E160" s="41"/>
      <c r="F160" s="26"/>
      <c r="G160" s="41"/>
      <c r="H160" s="41"/>
      <c r="I160" s="26"/>
      <c r="J160" s="26"/>
      <c r="K160" s="41"/>
      <c r="L160" s="42"/>
      <c r="M160" s="42"/>
      <c r="N160" s="42"/>
      <c r="O160" s="20"/>
      <c r="P160" s="26"/>
      <c r="Q160" s="23"/>
      <c r="R160" s="22"/>
      <c r="S160" s="22"/>
      <c r="T160" s="22"/>
      <c r="U160" s="40"/>
      <c r="V160" s="37"/>
      <c r="W160" s="122"/>
      <c r="AG160" s="15"/>
    </row>
    <row r="161" spans="1:33" ht="15" customHeight="1" x14ac:dyDescent="0.25">
      <c r="A161" s="153">
        <v>1007</v>
      </c>
      <c r="B161" s="154" t="s">
        <v>417</v>
      </c>
      <c r="C161" s="155" t="s">
        <v>418</v>
      </c>
      <c r="D161" s="156">
        <v>1.7233796296296292E-2</v>
      </c>
      <c r="E161" s="157">
        <v>1.7094907407407409E-2</v>
      </c>
      <c r="F161" s="158">
        <v>1.7245370370370369E-2</v>
      </c>
      <c r="G161" s="158">
        <v>1.7361111111111108E-2</v>
      </c>
      <c r="H161" s="157">
        <v>1.7488425925925925E-2</v>
      </c>
      <c r="I161" s="156">
        <v>1.7499999999999998E-2</v>
      </c>
      <c r="J161" s="159">
        <v>1.7569444444444447E-2</v>
      </c>
      <c r="K161" s="158">
        <v>1.7615740740740741E-2</v>
      </c>
      <c r="L161" s="157">
        <v>1.7615740740740741E-2</v>
      </c>
      <c r="M161" s="158">
        <v>1.7638888888888885E-2</v>
      </c>
      <c r="N161" s="157">
        <v>1.7638888888888888E-2</v>
      </c>
      <c r="O161" s="156">
        <v>1.7812499999999998E-2</v>
      </c>
      <c r="P161" s="160">
        <v>1.7916666666666668E-2</v>
      </c>
      <c r="Q161" s="156">
        <v>1.7939814814814811E-2</v>
      </c>
      <c r="R161" s="156"/>
      <c r="S161" s="159"/>
      <c r="T161" s="157"/>
      <c r="U161" s="161"/>
      <c r="V161" s="160"/>
      <c r="W161" s="122">
        <f>AVERAGE(E161,F161,G161)</f>
        <v>1.7233796296296292E-2</v>
      </c>
      <c r="AG161" s="15"/>
    </row>
    <row r="162" spans="1:33" ht="15" customHeight="1" x14ac:dyDescent="0.25">
      <c r="A162" s="162" t="s">
        <v>419</v>
      </c>
      <c r="B162" s="163"/>
      <c r="C162" s="163"/>
      <c r="D162" s="42"/>
      <c r="E162" s="58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163"/>
      <c r="X162" s="22"/>
      <c r="Y162" s="22"/>
      <c r="Z162" s="22"/>
      <c r="AA162" s="22"/>
      <c r="AB162" s="22"/>
      <c r="AC162" s="22"/>
      <c r="AD162" s="22"/>
      <c r="AE162" s="22"/>
      <c r="AF162" s="22"/>
      <c r="AG162" s="163"/>
    </row>
    <row r="163" spans="1:33" ht="15" customHeight="1" x14ac:dyDescent="0.25">
      <c r="A163" s="162">
        <v>1008</v>
      </c>
      <c r="B163" s="125" t="s">
        <v>420</v>
      </c>
      <c r="C163" s="125"/>
      <c r="D163" s="23">
        <v>2.0540123456790123E-2</v>
      </c>
      <c r="E163" s="26">
        <v>1.9432870370370371E-2</v>
      </c>
      <c r="F163" s="26">
        <v>2.0798611111111111E-2</v>
      </c>
      <c r="G163" s="26">
        <v>2.1388888888888888E-2</v>
      </c>
      <c r="H163" s="26">
        <v>2.1828703703703701E-2</v>
      </c>
      <c r="I163" s="26">
        <v>2.1898148148148149E-2</v>
      </c>
      <c r="J163" s="42">
        <v>2.2199074074074076E-2</v>
      </c>
      <c r="K163" s="42">
        <v>2.2604166666666668E-2</v>
      </c>
      <c r="L163" s="23">
        <v>2.2777777777777782E-2</v>
      </c>
      <c r="M163" s="20">
        <v>2.2847222222222224E-2</v>
      </c>
      <c r="N163" s="26">
        <v>2.298611111111111E-2</v>
      </c>
      <c r="O163" s="23">
        <v>2.3923611111111107E-2</v>
      </c>
      <c r="P163" s="23"/>
      <c r="Q163" s="25"/>
      <c r="R163" s="24"/>
      <c r="S163" s="24"/>
      <c r="T163" s="22"/>
      <c r="U163" s="22"/>
      <c r="V163" s="27"/>
      <c r="W163" s="42">
        <f>AVERAGE(E163,F163,G163)</f>
        <v>2.0540123456790123E-2</v>
      </c>
      <c r="X163" s="22"/>
      <c r="Y163" s="22"/>
      <c r="Z163" s="22"/>
      <c r="AA163" s="22"/>
      <c r="AB163" s="22"/>
      <c r="AC163" s="22"/>
      <c r="AD163" s="22"/>
      <c r="AE163" s="22"/>
      <c r="AF163" s="22"/>
      <c r="AG163" s="1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37"/>
  <sheetViews>
    <sheetView workbookViewId="0">
      <pane ySplit="1" topLeftCell="A2" activePane="bottomLeft" state="frozen"/>
      <selection pane="bottomLeft" activeCell="C2" sqref="C2"/>
    </sheetView>
  </sheetViews>
  <sheetFormatPr defaultColWidth="17.28515625" defaultRowHeight="15.75" customHeight="1" x14ac:dyDescent="0.25"/>
  <cols>
    <col min="1" max="1" width="13.28515625" customWidth="1"/>
    <col min="2" max="2" width="12" customWidth="1"/>
    <col min="3" max="3" width="24.85546875" customWidth="1"/>
    <col min="4" max="4" width="13.5703125" customWidth="1"/>
    <col min="5" max="5" width="14" customWidth="1"/>
    <col min="6" max="7" width="15.7109375" customWidth="1"/>
    <col min="8" max="8" width="13" customWidth="1"/>
    <col min="9" max="9" width="13.7109375" customWidth="1"/>
    <col min="10" max="10" width="18.5703125" customWidth="1"/>
    <col min="11" max="11" width="15.42578125" customWidth="1"/>
    <col min="12" max="12" width="8.7109375" customWidth="1"/>
  </cols>
  <sheetData>
    <row r="1" spans="1:12" ht="15" customHeight="1" x14ac:dyDescent="0.25">
      <c r="A1" s="164" t="s">
        <v>421</v>
      </c>
      <c r="B1" s="164" t="s">
        <v>422</v>
      </c>
      <c r="C1" s="164" t="s">
        <v>423</v>
      </c>
      <c r="D1" s="165" t="s">
        <v>424</v>
      </c>
      <c r="E1" s="165" t="s">
        <v>425</v>
      </c>
      <c r="F1" s="164" t="s">
        <v>426</v>
      </c>
      <c r="G1" s="165" t="s">
        <v>427</v>
      </c>
      <c r="H1" s="165" t="s">
        <v>428</v>
      </c>
      <c r="I1" s="15"/>
      <c r="J1" s="15"/>
      <c r="K1" s="15"/>
    </row>
    <row r="2" spans="1:12" x14ac:dyDescent="0.25">
      <c r="A2" s="166">
        <v>0.23263888888888887</v>
      </c>
      <c r="B2" s="22" t="s">
        <v>429</v>
      </c>
      <c r="C2" s="22" t="s">
        <v>430</v>
      </c>
      <c r="D2" s="22"/>
      <c r="E2" s="167">
        <v>1.2731481481481481E-2</v>
      </c>
      <c r="F2" s="168">
        <v>1.3113425925925926E-2</v>
      </c>
      <c r="G2" s="168">
        <f>F2-E2</f>
        <v>3.8194444444444517E-4</v>
      </c>
      <c r="H2" s="169"/>
      <c r="I2" s="15"/>
      <c r="J2" s="170"/>
      <c r="K2" s="15"/>
    </row>
    <row r="3" spans="1:12" x14ac:dyDescent="0.25">
      <c r="A3" s="166">
        <v>0.23958333333333334</v>
      </c>
      <c r="B3" s="22" t="s">
        <v>431</v>
      </c>
      <c r="C3" s="15" t="s">
        <v>432</v>
      </c>
      <c r="D3" s="22"/>
      <c r="E3" s="167">
        <v>1.4016203703703704E-2</v>
      </c>
      <c r="F3" s="168">
        <v>1.3495370370370371E-2</v>
      </c>
      <c r="G3" s="168"/>
      <c r="H3" s="169">
        <f>E3-F3</f>
        <v>5.2083333333333322E-4</v>
      </c>
      <c r="I3" s="15"/>
      <c r="J3" s="171"/>
      <c r="K3" s="171"/>
      <c r="L3" s="172"/>
    </row>
    <row r="4" spans="1:12" x14ac:dyDescent="0.25">
      <c r="A4" s="166">
        <v>0.24027777777777778</v>
      </c>
      <c r="B4" s="22" t="s">
        <v>433</v>
      </c>
      <c r="C4" s="22" t="s">
        <v>434</v>
      </c>
      <c r="D4" s="22"/>
      <c r="E4" s="167">
        <v>1.4586805555555554E-2</v>
      </c>
      <c r="F4" s="168">
        <v>1.462962962962963E-2</v>
      </c>
      <c r="G4" s="168">
        <f t="shared" ref="G4:G8" si="0">F4-E4</f>
        <v>4.2824074074075333E-5</v>
      </c>
      <c r="H4" s="169"/>
      <c r="I4" s="15"/>
      <c r="J4" s="171"/>
      <c r="K4" s="171"/>
      <c r="L4" s="172"/>
    </row>
    <row r="5" spans="1:12" ht="15" customHeight="1" x14ac:dyDescent="0.25">
      <c r="A5" s="166">
        <v>0.24097222222222223</v>
      </c>
      <c r="B5" s="22" t="s">
        <v>435</v>
      </c>
      <c r="C5" s="22" t="s">
        <v>436</v>
      </c>
      <c r="D5" s="22"/>
      <c r="E5" s="167">
        <v>1.4555555555555556E-2</v>
      </c>
      <c r="F5" s="168">
        <v>1.4652777777777778E-2</v>
      </c>
      <c r="G5" s="168">
        <f t="shared" si="0"/>
        <v>9.7222222222222501E-5</v>
      </c>
      <c r="H5" s="169"/>
      <c r="I5" s="15"/>
      <c r="J5" s="173"/>
      <c r="K5" s="173"/>
      <c r="L5" s="174"/>
    </row>
    <row r="6" spans="1:12" x14ac:dyDescent="0.25">
      <c r="A6" s="166">
        <v>0.24166666666666667</v>
      </c>
      <c r="B6" s="22" t="s">
        <v>437</v>
      </c>
      <c r="C6" s="21" t="s">
        <v>438</v>
      </c>
      <c r="D6" s="22"/>
      <c r="E6" s="175">
        <v>1.4797453703703703E-2</v>
      </c>
      <c r="F6" s="168">
        <v>1.4907407407407406E-2</v>
      </c>
      <c r="G6" s="168">
        <f t="shared" si="0"/>
        <v>1.0995370370370239E-4</v>
      </c>
      <c r="H6" s="169"/>
      <c r="I6" s="15"/>
      <c r="J6" s="171"/>
      <c r="K6" s="173"/>
      <c r="L6" s="174"/>
    </row>
    <row r="7" spans="1:12" x14ac:dyDescent="0.25">
      <c r="A7" s="166">
        <v>0.24236111111111111</v>
      </c>
      <c r="B7" s="22" t="s">
        <v>439</v>
      </c>
      <c r="C7" s="22" t="s">
        <v>440</v>
      </c>
      <c r="D7" s="22"/>
      <c r="E7" s="167">
        <v>1.5347222222222222E-2</v>
      </c>
      <c r="F7" s="168">
        <v>1.5347222222222222E-2</v>
      </c>
      <c r="G7" s="168">
        <f t="shared" si="0"/>
        <v>0</v>
      </c>
      <c r="H7" s="169">
        <f>E7-F7</f>
        <v>0</v>
      </c>
      <c r="I7" s="15"/>
      <c r="J7" s="171"/>
      <c r="K7" s="171"/>
      <c r="L7" s="172"/>
    </row>
    <row r="8" spans="1:12" x14ac:dyDescent="0.25">
      <c r="A8" s="166">
        <v>0.24374999999999999</v>
      </c>
      <c r="B8" s="22" t="s">
        <v>441</v>
      </c>
      <c r="C8" s="22" t="s">
        <v>442</v>
      </c>
      <c r="D8" s="22"/>
      <c r="E8" s="167">
        <v>1.5282407407407409E-2</v>
      </c>
      <c r="F8" s="168">
        <v>1.5659722222222221E-2</v>
      </c>
      <c r="G8" s="168">
        <f t="shared" si="0"/>
        <v>3.7731481481481123E-4</v>
      </c>
      <c r="H8" s="169"/>
      <c r="I8" s="15"/>
      <c r="J8" s="171"/>
      <c r="K8" s="171"/>
      <c r="L8" s="172"/>
    </row>
    <row r="9" spans="1:12" x14ac:dyDescent="0.25">
      <c r="A9" s="166">
        <v>0.24444444444444446</v>
      </c>
      <c r="B9" s="22" t="s">
        <v>443</v>
      </c>
      <c r="C9" s="22" t="s">
        <v>444</v>
      </c>
      <c r="D9" s="22"/>
      <c r="E9" s="167">
        <v>1.6719907407407409E-2</v>
      </c>
      <c r="F9" s="168">
        <v>1.5775462962962963E-2</v>
      </c>
      <c r="G9" s="168"/>
      <c r="H9" s="169">
        <f>E9-F9</f>
        <v>9.4444444444444567E-4</v>
      </c>
      <c r="I9" s="15"/>
      <c r="J9" s="171"/>
      <c r="K9" s="171"/>
      <c r="L9" s="172"/>
    </row>
    <row r="10" spans="1:12" x14ac:dyDescent="0.25">
      <c r="A10" s="166">
        <v>0.24513888888888888</v>
      </c>
      <c r="B10" s="22" t="s">
        <v>445</v>
      </c>
      <c r="C10" s="22" t="s">
        <v>446</v>
      </c>
      <c r="D10" s="22"/>
      <c r="E10" s="167">
        <v>1.5630787037037037E-2</v>
      </c>
      <c r="F10" s="168">
        <v>1.5717592592592592E-2</v>
      </c>
      <c r="G10" s="168">
        <f t="shared" ref="G10:G11" si="1">F10-E10</f>
        <v>8.6805555555555247E-5</v>
      </c>
      <c r="H10" s="169"/>
      <c r="I10" s="15"/>
      <c r="J10" s="171"/>
      <c r="K10" s="171"/>
      <c r="L10" s="172"/>
    </row>
    <row r="11" spans="1:12" x14ac:dyDescent="0.25">
      <c r="A11" s="166">
        <v>0.24583333333333335</v>
      </c>
      <c r="B11" s="22" t="s">
        <v>447</v>
      </c>
      <c r="C11" s="22" t="s">
        <v>448</v>
      </c>
      <c r="D11" s="22"/>
      <c r="E11" s="167">
        <v>1.5694444444444445E-2</v>
      </c>
      <c r="F11" s="168">
        <v>1.579861111111111E-2</v>
      </c>
      <c r="G11" s="168">
        <f t="shared" si="1"/>
        <v>1.041666666666656E-4</v>
      </c>
      <c r="H11" s="169"/>
      <c r="I11" s="15"/>
      <c r="J11" s="171"/>
      <c r="K11" s="171"/>
      <c r="L11" s="172"/>
    </row>
    <row r="12" spans="1:12" x14ac:dyDescent="0.25">
      <c r="A12" s="166">
        <v>0.24652777777777779</v>
      </c>
      <c r="B12" s="22" t="s">
        <v>449</v>
      </c>
      <c r="C12" s="176" t="s">
        <v>450</v>
      </c>
      <c r="D12" s="22"/>
      <c r="E12" s="167">
        <v>1.6493055555555556E-2</v>
      </c>
      <c r="F12" s="23">
        <v>1.6145833333333335E-2</v>
      </c>
      <c r="G12" s="168"/>
      <c r="H12" s="169">
        <f t="shared" ref="H12:H15" si="2">E12-F12</f>
        <v>3.4722222222222099E-4</v>
      </c>
      <c r="I12" s="15"/>
      <c r="J12" s="171"/>
      <c r="K12" s="171"/>
      <c r="L12" s="172"/>
    </row>
    <row r="13" spans="1:12" x14ac:dyDescent="0.25">
      <c r="A13" s="166">
        <v>0.24722222222222223</v>
      </c>
      <c r="B13" s="22" t="s">
        <v>451</v>
      </c>
      <c r="C13" s="22" t="s">
        <v>452</v>
      </c>
      <c r="D13" s="22"/>
      <c r="E13" s="167">
        <v>1.6334490740740743E-2</v>
      </c>
      <c r="F13" s="168">
        <v>1.6261574074074074E-2</v>
      </c>
      <c r="G13" s="168"/>
      <c r="H13" s="169">
        <f t="shared" si="2"/>
        <v>7.2916666666669044E-5</v>
      </c>
      <c r="I13" s="15"/>
      <c r="J13" s="171"/>
      <c r="K13" s="171"/>
      <c r="L13" s="172"/>
    </row>
    <row r="14" spans="1:12" x14ac:dyDescent="0.25">
      <c r="A14" s="166">
        <v>0.24791666666666667</v>
      </c>
      <c r="B14" s="22" t="s">
        <v>453</v>
      </c>
      <c r="C14" s="22" t="s">
        <v>454</v>
      </c>
      <c r="D14" s="22"/>
      <c r="E14" s="167">
        <v>1.7319444444444446E-2</v>
      </c>
      <c r="F14" s="168">
        <v>1.6296296296296295E-2</v>
      </c>
      <c r="G14" s="168"/>
      <c r="H14" s="169">
        <f t="shared" si="2"/>
        <v>1.0231481481481515E-3</v>
      </c>
      <c r="I14" s="15"/>
      <c r="J14" s="171"/>
      <c r="K14" s="171"/>
      <c r="L14" s="172"/>
    </row>
    <row r="15" spans="1:12" x14ac:dyDescent="0.25">
      <c r="A15" s="166">
        <v>0.24930555555555556</v>
      </c>
      <c r="B15" s="22" t="s">
        <v>455</v>
      </c>
      <c r="C15" s="22" t="s">
        <v>456</v>
      </c>
      <c r="D15" s="22"/>
      <c r="E15" s="167">
        <v>1.678935185185185E-2</v>
      </c>
      <c r="F15" s="168">
        <v>1.6689814814814817E-2</v>
      </c>
      <c r="G15" s="168"/>
      <c r="H15" s="169">
        <f t="shared" si="2"/>
        <v>9.9537037037033399E-5</v>
      </c>
      <c r="I15" s="15"/>
      <c r="J15" s="171"/>
      <c r="K15" s="171"/>
      <c r="L15" s="172"/>
    </row>
    <row r="16" spans="1:12" x14ac:dyDescent="0.25">
      <c r="A16" s="166">
        <v>0.25</v>
      </c>
      <c r="B16" s="22" t="s">
        <v>457</v>
      </c>
      <c r="C16" s="22" t="s">
        <v>458</v>
      </c>
      <c r="D16" s="22"/>
      <c r="E16" s="167">
        <v>1.6548611111111108E-2</v>
      </c>
      <c r="F16" s="177">
        <v>1.6759259259259258E-2</v>
      </c>
      <c r="G16" s="168">
        <f t="shared" ref="G16:G17" si="3">F16-E16</f>
        <v>2.1064814814815078E-4</v>
      </c>
      <c r="H16" s="169"/>
      <c r="I16" s="15"/>
      <c r="J16" s="171"/>
      <c r="K16" s="171"/>
      <c r="L16" s="172"/>
    </row>
    <row r="17" spans="1:12" x14ac:dyDescent="0.25">
      <c r="A17" s="166">
        <v>0.25069444444444444</v>
      </c>
      <c r="B17" s="22" t="s">
        <v>459</v>
      </c>
      <c r="C17" s="22" t="s">
        <v>460</v>
      </c>
      <c r="D17" s="22"/>
      <c r="E17" s="167">
        <v>1.6550925925925924E-2</v>
      </c>
      <c r="F17" s="168">
        <v>1.6886574074074075E-2</v>
      </c>
      <c r="G17" s="168">
        <f t="shared" si="3"/>
        <v>3.3564814814815089E-4</v>
      </c>
      <c r="H17" s="169"/>
      <c r="I17" s="15"/>
      <c r="J17" s="171"/>
      <c r="K17" s="171"/>
      <c r="L17" s="172"/>
    </row>
    <row r="18" spans="1:12" x14ac:dyDescent="0.25">
      <c r="A18" s="166">
        <v>0.25208333333333333</v>
      </c>
      <c r="B18" s="22" t="s">
        <v>461</v>
      </c>
      <c r="C18" s="22" t="s">
        <v>462</v>
      </c>
      <c r="D18" s="22"/>
      <c r="E18" s="167">
        <v>1.7557870370370373E-2</v>
      </c>
      <c r="F18" s="168">
        <v>1.7349537037037038E-2</v>
      </c>
      <c r="G18" s="168"/>
      <c r="H18" s="169">
        <f t="shared" ref="H18:H19" si="4">E18-F18</f>
        <v>2.0833333333333467E-4</v>
      </c>
      <c r="I18" s="15"/>
      <c r="J18" s="171"/>
      <c r="K18" s="171"/>
      <c r="L18" s="172"/>
    </row>
    <row r="19" spans="1:12" x14ac:dyDescent="0.25">
      <c r="A19" s="166">
        <v>0.25277777777777777</v>
      </c>
      <c r="B19" s="22" t="s">
        <v>463</v>
      </c>
      <c r="C19" s="176" t="s">
        <v>464</v>
      </c>
      <c r="D19" s="22"/>
      <c r="E19" s="167">
        <v>1.7708333333333333E-2</v>
      </c>
      <c r="F19" s="178">
        <v>1.7372685185185185E-2</v>
      </c>
      <c r="G19" s="168"/>
      <c r="H19" s="169">
        <f t="shared" si="4"/>
        <v>3.3564814814814742E-4</v>
      </c>
      <c r="I19" s="15"/>
      <c r="J19" s="171"/>
      <c r="K19" s="171"/>
      <c r="L19" s="172"/>
    </row>
    <row r="20" spans="1:12" x14ac:dyDescent="0.25">
      <c r="A20" s="166">
        <v>0.25416666666666665</v>
      </c>
      <c r="B20" s="22" t="s">
        <v>465</v>
      </c>
      <c r="C20" s="22" t="s">
        <v>466</v>
      </c>
      <c r="D20" s="22"/>
      <c r="E20" s="167">
        <v>1.7496527777777778E-2</v>
      </c>
      <c r="F20" s="168">
        <v>1.7499999999999998E-2</v>
      </c>
      <c r="G20" s="168">
        <f t="shared" ref="G20:G24" si="5">F20-E20</f>
        <v>3.4722222222206833E-6</v>
      </c>
      <c r="H20" s="169"/>
      <c r="I20" s="15"/>
      <c r="J20" s="171"/>
      <c r="K20" s="171"/>
      <c r="L20" s="172"/>
    </row>
    <row r="21" spans="1:12" x14ac:dyDescent="0.25">
      <c r="A21" s="166">
        <v>0.25486111111111109</v>
      </c>
      <c r="B21" s="22" t="s">
        <v>467</v>
      </c>
      <c r="C21" s="22" t="s">
        <v>468</v>
      </c>
      <c r="D21" s="22"/>
      <c r="E21" s="167">
        <v>1.7616898148148149E-2</v>
      </c>
      <c r="F21" s="168">
        <v>1.7662037037037035E-2</v>
      </c>
      <c r="G21" s="168">
        <f t="shared" si="5"/>
        <v>4.5138888888886231E-5</v>
      </c>
      <c r="H21" s="169"/>
      <c r="I21" s="15"/>
      <c r="J21" s="171"/>
      <c r="K21" s="171"/>
      <c r="L21" s="172"/>
    </row>
    <row r="22" spans="1:12" x14ac:dyDescent="0.25">
      <c r="A22" s="166">
        <v>0.25555555555555559</v>
      </c>
      <c r="B22" s="22" t="s">
        <v>469</v>
      </c>
      <c r="C22" s="22" t="s">
        <v>470</v>
      </c>
      <c r="D22" s="22"/>
      <c r="E22" s="167">
        <v>1.7552083333333333E-2</v>
      </c>
      <c r="F22" s="168">
        <v>1.7696759259259263E-2</v>
      </c>
      <c r="G22" s="168">
        <f t="shared" si="5"/>
        <v>1.4467592592593004E-4</v>
      </c>
      <c r="H22" s="169"/>
      <c r="I22" s="15"/>
      <c r="J22" s="171"/>
      <c r="K22" s="171"/>
      <c r="L22" s="172"/>
    </row>
    <row r="23" spans="1:12" x14ac:dyDescent="0.25">
      <c r="A23" s="166">
        <v>0.25625000000000003</v>
      </c>
      <c r="B23" s="22" t="s">
        <v>471</v>
      </c>
      <c r="C23" s="176" t="s">
        <v>472</v>
      </c>
      <c r="D23" s="22"/>
      <c r="E23" s="167">
        <v>1.7384259259259262E-2</v>
      </c>
      <c r="F23" s="168">
        <v>1.7812499999999998E-2</v>
      </c>
      <c r="G23" s="168">
        <f t="shared" si="5"/>
        <v>4.2824074074073598E-4</v>
      </c>
      <c r="H23" s="169"/>
      <c r="I23" s="15"/>
      <c r="J23" s="171"/>
      <c r="K23" s="171"/>
      <c r="L23" s="172"/>
    </row>
    <row r="24" spans="1:12" x14ac:dyDescent="0.25">
      <c r="A24" s="166">
        <v>0.25694444444444448</v>
      </c>
      <c r="B24" s="22" t="s">
        <v>473</v>
      </c>
      <c r="C24" s="22" t="s">
        <v>474</v>
      </c>
      <c r="D24" s="22"/>
      <c r="E24" s="167">
        <v>1.7719907407407406E-2</v>
      </c>
      <c r="F24" s="168">
        <v>1.8055555555555557E-2</v>
      </c>
      <c r="G24" s="168">
        <f t="shared" si="5"/>
        <v>3.3564814814815089E-4</v>
      </c>
      <c r="H24" s="169"/>
      <c r="I24" s="15"/>
      <c r="J24" s="171"/>
      <c r="K24" s="171"/>
      <c r="L24" s="172"/>
    </row>
    <row r="25" spans="1:12" x14ac:dyDescent="0.25">
      <c r="A25" s="166">
        <v>0.25763888888888892</v>
      </c>
      <c r="B25" s="22" t="s">
        <v>475</v>
      </c>
      <c r="C25" s="22" t="s">
        <v>476</v>
      </c>
      <c r="D25" s="22"/>
      <c r="E25" s="167">
        <v>1.8865740740740742E-2</v>
      </c>
      <c r="F25" s="168">
        <v>1.8634259259259257E-2</v>
      </c>
      <c r="G25" s="168"/>
      <c r="H25" s="169">
        <f>E25-F25</f>
        <v>2.3148148148148529E-4</v>
      </c>
      <c r="I25" s="15"/>
      <c r="J25" s="171"/>
      <c r="K25" s="171"/>
      <c r="L25" s="172"/>
    </row>
    <row r="26" spans="1:12" x14ac:dyDescent="0.25">
      <c r="A26" s="166">
        <v>0.25763888888888892</v>
      </c>
      <c r="B26" s="22" t="s">
        <v>477</v>
      </c>
      <c r="C26" s="22" t="s">
        <v>478</v>
      </c>
      <c r="D26" s="22"/>
      <c r="E26" s="167">
        <v>1.8181712962962965E-2</v>
      </c>
      <c r="F26" s="179">
        <v>1.8969907407407408E-2</v>
      </c>
      <c r="G26" s="168">
        <f t="shared" ref="G26:G27" si="6">F26-E26</f>
        <v>7.8819444444444206E-4</v>
      </c>
      <c r="H26" s="169"/>
      <c r="I26" s="15"/>
      <c r="J26" s="170"/>
      <c r="K26" s="170"/>
      <c r="L26" s="180"/>
    </row>
    <row r="27" spans="1:12" x14ac:dyDescent="0.25">
      <c r="A27" s="166">
        <v>0.25833333333333336</v>
      </c>
      <c r="B27" s="22" t="s">
        <v>479</v>
      </c>
      <c r="C27" s="22" t="s">
        <v>480</v>
      </c>
      <c r="D27" s="22"/>
      <c r="E27" s="167">
        <v>1.8541666666666668E-2</v>
      </c>
      <c r="F27" s="168">
        <v>1.9351851851851853E-2</v>
      </c>
      <c r="G27" s="168">
        <f t="shared" si="6"/>
        <v>8.1018518518518462E-4</v>
      </c>
      <c r="H27" s="169"/>
      <c r="I27" s="15"/>
      <c r="J27" s="170"/>
      <c r="K27" s="170"/>
      <c r="L27" s="180"/>
    </row>
    <row r="28" spans="1:12" x14ac:dyDescent="0.25">
      <c r="A28" s="166">
        <v>0.2590277777777778</v>
      </c>
      <c r="B28" s="22" t="s">
        <v>481</v>
      </c>
      <c r="C28" s="22" t="s">
        <v>482</v>
      </c>
      <c r="D28" s="22"/>
      <c r="E28" s="167">
        <v>2.056712962962963E-2</v>
      </c>
      <c r="F28" s="168">
        <v>2.0532407407407405E-2</v>
      </c>
      <c r="G28" s="168"/>
      <c r="H28" s="169">
        <f>E28-F28</f>
        <v>3.4722222222224181E-5</v>
      </c>
      <c r="I28" s="15"/>
      <c r="J28" s="170"/>
      <c r="K28" s="170"/>
      <c r="L28" s="180"/>
    </row>
    <row r="29" spans="1:12" x14ac:dyDescent="0.25">
      <c r="A29" s="166">
        <v>0.25972222222222202</v>
      </c>
      <c r="B29" s="22" t="s">
        <v>483</v>
      </c>
      <c r="C29" s="22" t="s">
        <v>484</v>
      </c>
      <c r="D29" s="22"/>
      <c r="E29" s="167">
        <v>1.9988425925925927E-2</v>
      </c>
      <c r="F29" s="168">
        <v>2.0798611111111111E-2</v>
      </c>
      <c r="G29" s="168">
        <f>F29-E29</f>
        <v>8.1018518518518462E-4</v>
      </c>
      <c r="H29" s="169"/>
      <c r="I29" s="15"/>
      <c r="J29" s="170"/>
      <c r="K29" s="170"/>
      <c r="L29" s="180"/>
    </row>
    <row r="30" spans="1:12" x14ac:dyDescent="0.25">
      <c r="A30" s="15"/>
      <c r="B30" s="171"/>
      <c r="C30" s="171"/>
      <c r="D30" s="172"/>
      <c r="E30" s="14"/>
      <c r="F30" s="15"/>
      <c r="G30" s="15"/>
      <c r="H30" s="15"/>
      <c r="I30" s="15"/>
      <c r="J30" s="170"/>
      <c r="K30" s="170"/>
      <c r="L30" s="180"/>
    </row>
    <row r="31" spans="1:12" x14ac:dyDescent="0.25">
      <c r="A31" s="15"/>
      <c r="B31" s="15"/>
      <c r="C31" s="15"/>
      <c r="D31" s="15"/>
      <c r="E31" s="14"/>
      <c r="F31" s="15"/>
      <c r="G31" s="15"/>
      <c r="H31" s="15"/>
      <c r="I31" s="15"/>
      <c r="J31" s="170"/>
      <c r="K31" s="170"/>
      <c r="L31" s="180"/>
    </row>
    <row r="32" spans="1:12" x14ac:dyDescent="0.25">
      <c r="A32" s="15"/>
      <c r="B32" s="15"/>
      <c r="C32" s="15"/>
      <c r="D32" s="15"/>
      <c r="E32" s="14"/>
      <c r="F32" s="15"/>
      <c r="G32" s="15"/>
      <c r="H32" s="15"/>
      <c r="I32" s="15"/>
      <c r="J32" s="170"/>
      <c r="K32" s="170"/>
      <c r="L32" s="180"/>
    </row>
    <row r="33" spans="1:12" x14ac:dyDescent="0.25">
      <c r="A33" s="15"/>
      <c r="B33" s="15"/>
      <c r="C33" s="15"/>
      <c r="D33" s="15"/>
      <c r="E33" s="14"/>
      <c r="F33" s="15"/>
      <c r="G33" s="15"/>
      <c r="H33" s="15"/>
      <c r="I33" s="15"/>
      <c r="J33" s="170"/>
      <c r="K33" s="170"/>
      <c r="L33" s="180"/>
    </row>
    <row r="34" spans="1:12" x14ac:dyDescent="0.25">
      <c r="A34" s="15"/>
      <c r="B34" s="15"/>
      <c r="C34" s="15"/>
      <c r="D34" s="15"/>
      <c r="E34" s="14"/>
      <c r="F34" s="15"/>
      <c r="G34" s="15"/>
      <c r="H34" s="15"/>
      <c r="I34" s="15"/>
      <c r="J34" s="170"/>
      <c r="K34" s="170"/>
      <c r="L34" s="180"/>
    </row>
    <row r="35" spans="1:12" x14ac:dyDescent="0.25">
      <c r="A35" s="15"/>
      <c r="B35" s="15"/>
      <c r="C35" s="15"/>
      <c r="D35" s="15"/>
      <c r="E35" s="14"/>
      <c r="F35" s="15"/>
      <c r="G35" s="15"/>
      <c r="H35" s="15"/>
      <c r="I35" s="15"/>
      <c r="J35" s="170"/>
      <c r="K35" s="170"/>
      <c r="L35" s="180"/>
    </row>
    <row r="36" spans="1:12" x14ac:dyDescent="0.25">
      <c r="A36" s="15"/>
      <c r="B36" s="15"/>
      <c r="C36" s="15"/>
      <c r="D36" s="15"/>
      <c r="E36" s="14"/>
      <c r="F36" s="15"/>
      <c r="G36" s="15"/>
      <c r="H36" s="15"/>
      <c r="I36" s="15"/>
      <c r="J36" s="170"/>
      <c r="K36" s="170"/>
      <c r="L36" s="180"/>
    </row>
    <row r="37" spans="1:12" x14ac:dyDescent="0.25">
      <c r="A37" s="15"/>
      <c r="B37" s="15"/>
      <c r="C37" s="15"/>
      <c r="D37" s="15"/>
      <c r="E37" s="14"/>
      <c r="F37" s="15"/>
      <c r="G37" s="15"/>
      <c r="H37" s="15"/>
      <c r="I37" s="15"/>
      <c r="J37" s="171"/>
      <c r="K37" s="171"/>
      <c r="L37" s="1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N20"/>
  <sheetViews>
    <sheetView workbookViewId="0"/>
  </sheetViews>
  <sheetFormatPr defaultColWidth="17.28515625" defaultRowHeight="15.75" customHeight="1" x14ac:dyDescent="0.25"/>
  <cols>
    <col min="1" max="1" width="12.42578125" customWidth="1"/>
    <col min="2" max="2" width="13.28515625" customWidth="1"/>
    <col min="3" max="3" width="15" customWidth="1"/>
    <col min="4" max="14" width="8.7109375" customWidth="1"/>
  </cols>
  <sheetData>
    <row r="1" spans="1:14" ht="72" customHeight="1" x14ac:dyDescent="0.25">
      <c r="A1" s="181" t="s">
        <v>485</v>
      </c>
      <c r="B1" s="2" t="s">
        <v>1</v>
      </c>
      <c r="C1" s="2" t="s">
        <v>2</v>
      </c>
      <c r="D1" s="6" t="s">
        <v>24</v>
      </c>
      <c r="E1" s="7" t="s">
        <v>25</v>
      </c>
      <c r="F1" s="7" t="s">
        <v>26</v>
      </c>
      <c r="G1" s="8" t="s">
        <v>27</v>
      </c>
      <c r="H1" s="10" t="s">
        <v>30</v>
      </c>
      <c r="I1" s="2" t="s">
        <v>36</v>
      </c>
      <c r="J1" s="14"/>
      <c r="K1" s="14"/>
      <c r="L1" s="14"/>
      <c r="M1" s="14"/>
      <c r="N1" s="14"/>
    </row>
    <row r="2" spans="1:14" ht="18" customHeight="1" x14ac:dyDescent="0.25">
      <c r="A2" s="22" t="s">
        <v>410</v>
      </c>
      <c r="B2" s="17" t="s">
        <v>283</v>
      </c>
      <c r="C2" s="17" t="s">
        <v>285</v>
      </c>
      <c r="D2" s="62">
        <v>2.5381944444444443E-2</v>
      </c>
      <c r="E2" s="44">
        <v>1.7800925925925925E-2</v>
      </c>
      <c r="F2" s="44">
        <v>3.8009259259259263E-2</v>
      </c>
      <c r="G2" s="45">
        <v>2.3912037037037034E-2</v>
      </c>
      <c r="H2" s="34">
        <v>1.4745370370370372E-2</v>
      </c>
      <c r="I2" s="38">
        <v>0.11984953703703703</v>
      </c>
      <c r="J2" s="14"/>
      <c r="K2" s="14"/>
      <c r="L2" s="14"/>
      <c r="M2" s="14"/>
      <c r="N2" s="14"/>
    </row>
    <row r="3" spans="1:14" ht="18" customHeight="1" x14ac:dyDescent="0.25">
      <c r="A3" s="22" t="s">
        <v>407</v>
      </c>
      <c r="B3" s="17" t="s">
        <v>354</v>
      </c>
      <c r="C3" s="17" t="s">
        <v>355</v>
      </c>
      <c r="D3" s="62">
        <v>2.5567129629629634E-2</v>
      </c>
      <c r="E3" s="44">
        <v>1.7789351851851851E-2</v>
      </c>
      <c r="F3" s="31">
        <v>3.8530092592592595E-2</v>
      </c>
      <c r="G3" s="54">
        <v>2.388888888888889E-2</v>
      </c>
      <c r="H3" s="34">
        <v>1.4652777777777778E-2</v>
      </c>
      <c r="I3" s="38">
        <v>0.12042824074074074</v>
      </c>
      <c r="J3" s="67"/>
      <c r="K3" s="67"/>
      <c r="L3" s="67"/>
      <c r="M3" s="14"/>
      <c r="N3" s="14"/>
    </row>
    <row r="4" spans="1:14" ht="18" customHeight="1" x14ac:dyDescent="0.25">
      <c r="A4" s="22" t="s">
        <v>409</v>
      </c>
      <c r="B4" s="17" t="s">
        <v>79</v>
      </c>
      <c r="C4" s="17" t="s">
        <v>82</v>
      </c>
      <c r="D4" s="59">
        <v>2.6909722222222224E-2</v>
      </c>
      <c r="E4" s="60">
        <v>1.8252314814814815E-2</v>
      </c>
      <c r="F4" s="31">
        <v>3.9872685185185185E-2</v>
      </c>
      <c r="G4" s="32">
        <v>2.539351851851852E-2</v>
      </c>
      <c r="H4" s="34">
        <v>1.5636574074074074E-2</v>
      </c>
      <c r="I4" s="38">
        <v>0.12606481481481482</v>
      </c>
      <c r="J4" s="14"/>
      <c r="K4" s="14"/>
      <c r="L4" s="14"/>
      <c r="M4" s="67"/>
      <c r="N4" s="67"/>
    </row>
    <row r="5" spans="1:14" ht="18" customHeight="1" x14ac:dyDescent="0.25">
      <c r="A5" s="22" t="s">
        <v>413</v>
      </c>
      <c r="B5" s="17" t="s">
        <v>167</v>
      </c>
      <c r="C5" s="17" t="s">
        <v>168</v>
      </c>
      <c r="D5" s="62">
        <v>2.7222222222222228E-2</v>
      </c>
      <c r="E5" s="44">
        <v>1.8622685185185183E-2</v>
      </c>
      <c r="F5" s="44">
        <v>4.0254629629629633E-2</v>
      </c>
      <c r="G5" s="54">
        <v>2.5243055555555557E-2</v>
      </c>
      <c r="H5" s="34">
        <v>1.5717592592592592E-2</v>
      </c>
      <c r="I5" s="38">
        <v>0.12706018518518519</v>
      </c>
      <c r="J5" s="14"/>
      <c r="K5" s="14"/>
      <c r="L5" s="14"/>
      <c r="M5" s="14"/>
      <c r="N5" s="14"/>
    </row>
    <row r="6" spans="1:14" ht="18" customHeight="1" x14ac:dyDescent="0.25">
      <c r="A6" s="22" t="s">
        <v>411</v>
      </c>
      <c r="B6" s="17" t="s">
        <v>202</v>
      </c>
      <c r="C6" s="17" t="s">
        <v>203</v>
      </c>
      <c r="D6" s="59">
        <v>2.8136574074074074E-2</v>
      </c>
      <c r="E6" s="60">
        <v>1.8981481481481481E-2</v>
      </c>
      <c r="F6" s="31">
        <v>4.1435185185185179E-2</v>
      </c>
      <c r="G6" s="32">
        <v>2.5486111111111112E-2</v>
      </c>
      <c r="H6" s="34">
        <v>1.5972222222222224E-2</v>
      </c>
      <c r="I6" s="38">
        <v>0.13001157407407407</v>
      </c>
      <c r="J6" s="14"/>
      <c r="K6" s="14"/>
      <c r="L6" s="14"/>
      <c r="M6" s="14"/>
      <c r="N6" s="14"/>
    </row>
    <row r="7" spans="1:14" ht="18" customHeight="1" x14ac:dyDescent="0.25">
      <c r="A7" s="22" t="s">
        <v>407</v>
      </c>
      <c r="B7" s="17" t="s">
        <v>132</v>
      </c>
      <c r="C7" s="17" t="s">
        <v>133</v>
      </c>
      <c r="D7" s="59">
        <v>3.1469907407407412E-2</v>
      </c>
      <c r="E7" s="60">
        <v>1.9664351851851853E-2</v>
      </c>
      <c r="F7" s="31">
        <v>4.3356481481481475E-2</v>
      </c>
      <c r="G7" s="32">
        <v>2.7314814814814816E-2</v>
      </c>
      <c r="H7" s="34">
        <v>1.6296296296296295E-2</v>
      </c>
      <c r="I7" s="38">
        <v>0.13810185185185186</v>
      </c>
      <c r="J7" s="14"/>
      <c r="K7" s="14"/>
      <c r="L7" s="14"/>
      <c r="M7" s="14"/>
      <c r="N7" s="14"/>
    </row>
    <row r="8" spans="1:14" ht="18" customHeight="1" x14ac:dyDescent="0.25">
      <c r="A8" s="22" t="s">
        <v>413</v>
      </c>
      <c r="B8" s="17" t="s">
        <v>346</v>
      </c>
      <c r="C8" s="17" t="s">
        <v>257</v>
      </c>
      <c r="D8" s="59">
        <v>3.1817129629629633E-2</v>
      </c>
      <c r="E8" s="60">
        <v>2.0914351851851851E-2</v>
      </c>
      <c r="F8" s="31">
        <v>4.5405092592592594E-2</v>
      </c>
      <c r="G8" s="54">
        <v>2.7916666666666669E-2</v>
      </c>
      <c r="H8" s="34">
        <v>1.7361111111111112E-2</v>
      </c>
      <c r="I8" s="38">
        <v>0.14341435185185186</v>
      </c>
      <c r="J8" s="67"/>
      <c r="K8" s="14"/>
      <c r="L8" s="14"/>
      <c r="M8" s="14"/>
      <c r="N8" s="14"/>
    </row>
    <row r="9" spans="1:14" ht="18" customHeight="1" x14ac:dyDescent="0.25">
      <c r="A9" s="22" t="s">
        <v>411</v>
      </c>
      <c r="B9" s="17" t="s">
        <v>361</v>
      </c>
      <c r="C9" s="17" t="s">
        <v>362</v>
      </c>
      <c r="D9" s="48">
        <v>3.4282407407407407E-2</v>
      </c>
      <c r="E9" s="44">
        <v>2.1261574074074075E-2</v>
      </c>
      <c r="F9" s="44">
        <v>4.6319444444444441E-2</v>
      </c>
      <c r="G9" s="54">
        <v>2.855324074074074E-2</v>
      </c>
      <c r="H9" s="34">
        <v>1.7511574074074072E-2</v>
      </c>
      <c r="I9" s="38">
        <v>0.14792824074074076</v>
      </c>
      <c r="J9" s="14"/>
      <c r="L9" s="14"/>
      <c r="M9" s="14"/>
      <c r="N9" s="14"/>
    </row>
    <row r="10" spans="1:14" ht="18" customHeight="1" x14ac:dyDescent="0.25">
      <c r="A10" s="22" t="s">
        <v>411</v>
      </c>
      <c r="B10" s="17" t="s">
        <v>249</v>
      </c>
      <c r="C10" s="17" t="s">
        <v>250</v>
      </c>
      <c r="D10" s="59">
        <v>3.4074074074074076E-2</v>
      </c>
      <c r="E10" s="60">
        <v>2.0902777777777781E-2</v>
      </c>
      <c r="F10" s="31">
        <v>4.760416666666667E-2</v>
      </c>
      <c r="G10" s="32">
        <v>2.8761574074074075E-2</v>
      </c>
      <c r="H10" s="34">
        <v>1.7499999999999998E-2</v>
      </c>
      <c r="I10" s="38">
        <v>0.14884259259259261</v>
      </c>
      <c r="J10" s="14"/>
      <c r="K10" s="14"/>
      <c r="L10" s="14"/>
      <c r="M10" s="14">
        <v>0</v>
      </c>
      <c r="N10" s="14">
        <v>0</v>
      </c>
    </row>
    <row r="11" spans="1:14" ht="15" customHeight="1" x14ac:dyDescent="0.25">
      <c r="A11" s="15"/>
    </row>
    <row r="12" spans="1:14" ht="15" customHeight="1" x14ac:dyDescent="0.25">
      <c r="A12" s="15"/>
    </row>
    <row r="13" spans="1:14" ht="15" customHeight="1" x14ac:dyDescent="0.25">
      <c r="A13" s="15"/>
    </row>
    <row r="14" spans="1:14" ht="15" customHeight="1" x14ac:dyDescent="0.25">
      <c r="A14" s="15"/>
    </row>
    <row r="15" spans="1:14" ht="15" customHeight="1" x14ac:dyDescent="0.25">
      <c r="A15" s="15"/>
    </row>
    <row r="16" spans="1:14" ht="15" customHeight="1" x14ac:dyDescent="0.25">
      <c r="A16" s="15"/>
    </row>
    <row r="17" spans="1:1" ht="15" customHeight="1" x14ac:dyDescent="0.25">
      <c r="A17" s="15"/>
    </row>
    <row r="18" spans="1:1" ht="15" customHeight="1" x14ac:dyDescent="0.25">
      <c r="A18" s="15"/>
    </row>
    <row r="19" spans="1:1" ht="15" customHeight="1" x14ac:dyDescent="0.25">
      <c r="A19" s="15"/>
    </row>
    <row r="20" spans="1:1" ht="15" customHeight="1" x14ac:dyDescent="0.25">
      <c r="A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83B0-452B-4C8C-84E7-50B84623CBE9}">
  <sheetPr codeName="Sheet5">
    <outlinePr summaryBelow="0" summaryRight="0"/>
  </sheetPr>
  <dimension ref="A2:AH244"/>
  <sheetViews>
    <sheetView zoomScale="60" zoomScaleNormal="60" workbookViewId="0">
      <pane xSplit="1" ySplit="2" topLeftCell="B119" activePane="bottomRight" state="frozen"/>
      <selection pane="topRight" activeCell="E1" sqref="E1"/>
      <selection pane="bottomLeft" activeCell="A2" sqref="A2"/>
      <selection pane="bottomRight" activeCell="A141" sqref="A141"/>
    </sheetView>
  </sheetViews>
  <sheetFormatPr defaultColWidth="17.28515625" defaultRowHeight="15.75" customHeight="1" x14ac:dyDescent="0.25"/>
  <cols>
    <col min="1" max="1" width="22.42578125" style="15" customWidth="1"/>
    <col min="2" max="2" width="15" style="15" customWidth="1"/>
    <col min="3" max="3" width="16" style="15" customWidth="1"/>
    <col min="4" max="4" width="15.28515625" style="15" customWidth="1"/>
    <col min="5" max="5" width="15" style="15" customWidth="1"/>
    <col min="6" max="6" width="26.7109375" style="15" customWidth="1"/>
    <col min="7" max="7" width="23.5703125" style="15" customWidth="1"/>
    <col min="8" max="9" width="24" style="15" customWidth="1"/>
    <col min="10" max="10" width="19.5703125" style="15" customWidth="1"/>
    <col min="11" max="11" width="16.7109375" style="15" customWidth="1"/>
    <col min="12" max="12" width="21.85546875" style="15" customWidth="1"/>
    <col min="13" max="13" width="23.7109375" style="15" customWidth="1"/>
    <col min="14" max="14" width="22" style="15" customWidth="1"/>
    <col min="15" max="15" width="24" style="15" customWidth="1"/>
    <col min="16" max="16" width="22.5703125" style="15" customWidth="1"/>
    <col min="17" max="17" width="23" style="15" customWidth="1"/>
    <col min="18" max="18" width="20.42578125" style="15" customWidth="1"/>
    <col min="19" max="19" width="19.140625" style="15" customWidth="1"/>
    <col min="20" max="20" width="24.85546875" style="15" customWidth="1"/>
    <col min="21" max="21" width="25.85546875" style="15" customWidth="1"/>
    <col min="22" max="22" width="27" style="15" customWidth="1"/>
    <col min="23" max="23" width="13.7109375" style="15" customWidth="1"/>
    <col min="24" max="24" width="19.140625" style="15" customWidth="1"/>
    <col min="25" max="25" width="19.85546875" style="15" customWidth="1"/>
    <col min="26" max="26" width="13" style="15" customWidth="1"/>
    <col min="27" max="34" width="8.7109375" style="15" customWidth="1"/>
    <col min="35" max="35" width="13" style="15" customWidth="1"/>
    <col min="36" max="16384" width="17.28515625" style="15"/>
  </cols>
  <sheetData>
    <row r="2" spans="1:26" ht="75" customHeight="1" x14ac:dyDescent="0.25">
      <c r="A2" s="2"/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5" t="s">
        <v>21</v>
      </c>
      <c r="U2" s="4" t="s">
        <v>22</v>
      </c>
      <c r="V2" s="4" t="s">
        <v>23</v>
      </c>
      <c r="W2" s="6" t="s">
        <v>24</v>
      </c>
      <c r="X2" s="7" t="s">
        <v>25</v>
      </c>
      <c r="Y2" s="7" t="s">
        <v>26</v>
      </c>
      <c r="Z2" s="8" t="s">
        <v>27</v>
      </c>
    </row>
    <row r="3" spans="1:26" ht="75" customHeight="1" x14ac:dyDescent="0.25">
      <c r="A3" s="2"/>
      <c r="B3" s="3" t="s">
        <v>717</v>
      </c>
      <c r="C3" s="3" t="s">
        <v>717</v>
      </c>
      <c r="D3" s="3" t="s">
        <v>717</v>
      </c>
      <c r="E3" s="3" t="s">
        <v>717</v>
      </c>
      <c r="F3" s="3" t="s">
        <v>717</v>
      </c>
      <c r="G3" s="3" t="s">
        <v>717</v>
      </c>
      <c r="H3" s="3" t="s">
        <v>717</v>
      </c>
      <c r="I3" s="3" t="s">
        <v>717</v>
      </c>
      <c r="J3" s="3" t="s">
        <v>717</v>
      </c>
      <c r="K3" s="3" t="s">
        <v>717</v>
      </c>
      <c r="L3" s="3" t="s">
        <v>717</v>
      </c>
      <c r="M3" s="3" t="s">
        <v>717</v>
      </c>
      <c r="N3" s="3" t="s">
        <v>717</v>
      </c>
      <c r="O3" s="3" t="s">
        <v>717</v>
      </c>
      <c r="P3" s="3" t="s">
        <v>717</v>
      </c>
      <c r="Q3" s="3" t="s">
        <v>717</v>
      </c>
      <c r="R3" s="3" t="s">
        <v>717</v>
      </c>
      <c r="S3" s="3" t="s">
        <v>717</v>
      </c>
      <c r="T3" s="3" t="s">
        <v>717</v>
      </c>
      <c r="U3" s="3" t="s">
        <v>717</v>
      </c>
      <c r="V3" s="3" t="s">
        <v>717</v>
      </c>
      <c r="W3" s="6" t="s">
        <v>718</v>
      </c>
      <c r="X3" s="7" t="s">
        <v>719</v>
      </c>
      <c r="Y3" s="7" t="s">
        <v>720</v>
      </c>
      <c r="Z3" s="182" t="s">
        <v>721</v>
      </c>
    </row>
    <row r="4" spans="1:26" ht="75" customHeight="1" x14ac:dyDescent="0.25">
      <c r="A4" s="2" t="s">
        <v>723</v>
      </c>
      <c r="B4" s="3">
        <v>41548</v>
      </c>
      <c r="C4" s="3">
        <v>41555</v>
      </c>
      <c r="D4" s="3">
        <v>41562</v>
      </c>
      <c r="E4" s="3">
        <v>41569</v>
      </c>
      <c r="F4" s="3">
        <v>41576</v>
      </c>
      <c r="G4" s="3">
        <v>41583</v>
      </c>
      <c r="H4" s="3">
        <v>41590</v>
      </c>
      <c r="I4" s="3">
        <v>41597</v>
      </c>
      <c r="J4" s="3">
        <v>41604</v>
      </c>
      <c r="K4" s="3">
        <v>41618</v>
      </c>
      <c r="L4" s="3">
        <v>41653</v>
      </c>
      <c r="M4" s="3">
        <v>41660</v>
      </c>
      <c r="N4" s="3">
        <v>41667</v>
      </c>
      <c r="O4" s="3">
        <v>41674</v>
      </c>
      <c r="P4" s="3">
        <v>41681</v>
      </c>
      <c r="Q4" s="3">
        <v>41688</v>
      </c>
      <c r="R4" s="3">
        <v>41695</v>
      </c>
      <c r="S4" s="3">
        <v>41702</v>
      </c>
      <c r="T4" s="183">
        <v>41709</v>
      </c>
      <c r="U4" s="3">
        <v>41716</v>
      </c>
      <c r="V4" s="3">
        <v>41695</v>
      </c>
      <c r="W4" s="184">
        <v>41611</v>
      </c>
      <c r="X4" s="185">
        <v>41623</v>
      </c>
      <c r="Y4" s="185">
        <v>41686</v>
      </c>
      <c r="Z4" s="186">
        <v>41700</v>
      </c>
    </row>
    <row r="5" spans="1:26" ht="18" customHeight="1" x14ac:dyDescent="0.25">
      <c r="A5" s="17" t="s">
        <v>486</v>
      </c>
      <c r="B5" s="18">
        <v>1.2037037037037037E-2</v>
      </c>
      <c r="C5" s="19"/>
      <c r="D5" s="20">
        <v>1.9328703703703706E-2</v>
      </c>
      <c r="E5" s="21"/>
      <c r="F5" s="21"/>
      <c r="G5" s="20"/>
      <c r="H5" s="163"/>
      <c r="I5" s="163"/>
      <c r="J5" s="17"/>
      <c r="K5" s="23"/>
      <c r="L5" s="24"/>
      <c r="M5" s="24"/>
      <c r="N5" s="25"/>
      <c r="O5" s="25"/>
      <c r="P5" s="26"/>
      <c r="Q5" s="26"/>
      <c r="R5" s="25"/>
      <c r="S5" s="27"/>
      <c r="T5" s="28"/>
      <c r="U5" s="25"/>
      <c r="V5" s="27"/>
      <c r="W5" s="29"/>
      <c r="X5" s="30"/>
      <c r="Y5" s="31"/>
      <c r="Z5" s="32"/>
    </row>
    <row r="6" spans="1:26" ht="18" customHeight="1" x14ac:dyDescent="0.25">
      <c r="A6" s="17" t="s">
        <v>487</v>
      </c>
      <c r="B6" s="18"/>
      <c r="C6" s="19"/>
      <c r="D6" s="20"/>
      <c r="E6" s="21"/>
      <c r="F6" s="21"/>
      <c r="G6" s="20"/>
      <c r="H6" s="163"/>
      <c r="I6" s="163"/>
      <c r="J6" s="17"/>
      <c r="K6" s="23"/>
      <c r="L6" s="24"/>
      <c r="M6" s="24"/>
      <c r="N6" s="25"/>
      <c r="O6" s="25"/>
      <c r="P6" s="26"/>
      <c r="Q6" s="26"/>
      <c r="R6" s="25"/>
      <c r="S6" s="27"/>
      <c r="T6" s="40">
        <v>1.6863425925925928E-2</v>
      </c>
      <c r="U6" s="25"/>
      <c r="V6" s="27"/>
      <c r="W6" s="29"/>
      <c r="X6" s="30"/>
      <c r="Y6" s="31"/>
      <c r="Z6" s="32"/>
    </row>
    <row r="7" spans="1:26" ht="18" customHeight="1" x14ac:dyDescent="0.25">
      <c r="A7" s="17" t="s">
        <v>488</v>
      </c>
      <c r="B7" s="18"/>
      <c r="C7" s="19"/>
      <c r="D7" s="20"/>
      <c r="E7" s="21"/>
      <c r="F7" s="21"/>
      <c r="G7" s="20"/>
      <c r="H7" s="163"/>
      <c r="I7" s="23">
        <v>1.8912037037037036E-2</v>
      </c>
      <c r="J7" s="17"/>
      <c r="K7" s="23"/>
      <c r="L7" s="24"/>
      <c r="M7" s="24"/>
      <c r="N7" s="25"/>
      <c r="O7" s="25"/>
      <c r="P7" s="26"/>
      <c r="Q7" s="26"/>
      <c r="R7" s="25"/>
      <c r="S7" s="27"/>
      <c r="T7" s="28"/>
      <c r="U7" s="25"/>
      <c r="V7" s="27"/>
      <c r="W7" s="29"/>
      <c r="X7" s="30"/>
      <c r="Y7" s="31"/>
      <c r="Z7" s="32"/>
    </row>
    <row r="8" spans="1:26" ht="18" customHeight="1" x14ac:dyDescent="0.25">
      <c r="A8" s="17" t="s">
        <v>489</v>
      </c>
      <c r="B8" s="41">
        <v>1.1597222222222224E-2</v>
      </c>
      <c r="C8" s="19"/>
      <c r="D8" s="20">
        <v>1.8657407407407407E-2</v>
      </c>
      <c r="E8" s="42">
        <v>1.8125000000000002E-2</v>
      </c>
      <c r="F8" s="23">
        <v>1.7789351851851851E-2</v>
      </c>
      <c r="G8" s="42">
        <v>1.8113425925925925E-2</v>
      </c>
      <c r="H8" s="23">
        <v>1.7812499999999998E-2</v>
      </c>
      <c r="I8" s="23">
        <v>1.8854166666666665E-2</v>
      </c>
      <c r="J8" s="17"/>
      <c r="K8" s="23"/>
      <c r="L8" s="26"/>
      <c r="M8" s="26"/>
      <c r="N8" s="41"/>
      <c r="O8" s="41"/>
      <c r="P8" s="41"/>
      <c r="Q8" s="41"/>
      <c r="R8" s="41"/>
      <c r="S8" s="41"/>
      <c r="T8" s="43"/>
      <c r="U8" s="41"/>
      <c r="V8" s="41"/>
      <c r="W8" s="29"/>
      <c r="X8" s="30"/>
      <c r="Y8" s="44"/>
      <c r="Z8" s="45"/>
    </row>
    <row r="9" spans="1:26" ht="18" customHeight="1" x14ac:dyDescent="0.25">
      <c r="A9" s="17" t="s">
        <v>490</v>
      </c>
      <c r="B9" s="20"/>
      <c r="C9" s="46"/>
      <c r="D9" s="20">
        <v>2.1435185185185186E-2</v>
      </c>
      <c r="E9" s="47"/>
      <c r="F9" s="163"/>
      <c r="G9" s="163"/>
      <c r="H9" s="163"/>
      <c r="I9" s="163"/>
      <c r="J9" s="17"/>
      <c r="K9" s="23"/>
      <c r="L9" s="26"/>
      <c r="M9" s="26"/>
      <c r="N9" s="41"/>
      <c r="O9" s="41"/>
      <c r="P9" s="41"/>
      <c r="Q9" s="41"/>
      <c r="R9" s="41"/>
      <c r="S9" s="41"/>
      <c r="T9" s="43"/>
      <c r="U9" s="41"/>
      <c r="V9" s="41"/>
      <c r="W9" s="29"/>
      <c r="X9" s="30"/>
      <c r="Y9" s="44"/>
      <c r="Z9" s="45"/>
    </row>
    <row r="10" spans="1:26" ht="18" customHeight="1" x14ac:dyDescent="0.25">
      <c r="A10" s="17" t="s">
        <v>491</v>
      </c>
      <c r="B10" s="20"/>
      <c r="C10" s="46"/>
      <c r="D10" s="20"/>
      <c r="E10" s="42">
        <v>1.5960648148148151E-2</v>
      </c>
      <c r="F10" s="23">
        <v>1.6550925925925931E-2</v>
      </c>
      <c r="G10" s="42">
        <v>1.6192129629629633E-2</v>
      </c>
      <c r="H10" s="23">
        <v>1.6354166666666666E-2</v>
      </c>
      <c r="I10" s="163"/>
      <c r="J10" s="17"/>
      <c r="K10" s="23">
        <v>1.5949074074074074E-2</v>
      </c>
      <c r="L10" s="26"/>
      <c r="M10" s="26"/>
      <c r="N10" s="41"/>
      <c r="O10" s="41">
        <v>1.5972222222222224E-2</v>
      </c>
      <c r="P10" s="41">
        <v>1.5856481481481482E-2</v>
      </c>
      <c r="Q10" s="41">
        <v>1.6111111111111111E-2</v>
      </c>
      <c r="R10" s="41">
        <v>1.5810185185185184E-2</v>
      </c>
      <c r="S10" s="41"/>
      <c r="T10" s="43">
        <v>1.5902777777777776E-2</v>
      </c>
      <c r="U10" s="41">
        <v>1.5868055555555555E-2</v>
      </c>
      <c r="V10" s="41"/>
      <c r="W10" s="29"/>
      <c r="X10" s="30"/>
      <c r="Y10" s="44"/>
      <c r="Z10" s="45"/>
    </row>
    <row r="11" spans="1:26" ht="18" customHeight="1" x14ac:dyDescent="0.25">
      <c r="A11" s="17" t="s">
        <v>492</v>
      </c>
      <c r="B11" s="41">
        <v>1.1944444444444443E-2</v>
      </c>
      <c r="C11" s="46"/>
      <c r="D11" s="20">
        <v>1.8194444444444451E-2</v>
      </c>
      <c r="E11" s="42">
        <v>1.7847222222222223E-2</v>
      </c>
      <c r="F11" s="23">
        <v>1.8055555555555557E-2</v>
      </c>
      <c r="G11" s="42">
        <v>1.7974537037037039E-2</v>
      </c>
      <c r="H11" s="23">
        <v>1.7986111111111109E-2</v>
      </c>
      <c r="I11" s="23">
        <v>1.8599537037037032E-2</v>
      </c>
      <c r="J11" s="17"/>
      <c r="K11" s="23">
        <v>2.0069444444444442E-2</v>
      </c>
      <c r="L11" s="26">
        <v>1.7928240740740741E-2</v>
      </c>
      <c r="M11" s="26">
        <v>1.8310185185185186E-2</v>
      </c>
      <c r="N11" s="41">
        <v>1.8564814814814815E-2</v>
      </c>
      <c r="O11" s="41"/>
      <c r="P11" s="41">
        <v>1.7662037037037035E-2</v>
      </c>
      <c r="Q11" s="41">
        <v>1.7916666666666668E-2</v>
      </c>
      <c r="R11" s="41">
        <v>1.800925925925926E-2</v>
      </c>
      <c r="S11" s="41"/>
      <c r="T11" s="43">
        <v>1.7731481481481483E-2</v>
      </c>
      <c r="U11" s="41">
        <v>1.7731481481481483E-2</v>
      </c>
      <c r="V11" s="41"/>
      <c r="W11" s="48">
        <v>4.1053240740740744E-2</v>
      </c>
      <c r="X11" s="30"/>
      <c r="Y11" s="44">
        <v>4.5740740740740742E-2</v>
      </c>
      <c r="Z11" s="45">
        <v>2.8287037037037038E-2</v>
      </c>
    </row>
    <row r="12" spans="1:26" ht="18" customHeight="1" x14ac:dyDescent="0.25">
      <c r="A12" s="17" t="s">
        <v>493</v>
      </c>
      <c r="B12" s="20"/>
      <c r="C12" s="19"/>
      <c r="D12" s="20">
        <v>1.863425925925926E-2</v>
      </c>
      <c r="E12" s="47"/>
      <c r="F12" s="163"/>
      <c r="G12" s="163"/>
      <c r="H12" s="163"/>
      <c r="I12" s="163"/>
      <c r="J12" s="49"/>
      <c r="K12" s="23"/>
      <c r="L12" s="26"/>
      <c r="M12" s="26"/>
      <c r="N12" s="41"/>
      <c r="O12" s="26"/>
      <c r="P12" s="26"/>
      <c r="Q12" s="41"/>
      <c r="R12" s="41"/>
      <c r="S12" s="37"/>
      <c r="T12" s="50"/>
      <c r="U12" s="51"/>
      <c r="V12" s="52"/>
      <c r="W12" s="53"/>
      <c r="X12" s="30"/>
      <c r="Y12" s="31"/>
      <c r="Z12" s="54"/>
    </row>
    <row r="13" spans="1:26" ht="18" customHeight="1" x14ac:dyDescent="0.25">
      <c r="A13" s="17" t="s">
        <v>494</v>
      </c>
      <c r="B13" s="18">
        <v>1.0694444444444447E-2</v>
      </c>
      <c r="C13" s="19"/>
      <c r="D13" s="23"/>
      <c r="E13" s="47"/>
      <c r="F13" s="163"/>
      <c r="G13" s="163"/>
      <c r="H13" s="23">
        <v>1.6817129629629633E-2</v>
      </c>
      <c r="I13" s="23">
        <v>1.7175925925925931E-2</v>
      </c>
      <c r="J13" s="42">
        <v>1.6527777777777773E-2</v>
      </c>
      <c r="K13" s="23"/>
      <c r="L13" s="18">
        <v>1.6909722222222225E-2</v>
      </c>
      <c r="M13" s="24"/>
      <c r="N13" s="26">
        <v>1.6724537037037034E-2</v>
      </c>
      <c r="O13" s="25"/>
      <c r="P13" s="25"/>
      <c r="Q13" s="25"/>
      <c r="R13" s="26">
        <v>1.7696759259259259E-2</v>
      </c>
      <c r="S13" s="27"/>
      <c r="T13" s="40">
        <v>1.6666666666666666E-2</v>
      </c>
      <c r="U13" s="25"/>
      <c r="V13" s="27"/>
      <c r="W13" s="53"/>
      <c r="X13" s="30"/>
      <c r="Y13" s="55"/>
      <c r="Z13" s="56"/>
    </row>
    <row r="14" spans="1:26" ht="18" customHeight="1" x14ac:dyDescent="0.25">
      <c r="A14" s="17" t="s">
        <v>420</v>
      </c>
      <c r="B14" s="18">
        <v>1.4236111111111111E-2</v>
      </c>
      <c r="C14" s="46"/>
      <c r="D14" s="20">
        <v>2.2847222222222224E-2</v>
      </c>
      <c r="E14" s="42">
        <v>2.2604166666666668E-2</v>
      </c>
      <c r="F14" s="23">
        <v>2.3923611111111107E-2</v>
      </c>
      <c r="G14" s="42">
        <v>2.2199074074074076E-2</v>
      </c>
      <c r="H14" s="23">
        <v>2.2777777777777782E-2</v>
      </c>
      <c r="I14" s="163"/>
      <c r="J14" s="163"/>
      <c r="K14" s="23"/>
      <c r="L14" s="24"/>
      <c r="M14" s="24"/>
      <c r="N14" s="26">
        <v>2.298611111111111E-2</v>
      </c>
      <c r="O14" s="25"/>
      <c r="P14" s="26">
        <v>2.1828703703703701E-2</v>
      </c>
      <c r="Q14" s="26">
        <v>2.1898148148148149E-2</v>
      </c>
      <c r="R14" s="26">
        <v>2.0798611111111111E-2</v>
      </c>
      <c r="S14" s="27"/>
      <c r="T14" s="40">
        <v>2.1388888888888888E-2</v>
      </c>
      <c r="U14" s="26">
        <v>1.9432870370370371E-2</v>
      </c>
      <c r="V14" s="27"/>
      <c r="W14" s="57"/>
      <c r="X14" s="30"/>
      <c r="Y14" s="31">
        <v>5.8020833333333334E-2</v>
      </c>
      <c r="Z14" s="32">
        <v>3.5439814814814813E-2</v>
      </c>
    </row>
    <row r="15" spans="1:26" ht="18" customHeight="1" x14ac:dyDescent="0.25">
      <c r="A15" s="17" t="s">
        <v>495</v>
      </c>
      <c r="B15" s="18"/>
      <c r="C15" s="46"/>
      <c r="D15" s="20"/>
      <c r="E15" s="42"/>
      <c r="F15" s="23"/>
      <c r="G15" s="42"/>
      <c r="H15" s="23"/>
      <c r="I15" s="23">
        <v>2.3576388888888886E-2</v>
      </c>
      <c r="J15" s="163"/>
      <c r="K15" s="23">
        <v>2.1747685185185186E-2</v>
      </c>
      <c r="L15" s="18">
        <v>2.1574074074074075E-2</v>
      </c>
      <c r="M15" s="24"/>
      <c r="N15" s="26">
        <v>2.1331018518518517E-2</v>
      </c>
      <c r="O15" s="25"/>
      <c r="P15" s="26">
        <v>2.2418981481481481E-2</v>
      </c>
      <c r="Q15" s="25"/>
      <c r="R15" s="26">
        <v>2.1712962962962962E-2</v>
      </c>
      <c r="S15" s="27"/>
      <c r="T15" s="40">
        <v>2.179398148148148E-2</v>
      </c>
      <c r="U15" s="26">
        <v>2.1076388888888891E-2</v>
      </c>
      <c r="V15" s="27"/>
      <c r="W15" s="57"/>
      <c r="X15" s="30"/>
      <c r="Y15" s="55"/>
      <c r="Z15" s="56"/>
    </row>
    <row r="16" spans="1:26" ht="18" customHeight="1" x14ac:dyDescent="0.25">
      <c r="A16" s="17" t="s">
        <v>496</v>
      </c>
      <c r="B16" s="18"/>
      <c r="C16" s="46"/>
      <c r="D16" s="20"/>
      <c r="E16" s="42"/>
      <c r="F16" s="23"/>
      <c r="G16" s="42"/>
      <c r="H16" s="23"/>
      <c r="I16" s="23">
        <v>1.9270833333333334E-2</v>
      </c>
      <c r="J16" s="163"/>
      <c r="K16" s="23"/>
      <c r="L16" s="24"/>
      <c r="M16" s="24"/>
      <c r="N16" s="25"/>
      <c r="O16" s="25"/>
      <c r="P16" s="25"/>
      <c r="Q16" s="25"/>
      <c r="R16" s="25"/>
      <c r="S16" s="27"/>
      <c r="T16" s="28"/>
      <c r="U16" s="25"/>
      <c r="V16" s="27"/>
      <c r="W16" s="57"/>
      <c r="X16" s="30"/>
      <c r="Y16" s="55"/>
      <c r="Z16" s="56"/>
    </row>
    <row r="17" spans="1:26" ht="18" customHeight="1" x14ac:dyDescent="0.25">
      <c r="A17" s="17" t="s">
        <v>497</v>
      </c>
      <c r="B17" s="18"/>
      <c r="C17" s="19"/>
      <c r="D17" s="20"/>
      <c r="E17" s="42"/>
      <c r="F17" s="23">
        <v>1.7291666666666664E-2</v>
      </c>
      <c r="G17" s="163"/>
      <c r="H17" s="23">
        <v>1.6678240740740737E-2</v>
      </c>
      <c r="I17" s="163"/>
      <c r="J17" s="49"/>
      <c r="K17" s="49"/>
      <c r="L17" s="24"/>
      <c r="M17" s="24"/>
      <c r="N17" s="25"/>
      <c r="O17" s="25"/>
      <c r="P17" s="26">
        <v>1.7141203703703704E-2</v>
      </c>
      <c r="Q17" s="25"/>
      <c r="R17" s="25"/>
      <c r="S17" s="27"/>
      <c r="T17" s="50"/>
      <c r="U17" s="51"/>
      <c r="V17" s="27"/>
      <c r="W17" s="53"/>
      <c r="X17" s="30"/>
      <c r="Y17" s="55"/>
      <c r="Z17" s="54"/>
    </row>
    <row r="18" spans="1:26" ht="18" customHeight="1" x14ac:dyDescent="0.25">
      <c r="A18" s="17" t="s">
        <v>498</v>
      </c>
      <c r="B18" s="18"/>
      <c r="C18" s="46"/>
      <c r="D18" s="20"/>
      <c r="E18" s="42"/>
      <c r="F18" s="23">
        <v>1.7592592592592594E-2</v>
      </c>
      <c r="G18" s="42">
        <v>1.6516203703703703E-2</v>
      </c>
      <c r="H18" s="163"/>
      <c r="I18" s="163"/>
      <c r="J18" s="163"/>
      <c r="K18" s="58"/>
      <c r="L18" s="24"/>
      <c r="M18" s="24"/>
      <c r="N18" s="26">
        <v>1.6724537037037034E-2</v>
      </c>
      <c r="O18" s="26">
        <v>1.6643518518518519E-2</v>
      </c>
      <c r="P18" s="25"/>
      <c r="Q18" s="25"/>
      <c r="R18" s="25"/>
      <c r="S18" s="27"/>
      <c r="T18" s="50"/>
      <c r="U18" s="51"/>
      <c r="V18" s="27"/>
      <c r="W18" s="57"/>
      <c r="X18" s="30"/>
      <c r="Y18" s="55"/>
      <c r="Z18" s="54"/>
    </row>
    <row r="19" spans="1:26" ht="18" customHeight="1" x14ac:dyDescent="0.25">
      <c r="A19" s="17" t="s">
        <v>499</v>
      </c>
      <c r="B19" s="18"/>
      <c r="C19" s="46"/>
      <c r="D19" s="20"/>
      <c r="E19" s="42"/>
      <c r="F19" s="23"/>
      <c r="G19" s="42"/>
      <c r="H19" s="163"/>
      <c r="I19" s="163"/>
      <c r="J19" s="163"/>
      <c r="K19" s="58"/>
      <c r="L19" s="24"/>
      <c r="M19" s="24"/>
      <c r="N19" s="26">
        <v>1.7094907407407409E-2</v>
      </c>
      <c r="O19" s="25"/>
      <c r="P19" s="25"/>
      <c r="Q19" s="25"/>
      <c r="R19" s="25"/>
      <c r="S19" s="27"/>
      <c r="T19" s="50"/>
      <c r="U19" s="51"/>
      <c r="V19" s="27"/>
      <c r="W19" s="57"/>
      <c r="X19" s="30"/>
      <c r="Y19" s="55"/>
      <c r="Z19" s="54"/>
    </row>
    <row r="20" spans="1:26" ht="18" customHeight="1" x14ac:dyDescent="0.25">
      <c r="A20" s="17" t="s">
        <v>500</v>
      </c>
      <c r="B20" s="41"/>
      <c r="C20" s="46"/>
      <c r="D20" s="20"/>
      <c r="E20" s="42">
        <v>1.9768518518518519E-2</v>
      </c>
      <c r="F20" s="163"/>
      <c r="G20" s="42">
        <v>1.9687500000000004E-2</v>
      </c>
      <c r="H20" s="23">
        <v>2.0011574074074074E-2</v>
      </c>
      <c r="I20" s="163"/>
      <c r="J20" s="163"/>
      <c r="K20" s="58"/>
      <c r="L20" s="24"/>
      <c r="M20" s="24"/>
      <c r="N20" s="25"/>
      <c r="O20" s="25"/>
      <c r="P20" s="25"/>
      <c r="Q20" s="25"/>
      <c r="R20" s="25"/>
      <c r="S20" s="27"/>
      <c r="T20" s="50"/>
      <c r="U20" s="51"/>
      <c r="V20" s="27"/>
      <c r="W20" s="57"/>
      <c r="X20" s="30"/>
      <c r="Y20" s="55"/>
      <c r="Z20" s="54"/>
    </row>
    <row r="21" spans="1:26" ht="18" customHeight="1" x14ac:dyDescent="0.25">
      <c r="A21" s="17" t="s">
        <v>501</v>
      </c>
      <c r="B21" s="41"/>
      <c r="C21" s="46"/>
      <c r="D21" s="20"/>
      <c r="E21" s="42"/>
      <c r="F21" s="163"/>
      <c r="G21" s="42"/>
      <c r="H21" s="23"/>
      <c r="I21" s="163"/>
      <c r="J21" s="163"/>
      <c r="K21" s="58"/>
      <c r="L21" s="24"/>
      <c r="M21" s="24"/>
      <c r="N21" s="25"/>
      <c r="O21" s="25"/>
      <c r="P21" s="25"/>
      <c r="Q21" s="25"/>
      <c r="R21" s="25"/>
      <c r="S21" s="27"/>
      <c r="T21" s="50"/>
      <c r="U21" s="51"/>
      <c r="V21" s="27"/>
      <c r="W21" s="59">
        <v>2.8981481481481483E-2</v>
      </c>
      <c r="X21" s="30"/>
      <c r="Y21" s="55"/>
      <c r="Z21" s="54"/>
    </row>
    <row r="22" spans="1:26" ht="18" customHeight="1" x14ac:dyDescent="0.25">
      <c r="A22" s="17" t="s">
        <v>502</v>
      </c>
      <c r="B22" s="18"/>
      <c r="C22" s="46"/>
      <c r="D22" s="20"/>
      <c r="E22" s="42"/>
      <c r="F22" s="23">
        <v>1.9398148148148154E-2</v>
      </c>
      <c r="G22" s="42">
        <v>1.7245370370370369E-2</v>
      </c>
      <c r="H22" s="23">
        <v>1.7152777777777777E-2</v>
      </c>
      <c r="I22" s="163"/>
      <c r="J22" s="163"/>
      <c r="K22" s="42">
        <v>1.6689814814814817E-2</v>
      </c>
      <c r="L22" s="24"/>
      <c r="M22" s="24"/>
      <c r="N22" s="25"/>
      <c r="O22" s="25"/>
      <c r="P22" s="25"/>
      <c r="Q22" s="25"/>
      <c r="R22" s="25"/>
      <c r="S22" s="27"/>
      <c r="T22" s="50">
        <v>1.6979166666666667E-2</v>
      </c>
      <c r="U22" s="51">
        <v>1.6828703703703703E-2</v>
      </c>
      <c r="V22" s="27"/>
      <c r="W22" s="59">
        <v>3.6342592592592593E-2</v>
      </c>
      <c r="X22" s="30"/>
      <c r="Y22" s="55"/>
      <c r="Z22" s="54"/>
    </row>
    <row r="23" spans="1:26" ht="18" customHeight="1" x14ac:dyDescent="0.25">
      <c r="A23" s="17" t="s">
        <v>503</v>
      </c>
      <c r="B23" s="18"/>
      <c r="C23" s="46"/>
      <c r="D23" s="20"/>
      <c r="E23" s="42"/>
      <c r="F23" s="23"/>
      <c r="G23" s="42"/>
      <c r="H23" s="23"/>
      <c r="I23" s="163"/>
      <c r="J23" s="163"/>
      <c r="K23" s="58"/>
      <c r="L23" s="24"/>
      <c r="M23" s="24"/>
      <c r="N23" s="25"/>
      <c r="O23" s="25"/>
      <c r="P23" s="26">
        <v>2.359953703703704E-2</v>
      </c>
      <c r="Q23" s="25"/>
      <c r="R23" s="25"/>
      <c r="S23" s="27"/>
      <c r="T23" s="50"/>
      <c r="U23" s="51"/>
      <c r="V23" s="27"/>
      <c r="W23" s="57"/>
      <c r="X23" s="30"/>
      <c r="Y23" s="55"/>
      <c r="Z23" s="54"/>
    </row>
    <row r="24" spans="1:26" ht="18" customHeight="1" x14ac:dyDescent="0.25">
      <c r="A24" s="17" t="s">
        <v>504</v>
      </c>
      <c r="B24" s="18"/>
      <c r="C24" s="46"/>
      <c r="D24" s="20"/>
      <c r="E24" s="42"/>
      <c r="F24" s="23">
        <v>1.7280092592592593E-2</v>
      </c>
      <c r="G24" s="42">
        <v>1.7743055555555554E-2</v>
      </c>
      <c r="H24" s="163"/>
      <c r="I24" s="163"/>
      <c r="J24" s="163"/>
      <c r="K24" s="58"/>
      <c r="L24" s="24"/>
      <c r="M24" s="24"/>
      <c r="N24" s="25"/>
      <c r="O24" s="25"/>
      <c r="P24" s="25"/>
      <c r="Q24" s="25"/>
      <c r="R24" s="25"/>
      <c r="S24" s="27"/>
      <c r="T24" s="50"/>
      <c r="U24" s="51"/>
      <c r="V24" s="27"/>
      <c r="W24" s="59">
        <v>3.8321759259259257E-2</v>
      </c>
      <c r="X24" s="30"/>
      <c r="Y24" s="55"/>
      <c r="Z24" s="54"/>
    </row>
    <row r="25" spans="1:26" ht="18" customHeight="1" x14ac:dyDescent="0.25">
      <c r="A25" s="17" t="s">
        <v>505</v>
      </c>
      <c r="B25" s="41">
        <v>1.1331018518518523E-2</v>
      </c>
      <c r="C25" s="46"/>
      <c r="D25" s="23"/>
      <c r="E25" s="42">
        <v>1.7847222222222223E-2</v>
      </c>
      <c r="F25" s="23">
        <v>1.8229166666666668E-2</v>
      </c>
      <c r="G25" s="42">
        <v>1.7696759259259263E-2</v>
      </c>
      <c r="H25" s="163"/>
      <c r="I25" s="163"/>
      <c r="J25" s="42">
        <v>1.7916666666666664E-2</v>
      </c>
      <c r="K25" s="58"/>
      <c r="L25" s="24"/>
      <c r="M25" s="18">
        <v>1.8136574074074072E-2</v>
      </c>
      <c r="N25" s="25"/>
      <c r="O25" s="26">
        <v>1.8298611111111113E-2</v>
      </c>
      <c r="P25" s="25"/>
      <c r="Q25" s="25"/>
      <c r="R25" s="41"/>
      <c r="S25" s="27"/>
      <c r="T25" s="28"/>
      <c r="U25" s="25"/>
      <c r="V25" s="52"/>
      <c r="W25" s="59">
        <v>3.2638888888888891E-2</v>
      </c>
      <c r="X25" s="60"/>
      <c r="Y25" s="55"/>
      <c r="Z25" s="56"/>
    </row>
    <row r="26" spans="1:26" ht="18" customHeight="1" x14ac:dyDescent="0.25">
      <c r="A26" s="17" t="s">
        <v>506</v>
      </c>
      <c r="B26" s="41"/>
      <c r="C26" s="46"/>
      <c r="D26" s="23"/>
      <c r="E26" s="42"/>
      <c r="F26" s="23"/>
      <c r="G26" s="42"/>
      <c r="H26" s="23">
        <v>1.6655092592592589E-2</v>
      </c>
      <c r="I26" s="163"/>
      <c r="J26" s="163"/>
      <c r="K26" s="58"/>
      <c r="L26" s="24"/>
      <c r="M26" s="24"/>
      <c r="N26" s="25"/>
      <c r="O26" s="25"/>
      <c r="P26" s="25"/>
      <c r="Q26" s="25"/>
      <c r="R26" s="41"/>
      <c r="S26" s="27"/>
      <c r="T26" s="28"/>
      <c r="U26" s="25"/>
      <c r="V26" s="52"/>
      <c r="W26" s="57"/>
      <c r="X26" s="60"/>
      <c r="Y26" s="55"/>
      <c r="Z26" s="56"/>
    </row>
    <row r="27" spans="1:26" ht="18" customHeight="1" x14ac:dyDescent="0.25">
      <c r="A27" s="17" t="s">
        <v>507</v>
      </c>
      <c r="B27" s="41"/>
      <c r="C27" s="46"/>
      <c r="D27" s="23"/>
      <c r="E27" s="42"/>
      <c r="F27" s="23"/>
      <c r="G27" s="42"/>
      <c r="H27" s="23"/>
      <c r="I27" s="163"/>
      <c r="J27" s="163"/>
      <c r="K27" s="58"/>
      <c r="L27" s="24"/>
      <c r="M27" s="24"/>
      <c r="N27" s="25"/>
      <c r="O27" s="25"/>
      <c r="P27" s="26">
        <v>1.8113425925925925E-2</v>
      </c>
      <c r="Q27" s="26">
        <v>1.7627314814814814E-2</v>
      </c>
      <c r="R27" s="41"/>
      <c r="S27" s="27"/>
      <c r="T27" s="28"/>
      <c r="U27" s="25"/>
      <c r="V27" s="52"/>
      <c r="W27" s="57"/>
      <c r="X27" s="60"/>
      <c r="Y27" s="55"/>
      <c r="Z27" s="56"/>
    </row>
    <row r="28" spans="1:26" ht="18" customHeight="1" x14ac:dyDescent="0.25">
      <c r="A28" s="17" t="s">
        <v>508</v>
      </c>
      <c r="B28" s="41"/>
      <c r="C28" s="46"/>
      <c r="D28" s="23"/>
      <c r="E28" s="42"/>
      <c r="F28" s="23"/>
      <c r="G28" s="42"/>
      <c r="H28" s="23"/>
      <c r="I28" s="163"/>
      <c r="J28" s="163"/>
      <c r="K28" s="58"/>
      <c r="L28" s="24"/>
      <c r="M28" s="24"/>
      <c r="N28" s="25"/>
      <c r="O28" s="25"/>
      <c r="P28" s="26"/>
      <c r="Q28" s="26"/>
      <c r="R28" s="41"/>
      <c r="S28" s="27"/>
      <c r="T28" s="28"/>
      <c r="U28" s="25"/>
      <c r="V28" s="52"/>
      <c r="W28" s="59">
        <v>2.9409722222222223E-2</v>
      </c>
      <c r="X28" s="60"/>
      <c r="Y28" s="55"/>
      <c r="Z28" s="56"/>
    </row>
    <row r="29" spans="1:26" ht="18" customHeight="1" x14ac:dyDescent="0.25">
      <c r="A29" s="17" t="s">
        <v>509</v>
      </c>
      <c r="B29" s="41">
        <v>1.0752314814814815E-2</v>
      </c>
      <c r="C29" s="19"/>
      <c r="D29" s="23"/>
      <c r="E29" s="42">
        <v>1.5821759259259258E-2</v>
      </c>
      <c r="F29" s="163"/>
      <c r="G29" s="42">
        <v>1.5879629629629632E-2</v>
      </c>
      <c r="H29" s="163"/>
      <c r="I29" s="23">
        <v>1.608796296296296E-2</v>
      </c>
      <c r="J29" s="49"/>
      <c r="K29" s="42">
        <v>1.577546296296296E-2</v>
      </c>
      <c r="L29" s="24"/>
      <c r="M29" s="24"/>
      <c r="N29" s="25"/>
      <c r="O29" s="26">
        <v>1.5636574074074074E-2</v>
      </c>
      <c r="P29" s="25"/>
      <c r="Q29" s="26">
        <v>1.5671296296296298E-2</v>
      </c>
      <c r="R29" s="25"/>
      <c r="S29" s="27"/>
      <c r="T29" s="28"/>
      <c r="U29" s="25"/>
      <c r="V29" s="27"/>
      <c r="W29" s="59">
        <v>2.6909722222222224E-2</v>
      </c>
      <c r="X29" s="60">
        <v>1.8252314814814815E-2</v>
      </c>
      <c r="Y29" s="31">
        <v>3.9872685185185185E-2</v>
      </c>
      <c r="Z29" s="32">
        <v>2.539351851851852E-2</v>
      </c>
    </row>
    <row r="30" spans="1:26" ht="18" customHeight="1" x14ac:dyDescent="0.25">
      <c r="A30" s="17" t="s">
        <v>510</v>
      </c>
      <c r="B30" s="41"/>
      <c r="C30" s="46"/>
      <c r="D30" s="23"/>
      <c r="E30" s="42"/>
      <c r="F30" s="23">
        <v>1.6585648148148151E-2</v>
      </c>
      <c r="G30" s="42">
        <v>1.7199074074074075E-2</v>
      </c>
      <c r="H30" s="163"/>
      <c r="I30" s="163"/>
      <c r="J30" s="163"/>
      <c r="K30" s="58"/>
      <c r="L30" s="24"/>
      <c r="M30" s="24"/>
      <c r="N30" s="25"/>
      <c r="O30" s="25"/>
      <c r="P30" s="25"/>
      <c r="Q30" s="25"/>
      <c r="R30" s="25"/>
      <c r="S30" s="27"/>
      <c r="T30" s="28"/>
      <c r="U30" s="25"/>
      <c r="V30" s="27"/>
      <c r="W30" s="57"/>
      <c r="X30" s="60"/>
      <c r="Y30" s="55"/>
      <c r="Z30" s="56"/>
    </row>
    <row r="31" spans="1:26" ht="18" customHeight="1" x14ac:dyDescent="0.25">
      <c r="A31" s="17" t="s">
        <v>511</v>
      </c>
      <c r="B31" s="41">
        <v>1.1967592592592592E-2</v>
      </c>
      <c r="C31" s="19"/>
      <c r="D31" s="20">
        <v>1.982638888888889E-2</v>
      </c>
      <c r="E31" s="47"/>
      <c r="F31" s="23">
        <v>2.0173611111111107E-2</v>
      </c>
      <c r="G31" s="163"/>
      <c r="H31" s="23">
        <v>1.9074074074074077E-2</v>
      </c>
      <c r="I31" s="49"/>
      <c r="J31" s="17"/>
      <c r="K31" s="41">
        <v>1.8819444444444448E-2</v>
      </c>
      <c r="L31" s="24"/>
      <c r="M31" s="24"/>
      <c r="N31" s="41">
        <v>1.877314814814815E-2</v>
      </c>
      <c r="O31" s="26"/>
      <c r="P31" s="26"/>
      <c r="Q31" s="41"/>
      <c r="R31" s="41"/>
      <c r="S31" s="37"/>
      <c r="T31" s="50"/>
      <c r="U31" s="51"/>
      <c r="V31" s="41"/>
      <c r="W31" s="53"/>
      <c r="X31" s="30"/>
      <c r="Y31" s="31"/>
      <c r="Z31" s="54"/>
    </row>
    <row r="32" spans="1:26" ht="18" customHeight="1" x14ac:dyDescent="0.25">
      <c r="A32" s="17" t="s">
        <v>512</v>
      </c>
      <c r="B32" s="41"/>
      <c r="C32" s="46"/>
      <c r="D32" s="20">
        <v>1.7233796296296303E-2</v>
      </c>
      <c r="E32" s="42">
        <v>1.7210648148148149E-2</v>
      </c>
      <c r="F32" s="23">
        <v>1.7361111111111112E-2</v>
      </c>
      <c r="G32" s="163"/>
      <c r="H32" s="163"/>
      <c r="I32" s="163"/>
      <c r="J32" s="42">
        <v>1.6863425925925924E-2</v>
      </c>
      <c r="K32" s="42">
        <v>1.7002314814814814E-2</v>
      </c>
      <c r="L32" s="18">
        <v>1.7372685185185185E-2</v>
      </c>
      <c r="M32" s="24"/>
      <c r="N32" s="41"/>
      <c r="O32" s="26">
        <v>1.7013888888888887E-2</v>
      </c>
      <c r="P32" s="26"/>
      <c r="Q32" s="41"/>
      <c r="R32" s="41">
        <v>1.712962962962963E-2</v>
      </c>
      <c r="S32" s="37"/>
      <c r="T32" s="50"/>
      <c r="U32" s="51">
        <v>1.6759259259259258E-2</v>
      </c>
      <c r="V32" s="41"/>
      <c r="W32" s="59">
        <v>2.9155092592592594E-2</v>
      </c>
      <c r="X32" s="61"/>
      <c r="Y32" s="31">
        <v>4.313657407407407E-2</v>
      </c>
      <c r="Z32" s="54">
        <v>2.6574074074074073E-2</v>
      </c>
    </row>
    <row r="33" spans="1:26" ht="18" customHeight="1" x14ac:dyDescent="0.25">
      <c r="A33" s="17" t="s">
        <v>513</v>
      </c>
      <c r="B33" s="41"/>
      <c r="C33" s="46"/>
      <c r="D33" s="20"/>
      <c r="E33" s="42"/>
      <c r="F33" s="23"/>
      <c r="G33" s="163"/>
      <c r="H33" s="163"/>
      <c r="I33" s="163"/>
      <c r="J33" s="42"/>
      <c r="K33" s="42"/>
      <c r="L33" s="18"/>
      <c r="M33" s="24"/>
      <c r="N33" s="41"/>
      <c r="O33" s="26"/>
      <c r="P33" s="26"/>
      <c r="Q33" s="41"/>
      <c r="R33" s="41"/>
      <c r="S33" s="37"/>
      <c r="T33" s="50"/>
      <c r="U33" s="51"/>
      <c r="V33" s="41"/>
      <c r="W33" s="59">
        <v>2.6817129629629632E-2</v>
      </c>
      <c r="X33" s="61"/>
      <c r="Y33" s="31"/>
      <c r="Z33" s="54"/>
    </row>
    <row r="34" spans="1:26" ht="18" customHeight="1" x14ac:dyDescent="0.25">
      <c r="A34" s="17" t="s">
        <v>514</v>
      </c>
      <c r="B34" s="41"/>
      <c r="C34" s="46"/>
      <c r="D34" s="20"/>
      <c r="E34" s="42"/>
      <c r="F34" s="23"/>
      <c r="G34" s="163"/>
      <c r="H34" s="163"/>
      <c r="I34" s="163"/>
      <c r="J34" s="42"/>
      <c r="K34" s="58"/>
      <c r="L34" s="18"/>
      <c r="M34" s="24"/>
      <c r="N34" s="41"/>
      <c r="O34" s="26"/>
      <c r="P34" s="26">
        <v>1.5347222222222222E-2</v>
      </c>
      <c r="Q34" s="41"/>
      <c r="R34" s="41"/>
      <c r="S34" s="37"/>
      <c r="T34" s="50"/>
      <c r="U34" s="51"/>
      <c r="V34" s="41"/>
      <c r="W34" s="57"/>
      <c r="X34" s="61"/>
      <c r="Y34" s="31"/>
      <c r="Z34" s="54"/>
    </row>
    <row r="35" spans="1:26" ht="18" customHeight="1" x14ac:dyDescent="0.25">
      <c r="A35" s="17" t="s">
        <v>515</v>
      </c>
      <c r="B35" s="41"/>
      <c r="C35" s="46"/>
      <c r="D35" s="20">
        <v>1.8576388888888885E-2</v>
      </c>
      <c r="E35" s="42">
        <v>1.8576388888888885E-2</v>
      </c>
      <c r="F35" s="163"/>
      <c r="G35" s="163"/>
      <c r="H35" s="163"/>
      <c r="I35" s="163"/>
      <c r="J35" s="17"/>
      <c r="K35" s="58"/>
      <c r="L35" s="24"/>
      <c r="M35" s="24"/>
      <c r="N35" s="41"/>
      <c r="O35" s="26"/>
      <c r="P35" s="26"/>
      <c r="Q35" s="41"/>
      <c r="R35" s="41"/>
      <c r="S35" s="37"/>
      <c r="T35" s="50"/>
      <c r="U35" s="51"/>
      <c r="V35" s="41"/>
      <c r="W35" s="57"/>
      <c r="X35" s="61"/>
      <c r="Y35" s="31"/>
      <c r="Z35" s="54"/>
    </row>
    <row r="36" spans="1:26" ht="18" customHeight="1" x14ac:dyDescent="0.25">
      <c r="A36" s="17" t="s">
        <v>516</v>
      </c>
      <c r="B36" s="41"/>
      <c r="C36" s="46"/>
      <c r="D36" s="20"/>
      <c r="E36" s="42"/>
      <c r="F36" s="163"/>
      <c r="G36" s="42">
        <v>1.65162037037037E-2</v>
      </c>
      <c r="H36" s="163"/>
      <c r="I36" s="163"/>
      <c r="J36" s="17"/>
      <c r="K36" s="58"/>
      <c r="L36" s="24"/>
      <c r="M36" s="24"/>
      <c r="N36" s="41">
        <v>1.6458333333333332E-2</v>
      </c>
      <c r="O36" s="26">
        <v>1.6458333333333332E-2</v>
      </c>
      <c r="P36" s="26">
        <v>1.6319444444444445E-2</v>
      </c>
      <c r="Q36" s="41"/>
      <c r="R36" s="41"/>
      <c r="S36" s="37"/>
      <c r="T36" s="50"/>
      <c r="U36" s="51"/>
      <c r="V36" s="41"/>
      <c r="W36" s="57"/>
      <c r="X36" s="61"/>
      <c r="Y36" s="31">
        <v>4.2696759259259261E-2</v>
      </c>
      <c r="Z36" s="54" t="s">
        <v>94</v>
      </c>
    </row>
    <row r="37" spans="1:26" ht="18" customHeight="1" x14ac:dyDescent="0.25">
      <c r="A37" s="17" t="s">
        <v>517</v>
      </c>
      <c r="B37" s="41"/>
      <c r="C37" s="46"/>
      <c r="D37" s="20"/>
      <c r="E37" s="42"/>
      <c r="F37" s="163"/>
      <c r="G37" s="42"/>
      <c r="H37" s="163"/>
      <c r="I37" s="163"/>
      <c r="J37" s="17"/>
      <c r="K37" s="58"/>
      <c r="L37" s="24"/>
      <c r="M37" s="24"/>
      <c r="N37" s="41"/>
      <c r="O37" s="26"/>
      <c r="P37" s="26"/>
      <c r="Q37" s="41"/>
      <c r="R37" s="41"/>
      <c r="S37" s="37"/>
      <c r="T37" s="50"/>
      <c r="U37" s="51"/>
      <c r="V37" s="41"/>
      <c r="W37" s="57"/>
      <c r="X37" s="60">
        <v>1.909722222222222E-2</v>
      </c>
      <c r="Y37" s="31"/>
      <c r="Z37" s="54"/>
    </row>
    <row r="38" spans="1:26" ht="18" customHeight="1" x14ac:dyDescent="0.25">
      <c r="A38" s="17" t="s">
        <v>518</v>
      </c>
      <c r="B38" s="41"/>
      <c r="C38" s="46"/>
      <c r="D38" s="20"/>
      <c r="E38" s="42"/>
      <c r="F38" s="163"/>
      <c r="G38" s="42"/>
      <c r="H38" s="163"/>
      <c r="I38" s="163"/>
      <c r="J38" s="17"/>
      <c r="K38" s="58"/>
      <c r="L38" s="24"/>
      <c r="M38" s="24"/>
      <c r="N38" s="41"/>
      <c r="O38" s="26"/>
      <c r="P38" s="26">
        <v>1.6307870370370372E-2</v>
      </c>
      <c r="Q38" s="41">
        <v>1.6134259259259261E-2</v>
      </c>
      <c r="R38" s="41"/>
      <c r="S38" s="37"/>
      <c r="T38" s="50">
        <v>1.577546296296296E-2</v>
      </c>
      <c r="U38" s="51">
        <v>1.7858796296296296E-2</v>
      </c>
      <c r="V38" s="41"/>
      <c r="W38" s="59">
        <v>2.6053240740740738E-2</v>
      </c>
      <c r="X38" s="61"/>
      <c r="Y38" s="31"/>
      <c r="Z38" s="54"/>
    </row>
    <row r="39" spans="1:26" ht="18" customHeight="1" x14ac:dyDescent="0.25">
      <c r="A39" s="17" t="s">
        <v>519</v>
      </c>
      <c r="B39" s="41"/>
      <c r="C39" s="46"/>
      <c r="D39" s="20"/>
      <c r="E39" s="42"/>
      <c r="F39" s="163"/>
      <c r="G39" s="42"/>
      <c r="H39" s="163"/>
      <c r="I39" s="163"/>
      <c r="J39" s="17"/>
      <c r="K39" s="58"/>
      <c r="L39" s="24"/>
      <c r="M39" s="24"/>
      <c r="N39" s="41"/>
      <c r="O39" s="26"/>
      <c r="P39" s="26"/>
      <c r="Q39" s="41">
        <v>1.6631944444444446E-2</v>
      </c>
      <c r="R39" s="41"/>
      <c r="S39" s="37"/>
      <c r="T39" s="50"/>
      <c r="U39" s="51"/>
      <c r="V39" s="41"/>
      <c r="W39" s="57"/>
      <c r="X39" s="61"/>
      <c r="Y39" s="31"/>
      <c r="Z39" s="54"/>
    </row>
    <row r="40" spans="1:26" ht="18" customHeight="1" x14ac:dyDescent="0.25">
      <c r="A40" s="17" t="s">
        <v>520</v>
      </c>
      <c r="B40" s="41"/>
      <c r="C40" s="46"/>
      <c r="D40" s="20"/>
      <c r="E40" s="42"/>
      <c r="F40" s="163"/>
      <c r="G40" s="42"/>
      <c r="H40" s="163"/>
      <c r="I40" s="163"/>
      <c r="J40" s="17"/>
      <c r="K40" s="58"/>
      <c r="L40" s="24"/>
      <c r="M40" s="24"/>
      <c r="N40" s="41">
        <v>1.8645833333333334E-2</v>
      </c>
      <c r="O40" s="26"/>
      <c r="P40" s="26"/>
      <c r="Q40" s="41"/>
      <c r="R40" s="41"/>
      <c r="S40" s="37"/>
      <c r="T40" s="50">
        <v>1.7962962962962962E-2</v>
      </c>
      <c r="U40" s="51">
        <v>1.8298611111111113E-2</v>
      </c>
      <c r="V40" s="41"/>
      <c r="W40" s="57"/>
      <c r="X40" s="61"/>
      <c r="Y40" s="31"/>
      <c r="Z40" s="54"/>
    </row>
    <row r="41" spans="1:26" ht="18" customHeight="1" x14ac:dyDescent="0.25">
      <c r="A41" s="17" t="s">
        <v>521</v>
      </c>
      <c r="B41" s="41"/>
      <c r="C41" s="46"/>
      <c r="D41" s="20"/>
      <c r="E41" s="42"/>
      <c r="F41" s="23">
        <v>2.222222222222222E-2</v>
      </c>
      <c r="G41" s="42">
        <v>2.2326388888888889E-2</v>
      </c>
      <c r="H41" s="23">
        <v>2.1678240740740741E-2</v>
      </c>
      <c r="I41" s="163"/>
      <c r="J41" s="17"/>
      <c r="K41" s="58"/>
      <c r="L41" s="18">
        <v>2.1423611111111112E-2</v>
      </c>
      <c r="M41" s="24"/>
      <c r="N41" s="41">
        <v>2.1099537037037038E-2</v>
      </c>
      <c r="O41" s="26">
        <v>2.164351851851852E-2</v>
      </c>
      <c r="P41" s="26"/>
      <c r="Q41" s="41">
        <v>2.0902777777777781E-2</v>
      </c>
      <c r="R41" s="41">
        <v>2.1516203703703704E-2</v>
      </c>
      <c r="S41" s="37"/>
      <c r="T41" s="50">
        <v>2.1157407407407406E-2</v>
      </c>
      <c r="U41" s="51"/>
      <c r="V41" s="41"/>
      <c r="W41" s="57"/>
      <c r="X41" s="60">
        <v>2.5798611111111109E-2</v>
      </c>
      <c r="Y41" s="31"/>
      <c r="Z41" s="54"/>
    </row>
    <row r="42" spans="1:26" ht="18" customHeight="1" x14ac:dyDescent="0.25">
      <c r="A42" s="17" t="s">
        <v>522</v>
      </c>
      <c r="B42" s="41"/>
      <c r="C42" s="46"/>
      <c r="D42" s="20"/>
      <c r="E42" s="42"/>
      <c r="F42" s="23"/>
      <c r="G42" s="42"/>
      <c r="H42" s="23"/>
      <c r="I42" s="163"/>
      <c r="J42" s="17"/>
      <c r="K42" s="58"/>
      <c r="L42" s="18"/>
      <c r="M42" s="24"/>
      <c r="N42" s="41"/>
      <c r="O42" s="26"/>
      <c r="P42" s="26"/>
      <c r="Q42" s="41"/>
      <c r="R42" s="41"/>
      <c r="S42" s="37"/>
      <c r="T42" s="50"/>
      <c r="U42" s="51"/>
      <c r="V42" s="41"/>
      <c r="W42" s="57"/>
      <c r="X42" s="60"/>
      <c r="Y42" s="31"/>
      <c r="Z42" s="54">
        <v>3.2974537037037038E-2</v>
      </c>
    </row>
    <row r="43" spans="1:26" ht="18" customHeight="1" x14ac:dyDescent="0.25">
      <c r="A43" s="17" t="s">
        <v>523</v>
      </c>
      <c r="B43" s="41"/>
      <c r="C43" s="46"/>
      <c r="D43" s="20"/>
      <c r="E43" s="42"/>
      <c r="F43" s="23"/>
      <c r="G43" s="42"/>
      <c r="H43" s="23"/>
      <c r="I43" s="163"/>
      <c r="J43" s="17"/>
      <c r="K43" s="58"/>
      <c r="L43" s="18">
        <v>2.2685185185185183E-2</v>
      </c>
      <c r="M43" s="24"/>
      <c r="N43" s="41">
        <v>2.0219907407407409E-2</v>
      </c>
      <c r="O43" s="26">
        <v>1.996527777777778E-2</v>
      </c>
      <c r="P43" s="26">
        <v>1.9421296296296294E-2</v>
      </c>
      <c r="Q43" s="41"/>
      <c r="R43" s="41"/>
      <c r="S43" s="37"/>
      <c r="T43" s="50"/>
      <c r="U43" s="51">
        <v>1.8842592592592591E-2</v>
      </c>
      <c r="V43" s="41"/>
      <c r="W43" s="57"/>
      <c r="X43" s="61"/>
      <c r="Y43" s="31"/>
      <c r="Z43" s="54"/>
    </row>
    <row r="44" spans="1:26" ht="18" customHeight="1" x14ac:dyDescent="0.25">
      <c r="A44" s="17" t="s">
        <v>524</v>
      </c>
      <c r="B44" s="41"/>
      <c r="C44" s="46"/>
      <c r="D44" s="20"/>
      <c r="E44" s="42"/>
      <c r="F44" s="23"/>
      <c r="G44" s="42"/>
      <c r="H44" s="23"/>
      <c r="I44" s="163"/>
      <c r="J44" s="17"/>
      <c r="K44" s="58"/>
      <c r="L44" s="18"/>
      <c r="M44" s="24"/>
      <c r="N44" s="41">
        <v>1.7233796296296296E-2</v>
      </c>
      <c r="O44" s="26">
        <v>1.6909722222222225E-2</v>
      </c>
      <c r="P44" s="26">
        <v>1.6527777777777777E-2</v>
      </c>
      <c r="Q44" s="41"/>
      <c r="R44" s="41"/>
      <c r="S44" s="37"/>
      <c r="T44" s="50">
        <v>1.7037037037037038E-2</v>
      </c>
      <c r="U44" s="51"/>
      <c r="V44" s="41"/>
      <c r="W44" s="57"/>
      <c r="X44" s="61"/>
      <c r="Y44" s="31"/>
      <c r="Z44" s="54"/>
    </row>
    <row r="45" spans="1:26" ht="18" customHeight="1" x14ac:dyDescent="0.25">
      <c r="A45" s="17" t="s">
        <v>525</v>
      </c>
      <c r="B45" s="41"/>
      <c r="C45" s="46"/>
      <c r="D45" s="20">
        <v>1.9432870370370371E-2</v>
      </c>
      <c r="E45" s="47"/>
      <c r="F45" s="163"/>
      <c r="G45" s="163"/>
      <c r="H45" s="23">
        <v>1.9629629629629629E-2</v>
      </c>
      <c r="I45" s="163"/>
      <c r="J45" s="17"/>
      <c r="K45" s="58"/>
      <c r="L45" s="24"/>
      <c r="M45" s="24"/>
      <c r="N45" s="41"/>
      <c r="O45" s="26"/>
      <c r="P45" s="26"/>
      <c r="Q45" s="41"/>
      <c r="R45" s="41"/>
      <c r="S45" s="37"/>
      <c r="T45" s="50"/>
      <c r="U45" s="51"/>
      <c r="V45" s="41"/>
      <c r="W45" s="59">
        <v>3.3715277777777775E-2</v>
      </c>
      <c r="X45" s="61"/>
      <c r="Y45" s="31"/>
      <c r="Z45" s="54"/>
    </row>
    <row r="46" spans="1:26" ht="18" customHeight="1" x14ac:dyDescent="0.25">
      <c r="A46" s="17" t="s">
        <v>526</v>
      </c>
      <c r="B46" s="20"/>
      <c r="C46" s="46"/>
      <c r="D46" s="20">
        <v>2.162037037037037E-2</v>
      </c>
      <c r="E46" s="47"/>
      <c r="F46" s="23">
        <v>1.9988425925925927E-2</v>
      </c>
      <c r="G46" s="163"/>
      <c r="H46" s="23">
        <v>2.1400462962962961E-2</v>
      </c>
      <c r="I46" s="23">
        <v>2.225694444444444E-2</v>
      </c>
      <c r="J46" s="17"/>
      <c r="K46" s="42">
        <v>2.193287037037037E-2</v>
      </c>
      <c r="L46" s="24"/>
      <c r="M46" s="24"/>
      <c r="N46" s="41"/>
      <c r="O46" s="26"/>
      <c r="P46" s="26"/>
      <c r="Q46" s="41"/>
      <c r="R46" s="41"/>
      <c r="S46" s="37"/>
      <c r="T46" s="50"/>
      <c r="U46" s="51">
        <v>2.1516203703703704E-2</v>
      </c>
      <c r="V46" s="41"/>
      <c r="W46" s="57"/>
      <c r="X46" s="61"/>
      <c r="Y46" s="31"/>
      <c r="Z46" s="54"/>
    </row>
    <row r="47" spans="1:26" ht="18" customHeight="1" x14ac:dyDescent="0.25">
      <c r="A47" s="17" t="s">
        <v>527</v>
      </c>
      <c r="B47" s="18">
        <v>1.0682870370370372E-2</v>
      </c>
      <c r="C47" s="19"/>
      <c r="D47" s="20">
        <v>1.7025462962962961E-2</v>
      </c>
      <c r="E47" s="42">
        <v>1.6655092592592596E-2</v>
      </c>
      <c r="F47" s="23">
        <v>1.7222222222222215E-2</v>
      </c>
      <c r="G47" s="49"/>
      <c r="H47" s="23">
        <v>1.652777777777777E-2</v>
      </c>
      <c r="I47" s="23">
        <v>1.6736111111111111E-2</v>
      </c>
      <c r="J47" s="17"/>
      <c r="K47" s="49"/>
      <c r="L47" s="18">
        <v>1.6620370370370372E-2</v>
      </c>
      <c r="M47" s="18">
        <v>1.6770833333333332E-2</v>
      </c>
      <c r="N47" s="26">
        <v>1.6712962962962961E-2</v>
      </c>
      <c r="O47" s="26">
        <v>1.681712962962963E-2</v>
      </c>
      <c r="P47" s="26">
        <v>1.650462962962963E-2</v>
      </c>
      <c r="Q47" s="26">
        <v>1.6261574074074074E-2</v>
      </c>
      <c r="R47" s="26">
        <v>1.681712962962963E-2</v>
      </c>
      <c r="S47" s="37"/>
      <c r="T47" s="50"/>
      <c r="U47" s="51">
        <v>1.6377314814814813E-2</v>
      </c>
      <c r="V47" s="52"/>
      <c r="W47" s="62">
        <v>2.630787037037037E-2</v>
      </c>
      <c r="X47" s="30"/>
      <c r="Y47" s="55"/>
      <c r="Z47" s="54"/>
    </row>
    <row r="48" spans="1:26" ht="18" customHeight="1" x14ac:dyDescent="0.25">
      <c r="A48" s="17" t="s">
        <v>528</v>
      </c>
      <c r="B48" s="18"/>
      <c r="C48" s="19"/>
      <c r="D48" s="20"/>
      <c r="E48" s="42"/>
      <c r="F48" s="23"/>
      <c r="G48" s="49"/>
      <c r="H48" s="23"/>
      <c r="I48" s="23"/>
      <c r="J48" s="17"/>
      <c r="K48" s="49"/>
      <c r="L48" s="18"/>
      <c r="M48" s="18"/>
      <c r="N48" s="26"/>
      <c r="O48" s="26"/>
      <c r="P48" s="26"/>
      <c r="Q48" s="26"/>
      <c r="R48" s="26"/>
      <c r="S48" s="37"/>
      <c r="T48" s="50">
        <v>2.0208333333333335E-2</v>
      </c>
      <c r="U48" s="51"/>
      <c r="V48" s="52"/>
      <c r="W48" s="62"/>
      <c r="X48" s="30"/>
      <c r="Y48" s="55"/>
      <c r="Z48" s="54"/>
    </row>
    <row r="49" spans="1:26" ht="18" customHeight="1" x14ac:dyDescent="0.25">
      <c r="A49" s="17" t="s">
        <v>529</v>
      </c>
      <c r="B49" s="20"/>
      <c r="C49" s="46"/>
      <c r="D49" s="20"/>
      <c r="E49" s="42"/>
      <c r="F49" s="23"/>
      <c r="G49" s="42">
        <v>1.6909722222222225E-2</v>
      </c>
      <c r="H49" s="23">
        <v>1.6979166666666667E-2</v>
      </c>
      <c r="I49" s="23">
        <v>1.7210648148148145E-2</v>
      </c>
      <c r="J49" s="163"/>
      <c r="K49" s="58"/>
      <c r="L49" s="24"/>
      <c r="M49" s="24"/>
      <c r="N49" s="25"/>
      <c r="O49" s="25"/>
      <c r="P49" s="25"/>
      <c r="Q49" s="25"/>
      <c r="R49" s="25"/>
      <c r="S49" s="37"/>
      <c r="T49" s="50"/>
      <c r="U49" s="51"/>
      <c r="V49" s="52"/>
      <c r="W49" s="57"/>
      <c r="X49" s="61"/>
      <c r="Y49" s="55"/>
      <c r="Z49" s="54"/>
    </row>
    <row r="50" spans="1:26" ht="18" customHeight="1" x14ac:dyDescent="0.25">
      <c r="A50" s="17" t="s">
        <v>530</v>
      </c>
      <c r="B50" s="20"/>
      <c r="C50" s="46"/>
      <c r="D50" s="20">
        <v>1.7071759259259259E-2</v>
      </c>
      <c r="E50" s="42">
        <v>1.6631944444444449E-2</v>
      </c>
      <c r="F50" s="23">
        <v>1.6759259259259255E-2</v>
      </c>
      <c r="G50" s="163"/>
      <c r="H50" s="163"/>
      <c r="I50" s="23">
        <v>1.6712962962962964E-2</v>
      </c>
      <c r="J50" s="42">
        <v>1.6342592592592593E-2</v>
      </c>
      <c r="K50" s="58"/>
      <c r="L50" s="24"/>
      <c r="M50" s="24"/>
      <c r="N50" s="25"/>
      <c r="O50" s="25"/>
      <c r="P50" s="25"/>
      <c r="Q50" s="25"/>
      <c r="R50" s="25"/>
      <c r="S50" s="37"/>
      <c r="T50" s="50"/>
      <c r="U50" s="51"/>
      <c r="V50" s="52"/>
      <c r="W50" s="59">
        <v>3.24537037037037E-2</v>
      </c>
      <c r="X50" s="61"/>
      <c r="Y50" s="55"/>
      <c r="Z50" s="54"/>
    </row>
    <row r="51" spans="1:26" ht="18" customHeight="1" x14ac:dyDescent="0.25">
      <c r="A51" s="17" t="s">
        <v>531</v>
      </c>
      <c r="B51" s="41">
        <v>1.2037037037037041E-2</v>
      </c>
      <c r="C51" s="19"/>
      <c r="D51" s="20">
        <v>2.0138888888888887E-2</v>
      </c>
      <c r="E51" s="47"/>
      <c r="F51" s="49"/>
      <c r="G51" s="49"/>
      <c r="H51" s="49"/>
      <c r="I51" s="163"/>
      <c r="J51" s="49"/>
      <c r="K51" s="49"/>
      <c r="L51" s="24"/>
      <c r="M51" s="24"/>
      <c r="N51" s="25"/>
      <c r="O51" s="25"/>
      <c r="P51" s="25"/>
      <c r="Q51" s="25"/>
      <c r="R51" s="26">
        <v>1.9444444444444445E-2</v>
      </c>
      <c r="S51" s="27"/>
      <c r="T51" s="28"/>
      <c r="U51" s="25"/>
      <c r="V51" s="27"/>
      <c r="W51" s="53"/>
      <c r="X51" s="30"/>
      <c r="Y51" s="55"/>
      <c r="Z51" s="56"/>
    </row>
    <row r="52" spans="1:26" ht="18" customHeight="1" x14ac:dyDescent="0.25">
      <c r="A52" s="17" t="s">
        <v>532</v>
      </c>
      <c r="B52" s="41"/>
      <c r="C52" s="46"/>
      <c r="D52" s="20">
        <v>1.7222222222222215E-2</v>
      </c>
      <c r="E52" s="47"/>
      <c r="F52" s="23">
        <v>1.7430555555555553E-2</v>
      </c>
      <c r="G52" s="42">
        <v>1.6921296296296299E-2</v>
      </c>
      <c r="H52" s="163"/>
      <c r="I52" s="23">
        <v>1.7418981481481483E-2</v>
      </c>
      <c r="J52" s="42">
        <v>1.6909722222222222E-2</v>
      </c>
      <c r="K52" s="42">
        <v>1.7245370370370369E-2</v>
      </c>
      <c r="L52" s="18">
        <v>1.6307870370370372E-2</v>
      </c>
      <c r="M52" s="24"/>
      <c r="N52" s="25"/>
      <c r="O52" s="25"/>
      <c r="P52" s="26">
        <v>1.6076388888888887E-2</v>
      </c>
      <c r="Q52" s="25"/>
      <c r="R52" s="26">
        <v>1.6354166666666666E-2</v>
      </c>
      <c r="S52" s="27"/>
      <c r="T52" s="40">
        <v>1.6157407407407409E-2</v>
      </c>
      <c r="U52" s="26">
        <v>1.6099537037037037E-2</v>
      </c>
      <c r="V52" s="27"/>
      <c r="W52" s="57"/>
      <c r="X52" s="61"/>
      <c r="Y52" s="31">
        <v>4.0949074074074075E-2</v>
      </c>
      <c r="Z52" s="32">
        <v>2.5416666666666667E-2</v>
      </c>
    </row>
    <row r="53" spans="1:26" ht="18" customHeight="1" x14ac:dyDescent="0.25">
      <c r="A53" s="17" t="s">
        <v>533</v>
      </c>
      <c r="B53" s="41"/>
      <c r="C53" s="46"/>
      <c r="D53" s="20"/>
      <c r="E53" s="47"/>
      <c r="F53" s="23"/>
      <c r="G53" s="42"/>
      <c r="H53" s="163"/>
      <c r="I53" s="23"/>
      <c r="J53" s="42"/>
      <c r="K53" s="42">
        <v>1.8460648148148146E-2</v>
      </c>
      <c r="L53" s="18"/>
      <c r="M53" s="24"/>
      <c r="N53" s="25"/>
      <c r="O53" s="26">
        <v>1.7974537037037035E-2</v>
      </c>
      <c r="P53" s="25"/>
      <c r="Q53" s="26">
        <v>1.8078703703703704E-2</v>
      </c>
      <c r="R53" s="25"/>
      <c r="S53" s="27"/>
      <c r="T53" s="28"/>
      <c r="U53" s="25"/>
      <c r="V53" s="27"/>
      <c r="W53" s="57"/>
      <c r="X53" s="61"/>
      <c r="Y53" s="55"/>
      <c r="Z53" s="56"/>
    </row>
    <row r="54" spans="1:26" ht="18" customHeight="1" x14ac:dyDescent="0.25">
      <c r="A54" s="17" t="s">
        <v>534</v>
      </c>
      <c r="B54" s="41"/>
      <c r="C54" s="46"/>
      <c r="D54" s="20"/>
      <c r="E54" s="47"/>
      <c r="F54" s="23"/>
      <c r="G54" s="42"/>
      <c r="H54" s="163"/>
      <c r="I54" s="23"/>
      <c r="J54" s="42"/>
      <c r="K54" s="42"/>
      <c r="L54" s="18"/>
      <c r="M54" s="24"/>
      <c r="N54" s="25"/>
      <c r="O54" s="26"/>
      <c r="P54" s="25"/>
      <c r="Q54" s="26"/>
      <c r="R54" s="25"/>
      <c r="S54" s="27"/>
      <c r="T54" s="28"/>
      <c r="U54" s="26">
        <v>1.8969907407407408E-2</v>
      </c>
      <c r="V54" s="27"/>
      <c r="W54" s="57"/>
      <c r="X54" s="61"/>
      <c r="Y54" s="55"/>
      <c r="Z54" s="56"/>
    </row>
    <row r="55" spans="1:26" ht="18" customHeight="1" x14ac:dyDescent="0.25">
      <c r="A55" s="17" t="s">
        <v>535</v>
      </c>
      <c r="B55" s="41">
        <v>1.4537037037037032E-2</v>
      </c>
      <c r="C55" s="19"/>
      <c r="D55" s="23"/>
      <c r="E55" s="47"/>
      <c r="F55" s="49"/>
      <c r="G55" s="49"/>
      <c r="H55" s="49"/>
      <c r="I55" s="163"/>
      <c r="J55" s="49"/>
      <c r="K55" s="49"/>
      <c r="L55" s="24"/>
      <c r="M55" s="24"/>
      <c r="N55" s="25"/>
      <c r="O55" s="25"/>
      <c r="P55" s="25"/>
      <c r="Q55" s="25"/>
      <c r="R55" s="25"/>
      <c r="S55" s="27"/>
      <c r="T55" s="28"/>
      <c r="U55" s="26"/>
      <c r="V55" s="27"/>
      <c r="W55" s="53"/>
      <c r="X55" s="30"/>
      <c r="Y55" s="55"/>
      <c r="Z55" s="56"/>
    </row>
    <row r="56" spans="1:26" ht="18" customHeight="1" x14ac:dyDescent="0.25">
      <c r="A56" s="17" t="s">
        <v>536</v>
      </c>
      <c r="B56" s="41"/>
      <c r="C56" s="19"/>
      <c r="D56" s="23"/>
      <c r="E56" s="47"/>
      <c r="F56" s="49"/>
      <c r="G56" s="49"/>
      <c r="H56" s="49"/>
      <c r="I56" s="163"/>
      <c r="J56" s="49"/>
      <c r="K56" s="49"/>
      <c r="L56" s="24"/>
      <c r="M56" s="24"/>
      <c r="N56" s="25"/>
      <c r="O56" s="25"/>
      <c r="P56" s="25"/>
      <c r="Q56" s="25"/>
      <c r="R56" s="25"/>
      <c r="S56" s="27"/>
      <c r="T56" s="28"/>
      <c r="U56" s="26"/>
      <c r="V56" s="27"/>
      <c r="W56" s="62">
        <v>2.7025462962962959E-2</v>
      </c>
      <c r="X56" s="30"/>
      <c r="Y56" s="55"/>
      <c r="Z56" s="56"/>
    </row>
    <row r="57" spans="1:26" ht="18" customHeight="1" x14ac:dyDescent="0.25">
      <c r="A57" s="17" t="s">
        <v>537</v>
      </c>
      <c r="B57" s="41">
        <v>1.0995370370370369E-2</v>
      </c>
      <c r="C57" s="19"/>
      <c r="D57" s="20">
        <v>1.787037037037037E-2</v>
      </c>
      <c r="E57" s="42">
        <v>1.7372685185185185E-2</v>
      </c>
      <c r="F57" s="23">
        <v>1.7974537037037035E-2</v>
      </c>
      <c r="G57" s="42">
        <v>1.7094907407407406E-2</v>
      </c>
      <c r="H57" s="23">
        <v>1.7280092592592593E-2</v>
      </c>
      <c r="I57" s="23">
        <v>1.7627314814814818E-2</v>
      </c>
      <c r="J57" s="49"/>
      <c r="K57" s="49"/>
      <c r="L57" s="24"/>
      <c r="M57" s="24"/>
      <c r="N57" s="26">
        <v>1.6805555555555556E-2</v>
      </c>
      <c r="O57" s="26">
        <v>1.6597222222222222E-2</v>
      </c>
      <c r="P57" s="26">
        <v>1.7164351851851851E-2</v>
      </c>
      <c r="Q57" s="25"/>
      <c r="R57" s="25"/>
      <c r="S57" s="27"/>
      <c r="T57" s="40">
        <v>1.6597222222222222E-2</v>
      </c>
      <c r="U57" s="25"/>
      <c r="V57" s="27"/>
      <c r="W57" s="62">
        <v>3.6655092592592593E-2</v>
      </c>
      <c r="X57" s="30"/>
      <c r="Y57" s="31">
        <v>4.4363425925925924E-2</v>
      </c>
      <c r="Z57" s="56"/>
    </row>
    <row r="58" spans="1:26" ht="18" customHeight="1" x14ac:dyDescent="0.25">
      <c r="A58" s="17" t="s">
        <v>538</v>
      </c>
      <c r="B58" s="41"/>
      <c r="C58" s="19"/>
      <c r="D58" s="20"/>
      <c r="E58" s="42"/>
      <c r="F58" s="23"/>
      <c r="G58" s="42"/>
      <c r="H58" s="23"/>
      <c r="I58" s="23"/>
      <c r="J58" s="49"/>
      <c r="K58" s="49"/>
      <c r="L58" s="24"/>
      <c r="M58" s="24"/>
      <c r="N58" s="26"/>
      <c r="O58" s="26"/>
      <c r="P58" s="26"/>
      <c r="Q58" s="26">
        <v>1.4664351851851852E-2</v>
      </c>
      <c r="R58" s="25"/>
      <c r="S58" s="27"/>
      <c r="T58" s="28"/>
      <c r="U58" s="25"/>
      <c r="V58" s="27"/>
      <c r="W58" s="53"/>
      <c r="X58" s="30"/>
      <c r="Y58" s="55"/>
      <c r="Z58" s="56"/>
    </row>
    <row r="59" spans="1:26" ht="18" customHeight="1" x14ac:dyDescent="0.25">
      <c r="A59" s="17" t="s">
        <v>539</v>
      </c>
      <c r="B59" s="41"/>
      <c r="C59" s="19"/>
      <c r="D59" s="20"/>
      <c r="E59" s="42"/>
      <c r="F59" s="23"/>
      <c r="G59" s="42"/>
      <c r="H59" s="23"/>
      <c r="I59" s="23"/>
      <c r="J59" s="49"/>
      <c r="K59" s="49"/>
      <c r="L59" s="18">
        <v>1.8090277777777778E-2</v>
      </c>
      <c r="M59" s="18">
        <v>1.7627314814814814E-2</v>
      </c>
      <c r="N59" s="25"/>
      <c r="O59" s="26">
        <v>1.7754629629629631E-2</v>
      </c>
      <c r="P59" s="25"/>
      <c r="Q59" s="26">
        <v>1.8217592592592594E-2</v>
      </c>
      <c r="R59" s="25"/>
      <c r="S59" s="27"/>
      <c r="T59" s="28"/>
      <c r="U59" s="25"/>
      <c r="V59" s="27"/>
      <c r="W59" s="53"/>
      <c r="X59" s="30"/>
      <c r="Y59" s="55"/>
      <c r="Z59" s="56"/>
    </row>
    <row r="60" spans="1:26" ht="18" customHeight="1" x14ac:dyDescent="0.25">
      <c r="A60" s="17" t="s">
        <v>540</v>
      </c>
      <c r="B60" s="41"/>
      <c r="C60" s="46"/>
      <c r="D60" s="20"/>
      <c r="E60" s="42">
        <v>1.7986111111111112E-2</v>
      </c>
      <c r="F60" s="23">
        <v>1.8518518518518517E-2</v>
      </c>
      <c r="G60" s="49"/>
      <c r="H60" s="23">
        <v>1.818287037037037E-2</v>
      </c>
      <c r="I60" s="163"/>
      <c r="J60" s="163"/>
      <c r="K60" s="58"/>
      <c r="L60" s="24"/>
      <c r="M60" s="24"/>
      <c r="N60" s="25"/>
      <c r="O60" s="25"/>
      <c r="P60" s="25"/>
      <c r="Q60" s="25"/>
      <c r="R60" s="25"/>
      <c r="S60" s="27"/>
      <c r="T60" s="28"/>
      <c r="U60" s="25"/>
      <c r="V60" s="27"/>
      <c r="W60" s="57"/>
      <c r="X60" s="61"/>
      <c r="Y60" s="55"/>
      <c r="Z60" s="56"/>
    </row>
    <row r="61" spans="1:26" ht="18" customHeight="1" x14ac:dyDescent="0.25">
      <c r="A61" s="17" t="s">
        <v>541</v>
      </c>
      <c r="B61" s="41">
        <v>1.0671296296296297E-2</v>
      </c>
      <c r="C61" s="46"/>
      <c r="D61" s="20">
        <v>1.7812499999999998E-2</v>
      </c>
      <c r="E61" s="47"/>
      <c r="F61" s="23">
        <v>1.7511574074074075E-2</v>
      </c>
      <c r="G61" s="42">
        <v>1.7245370370370369E-2</v>
      </c>
      <c r="H61" s="23">
        <v>1.7037037037037035E-2</v>
      </c>
      <c r="I61" s="23">
        <v>1.6909722222222222E-2</v>
      </c>
      <c r="J61" s="42">
        <v>1.6747685185185185E-2</v>
      </c>
      <c r="K61" s="42">
        <v>1.6898148148148148E-2</v>
      </c>
      <c r="L61" s="18">
        <v>1.6828703703703703E-2</v>
      </c>
      <c r="M61" s="24"/>
      <c r="N61" s="26">
        <v>1.667824074074074E-2</v>
      </c>
      <c r="O61" s="26">
        <v>1.6354166666666666E-2</v>
      </c>
      <c r="P61" s="26">
        <v>1.6296296296296295E-2</v>
      </c>
      <c r="Q61" s="26">
        <v>1.6331018518518519E-2</v>
      </c>
      <c r="R61" s="41"/>
      <c r="S61" s="37"/>
      <c r="T61" s="28"/>
      <c r="U61" s="25"/>
      <c r="V61" s="27"/>
      <c r="W61" s="59">
        <v>3.1469907407407412E-2</v>
      </c>
      <c r="X61" s="60">
        <v>1.9664351851851853E-2</v>
      </c>
      <c r="Y61" s="31">
        <v>4.3356481481481475E-2</v>
      </c>
      <c r="Z61" s="32">
        <v>2.7314814814814816E-2</v>
      </c>
    </row>
    <row r="62" spans="1:26" ht="18" customHeight="1" x14ac:dyDescent="0.25">
      <c r="A62" s="17" t="s">
        <v>542</v>
      </c>
      <c r="B62" s="41"/>
      <c r="C62" s="46"/>
      <c r="D62" s="20"/>
      <c r="E62" s="47"/>
      <c r="F62" s="23"/>
      <c r="G62" s="42"/>
      <c r="H62" s="23"/>
      <c r="I62" s="23"/>
      <c r="J62" s="42"/>
      <c r="K62" s="58"/>
      <c r="L62" s="24"/>
      <c r="M62" s="18">
        <v>1.462962962962963E-2</v>
      </c>
      <c r="N62" s="25"/>
      <c r="O62" s="25"/>
      <c r="P62" s="26">
        <v>1.4583333333333332E-2</v>
      </c>
      <c r="Q62" s="26">
        <v>1.4525462962962964E-2</v>
      </c>
      <c r="R62" s="41"/>
      <c r="S62" s="37"/>
      <c r="T62" s="40">
        <v>1.486111111111111E-2</v>
      </c>
      <c r="U62" s="26">
        <v>1.4571759259259258E-2</v>
      </c>
      <c r="V62" s="27"/>
      <c r="W62" s="57"/>
      <c r="X62" s="61"/>
      <c r="Y62" s="31">
        <v>3.7870370370370367E-2</v>
      </c>
      <c r="Z62" s="56"/>
    </row>
    <row r="63" spans="1:26" ht="18" customHeight="1" x14ac:dyDescent="0.25">
      <c r="A63" s="17" t="s">
        <v>543</v>
      </c>
      <c r="B63" s="41"/>
      <c r="C63" s="46"/>
      <c r="D63" s="20"/>
      <c r="E63" s="47"/>
      <c r="F63" s="23"/>
      <c r="G63" s="42"/>
      <c r="H63" s="23"/>
      <c r="I63" s="23"/>
      <c r="J63" s="42"/>
      <c r="K63" s="58"/>
      <c r="L63" s="24"/>
      <c r="M63" s="18"/>
      <c r="N63" s="25"/>
      <c r="O63" s="25"/>
      <c r="P63" s="26">
        <v>1.9988425925925927E-2</v>
      </c>
      <c r="Q63" s="25"/>
      <c r="R63" s="41"/>
      <c r="S63" s="37"/>
      <c r="T63" s="28"/>
      <c r="U63" s="25"/>
      <c r="V63" s="27"/>
      <c r="W63" s="57"/>
      <c r="X63" s="61"/>
      <c r="Y63" s="55"/>
      <c r="Z63" s="56"/>
    </row>
    <row r="64" spans="1:26" ht="18" customHeight="1" x14ac:dyDescent="0.25">
      <c r="A64" s="17" t="s">
        <v>544</v>
      </c>
      <c r="B64" s="41"/>
      <c r="C64" s="46"/>
      <c r="D64" s="20"/>
      <c r="E64" s="47"/>
      <c r="F64" s="23">
        <v>1.71412037037037E-2</v>
      </c>
      <c r="G64" s="42">
        <v>1.7013888888888887E-2</v>
      </c>
      <c r="H64" s="163"/>
      <c r="I64" s="163"/>
      <c r="J64" s="17"/>
      <c r="K64" s="58"/>
      <c r="L64" s="24"/>
      <c r="M64" s="24"/>
      <c r="N64" s="25"/>
      <c r="O64" s="25"/>
      <c r="P64" s="25"/>
      <c r="Q64" s="25"/>
      <c r="R64" s="41"/>
      <c r="S64" s="37"/>
      <c r="T64" s="28"/>
      <c r="U64" s="25"/>
      <c r="V64" s="27"/>
      <c r="W64" s="57"/>
      <c r="X64" s="60"/>
      <c r="Y64" s="55"/>
      <c r="Z64" s="56"/>
    </row>
    <row r="65" spans="1:26" ht="18" customHeight="1" x14ac:dyDescent="0.25">
      <c r="A65" s="17" t="s">
        <v>543</v>
      </c>
      <c r="B65" s="41"/>
      <c r="C65" s="46"/>
      <c r="D65" s="20"/>
      <c r="E65" s="47"/>
      <c r="F65" s="23"/>
      <c r="G65" s="42"/>
      <c r="H65" s="163"/>
      <c r="I65" s="163"/>
      <c r="J65" s="17"/>
      <c r="K65" s="58"/>
      <c r="L65" s="24"/>
      <c r="M65" s="24"/>
      <c r="N65" s="25"/>
      <c r="O65" s="25"/>
      <c r="P65" s="25"/>
      <c r="Q65" s="25"/>
      <c r="R65" s="41"/>
      <c r="S65" s="37"/>
      <c r="T65" s="40">
        <v>2.0162037037037037E-2</v>
      </c>
      <c r="U65" s="25"/>
      <c r="V65" s="27"/>
      <c r="W65" s="57"/>
      <c r="X65" s="60"/>
      <c r="Y65" s="55"/>
      <c r="Z65" s="56"/>
    </row>
    <row r="66" spans="1:26" ht="18" customHeight="1" x14ac:dyDescent="0.25">
      <c r="A66" s="17" t="s">
        <v>545</v>
      </c>
      <c r="B66" s="41"/>
      <c r="C66" s="46"/>
      <c r="D66" s="20"/>
      <c r="E66" s="47"/>
      <c r="F66" s="23"/>
      <c r="G66" s="42"/>
      <c r="H66" s="163"/>
      <c r="I66" s="163"/>
      <c r="J66" s="17"/>
      <c r="K66" s="58"/>
      <c r="L66" s="24"/>
      <c r="M66" s="18">
        <v>1.7905092592592594E-2</v>
      </c>
      <c r="N66" s="25"/>
      <c r="O66" s="26">
        <v>1.7638888888888888E-2</v>
      </c>
      <c r="P66" s="26">
        <v>1.7048611111111112E-2</v>
      </c>
      <c r="Q66" s="26">
        <v>1.7303240740740741E-2</v>
      </c>
      <c r="R66" s="41"/>
      <c r="S66" s="37"/>
      <c r="T66" s="28"/>
      <c r="U66" s="25"/>
      <c r="V66" s="27"/>
      <c r="W66" s="57"/>
      <c r="X66" s="60"/>
      <c r="Y66" s="55"/>
      <c r="Z66" s="56"/>
    </row>
    <row r="67" spans="1:26" ht="18" customHeight="1" x14ac:dyDescent="0.25">
      <c r="A67" s="17" t="s">
        <v>546</v>
      </c>
      <c r="B67" s="41"/>
      <c r="C67" s="46"/>
      <c r="D67" s="20"/>
      <c r="E67" s="47"/>
      <c r="F67" s="23"/>
      <c r="G67" s="42"/>
      <c r="H67" s="163"/>
      <c r="I67" s="163"/>
      <c r="J67" s="17"/>
      <c r="K67" s="42">
        <v>1.5682870370370371E-2</v>
      </c>
      <c r="L67" s="18">
        <v>1.5474537037037038E-2</v>
      </c>
      <c r="M67" s="18">
        <v>1.5671296296296298E-2</v>
      </c>
      <c r="N67" s="25"/>
      <c r="O67" s="25"/>
      <c r="P67" s="26"/>
      <c r="Q67" s="26">
        <v>1.525462962962963E-2</v>
      </c>
      <c r="R67" s="41">
        <v>1.5532407407407406E-2</v>
      </c>
      <c r="S67" s="37"/>
      <c r="T67" s="28"/>
      <c r="U67" s="26">
        <v>1.4849537037037036E-2</v>
      </c>
      <c r="V67" s="27"/>
      <c r="W67" s="57"/>
      <c r="X67" s="60"/>
      <c r="Y67" s="55"/>
      <c r="Z67" s="56"/>
    </row>
    <row r="68" spans="1:26" ht="18" customHeight="1" x14ac:dyDescent="0.25">
      <c r="A68" s="17" t="s">
        <v>547</v>
      </c>
      <c r="B68" s="20"/>
      <c r="C68" s="46"/>
      <c r="D68" s="20">
        <v>1.9178240740740739E-2</v>
      </c>
      <c r="E68" s="47"/>
      <c r="F68" s="163"/>
      <c r="G68" s="42">
        <v>1.8449074074074076E-2</v>
      </c>
      <c r="H68" s="23">
        <v>1.8576388888888889E-2</v>
      </c>
      <c r="I68" s="23">
        <v>1.8981481481481481E-2</v>
      </c>
      <c r="J68" s="17"/>
      <c r="K68" s="42">
        <v>1.8761574074074073E-2</v>
      </c>
      <c r="L68" s="24"/>
      <c r="M68" s="24"/>
      <c r="N68" s="25"/>
      <c r="O68" s="25"/>
      <c r="P68" s="25"/>
      <c r="Q68" s="25"/>
      <c r="R68" s="41"/>
      <c r="S68" s="37"/>
      <c r="T68" s="28"/>
      <c r="U68" s="25"/>
      <c r="V68" s="27"/>
      <c r="W68" s="57"/>
      <c r="X68" s="60"/>
      <c r="Y68" s="55"/>
      <c r="Z68" s="32">
        <v>2.9594907407407407E-2</v>
      </c>
    </row>
    <row r="69" spans="1:26" ht="18" customHeight="1" x14ac:dyDescent="0.25">
      <c r="A69" s="17" t="s">
        <v>548</v>
      </c>
      <c r="B69" s="20"/>
      <c r="C69" s="46"/>
      <c r="D69" s="20"/>
      <c r="E69" s="47"/>
      <c r="F69" s="163"/>
      <c r="G69" s="42">
        <v>1.773148148148148E-2</v>
      </c>
      <c r="H69" s="23">
        <v>1.7638888888888891E-2</v>
      </c>
      <c r="I69" s="23">
        <v>1.7719907407407406E-2</v>
      </c>
      <c r="J69" s="17"/>
      <c r="K69" s="42">
        <v>1.7002314814814814E-2</v>
      </c>
      <c r="L69" s="24"/>
      <c r="M69" s="24"/>
      <c r="N69" s="26">
        <v>1.7118055555555556E-2</v>
      </c>
      <c r="O69" s="26">
        <v>1.7199074074074071E-2</v>
      </c>
      <c r="P69" s="26">
        <v>1.7152777777777777E-2</v>
      </c>
      <c r="Q69" s="25"/>
      <c r="R69" s="41">
        <v>1.7187499999999998E-2</v>
      </c>
      <c r="S69" s="37"/>
      <c r="T69" s="40">
        <v>1.6655092592592593E-2</v>
      </c>
      <c r="U69" s="26">
        <v>1.6828703703703703E-2</v>
      </c>
      <c r="V69" s="27"/>
      <c r="W69" s="59">
        <v>2.8680555555555553E-2</v>
      </c>
      <c r="X69" s="60"/>
      <c r="Y69" s="55"/>
      <c r="Z69" s="56"/>
    </row>
    <row r="70" spans="1:26" ht="18" customHeight="1" x14ac:dyDescent="0.25">
      <c r="A70" s="17" t="s">
        <v>549</v>
      </c>
      <c r="B70" s="20"/>
      <c r="C70" s="46"/>
      <c r="D70" s="20">
        <v>2.056712962962963E-2</v>
      </c>
      <c r="E70" s="47"/>
      <c r="F70" s="23">
        <v>1.9756944444444445E-2</v>
      </c>
      <c r="G70" s="163"/>
      <c r="H70" s="23">
        <v>1.9120370370370371E-2</v>
      </c>
      <c r="I70" s="17"/>
      <c r="J70" s="17"/>
      <c r="K70" s="42">
        <v>1.9201388888888889E-2</v>
      </c>
      <c r="L70" s="18">
        <v>1.9629629629629629E-2</v>
      </c>
      <c r="M70" s="18">
        <v>1.9583333333333331E-2</v>
      </c>
      <c r="N70" s="26">
        <v>1.9074074074074073E-2</v>
      </c>
      <c r="O70" s="25"/>
      <c r="P70" s="25"/>
      <c r="Q70" s="25"/>
      <c r="R70" s="41"/>
      <c r="S70" s="37"/>
      <c r="T70" s="28"/>
      <c r="U70" s="25"/>
      <c r="V70" s="27"/>
      <c r="W70" s="57"/>
      <c r="X70" s="60"/>
      <c r="Y70" s="55"/>
      <c r="Z70" s="56"/>
    </row>
    <row r="71" spans="1:26" ht="18" customHeight="1" x14ac:dyDescent="0.25">
      <c r="A71" s="17" t="s">
        <v>550</v>
      </c>
      <c r="B71" s="20"/>
      <c r="C71" s="46"/>
      <c r="D71" s="20"/>
      <c r="E71" s="47"/>
      <c r="F71" s="23"/>
      <c r="G71" s="163"/>
      <c r="H71" s="23"/>
      <c r="I71" s="17"/>
      <c r="J71" s="17"/>
      <c r="K71" s="58"/>
      <c r="L71" s="18"/>
      <c r="M71" s="18"/>
      <c r="N71" s="26"/>
      <c r="O71" s="25"/>
      <c r="P71" s="25"/>
      <c r="Q71" s="26">
        <v>1.5925925925925927E-2</v>
      </c>
      <c r="R71" s="41">
        <v>1.6203703703703703E-2</v>
      </c>
      <c r="S71" s="37"/>
      <c r="T71" s="28"/>
      <c r="U71" s="25"/>
      <c r="V71" s="27"/>
      <c r="W71" s="57"/>
      <c r="X71" s="60"/>
      <c r="Y71" s="55"/>
      <c r="Z71" s="56"/>
    </row>
    <row r="72" spans="1:26" ht="18" customHeight="1" x14ac:dyDescent="0.25">
      <c r="A72" s="17" t="s">
        <v>551</v>
      </c>
      <c r="B72" s="20"/>
      <c r="C72" s="19"/>
      <c r="D72" s="20">
        <v>1.7546296296296296E-2</v>
      </c>
      <c r="E72" s="47"/>
      <c r="F72" s="163"/>
      <c r="G72" s="49"/>
      <c r="H72" s="49"/>
      <c r="I72" s="163"/>
      <c r="J72" s="17"/>
      <c r="K72" s="58"/>
      <c r="L72" s="24"/>
      <c r="M72" s="24"/>
      <c r="N72" s="25"/>
      <c r="O72" s="26">
        <v>1.579861111111111E-2</v>
      </c>
      <c r="P72" s="26">
        <v>1.5682870370370371E-2</v>
      </c>
      <c r="Q72" s="26">
        <v>1.5925925925925927E-2</v>
      </c>
      <c r="R72" s="25"/>
      <c r="S72" s="27"/>
      <c r="T72" s="28"/>
      <c r="U72" s="25"/>
      <c r="V72" s="27"/>
      <c r="W72" s="57"/>
      <c r="X72" s="60"/>
      <c r="Y72" s="31">
        <v>3.9872685185185185E-2</v>
      </c>
      <c r="Z72" s="56"/>
    </row>
    <row r="73" spans="1:26" ht="18" customHeight="1" x14ac:dyDescent="0.25">
      <c r="A73" s="17" t="s">
        <v>552</v>
      </c>
      <c r="B73" s="18">
        <v>1.2210648148148151E-2</v>
      </c>
      <c r="C73" s="46"/>
      <c r="D73" s="23"/>
      <c r="E73" s="47"/>
      <c r="F73" s="49"/>
      <c r="G73" s="49"/>
      <c r="H73" s="163"/>
      <c r="I73" s="163"/>
      <c r="J73" s="17"/>
      <c r="K73" s="58"/>
      <c r="L73" s="24"/>
      <c r="M73" s="24"/>
      <c r="N73" s="25"/>
      <c r="O73" s="25"/>
      <c r="P73" s="25"/>
      <c r="Q73" s="25"/>
      <c r="R73" s="25"/>
      <c r="S73" s="27"/>
      <c r="T73" s="28"/>
      <c r="U73" s="25"/>
      <c r="V73" s="27"/>
      <c r="W73" s="57"/>
      <c r="X73" s="60"/>
      <c r="Y73" s="55"/>
      <c r="Z73" s="56"/>
    </row>
    <row r="74" spans="1:26" ht="18" customHeight="1" x14ac:dyDescent="0.25">
      <c r="A74" s="17" t="s">
        <v>553</v>
      </c>
      <c r="B74" s="18"/>
      <c r="C74" s="46"/>
      <c r="D74" s="23"/>
      <c r="E74" s="47"/>
      <c r="F74" s="49"/>
      <c r="G74" s="49"/>
      <c r="H74" s="163"/>
      <c r="I74" s="163"/>
      <c r="J74" s="17"/>
      <c r="K74" s="58"/>
      <c r="L74" s="24"/>
      <c r="M74" s="24"/>
      <c r="N74" s="25"/>
      <c r="O74" s="26">
        <v>1.8252314814814815E-2</v>
      </c>
      <c r="P74" s="25"/>
      <c r="Q74" s="25"/>
      <c r="R74" s="25"/>
      <c r="S74" s="27"/>
      <c r="T74" s="28"/>
      <c r="U74" s="25"/>
      <c r="V74" s="27"/>
      <c r="W74" s="57"/>
      <c r="X74" s="60"/>
      <c r="Y74" s="55"/>
      <c r="Z74" s="56"/>
    </row>
    <row r="75" spans="1:26" ht="18" customHeight="1" x14ac:dyDescent="0.25">
      <c r="A75" s="17" t="s">
        <v>554</v>
      </c>
      <c r="B75" s="18"/>
      <c r="C75" s="46"/>
      <c r="D75" s="23"/>
      <c r="E75" s="47"/>
      <c r="F75" s="23">
        <v>2.1782407407407407E-2</v>
      </c>
      <c r="G75" s="163"/>
      <c r="H75" s="23">
        <v>2.0405092592592593E-2</v>
      </c>
      <c r="I75" s="23">
        <v>2.0162037037037037E-2</v>
      </c>
      <c r="J75" s="42">
        <v>2.0219907407407409E-2</v>
      </c>
      <c r="K75" s="42">
        <v>2.0300925925925927E-2</v>
      </c>
      <c r="L75" s="24"/>
      <c r="M75" s="24"/>
      <c r="N75" s="25"/>
      <c r="O75" s="26">
        <v>1.982638888888889E-2</v>
      </c>
      <c r="P75" s="25"/>
      <c r="Q75" s="26">
        <v>1.9872685185185184E-2</v>
      </c>
      <c r="R75" s="25"/>
      <c r="S75" s="27"/>
      <c r="T75" s="28"/>
      <c r="U75" s="26">
        <v>1.9976851851851853E-2</v>
      </c>
      <c r="V75" s="27"/>
      <c r="W75" s="59">
        <v>3.7905092592592594E-2</v>
      </c>
      <c r="X75" s="60"/>
      <c r="Y75" s="31">
        <v>5.1886574074074071E-2</v>
      </c>
      <c r="Z75" s="56"/>
    </row>
    <row r="76" spans="1:26" ht="18" customHeight="1" x14ac:dyDescent="0.25">
      <c r="A76" s="17" t="s">
        <v>555</v>
      </c>
      <c r="B76" s="18"/>
      <c r="C76" s="46"/>
      <c r="D76" s="23"/>
      <c r="E76" s="47"/>
      <c r="F76" s="23"/>
      <c r="G76" s="163"/>
      <c r="H76" s="23"/>
      <c r="I76" s="23"/>
      <c r="J76" s="42"/>
      <c r="K76" s="42"/>
      <c r="L76" s="24"/>
      <c r="M76" s="24"/>
      <c r="N76" s="25"/>
      <c r="O76" s="26"/>
      <c r="P76" s="25"/>
      <c r="Q76" s="26"/>
      <c r="R76" s="25"/>
      <c r="S76" s="27"/>
      <c r="T76" s="40">
        <v>1.7696759259259259E-2</v>
      </c>
      <c r="U76" s="26">
        <v>1.7280092592592593E-2</v>
      </c>
      <c r="V76" s="27"/>
      <c r="W76" s="59"/>
      <c r="X76" s="60"/>
      <c r="Y76" s="31"/>
      <c r="Z76" s="56"/>
    </row>
    <row r="77" spans="1:26" ht="18" customHeight="1" x14ac:dyDescent="0.25">
      <c r="A77" s="17" t="s">
        <v>556</v>
      </c>
      <c r="B77" s="18"/>
      <c r="C77" s="46"/>
      <c r="D77" s="23"/>
      <c r="E77" s="47"/>
      <c r="F77" s="23"/>
      <c r="G77" s="163"/>
      <c r="H77" s="23"/>
      <c r="I77" s="23"/>
      <c r="J77" s="42"/>
      <c r="K77" s="58"/>
      <c r="L77" s="24"/>
      <c r="M77" s="24"/>
      <c r="N77" s="26">
        <v>1.6782407407407409E-2</v>
      </c>
      <c r="O77" s="25"/>
      <c r="P77" s="26">
        <v>1.6666666666666666E-2</v>
      </c>
      <c r="Q77" s="26">
        <v>1.6469907407407405E-2</v>
      </c>
      <c r="R77" s="26">
        <v>1.6701388888888887E-2</v>
      </c>
      <c r="S77" s="27"/>
      <c r="T77" s="28"/>
      <c r="U77" s="25"/>
      <c r="V77" s="27"/>
      <c r="W77" s="57"/>
      <c r="X77" s="60"/>
      <c r="Y77" s="55"/>
      <c r="Z77" s="56"/>
    </row>
    <row r="78" spans="1:26" ht="18" customHeight="1" x14ac:dyDescent="0.25">
      <c r="A78" s="17" t="s">
        <v>557</v>
      </c>
      <c r="B78" s="18"/>
      <c r="C78" s="46"/>
      <c r="D78" s="20">
        <v>1.5312500000000001E-2</v>
      </c>
      <c r="E78" s="47"/>
      <c r="F78" s="23">
        <v>1.5231481481481481E-2</v>
      </c>
      <c r="G78" s="42">
        <v>1.5162037037037036E-2</v>
      </c>
      <c r="H78" s="23">
        <v>1.5300925925925921E-2</v>
      </c>
      <c r="I78" s="163" t="s">
        <v>153</v>
      </c>
      <c r="J78" s="17"/>
      <c r="K78" s="42">
        <v>1.5127314814814816E-2</v>
      </c>
      <c r="L78" s="24"/>
      <c r="M78" s="24"/>
      <c r="N78" s="25"/>
      <c r="O78" s="26">
        <v>1.5219907407407409E-2</v>
      </c>
      <c r="P78" s="26">
        <v>1.4907407407407406E-2</v>
      </c>
      <c r="Q78" s="25"/>
      <c r="R78" s="26">
        <v>1.494212962962963E-2</v>
      </c>
      <c r="S78" s="27"/>
      <c r="T78" s="28"/>
      <c r="U78" s="25" t="s">
        <v>153</v>
      </c>
      <c r="V78" s="27"/>
      <c r="W78" s="59">
        <v>2.7002314814814812E-2</v>
      </c>
      <c r="X78" s="61"/>
      <c r="Y78" s="31">
        <v>3.9039351851851853E-2</v>
      </c>
      <c r="Z78" s="56"/>
    </row>
    <row r="79" spans="1:26" ht="18" customHeight="1" x14ac:dyDescent="0.25">
      <c r="A79" s="17" t="s">
        <v>558</v>
      </c>
      <c r="B79" s="41">
        <v>1.2453703703703699E-2</v>
      </c>
      <c r="C79" s="19"/>
      <c r="D79" s="20">
        <v>2.0081018518518519E-2</v>
      </c>
      <c r="E79" s="42">
        <v>2.015046296296296E-2</v>
      </c>
      <c r="F79" s="23">
        <v>1.951388888888889E-2</v>
      </c>
      <c r="G79" s="42">
        <v>1.8993055555555555E-2</v>
      </c>
      <c r="H79" s="163"/>
      <c r="I79" s="23">
        <v>1.9201388888888893E-2</v>
      </c>
      <c r="J79" s="42">
        <v>1.8645833333333334E-2</v>
      </c>
      <c r="K79" s="41">
        <v>1.8935185185185183E-2</v>
      </c>
      <c r="L79" s="18"/>
      <c r="M79" s="18"/>
      <c r="N79" s="41"/>
      <c r="O79" s="26">
        <v>1.8101851851851852E-2</v>
      </c>
      <c r="P79" s="26">
        <v>1.9085648148148147E-2</v>
      </c>
      <c r="Q79" s="41">
        <v>1.8391203703703705E-2</v>
      </c>
      <c r="R79" s="41"/>
      <c r="S79" s="37"/>
      <c r="T79" s="50"/>
      <c r="U79" s="51">
        <v>1.8749999999999999E-2</v>
      </c>
      <c r="V79" s="52"/>
      <c r="W79" s="62">
        <v>3.5034722222222224E-2</v>
      </c>
      <c r="X79" s="30"/>
      <c r="Y79" s="31"/>
      <c r="Z79" s="54"/>
    </row>
    <row r="80" spans="1:26" ht="18" customHeight="1" x14ac:dyDescent="0.25">
      <c r="A80" s="17" t="s">
        <v>559</v>
      </c>
      <c r="B80" s="41">
        <v>1.0925925925925927E-2</v>
      </c>
      <c r="C80" s="19"/>
      <c r="D80" s="20">
        <v>1.8101851851851852E-2</v>
      </c>
      <c r="E80" s="47"/>
      <c r="F80" s="23">
        <v>1.7199074074074075E-2</v>
      </c>
      <c r="G80" s="49"/>
      <c r="H80" s="23">
        <v>1.6608796296296299E-2</v>
      </c>
      <c r="I80" s="23">
        <v>1.6909722222222225E-2</v>
      </c>
      <c r="J80" s="17"/>
      <c r="K80" s="41">
        <v>1.695601851851852E-2</v>
      </c>
      <c r="L80" s="26">
        <v>1.6562500000000001E-2</v>
      </c>
      <c r="M80" s="26"/>
      <c r="N80" s="41"/>
      <c r="O80" s="26"/>
      <c r="P80" s="26"/>
      <c r="Q80" s="41"/>
      <c r="R80" s="41">
        <v>1.7303240740740741E-2</v>
      </c>
      <c r="S80" s="37"/>
      <c r="T80" s="50"/>
      <c r="U80" s="51">
        <v>1.7453703703703704E-2</v>
      </c>
      <c r="V80" s="41"/>
      <c r="W80" s="53"/>
      <c r="X80" s="30"/>
      <c r="Y80" s="31"/>
      <c r="Z80" s="54"/>
    </row>
    <row r="81" spans="1:26" ht="18" customHeight="1" x14ac:dyDescent="0.25">
      <c r="A81" s="17" t="s">
        <v>560</v>
      </c>
      <c r="B81" s="41">
        <v>1.1377314814814816E-2</v>
      </c>
      <c r="C81" s="19"/>
      <c r="D81" s="23"/>
      <c r="E81" s="47"/>
      <c r="F81" s="23">
        <v>1.8437499999999996E-2</v>
      </c>
      <c r="G81" s="42">
        <v>1.7615740740740737E-2</v>
      </c>
      <c r="H81" s="23">
        <v>1.8530092592592591E-2</v>
      </c>
      <c r="I81" s="23">
        <v>1.787037037037037E-2</v>
      </c>
      <c r="J81" s="17"/>
      <c r="K81" s="41">
        <v>1.726851851851852E-2</v>
      </c>
      <c r="L81" s="18"/>
      <c r="M81" s="18"/>
      <c r="N81" s="41"/>
      <c r="O81" s="41"/>
      <c r="P81" s="26"/>
      <c r="Q81" s="26"/>
      <c r="R81" s="26">
        <v>1.7604166666666667E-2</v>
      </c>
      <c r="S81" s="37"/>
      <c r="T81" s="50"/>
      <c r="U81" s="51">
        <v>1.7361111111111112E-2</v>
      </c>
      <c r="V81" s="26"/>
      <c r="W81" s="62">
        <v>3.172453703703703E-2</v>
      </c>
      <c r="X81" s="30"/>
      <c r="Y81" s="31"/>
      <c r="Z81" s="54"/>
    </row>
    <row r="82" spans="1:26" ht="18" customHeight="1" x14ac:dyDescent="0.25">
      <c r="A82" s="17" t="s">
        <v>561</v>
      </c>
      <c r="B82" s="41"/>
      <c r="C82" s="19"/>
      <c r="D82" s="23"/>
      <c r="E82" s="47"/>
      <c r="F82" s="23"/>
      <c r="G82" s="42"/>
      <c r="H82" s="23"/>
      <c r="I82" s="23"/>
      <c r="J82" s="17"/>
      <c r="K82" s="41">
        <v>1.6666666666666666E-2</v>
      </c>
      <c r="L82" s="18"/>
      <c r="M82" s="18"/>
      <c r="N82" s="41"/>
      <c r="O82" s="41"/>
      <c r="P82" s="26"/>
      <c r="Q82" s="26"/>
      <c r="R82" s="26"/>
      <c r="S82" s="37"/>
      <c r="T82" s="50"/>
      <c r="U82" s="51"/>
      <c r="V82" s="26"/>
      <c r="W82" s="53"/>
      <c r="X82" s="30"/>
      <c r="Y82" s="31"/>
      <c r="Z82" s="54"/>
    </row>
    <row r="83" spans="1:26" ht="18" customHeight="1" x14ac:dyDescent="0.25">
      <c r="A83" s="17" t="s">
        <v>562</v>
      </c>
      <c r="B83" s="41"/>
      <c r="C83" s="46"/>
      <c r="D83" s="20"/>
      <c r="E83" s="42"/>
      <c r="F83" s="23"/>
      <c r="G83" s="42">
        <v>1.8599537037037036E-2</v>
      </c>
      <c r="H83" s="23">
        <v>1.8773148148148143E-2</v>
      </c>
      <c r="I83" s="23">
        <v>1.8877314814814809E-2</v>
      </c>
      <c r="J83" s="17"/>
      <c r="K83" s="58"/>
      <c r="L83" s="18"/>
      <c r="M83" s="18"/>
      <c r="N83" s="41"/>
      <c r="O83" s="41"/>
      <c r="P83" s="26"/>
      <c r="Q83" s="26"/>
      <c r="R83" s="26"/>
      <c r="S83" s="37"/>
      <c r="T83" s="50"/>
      <c r="U83" s="51"/>
      <c r="V83" s="26"/>
      <c r="W83" s="59">
        <v>3.3518518518518517E-2</v>
      </c>
      <c r="X83" s="61"/>
      <c r="Y83" s="31"/>
      <c r="Z83" s="54"/>
    </row>
    <row r="84" spans="1:26" ht="18" customHeight="1" x14ac:dyDescent="0.25">
      <c r="A84" s="17" t="s">
        <v>563</v>
      </c>
      <c r="B84" s="41"/>
      <c r="C84" s="46"/>
      <c r="D84" s="20"/>
      <c r="E84" s="42"/>
      <c r="F84" s="23"/>
      <c r="G84" s="42"/>
      <c r="H84" s="23"/>
      <c r="I84" s="23"/>
      <c r="J84" s="17"/>
      <c r="K84" s="58"/>
      <c r="L84" s="18"/>
      <c r="M84" s="18"/>
      <c r="N84" s="41"/>
      <c r="O84" s="41"/>
      <c r="P84" s="26"/>
      <c r="Q84" s="26"/>
      <c r="R84" s="26"/>
      <c r="S84" s="37"/>
      <c r="T84" s="50"/>
      <c r="U84" s="51"/>
      <c r="V84" s="26"/>
      <c r="W84" s="59">
        <v>3.0925925925925926E-2</v>
      </c>
      <c r="X84" s="61"/>
      <c r="Y84" s="31"/>
      <c r="Z84" s="54"/>
    </row>
    <row r="85" spans="1:26" ht="18" customHeight="1" x14ac:dyDescent="0.25">
      <c r="A85" s="17" t="s">
        <v>564</v>
      </c>
      <c r="B85" s="41"/>
      <c r="C85" s="46"/>
      <c r="D85" s="20"/>
      <c r="E85" s="42"/>
      <c r="F85" s="23">
        <v>2.0729166666666667E-2</v>
      </c>
      <c r="G85" s="42">
        <v>2.0266203703703706E-2</v>
      </c>
      <c r="H85" s="23">
        <v>1.96875E-2</v>
      </c>
      <c r="I85" s="23">
        <v>2.0543981481481483E-2</v>
      </c>
      <c r="J85" s="17"/>
      <c r="K85" s="42">
        <v>0.02</v>
      </c>
      <c r="L85" s="18"/>
      <c r="M85" s="18"/>
      <c r="N85" s="41">
        <v>1.9768518518518515E-2</v>
      </c>
      <c r="O85" s="41">
        <v>1.954861111111111E-2</v>
      </c>
      <c r="P85" s="26"/>
      <c r="Q85" s="26"/>
      <c r="R85" s="26"/>
      <c r="S85" s="37"/>
      <c r="T85" s="50">
        <v>1.9780092592592592E-2</v>
      </c>
      <c r="U85" s="51"/>
      <c r="V85" s="26"/>
      <c r="W85" s="57"/>
      <c r="X85" s="61"/>
      <c r="Y85" s="31"/>
      <c r="Z85" s="54"/>
    </row>
    <row r="86" spans="1:26" ht="18" customHeight="1" x14ac:dyDescent="0.25">
      <c r="A86" s="17" t="s">
        <v>565</v>
      </c>
      <c r="B86" s="41"/>
      <c r="C86" s="46"/>
      <c r="D86" s="20"/>
      <c r="E86" s="42"/>
      <c r="F86" s="23"/>
      <c r="G86" s="42"/>
      <c r="H86" s="23"/>
      <c r="I86" s="23"/>
      <c r="J86" s="17"/>
      <c r="K86" s="58"/>
      <c r="L86" s="18"/>
      <c r="M86" s="18"/>
      <c r="N86" s="41">
        <v>1.650462962962963E-2</v>
      </c>
      <c r="O86" s="41"/>
      <c r="P86" s="26"/>
      <c r="Q86" s="26"/>
      <c r="R86" s="26"/>
      <c r="S86" s="37"/>
      <c r="T86" s="50"/>
      <c r="U86" s="51"/>
      <c r="V86" s="26"/>
      <c r="W86" s="57"/>
      <c r="X86" s="61"/>
      <c r="Y86" s="31"/>
      <c r="Z86" s="54"/>
    </row>
    <row r="87" spans="1:26" ht="18" customHeight="1" x14ac:dyDescent="0.25">
      <c r="A87" s="17" t="s">
        <v>566</v>
      </c>
      <c r="B87" s="18">
        <v>1.1516203703703702E-2</v>
      </c>
      <c r="C87" s="19"/>
      <c r="D87" s="20">
        <v>1.8506944444444444E-2</v>
      </c>
      <c r="E87" s="42">
        <v>1.8090277777777782E-2</v>
      </c>
      <c r="F87" s="23">
        <v>1.6956018518518516E-2</v>
      </c>
      <c r="G87" s="42">
        <v>1.6886574074074075E-2</v>
      </c>
      <c r="H87" s="163"/>
      <c r="I87" s="23">
        <v>1.7372685185185185E-2</v>
      </c>
      <c r="J87" s="42">
        <v>1.6875000000000001E-2</v>
      </c>
      <c r="K87" s="41">
        <v>1.7164351851851851E-2</v>
      </c>
      <c r="L87" s="24"/>
      <c r="M87" s="24"/>
      <c r="N87" s="26">
        <v>1.6770833333333332E-2</v>
      </c>
      <c r="O87" s="25"/>
      <c r="P87" s="25"/>
      <c r="Q87" s="25"/>
      <c r="R87" s="25"/>
      <c r="S87" s="27"/>
      <c r="T87" s="28"/>
      <c r="U87" s="25"/>
      <c r="V87" s="27"/>
      <c r="W87" s="53"/>
      <c r="X87" s="30"/>
      <c r="Y87" s="55"/>
      <c r="Z87" s="56"/>
    </row>
    <row r="88" spans="1:26" ht="18" customHeight="1" x14ac:dyDescent="0.25">
      <c r="A88" s="17" t="s">
        <v>567</v>
      </c>
      <c r="B88" s="41">
        <v>1.0300925925925925E-2</v>
      </c>
      <c r="C88" s="19"/>
      <c r="D88" s="20">
        <v>1.638888888888889E-2</v>
      </c>
      <c r="E88" s="47"/>
      <c r="F88" s="23">
        <v>1.6331018518518519E-2</v>
      </c>
      <c r="G88" s="42">
        <v>1.6250000000000001E-2</v>
      </c>
      <c r="H88" s="23">
        <v>1.5983796296296295E-2</v>
      </c>
      <c r="I88" s="23">
        <v>1.6238425925925927E-2</v>
      </c>
      <c r="J88" s="42">
        <v>1.5995370370370372E-2</v>
      </c>
      <c r="K88" s="41">
        <v>1.6203703703703703E-2</v>
      </c>
      <c r="L88" s="26">
        <v>1.6064814814814813E-2</v>
      </c>
      <c r="M88" s="26"/>
      <c r="N88" s="41">
        <v>1.5717592592592592E-2</v>
      </c>
      <c r="O88" s="41">
        <v>1.59375E-2</v>
      </c>
      <c r="P88" s="41"/>
      <c r="Q88" s="41">
        <v>1.5787037037037037E-2</v>
      </c>
      <c r="R88" s="41"/>
      <c r="S88" s="41"/>
      <c r="T88" s="50">
        <v>1.622685185185185E-2</v>
      </c>
      <c r="U88" s="51">
        <v>1.59375E-2</v>
      </c>
      <c r="V88" s="41"/>
      <c r="W88" s="62">
        <v>2.7222222222222228E-2</v>
      </c>
      <c r="X88" s="44">
        <v>1.8622685185185183E-2</v>
      </c>
      <c r="Y88" s="44">
        <v>4.0254629629629633E-2</v>
      </c>
      <c r="Z88" s="54">
        <v>2.5243055555555557E-2</v>
      </c>
    </row>
    <row r="89" spans="1:26" ht="18" customHeight="1" x14ac:dyDescent="0.25">
      <c r="A89" s="17" t="s">
        <v>568</v>
      </c>
      <c r="B89" s="41"/>
      <c r="C89" s="19"/>
      <c r="D89" s="20"/>
      <c r="E89" s="47"/>
      <c r="F89" s="23"/>
      <c r="G89" s="42"/>
      <c r="H89" s="23">
        <v>1.891203703703704E-2</v>
      </c>
      <c r="I89" s="163"/>
      <c r="J89" s="163"/>
      <c r="K89" s="58"/>
      <c r="L89" s="26"/>
      <c r="M89" s="26"/>
      <c r="N89" s="41"/>
      <c r="O89" s="41"/>
      <c r="P89" s="41"/>
      <c r="Q89" s="41"/>
      <c r="R89" s="41"/>
      <c r="S89" s="41"/>
      <c r="T89" s="50"/>
      <c r="U89" s="51"/>
      <c r="V89" s="41"/>
      <c r="W89" s="57"/>
      <c r="X89" s="61"/>
      <c r="Y89" s="44"/>
      <c r="Z89" s="54"/>
    </row>
    <row r="90" spans="1:26" ht="18" customHeight="1" x14ac:dyDescent="0.25">
      <c r="A90" s="17" t="s">
        <v>569</v>
      </c>
      <c r="B90" s="41"/>
      <c r="C90" s="19"/>
      <c r="D90" s="20"/>
      <c r="E90" s="47"/>
      <c r="F90" s="23"/>
      <c r="G90" s="42"/>
      <c r="H90" s="23"/>
      <c r="I90" s="163"/>
      <c r="J90" s="163"/>
      <c r="K90" s="58"/>
      <c r="L90" s="26">
        <v>1.5428240740740741E-2</v>
      </c>
      <c r="M90" s="26"/>
      <c r="N90" s="41"/>
      <c r="O90" s="41">
        <v>1.4918981481481483E-2</v>
      </c>
      <c r="P90" s="41">
        <v>1.480324074074074E-2</v>
      </c>
      <c r="Q90" s="41">
        <v>1.4664351851851852E-2</v>
      </c>
      <c r="R90" s="41">
        <v>1.503472222222222E-2</v>
      </c>
      <c r="S90" s="41"/>
      <c r="T90" s="50"/>
      <c r="U90" s="51">
        <v>1.480324074074074E-2</v>
      </c>
      <c r="V90" s="41"/>
      <c r="W90" s="57"/>
      <c r="X90" s="61"/>
      <c r="Y90" s="44"/>
      <c r="Z90" s="54"/>
    </row>
    <row r="91" spans="1:26" ht="18" customHeight="1" x14ac:dyDescent="0.25">
      <c r="A91" s="17" t="s">
        <v>570</v>
      </c>
      <c r="B91" s="41"/>
      <c r="C91" s="19"/>
      <c r="D91" s="20"/>
      <c r="E91" s="47"/>
      <c r="F91" s="23"/>
      <c r="G91" s="42"/>
      <c r="H91" s="23"/>
      <c r="I91" s="163"/>
      <c r="J91" s="163"/>
      <c r="K91" s="58"/>
      <c r="L91" s="26">
        <v>1.9270833333333334E-2</v>
      </c>
      <c r="M91" s="26"/>
      <c r="N91" s="41"/>
      <c r="O91" s="41"/>
      <c r="P91" s="41"/>
      <c r="Q91" s="41"/>
      <c r="R91" s="41"/>
      <c r="S91" s="41"/>
      <c r="T91" s="50"/>
      <c r="U91" s="51"/>
      <c r="V91" s="41"/>
      <c r="W91" s="57"/>
      <c r="X91" s="61"/>
      <c r="Y91" s="44"/>
      <c r="Z91" s="54"/>
    </row>
    <row r="92" spans="1:26" ht="18" customHeight="1" x14ac:dyDescent="0.25">
      <c r="A92" s="17" t="s">
        <v>571</v>
      </c>
      <c r="B92" s="41"/>
      <c r="C92" s="19"/>
      <c r="D92" s="20"/>
      <c r="E92" s="47"/>
      <c r="F92" s="23"/>
      <c r="G92" s="42"/>
      <c r="H92" s="23"/>
      <c r="I92" s="163"/>
      <c r="J92" s="163"/>
      <c r="K92" s="42">
        <v>1.9490740740740743E-2</v>
      </c>
      <c r="L92" s="26"/>
      <c r="M92" s="26"/>
      <c r="N92" s="41"/>
      <c r="O92" s="41"/>
      <c r="P92" s="41"/>
      <c r="Q92" s="41"/>
      <c r="R92" s="41"/>
      <c r="S92" s="41"/>
      <c r="T92" s="50"/>
      <c r="U92" s="51"/>
      <c r="V92" s="41"/>
      <c r="W92" s="57"/>
      <c r="X92" s="61"/>
      <c r="Y92" s="44"/>
      <c r="Z92" s="54"/>
    </row>
    <row r="93" spans="1:26" ht="18" customHeight="1" x14ac:dyDescent="0.25">
      <c r="A93" s="17" t="s">
        <v>572</v>
      </c>
      <c r="B93" s="18">
        <v>1.0138888888888888E-2</v>
      </c>
      <c r="C93" s="19"/>
      <c r="D93" s="23"/>
      <c r="E93" s="47"/>
      <c r="F93" s="163"/>
      <c r="G93" s="163"/>
      <c r="H93" s="163"/>
      <c r="I93" s="49"/>
      <c r="J93" s="49"/>
      <c r="K93" s="49"/>
      <c r="L93" s="24"/>
      <c r="M93" s="24"/>
      <c r="N93" s="25"/>
      <c r="O93" s="25"/>
      <c r="P93" s="25"/>
      <c r="Q93" s="25"/>
      <c r="R93" s="41"/>
      <c r="S93" s="37"/>
      <c r="T93" s="50"/>
      <c r="U93" s="51"/>
      <c r="V93" s="52"/>
      <c r="W93" s="53"/>
      <c r="X93" s="30"/>
      <c r="Y93" s="55"/>
      <c r="Z93" s="54"/>
    </row>
    <row r="94" spans="1:26" ht="18" customHeight="1" x14ac:dyDescent="0.25">
      <c r="A94" s="17" t="s">
        <v>573</v>
      </c>
      <c r="B94" s="18"/>
      <c r="C94" s="46"/>
      <c r="D94" s="23"/>
      <c r="E94" s="42">
        <v>1.6909722222222222E-2</v>
      </c>
      <c r="F94" s="23">
        <v>1.7037037037037035E-2</v>
      </c>
      <c r="G94" s="163"/>
      <c r="H94" s="163"/>
      <c r="I94" s="163"/>
      <c r="J94" s="163"/>
      <c r="K94" s="58"/>
      <c r="L94" s="24"/>
      <c r="M94" s="24"/>
      <c r="N94" s="25"/>
      <c r="O94" s="25"/>
      <c r="P94" s="25"/>
      <c r="Q94" s="25"/>
      <c r="R94" s="41"/>
      <c r="S94" s="37"/>
      <c r="T94" s="50"/>
      <c r="U94" s="51"/>
      <c r="V94" s="52"/>
      <c r="W94" s="57"/>
      <c r="X94" s="61"/>
      <c r="Y94" s="55"/>
      <c r="Z94" s="54"/>
    </row>
    <row r="95" spans="1:26" ht="18" customHeight="1" x14ac:dyDescent="0.25">
      <c r="A95" s="17" t="s">
        <v>574</v>
      </c>
      <c r="B95" s="41">
        <v>1.3541666666666667E-2</v>
      </c>
      <c r="C95" s="19"/>
      <c r="D95" s="49"/>
      <c r="E95" s="18"/>
      <c r="F95" s="49"/>
      <c r="G95" s="163"/>
      <c r="H95" s="163"/>
      <c r="I95" s="49"/>
      <c r="J95" s="49"/>
      <c r="K95" s="49"/>
      <c r="L95" s="18"/>
      <c r="M95" s="18"/>
      <c r="N95" s="41"/>
      <c r="O95" s="41"/>
      <c r="P95" s="41"/>
      <c r="Q95" s="41"/>
      <c r="R95" s="41"/>
      <c r="S95" s="37"/>
      <c r="T95" s="50"/>
      <c r="U95" s="51"/>
      <c r="V95" s="41"/>
      <c r="W95" s="53"/>
      <c r="X95" s="30"/>
      <c r="Y95" s="44"/>
      <c r="Z95" s="54"/>
    </row>
    <row r="96" spans="1:26" ht="18" customHeight="1" x14ac:dyDescent="0.25">
      <c r="A96" s="17" t="s">
        <v>575</v>
      </c>
      <c r="B96" s="41">
        <v>1.1215277777777777E-2</v>
      </c>
      <c r="C96" s="46"/>
      <c r="D96" s="20">
        <v>1.8321759259259256E-2</v>
      </c>
      <c r="E96" s="47"/>
      <c r="F96" s="23">
        <v>1.7766203703703701E-2</v>
      </c>
      <c r="G96" s="163"/>
      <c r="H96" s="23">
        <v>1.7453703703703704E-2</v>
      </c>
      <c r="I96" s="163"/>
      <c r="J96" s="163"/>
      <c r="K96" s="58"/>
      <c r="L96" s="18"/>
      <c r="M96" s="18"/>
      <c r="N96" s="41">
        <v>1.7777777777777778E-2</v>
      </c>
      <c r="O96" s="41"/>
      <c r="P96" s="41"/>
      <c r="Q96" s="41"/>
      <c r="R96" s="41"/>
      <c r="S96" s="37"/>
      <c r="T96" s="50"/>
      <c r="U96" s="51"/>
      <c r="V96" s="41"/>
      <c r="W96" s="57"/>
      <c r="X96" s="61"/>
      <c r="Y96" s="44"/>
      <c r="Z96" s="54"/>
    </row>
    <row r="97" spans="1:26" ht="18" customHeight="1" x14ac:dyDescent="0.25">
      <c r="A97" s="17" t="s">
        <v>576</v>
      </c>
      <c r="B97" s="41"/>
      <c r="C97" s="46"/>
      <c r="D97" s="20"/>
      <c r="E97" s="47"/>
      <c r="F97" s="23"/>
      <c r="G97" s="163"/>
      <c r="H97" s="23"/>
      <c r="I97" s="23">
        <v>2.1388888888888888E-2</v>
      </c>
      <c r="J97" s="163"/>
      <c r="K97" s="42">
        <v>2.045138888888889E-2</v>
      </c>
      <c r="L97" s="18"/>
      <c r="M97" s="18"/>
      <c r="N97" s="41"/>
      <c r="O97" s="41"/>
      <c r="P97" s="41"/>
      <c r="Q97" s="41"/>
      <c r="R97" s="41"/>
      <c r="S97" s="37"/>
      <c r="T97" s="50"/>
      <c r="U97" s="51"/>
      <c r="V97" s="41"/>
      <c r="W97" s="57"/>
      <c r="X97" s="61"/>
      <c r="Y97" s="44"/>
      <c r="Z97" s="54"/>
    </row>
    <row r="98" spans="1:26" ht="18" customHeight="1" x14ac:dyDescent="0.25">
      <c r="A98" s="17" t="s">
        <v>577</v>
      </c>
      <c r="B98" s="41"/>
      <c r="C98" s="46"/>
      <c r="D98" s="20"/>
      <c r="E98" s="47"/>
      <c r="F98" s="63">
        <v>0</v>
      </c>
      <c r="G98" s="42">
        <v>2.0972222222222229E-2</v>
      </c>
      <c r="H98" s="23">
        <v>1.9247685185185187E-2</v>
      </c>
      <c r="I98" s="163"/>
      <c r="J98" s="163"/>
      <c r="K98" s="58"/>
      <c r="L98" s="18"/>
      <c r="M98" s="18"/>
      <c r="N98" s="41"/>
      <c r="O98" s="41"/>
      <c r="P98" s="41"/>
      <c r="Q98" s="41"/>
      <c r="R98" s="41"/>
      <c r="S98" s="37"/>
      <c r="T98" s="50"/>
      <c r="U98" s="51"/>
      <c r="V98" s="41"/>
      <c r="W98" s="57"/>
      <c r="X98" s="61"/>
      <c r="Y98" s="44"/>
      <c r="Z98" s="54"/>
    </row>
    <row r="99" spans="1:26" ht="18" customHeight="1" x14ac:dyDescent="0.25">
      <c r="A99" s="17" t="s">
        <v>578</v>
      </c>
      <c r="B99" s="41"/>
      <c r="C99" s="19"/>
      <c r="D99" s="20"/>
      <c r="E99" s="47"/>
      <c r="F99" s="23">
        <v>1.8425925925925925E-2</v>
      </c>
      <c r="G99" s="42">
        <v>1.696759259259259E-2</v>
      </c>
      <c r="H99" s="23">
        <v>1.71412037037037E-2</v>
      </c>
      <c r="I99" s="163"/>
      <c r="J99" s="49"/>
      <c r="K99" s="41">
        <v>1.712962962962963E-2</v>
      </c>
      <c r="L99" s="26">
        <v>1.7511574074074072E-2</v>
      </c>
      <c r="M99" s="26">
        <v>1.7569444444444447E-2</v>
      </c>
      <c r="N99" s="26">
        <v>1.7361111111111112E-2</v>
      </c>
      <c r="O99" s="26"/>
      <c r="P99" s="26">
        <v>1.7326388888888888E-2</v>
      </c>
      <c r="Q99" s="41">
        <v>1.7326388888888888E-2</v>
      </c>
      <c r="R99" s="41">
        <v>1.7141203703703704E-2</v>
      </c>
      <c r="S99" s="41"/>
      <c r="T99" s="43"/>
      <c r="U99" s="41">
        <v>1.7384259259259262E-2</v>
      </c>
      <c r="V99" s="41"/>
      <c r="W99" s="53"/>
      <c r="X99" s="44">
        <v>0.02</v>
      </c>
      <c r="Y99" s="31"/>
      <c r="Z99" s="45"/>
    </row>
    <row r="100" spans="1:26" ht="18" customHeight="1" x14ac:dyDescent="0.25">
      <c r="A100" s="17" t="s">
        <v>579</v>
      </c>
      <c r="B100" s="41"/>
      <c r="C100" s="46"/>
      <c r="D100" s="20"/>
      <c r="E100" s="47"/>
      <c r="F100" s="23"/>
      <c r="G100" s="42">
        <v>1.5057870370370369E-2</v>
      </c>
      <c r="H100" s="23">
        <v>1.5104166666666665E-2</v>
      </c>
      <c r="I100" s="23">
        <v>1.6261574074074067E-2</v>
      </c>
      <c r="J100" s="42">
        <v>1.4918981481481483E-2</v>
      </c>
      <c r="K100" s="58"/>
      <c r="L100" s="26"/>
      <c r="M100" s="26"/>
      <c r="N100" s="25"/>
      <c r="O100" s="26"/>
      <c r="P100" s="26">
        <v>1.4884259259259259E-2</v>
      </c>
      <c r="Q100" s="41">
        <v>1.556712962962963E-2</v>
      </c>
      <c r="R100" s="41"/>
      <c r="S100" s="41"/>
      <c r="T100" s="43">
        <v>1.6331018518518519E-2</v>
      </c>
      <c r="U100" s="41">
        <v>1.4895833333333332E-2</v>
      </c>
      <c r="V100" s="41"/>
      <c r="W100" s="57"/>
      <c r="X100" s="61"/>
      <c r="Y100" s="31"/>
      <c r="Z100" s="45"/>
    </row>
    <row r="101" spans="1:26" ht="18" customHeight="1" x14ac:dyDescent="0.25">
      <c r="A101" s="17" t="s">
        <v>580</v>
      </c>
      <c r="B101" s="41"/>
      <c r="C101" s="46"/>
      <c r="D101" s="20"/>
      <c r="E101" s="47"/>
      <c r="F101" s="23"/>
      <c r="G101" s="42"/>
      <c r="H101" s="23"/>
      <c r="I101" s="23"/>
      <c r="J101" s="42"/>
      <c r="K101" s="58"/>
      <c r="L101" s="26"/>
      <c r="M101" s="26"/>
      <c r="N101" s="25"/>
      <c r="O101" s="26"/>
      <c r="P101" s="26"/>
      <c r="Q101" s="41"/>
      <c r="R101" s="41"/>
      <c r="S101" s="41"/>
      <c r="T101" s="43">
        <v>1.7615740740740741E-2</v>
      </c>
      <c r="U101" s="41">
        <v>1.7708333333333333E-2</v>
      </c>
      <c r="V101" s="41"/>
      <c r="W101" s="57"/>
      <c r="X101" s="61"/>
      <c r="Y101" s="31"/>
      <c r="Z101" s="45"/>
    </row>
    <row r="102" spans="1:26" ht="18" customHeight="1" x14ac:dyDescent="0.25">
      <c r="A102" s="17" t="s">
        <v>581</v>
      </c>
      <c r="B102" s="41"/>
      <c r="C102" s="46"/>
      <c r="D102" s="20"/>
      <c r="E102" s="47"/>
      <c r="F102" s="23"/>
      <c r="G102" s="42"/>
      <c r="H102" s="23"/>
      <c r="I102" s="23"/>
      <c r="J102" s="42"/>
      <c r="K102" s="42">
        <v>1.8171296296296297E-2</v>
      </c>
      <c r="L102" s="26">
        <v>1.8391203703703705E-2</v>
      </c>
      <c r="M102" s="26"/>
      <c r="N102" s="25"/>
      <c r="O102" s="26">
        <v>1.8576388888888889E-2</v>
      </c>
      <c r="P102" s="26">
        <v>1.8206018518518517E-2</v>
      </c>
      <c r="Q102" s="41"/>
      <c r="R102" s="41"/>
      <c r="S102" s="41"/>
      <c r="T102" s="43"/>
      <c r="U102" s="41"/>
      <c r="V102" s="41"/>
      <c r="W102" s="57"/>
      <c r="X102" s="61"/>
      <c r="Y102" s="31">
        <v>4.65625E-2</v>
      </c>
      <c r="Z102" s="45"/>
    </row>
    <row r="103" spans="1:26" ht="18" customHeight="1" x14ac:dyDescent="0.25">
      <c r="A103" s="17" t="s">
        <v>582</v>
      </c>
      <c r="B103" s="41"/>
      <c r="C103" s="46"/>
      <c r="D103" s="20"/>
      <c r="E103" s="47"/>
      <c r="F103" s="23"/>
      <c r="G103" s="42"/>
      <c r="H103" s="23"/>
      <c r="I103" s="23"/>
      <c r="J103" s="42"/>
      <c r="K103" s="58"/>
      <c r="L103" s="26">
        <v>1.577546296296296E-2</v>
      </c>
      <c r="M103" s="26">
        <v>1.6087962962962964E-2</v>
      </c>
      <c r="N103" s="26">
        <v>1.5636574074074074E-2</v>
      </c>
      <c r="O103" s="26"/>
      <c r="P103" s="26">
        <v>1.5416666666666667E-2</v>
      </c>
      <c r="Q103" s="41"/>
      <c r="R103" s="41"/>
      <c r="S103" s="41"/>
      <c r="T103" s="43">
        <v>1.5752314814814813E-2</v>
      </c>
      <c r="U103" s="41"/>
      <c r="V103" s="41"/>
      <c r="W103" s="59">
        <v>2.7754629629629629E-2</v>
      </c>
      <c r="X103" s="60">
        <v>1.8749999999999999E-2</v>
      </c>
      <c r="Y103" s="31">
        <v>4.0567129629629627E-2</v>
      </c>
      <c r="Z103" s="45"/>
    </row>
    <row r="104" spans="1:26" ht="18" customHeight="1" x14ac:dyDescent="0.25">
      <c r="A104" s="17" t="s">
        <v>583</v>
      </c>
      <c r="B104" s="41"/>
      <c r="C104" s="46"/>
      <c r="D104" s="20"/>
      <c r="E104" s="47"/>
      <c r="F104" s="23"/>
      <c r="G104" s="42"/>
      <c r="H104" s="23"/>
      <c r="I104" s="23"/>
      <c r="J104" s="42">
        <v>1.7002314814814814E-2</v>
      </c>
      <c r="K104" s="58"/>
      <c r="L104" s="26"/>
      <c r="M104" s="26"/>
      <c r="N104" s="25"/>
      <c r="O104" s="26"/>
      <c r="P104" s="26"/>
      <c r="Q104" s="41"/>
      <c r="R104" s="41"/>
      <c r="S104" s="41"/>
      <c r="T104" s="43"/>
      <c r="U104" s="41"/>
      <c r="V104" s="41"/>
      <c r="W104" s="57"/>
      <c r="X104" s="61"/>
      <c r="Y104" s="31"/>
      <c r="Z104" s="45"/>
    </row>
    <row r="105" spans="1:26" ht="18" customHeight="1" x14ac:dyDescent="0.25">
      <c r="A105" s="17" t="s">
        <v>584</v>
      </c>
      <c r="B105" s="41"/>
      <c r="C105" s="46"/>
      <c r="D105" s="20"/>
      <c r="E105" s="47"/>
      <c r="F105" s="23"/>
      <c r="G105" s="42"/>
      <c r="H105" s="23">
        <v>1.8981481481481478E-2</v>
      </c>
      <c r="I105" s="163"/>
      <c r="J105" s="163"/>
      <c r="K105" s="58"/>
      <c r="L105" s="26"/>
      <c r="M105" s="26"/>
      <c r="N105" s="25"/>
      <c r="O105" s="26"/>
      <c r="P105" s="26"/>
      <c r="Q105" s="41"/>
      <c r="R105" s="41"/>
      <c r="S105" s="41"/>
      <c r="T105" s="43"/>
      <c r="U105" s="41"/>
      <c r="V105" s="41"/>
      <c r="W105" s="57"/>
      <c r="X105" s="61"/>
      <c r="Y105" s="31"/>
      <c r="Z105" s="45"/>
    </row>
    <row r="106" spans="1:26" ht="18" customHeight="1" x14ac:dyDescent="0.25">
      <c r="A106" s="17" t="s">
        <v>585</v>
      </c>
      <c r="B106" s="41"/>
      <c r="C106" s="46"/>
      <c r="D106" s="20"/>
      <c r="E106" s="47"/>
      <c r="F106" s="23"/>
      <c r="G106" s="42"/>
      <c r="H106" s="23"/>
      <c r="I106" s="163"/>
      <c r="J106" s="163"/>
      <c r="K106" s="58"/>
      <c r="L106" s="26"/>
      <c r="M106" s="26"/>
      <c r="N106" s="26">
        <v>1.621527777777778E-2</v>
      </c>
      <c r="O106" s="26">
        <v>1.6377314814814813E-2</v>
      </c>
      <c r="P106" s="26">
        <v>1.6319444444444445E-2</v>
      </c>
      <c r="Q106" s="41">
        <v>1.486111111111111E-2</v>
      </c>
      <c r="R106" s="41">
        <v>1.480324074074074E-2</v>
      </c>
      <c r="S106" s="41"/>
      <c r="T106" s="43"/>
      <c r="U106" s="41"/>
      <c r="V106" s="41"/>
      <c r="W106" s="57"/>
      <c r="X106" s="61"/>
      <c r="Y106" s="31"/>
      <c r="Z106" s="45"/>
    </row>
    <row r="107" spans="1:26" ht="18" customHeight="1" x14ac:dyDescent="0.25">
      <c r="A107" s="17" t="s">
        <v>586</v>
      </c>
      <c r="B107" s="18">
        <v>1.247685185185185E-2</v>
      </c>
      <c r="C107" s="46"/>
      <c r="D107" s="20">
        <v>1.9386574074074073E-2</v>
      </c>
      <c r="E107" s="42">
        <v>1.9502314814814813E-2</v>
      </c>
      <c r="F107" s="163"/>
      <c r="G107" s="42">
        <v>1.8912037037037036E-2</v>
      </c>
      <c r="H107" s="23">
        <v>1.90625E-2</v>
      </c>
      <c r="I107" s="163"/>
      <c r="J107" s="163"/>
      <c r="K107" s="58"/>
      <c r="L107" s="26">
        <v>1.8587962962962962E-2</v>
      </c>
      <c r="M107" s="26"/>
      <c r="N107" s="25"/>
      <c r="O107" s="26"/>
      <c r="P107" s="26"/>
      <c r="Q107" s="41"/>
      <c r="R107" s="41"/>
      <c r="S107" s="41"/>
      <c r="T107" s="43"/>
      <c r="U107" s="41"/>
      <c r="V107" s="41"/>
      <c r="W107" s="59">
        <v>3.5219907407407408E-2</v>
      </c>
      <c r="X107" s="61"/>
      <c r="Y107" s="31"/>
      <c r="Z107" s="45"/>
    </row>
    <row r="108" spans="1:26" ht="18" customHeight="1" x14ac:dyDescent="0.25">
      <c r="A108" s="17" t="s">
        <v>587</v>
      </c>
      <c r="B108" s="18"/>
      <c r="C108" s="46"/>
      <c r="D108" s="20"/>
      <c r="E108" s="42"/>
      <c r="F108" s="163"/>
      <c r="G108" s="42"/>
      <c r="H108" s="23">
        <v>1.9004629629629628E-2</v>
      </c>
      <c r="I108" s="163"/>
      <c r="J108" s="163"/>
      <c r="K108" s="58"/>
      <c r="L108" s="26"/>
      <c r="M108" s="26"/>
      <c r="N108" s="25"/>
      <c r="O108" s="26"/>
      <c r="P108" s="26"/>
      <c r="Q108" s="41"/>
      <c r="R108" s="41"/>
      <c r="S108" s="41"/>
      <c r="T108" s="43"/>
      <c r="U108" s="41"/>
      <c r="V108" s="41"/>
      <c r="W108" s="59">
        <v>2.9699074074074072E-2</v>
      </c>
      <c r="X108" s="61"/>
      <c r="Y108" s="31"/>
      <c r="Z108" s="45"/>
    </row>
    <row r="109" spans="1:26" ht="18" customHeight="1" x14ac:dyDescent="0.25">
      <c r="A109" s="17" t="s">
        <v>588</v>
      </c>
      <c r="B109" s="18"/>
      <c r="C109" s="19"/>
      <c r="D109" s="20"/>
      <c r="E109" s="42">
        <v>1.7337962962962961E-2</v>
      </c>
      <c r="F109" s="23">
        <v>1.7650462962962958E-2</v>
      </c>
      <c r="G109" s="163"/>
      <c r="H109" s="163"/>
      <c r="I109" s="163"/>
      <c r="J109" s="49"/>
      <c r="K109" s="49"/>
      <c r="L109" s="24"/>
      <c r="M109" s="24"/>
      <c r="N109" s="26">
        <v>1.7048611111111112E-2</v>
      </c>
      <c r="O109" s="26">
        <v>1.7071759259259259E-2</v>
      </c>
      <c r="P109" s="25"/>
      <c r="Q109" s="26">
        <v>1.6770833333333332E-2</v>
      </c>
      <c r="R109" s="26">
        <v>1.7210648148148149E-2</v>
      </c>
      <c r="S109" s="27"/>
      <c r="T109" s="28"/>
      <c r="U109" s="25"/>
      <c r="V109" s="27"/>
      <c r="W109" s="53"/>
      <c r="X109" s="30"/>
      <c r="Y109" s="55"/>
      <c r="Z109" s="56"/>
    </row>
    <row r="110" spans="1:26" ht="18" customHeight="1" x14ac:dyDescent="0.25">
      <c r="A110" s="17" t="s">
        <v>589</v>
      </c>
      <c r="B110" s="41">
        <v>1.0509259259259256E-2</v>
      </c>
      <c r="C110" s="46"/>
      <c r="D110" s="20">
        <v>1.7569444444444443E-2</v>
      </c>
      <c r="E110" s="42">
        <v>1.6828703703703703E-2</v>
      </c>
      <c r="F110" s="163"/>
      <c r="G110" s="163"/>
      <c r="H110" s="23">
        <v>1.6157407407407405E-2</v>
      </c>
      <c r="I110" s="163"/>
      <c r="J110" s="42">
        <v>1.6111111111111111E-2</v>
      </c>
      <c r="K110" s="42">
        <v>1.681712962962963E-2</v>
      </c>
      <c r="L110" s="24"/>
      <c r="M110" s="24"/>
      <c r="N110" s="25"/>
      <c r="O110" s="25"/>
      <c r="P110" s="26">
        <v>1.6157407407407409E-2</v>
      </c>
      <c r="Q110" s="26">
        <v>1.6064814814814813E-2</v>
      </c>
      <c r="R110" s="26">
        <v>1.621527777777778E-2</v>
      </c>
      <c r="S110" s="27"/>
      <c r="T110" s="28"/>
      <c r="U110" s="26">
        <v>1.5972222222222224E-2</v>
      </c>
      <c r="V110" s="27"/>
      <c r="W110" s="59">
        <v>2.8136574074074074E-2</v>
      </c>
      <c r="X110" s="60">
        <v>1.8981481481481481E-2</v>
      </c>
      <c r="Y110" s="31">
        <v>4.1435185185185179E-2</v>
      </c>
      <c r="Z110" s="32">
        <v>2.5486111111111112E-2</v>
      </c>
    </row>
    <row r="111" spans="1:26" ht="18" customHeight="1" x14ac:dyDescent="0.25">
      <c r="A111" s="17" t="s">
        <v>590</v>
      </c>
      <c r="B111" s="41"/>
      <c r="C111" s="46"/>
      <c r="D111" s="20"/>
      <c r="E111" s="42"/>
      <c r="F111" s="163"/>
      <c r="G111" s="163"/>
      <c r="H111" s="23"/>
      <c r="I111" s="163"/>
      <c r="J111" s="42"/>
      <c r="K111" s="58"/>
      <c r="L111" s="24"/>
      <c r="M111" s="18">
        <v>1.8032407407407407E-2</v>
      </c>
      <c r="N111" s="25"/>
      <c r="O111" s="25"/>
      <c r="P111" s="25"/>
      <c r="Q111" s="25"/>
      <c r="R111" s="25"/>
      <c r="S111" s="27"/>
      <c r="T111" s="28"/>
      <c r="U111" s="25"/>
      <c r="V111" s="27"/>
      <c r="W111" s="57"/>
      <c r="X111" s="60"/>
      <c r="Y111" s="55"/>
      <c r="Z111" s="56"/>
    </row>
    <row r="112" spans="1:26" ht="18" customHeight="1" x14ac:dyDescent="0.25">
      <c r="A112" s="17" t="s">
        <v>591</v>
      </c>
      <c r="B112" s="20"/>
      <c r="C112" s="46"/>
      <c r="D112" s="20">
        <v>1.9872685185185184E-2</v>
      </c>
      <c r="E112" s="47"/>
      <c r="F112" s="23">
        <v>1.9490740740740743E-2</v>
      </c>
      <c r="G112" s="163"/>
      <c r="H112" s="163"/>
      <c r="I112" s="163"/>
      <c r="J112" s="42">
        <v>1.9027777777777775E-2</v>
      </c>
      <c r="K112" s="58"/>
      <c r="L112" s="18">
        <v>1.9456018518518518E-2</v>
      </c>
      <c r="M112" s="24"/>
      <c r="N112" s="26">
        <v>1.8888888888888889E-2</v>
      </c>
      <c r="O112" s="26">
        <v>1.8807870370370371E-2</v>
      </c>
      <c r="P112" s="25"/>
      <c r="Q112" s="25"/>
      <c r="R112" s="26">
        <v>1.8680555555555554E-2</v>
      </c>
      <c r="S112" s="27"/>
      <c r="T112" s="28"/>
      <c r="U112" s="26">
        <v>1.8217592592592594E-2</v>
      </c>
      <c r="V112" s="27"/>
      <c r="W112" s="57"/>
      <c r="X112" s="60"/>
      <c r="Y112" s="55"/>
      <c r="Z112" s="56"/>
    </row>
    <row r="113" spans="1:26" ht="18" customHeight="1" x14ac:dyDescent="0.25">
      <c r="A113" s="17" t="s">
        <v>592</v>
      </c>
      <c r="B113" s="20"/>
      <c r="C113" s="46"/>
      <c r="D113" s="20"/>
      <c r="E113" s="47"/>
      <c r="F113" s="23"/>
      <c r="G113" s="163"/>
      <c r="H113" s="23">
        <v>2.359953703703704E-2</v>
      </c>
      <c r="I113" s="163"/>
      <c r="J113" s="163"/>
      <c r="K113" s="42">
        <v>2.478009259259259E-2</v>
      </c>
      <c r="L113" s="24"/>
      <c r="M113" s="24"/>
      <c r="N113" s="25"/>
      <c r="O113" s="25"/>
      <c r="P113" s="25"/>
      <c r="Q113" s="25"/>
      <c r="R113" s="25"/>
      <c r="S113" s="27"/>
      <c r="T113" s="28"/>
      <c r="U113" s="25"/>
      <c r="V113" s="27"/>
      <c r="W113" s="57"/>
      <c r="X113" s="60"/>
      <c r="Y113" s="55"/>
      <c r="Z113" s="56"/>
    </row>
    <row r="114" spans="1:26" ht="18" customHeight="1" x14ac:dyDescent="0.25">
      <c r="A114" s="17" t="s">
        <v>593</v>
      </c>
      <c r="B114" s="20"/>
      <c r="C114" s="46"/>
      <c r="D114" s="20"/>
      <c r="E114" s="47"/>
      <c r="F114" s="23"/>
      <c r="G114" s="163"/>
      <c r="H114" s="23"/>
      <c r="I114" s="163"/>
      <c r="J114" s="163"/>
      <c r="K114" s="58"/>
      <c r="L114" s="24"/>
      <c r="M114" s="24"/>
      <c r="N114" s="26">
        <v>1.6863425925925928E-2</v>
      </c>
      <c r="O114" s="25"/>
      <c r="P114" s="25"/>
      <c r="Q114" s="25"/>
      <c r="R114" s="25"/>
      <c r="S114" s="27"/>
      <c r="T114" s="28"/>
      <c r="U114" s="25"/>
      <c r="V114" s="27"/>
      <c r="W114" s="57"/>
      <c r="X114" s="60"/>
      <c r="Y114" s="55"/>
      <c r="Z114" s="56"/>
    </row>
    <row r="115" spans="1:26" ht="18" customHeight="1" x14ac:dyDescent="0.25">
      <c r="A115" s="17" t="s">
        <v>594</v>
      </c>
      <c r="B115" s="20"/>
      <c r="C115" s="46"/>
      <c r="D115" s="20"/>
      <c r="E115" s="47"/>
      <c r="F115" s="23"/>
      <c r="G115" s="163"/>
      <c r="H115" s="23"/>
      <c r="I115" s="163"/>
      <c r="J115" s="163"/>
      <c r="K115" s="58"/>
      <c r="L115" s="24"/>
      <c r="M115" s="24"/>
      <c r="N115" s="26"/>
      <c r="O115" s="25"/>
      <c r="P115" s="25"/>
      <c r="Q115" s="25"/>
      <c r="R115" s="25"/>
      <c r="S115" s="27"/>
      <c r="T115" s="28"/>
      <c r="U115" s="25"/>
      <c r="V115" s="27"/>
      <c r="W115" s="59">
        <v>3.0127314814814815E-2</v>
      </c>
      <c r="X115" s="60"/>
      <c r="Y115" s="55"/>
      <c r="Z115" s="56"/>
    </row>
    <row r="116" spans="1:26" ht="18" customHeight="1" x14ac:dyDescent="0.25">
      <c r="A116" s="17" t="s">
        <v>595</v>
      </c>
      <c r="B116" s="20"/>
      <c r="C116" s="46"/>
      <c r="D116" s="20"/>
      <c r="E116" s="47"/>
      <c r="F116" s="23"/>
      <c r="G116" s="163"/>
      <c r="H116" s="23">
        <v>1.5995370370370372E-2</v>
      </c>
      <c r="I116" s="163"/>
      <c r="J116" s="42">
        <v>1.5810185185185184E-2</v>
      </c>
      <c r="K116" s="42">
        <v>1.5856481481481482E-2</v>
      </c>
      <c r="L116" s="24"/>
      <c r="M116" s="24"/>
      <c r="N116" s="25"/>
      <c r="O116" s="26">
        <v>1.5844907407407408E-2</v>
      </c>
      <c r="P116" s="25"/>
      <c r="Q116" s="25"/>
      <c r="R116" s="25"/>
      <c r="S116" s="27"/>
      <c r="T116" s="28"/>
      <c r="U116" s="25"/>
      <c r="V116" s="27"/>
      <c r="W116" s="57"/>
      <c r="X116" s="60"/>
      <c r="Y116" s="55"/>
      <c r="Z116" s="56"/>
    </row>
    <row r="117" spans="1:26" ht="18" customHeight="1" x14ac:dyDescent="0.25">
      <c r="A117" s="17" t="s">
        <v>596</v>
      </c>
      <c r="B117" s="20"/>
      <c r="C117" s="46"/>
      <c r="D117" s="20"/>
      <c r="E117" s="47"/>
      <c r="F117" s="23"/>
      <c r="G117" s="42">
        <v>1.8252314814814818E-2</v>
      </c>
      <c r="H117" s="163"/>
      <c r="I117" s="163"/>
      <c r="J117" s="163"/>
      <c r="K117" s="58"/>
      <c r="L117" s="24"/>
      <c r="M117" s="24"/>
      <c r="N117" s="25"/>
      <c r="O117" s="25"/>
      <c r="P117" s="25"/>
      <c r="Q117" s="25"/>
      <c r="R117" s="25"/>
      <c r="S117" s="27"/>
      <c r="T117" s="28"/>
      <c r="U117" s="25"/>
      <c r="V117" s="27"/>
      <c r="W117" s="57"/>
      <c r="X117" s="61"/>
      <c r="Y117" s="55"/>
      <c r="Z117" s="56"/>
    </row>
    <row r="118" spans="1:26" ht="18" customHeight="1" x14ac:dyDescent="0.25">
      <c r="A118" s="17" t="s">
        <v>597</v>
      </c>
      <c r="B118" s="20"/>
      <c r="C118" s="46"/>
      <c r="D118" s="20"/>
      <c r="E118" s="47"/>
      <c r="F118" s="23">
        <v>1.8981481481481481E-2</v>
      </c>
      <c r="G118" s="163"/>
      <c r="H118" s="163"/>
      <c r="I118" s="163"/>
      <c r="J118" s="163"/>
      <c r="K118" s="58"/>
      <c r="L118" s="24"/>
      <c r="M118" s="24"/>
      <c r="N118" s="25"/>
      <c r="O118" s="25"/>
      <c r="P118" s="25"/>
      <c r="Q118" s="25"/>
      <c r="R118" s="25"/>
      <c r="S118" s="27"/>
      <c r="T118" s="28"/>
      <c r="U118" s="25"/>
      <c r="V118" s="27"/>
      <c r="W118" s="57"/>
      <c r="X118" s="61"/>
      <c r="Y118" s="55"/>
      <c r="Z118" s="56"/>
    </row>
    <row r="119" spans="1:26" ht="18" customHeight="1" x14ac:dyDescent="0.25">
      <c r="A119" s="17" t="s">
        <v>598</v>
      </c>
      <c r="B119" s="20"/>
      <c r="C119" s="46"/>
      <c r="D119" s="20"/>
      <c r="E119" s="47"/>
      <c r="F119" s="23"/>
      <c r="G119" s="42">
        <v>1.5439814814814814E-2</v>
      </c>
      <c r="H119" s="163"/>
      <c r="I119" s="163"/>
      <c r="J119" s="163"/>
      <c r="K119" s="58"/>
      <c r="L119" s="24"/>
      <c r="M119" s="24"/>
      <c r="N119" s="25"/>
      <c r="O119" s="25"/>
      <c r="P119" s="25"/>
      <c r="Q119" s="25"/>
      <c r="R119" s="25"/>
      <c r="S119" s="27"/>
      <c r="T119" s="28"/>
      <c r="U119" s="25"/>
      <c r="V119" s="27"/>
      <c r="W119" s="57"/>
      <c r="X119" s="61"/>
      <c r="Y119" s="55"/>
      <c r="Z119" s="56"/>
    </row>
    <row r="120" spans="1:26" ht="18" customHeight="1" x14ac:dyDescent="0.25">
      <c r="A120" s="17" t="s">
        <v>599</v>
      </c>
      <c r="B120" s="20"/>
      <c r="C120" s="46"/>
      <c r="D120" s="20"/>
      <c r="E120" s="47"/>
      <c r="F120" s="23"/>
      <c r="G120" s="42"/>
      <c r="H120" s="163"/>
      <c r="I120" s="163"/>
      <c r="J120" s="163"/>
      <c r="K120" s="58"/>
      <c r="L120" s="24"/>
      <c r="M120" s="24"/>
      <c r="N120" s="25"/>
      <c r="O120" s="25"/>
      <c r="P120" s="25"/>
      <c r="Q120" s="25"/>
      <c r="R120" s="25"/>
      <c r="S120" s="27"/>
      <c r="T120" s="28"/>
      <c r="U120" s="25"/>
      <c r="V120" s="27"/>
      <c r="W120" s="57"/>
      <c r="X120" s="60">
        <v>2.0995370370370373E-2</v>
      </c>
      <c r="Y120" s="55"/>
      <c r="Z120" s="56"/>
    </row>
    <row r="121" spans="1:26" ht="18" customHeight="1" x14ac:dyDescent="0.25">
      <c r="A121" s="17" t="s">
        <v>600</v>
      </c>
      <c r="B121" s="20"/>
      <c r="C121" s="46"/>
      <c r="D121" s="20"/>
      <c r="E121" s="47"/>
      <c r="F121" s="23"/>
      <c r="G121" s="42"/>
      <c r="H121" s="23">
        <v>1.6087962962962964E-2</v>
      </c>
      <c r="I121" s="163"/>
      <c r="J121" s="163"/>
      <c r="K121" s="58"/>
      <c r="L121" s="24"/>
      <c r="M121" s="24"/>
      <c r="N121" s="25"/>
      <c r="O121" s="26">
        <v>1.621527777777778E-2</v>
      </c>
      <c r="P121" s="25"/>
      <c r="Q121" s="25"/>
      <c r="R121" s="25"/>
      <c r="S121" s="27"/>
      <c r="T121" s="28"/>
      <c r="U121" s="25"/>
      <c r="V121" s="27"/>
      <c r="W121" s="57"/>
      <c r="X121" s="61"/>
      <c r="Y121" s="55"/>
      <c r="Z121" s="56"/>
    </row>
    <row r="122" spans="1:26" ht="18" customHeight="1" x14ac:dyDescent="0.25">
      <c r="A122" s="17" t="s">
        <v>601</v>
      </c>
      <c r="B122" s="20"/>
      <c r="C122" s="46"/>
      <c r="D122" s="20"/>
      <c r="E122" s="47"/>
      <c r="F122" s="23"/>
      <c r="G122" s="42">
        <v>1.5775462962962963E-2</v>
      </c>
      <c r="H122" s="23">
        <v>1.5810185185185184E-2</v>
      </c>
      <c r="I122" s="23">
        <v>1.6145833333333331E-2</v>
      </c>
      <c r="J122" s="42">
        <v>1.579861111111111E-2</v>
      </c>
      <c r="K122" s="42">
        <v>1.5902777777777776E-2</v>
      </c>
      <c r="L122" s="24"/>
      <c r="M122" s="24"/>
      <c r="N122" s="25"/>
      <c r="O122" s="25"/>
      <c r="P122" s="25"/>
      <c r="Q122" s="25"/>
      <c r="R122" s="25"/>
      <c r="S122" s="27"/>
      <c r="T122" s="28"/>
      <c r="U122" s="25"/>
      <c r="V122" s="27"/>
      <c r="W122" s="59">
        <v>2.6655092592592591E-2</v>
      </c>
      <c r="X122" s="61"/>
      <c r="Y122" s="55"/>
      <c r="Z122" s="56"/>
    </row>
    <row r="123" spans="1:26" ht="18" customHeight="1" x14ac:dyDescent="0.25">
      <c r="A123" s="17" t="s">
        <v>602</v>
      </c>
      <c r="B123" s="20"/>
      <c r="C123" s="46"/>
      <c r="D123" s="20"/>
      <c r="E123" s="47"/>
      <c r="F123" s="23"/>
      <c r="G123" s="42"/>
      <c r="H123" s="23"/>
      <c r="I123" s="23"/>
      <c r="J123" s="42"/>
      <c r="K123" s="42"/>
      <c r="L123" s="24"/>
      <c r="M123" s="24"/>
      <c r="N123" s="25"/>
      <c r="O123" s="25"/>
      <c r="P123" s="25"/>
      <c r="Q123" s="25"/>
      <c r="R123" s="25"/>
      <c r="S123" s="27"/>
      <c r="T123" s="28"/>
      <c r="U123" s="26">
        <v>1.6979166666666667E-2</v>
      </c>
      <c r="V123" s="27"/>
      <c r="W123" s="59"/>
      <c r="X123" s="61"/>
      <c r="Y123" s="55"/>
      <c r="Z123" s="56"/>
    </row>
    <row r="124" spans="1:26" ht="18" customHeight="1" x14ac:dyDescent="0.25">
      <c r="A124" s="17" t="s">
        <v>603</v>
      </c>
      <c r="B124" s="20"/>
      <c r="C124" s="46"/>
      <c r="D124" s="20">
        <v>1.9791666666666669E-2</v>
      </c>
      <c r="E124" s="47"/>
      <c r="F124" s="23">
        <v>1.7835648148148149E-2</v>
      </c>
      <c r="G124" s="163"/>
      <c r="H124" s="163"/>
      <c r="I124" s="163"/>
      <c r="J124" s="17"/>
      <c r="K124" s="58"/>
      <c r="L124" s="24"/>
      <c r="M124" s="24" t="s">
        <v>223</v>
      </c>
      <c r="N124" s="25"/>
      <c r="O124" s="25"/>
      <c r="P124" s="25"/>
      <c r="Q124" s="25"/>
      <c r="R124" s="25"/>
      <c r="S124" s="27"/>
      <c r="T124" s="28"/>
      <c r="U124" s="25"/>
      <c r="V124" s="27"/>
      <c r="W124" s="57"/>
      <c r="X124" s="61"/>
      <c r="Y124" s="55"/>
      <c r="Z124" s="56"/>
    </row>
    <row r="125" spans="1:26" ht="18" customHeight="1" x14ac:dyDescent="0.25">
      <c r="A125" s="17" t="s">
        <v>604</v>
      </c>
      <c r="B125" s="20"/>
      <c r="C125" s="46"/>
      <c r="D125" s="20"/>
      <c r="E125" s="47"/>
      <c r="F125" s="23"/>
      <c r="G125" s="163"/>
      <c r="H125" s="163"/>
      <c r="I125" s="163"/>
      <c r="J125" s="17"/>
      <c r="K125" s="58"/>
      <c r="L125" s="24"/>
      <c r="M125" s="24"/>
      <c r="N125" s="25"/>
      <c r="O125" s="25"/>
      <c r="P125" s="26">
        <v>1.954861111111111E-2</v>
      </c>
      <c r="Q125" s="26">
        <v>1.9409722222222221E-2</v>
      </c>
      <c r="R125" s="25"/>
      <c r="S125" s="27"/>
      <c r="T125" s="28"/>
      <c r="U125" s="25"/>
      <c r="V125" s="27"/>
      <c r="W125" s="57"/>
      <c r="X125" s="61"/>
      <c r="Y125" s="31">
        <v>5.0104166666666672E-2</v>
      </c>
      <c r="Z125" s="56"/>
    </row>
    <row r="126" spans="1:26" ht="18" customHeight="1" x14ac:dyDescent="0.25">
      <c r="A126" s="17" t="s">
        <v>605</v>
      </c>
      <c r="B126" s="20"/>
      <c r="C126" s="46"/>
      <c r="D126" s="20"/>
      <c r="E126" s="47"/>
      <c r="F126" s="23"/>
      <c r="G126" s="163"/>
      <c r="H126" s="163"/>
      <c r="I126" s="163"/>
      <c r="J126" s="17"/>
      <c r="K126" s="58"/>
      <c r="L126" s="24"/>
      <c r="M126" s="24"/>
      <c r="N126" s="25"/>
      <c r="O126" s="25"/>
      <c r="P126" s="26"/>
      <c r="Q126" s="26"/>
      <c r="R126" s="25"/>
      <c r="S126" s="27"/>
      <c r="T126" s="40">
        <v>1.9710648148148147E-2</v>
      </c>
      <c r="U126" s="26">
        <v>1.9421296296296294E-2</v>
      </c>
      <c r="V126" s="27"/>
      <c r="W126" s="57"/>
      <c r="X126" s="61"/>
      <c r="Y126" s="31"/>
      <c r="Z126" s="56"/>
    </row>
    <row r="127" spans="1:26" ht="18" customHeight="1" x14ac:dyDescent="0.25">
      <c r="A127" s="17" t="s">
        <v>606</v>
      </c>
      <c r="B127" s="20"/>
      <c r="C127" s="46"/>
      <c r="D127" s="20"/>
      <c r="E127" s="47"/>
      <c r="F127" s="23">
        <v>1.9664351851851856E-2</v>
      </c>
      <c r="G127" s="42">
        <v>2.0405092592592589E-2</v>
      </c>
      <c r="H127" s="23">
        <v>2.028935185185185E-2</v>
      </c>
      <c r="I127" s="23">
        <v>2.0486111111111111E-2</v>
      </c>
      <c r="J127" s="42">
        <v>2.0092592592592586E-2</v>
      </c>
      <c r="K127" s="58"/>
      <c r="L127" s="18">
        <v>2.0810185185185185E-2</v>
      </c>
      <c r="M127" s="18">
        <v>2.0358796296296295E-2</v>
      </c>
      <c r="N127" s="49" t="s">
        <v>228</v>
      </c>
      <c r="O127" s="26">
        <v>2.013888888888889E-2</v>
      </c>
      <c r="P127" s="26">
        <v>1.9571759259259257E-2</v>
      </c>
      <c r="Q127" s="25"/>
      <c r="R127" s="25"/>
      <c r="S127" s="27"/>
      <c r="T127" s="40">
        <v>1.9490740740740743E-2</v>
      </c>
      <c r="U127" s="26">
        <v>1.9224537037037037E-2</v>
      </c>
      <c r="V127" s="27"/>
      <c r="W127" s="57"/>
      <c r="X127" s="60"/>
      <c r="Y127" s="55"/>
      <c r="Z127" s="56"/>
    </row>
    <row r="128" spans="1:26" ht="18" customHeight="1" x14ac:dyDescent="0.25">
      <c r="A128" s="17" t="s">
        <v>607</v>
      </c>
      <c r="B128" s="20"/>
      <c r="C128" s="46"/>
      <c r="D128" s="20"/>
      <c r="E128" s="47"/>
      <c r="F128" s="23"/>
      <c r="G128" s="42"/>
      <c r="H128" s="23"/>
      <c r="I128" s="23"/>
      <c r="J128" s="42"/>
      <c r="K128" s="58"/>
      <c r="L128" s="18"/>
      <c r="M128" s="18"/>
      <c r="N128" s="49"/>
      <c r="O128" s="26"/>
      <c r="P128" s="26"/>
      <c r="Q128" s="25"/>
      <c r="R128" s="25"/>
      <c r="S128" s="27"/>
      <c r="T128" s="28"/>
      <c r="U128" s="25"/>
      <c r="V128" s="27"/>
      <c r="W128" s="57"/>
      <c r="X128" s="60"/>
      <c r="Y128" s="55"/>
      <c r="Z128" s="32">
        <v>3.1493055555555559E-2</v>
      </c>
    </row>
    <row r="129" spans="1:26" ht="18" customHeight="1" x14ac:dyDescent="0.25">
      <c r="A129" s="17" t="s">
        <v>608</v>
      </c>
      <c r="B129" s="20"/>
      <c r="C129" s="46"/>
      <c r="D129" s="20"/>
      <c r="E129" s="47"/>
      <c r="F129" s="23"/>
      <c r="G129" s="42"/>
      <c r="H129" s="23"/>
      <c r="I129" s="23">
        <v>1.5347222222222222E-2</v>
      </c>
      <c r="J129" s="42">
        <v>1.5069444444444446E-2</v>
      </c>
      <c r="K129" s="58"/>
      <c r="L129" s="24"/>
      <c r="M129" s="24"/>
      <c r="N129" s="49"/>
      <c r="O129" s="25"/>
      <c r="P129" s="25"/>
      <c r="Q129" s="26">
        <v>1.4456018518518519E-2</v>
      </c>
      <c r="R129" s="25"/>
      <c r="S129" s="27"/>
      <c r="T129" s="28"/>
      <c r="U129" s="26">
        <v>1.4502314814814815E-2</v>
      </c>
      <c r="V129" s="27"/>
      <c r="W129" s="59">
        <v>2.4143518518518519E-2</v>
      </c>
      <c r="X129" s="60"/>
      <c r="Y129" s="55"/>
      <c r="Z129" s="56"/>
    </row>
    <row r="130" spans="1:26" ht="18" customHeight="1" x14ac:dyDescent="0.25">
      <c r="A130" s="17" t="s">
        <v>609</v>
      </c>
      <c r="B130" s="20"/>
      <c r="C130" s="46"/>
      <c r="D130" s="20"/>
      <c r="E130" s="47"/>
      <c r="F130" s="23"/>
      <c r="G130" s="42"/>
      <c r="H130" s="23">
        <v>1.7777777777777778E-2</v>
      </c>
      <c r="I130" s="163"/>
      <c r="J130" s="17"/>
      <c r="K130" s="58"/>
      <c r="L130" s="24"/>
      <c r="M130" s="24"/>
      <c r="N130" s="49"/>
      <c r="O130" s="25"/>
      <c r="P130" s="25"/>
      <c r="Q130" s="25"/>
      <c r="R130" s="25"/>
      <c r="S130" s="27"/>
      <c r="T130" s="28"/>
      <c r="U130" s="25"/>
      <c r="V130" s="27"/>
      <c r="W130" s="57"/>
      <c r="X130" s="60"/>
      <c r="Y130" s="55"/>
      <c r="Z130" s="56"/>
    </row>
    <row r="131" spans="1:26" ht="18" customHeight="1" x14ac:dyDescent="0.25">
      <c r="A131" s="17" t="s">
        <v>610</v>
      </c>
      <c r="B131" s="20"/>
      <c r="C131" s="46"/>
      <c r="D131" s="20"/>
      <c r="E131" s="47"/>
      <c r="F131" s="23"/>
      <c r="G131" s="42"/>
      <c r="H131" s="23">
        <v>1.7094907407407406E-2</v>
      </c>
      <c r="I131" s="23">
        <v>1.7581018518518517E-2</v>
      </c>
      <c r="J131" s="17"/>
      <c r="K131" s="58"/>
      <c r="L131" s="24"/>
      <c r="M131" s="24"/>
      <c r="N131" s="49"/>
      <c r="O131" s="25"/>
      <c r="P131" s="25"/>
      <c r="Q131" s="25"/>
      <c r="R131" s="25"/>
      <c r="S131" s="27"/>
      <c r="T131" s="28"/>
      <c r="U131" s="26">
        <v>1.7094907407407409E-2</v>
      </c>
      <c r="V131" s="27"/>
      <c r="W131" s="59">
        <v>2.9513888888888892E-2</v>
      </c>
      <c r="X131" s="60"/>
      <c r="Y131" s="55"/>
      <c r="Z131" s="56"/>
    </row>
    <row r="132" spans="1:26" ht="18" customHeight="1" x14ac:dyDescent="0.25">
      <c r="A132" s="17" t="s">
        <v>611</v>
      </c>
      <c r="B132" s="20"/>
      <c r="C132" s="46"/>
      <c r="D132" s="20"/>
      <c r="E132" s="47"/>
      <c r="F132" s="23"/>
      <c r="G132" s="42">
        <v>1.8842592592592591E-2</v>
      </c>
      <c r="H132" s="163"/>
      <c r="I132" s="23">
        <v>1.9004629629629628E-2</v>
      </c>
      <c r="J132" s="17"/>
      <c r="K132" s="58"/>
      <c r="L132" s="24"/>
      <c r="M132" s="24"/>
      <c r="N132" s="49"/>
      <c r="O132" s="25"/>
      <c r="P132" s="26">
        <v>1.9004629629629632E-2</v>
      </c>
      <c r="Q132" s="25"/>
      <c r="R132" s="25"/>
      <c r="S132" s="27"/>
      <c r="T132" s="28"/>
      <c r="U132" s="25"/>
      <c r="V132" s="27"/>
      <c r="W132" s="57"/>
      <c r="X132" s="61"/>
      <c r="Y132" s="55"/>
      <c r="Z132" s="56"/>
    </row>
    <row r="133" spans="1:26" ht="18" customHeight="1" x14ac:dyDescent="0.25">
      <c r="A133" s="17" t="s">
        <v>612</v>
      </c>
      <c r="B133" s="20"/>
      <c r="C133" s="46"/>
      <c r="D133" s="20"/>
      <c r="E133" s="47"/>
      <c r="F133" s="23"/>
      <c r="G133" s="42"/>
      <c r="H133" s="163"/>
      <c r="I133" s="23"/>
      <c r="J133" s="17"/>
      <c r="K133" s="58"/>
      <c r="L133" s="24"/>
      <c r="M133" s="24"/>
      <c r="N133" s="49"/>
      <c r="O133" s="25"/>
      <c r="P133" s="26"/>
      <c r="Q133" s="25"/>
      <c r="R133" s="25"/>
      <c r="S133" s="27"/>
      <c r="T133" s="28"/>
      <c r="U133" s="25"/>
      <c r="V133" s="27"/>
      <c r="W133" s="57"/>
      <c r="X133" s="61"/>
      <c r="Y133" s="55"/>
      <c r="Z133" s="32">
        <v>3.2361111111111111E-2</v>
      </c>
    </row>
    <row r="134" spans="1:26" ht="18" customHeight="1" x14ac:dyDescent="0.25">
      <c r="A134" s="17" t="s">
        <v>613</v>
      </c>
      <c r="B134" s="20"/>
      <c r="C134" s="46"/>
      <c r="D134" s="20">
        <v>2.0011574074074074E-2</v>
      </c>
      <c r="E134" s="47"/>
      <c r="F134" s="163"/>
      <c r="G134" s="42">
        <v>1.9375E-2</v>
      </c>
      <c r="H134" s="163"/>
      <c r="I134" s="163"/>
      <c r="J134" s="17"/>
      <c r="K134" s="58"/>
      <c r="L134" s="24"/>
      <c r="M134" s="24"/>
      <c r="N134" s="25"/>
      <c r="O134" s="25"/>
      <c r="P134" s="25"/>
      <c r="Q134" s="25"/>
      <c r="R134" s="25"/>
      <c r="S134" s="27"/>
      <c r="T134" s="28"/>
      <c r="U134" s="25"/>
      <c r="V134" s="27"/>
      <c r="W134" s="57"/>
      <c r="X134" s="61"/>
      <c r="Y134" s="55"/>
      <c r="Z134" s="56"/>
    </row>
    <row r="135" spans="1:26" ht="18" customHeight="1" x14ac:dyDescent="0.25">
      <c r="A135" s="17" t="s">
        <v>614</v>
      </c>
      <c r="B135" s="20"/>
      <c r="C135" s="46"/>
      <c r="D135" s="20">
        <v>1.953703703703704E-2</v>
      </c>
      <c r="E135" s="47"/>
      <c r="F135" s="163"/>
      <c r="G135" s="163"/>
      <c r="H135" s="163"/>
      <c r="I135" s="163"/>
      <c r="J135" s="17"/>
      <c r="K135" s="58"/>
      <c r="L135" s="24"/>
      <c r="M135" s="24"/>
      <c r="N135" s="25"/>
      <c r="O135" s="25"/>
      <c r="P135" s="25"/>
      <c r="Q135" s="25"/>
      <c r="R135" s="25"/>
      <c r="S135" s="27"/>
      <c r="T135" s="28"/>
      <c r="U135" s="25"/>
      <c r="V135" s="27"/>
      <c r="W135" s="57"/>
      <c r="X135" s="61"/>
      <c r="Y135" s="55"/>
      <c r="Z135" s="56"/>
    </row>
    <row r="136" spans="1:26" ht="18" customHeight="1" x14ac:dyDescent="0.25">
      <c r="A136" s="17" t="s">
        <v>615</v>
      </c>
      <c r="B136" s="20"/>
      <c r="C136" s="46"/>
      <c r="D136" s="20"/>
      <c r="E136" s="47"/>
      <c r="F136" s="163"/>
      <c r="G136" s="163"/>
      <c r="H136" s="163"/>
      <c r="I136" s="163"/>
      <c r="J136" s="17"/>
      <c r="K136" s="58"/>
      <c r="L136" s="18">
        <v>1.8900462962962963E-2</v>
      </c>
      <c r="M136" s="24"/>
      <c r="N136" s="25"/>
      <c r="O136" s="25"/>
      <c r="P136" s="25"/>
      <c r="Q136" s="25"/>
      <c r="R136" s="25"/>
      <c r="S136" s="27"/>
      <c r="T136" s="28"/>
      <c r="U136" s="25"/>
      <c r="V136" s="27"/>
      <c r="W136" s="57"/>
      <c r="X136" s="61"/>
      <c r="Y136" s="55"/>
      <c r="Z136" s="56"/>
    </row>
    <row r="137" spans="1:26" ht="18" customHeight="1" x14ac:dyDescent="0.25">
      <c r="A137" s="17" t="s">
        <v>616</v>
      </c>
      <c r="B137" s="20"/>
      <c r="C137" s="19"/>
      <c r="D137" s="20"/>
      <c r="E137" s="47"/>
      <c r="F137" s="23">
        <v>1.8229166666666664E-2</v>
      </c>
      <c r="G137" s="163"/>
      <c r="H137" s="23">
        <v>1.7696759259259259E-2</v>
      </c>
      <c r="I137" s="163"/>
      <c r="J137" s="17"/>
      <c r="K137" s="41">
        <v>1.8287037037037036E-2</v>
      </c>
      <c r="L137" s="18"/>
      <c r="M137" s="18"/>
      <c r="N137" s="41"/>
      <c r="O137" s="41">
        <v>1.6620370370370372E-2</v>
      </c>
      <c r="P137" s="41"/>
      <c r="Q137" s="41"/>
      <c r="R137" s="41"/>
      <c r="S137" s="41"/>
      <c r="T137" s="43"/>
      <c r="U137" s="41"/>
      <c r="V137" s="52"/>
      <c r="W137" s="53"/>
      <c r="X137" s="30"/>
      <c r="Y137" s="44"/>
      <c r="Z137" s="45"/>
    </row>
    <row r="138" spans="1:26" ht="18" customHeight="1" x14ac:dyDescent="0.25">
      <c r="A138" s="17" t="s">
        <v>617</v>
      </c>
      <c r="B138" s="18">
        <v>1.3622685185185184E-2</v>
      </c>
      <c r="C138" s="19"/>
      <c r="D138" s="20">
        <v>2.2245370370370367E-2</v>
      </c>
      <c r="E138" s="42">
        <v>2.2141203703703705E-2</v>
      </c>
      <c r="F138" s="23">
        <v>2.2418981481481481E-2</v>
      </c>
      <c r="G138" s="163"/>
      <c r="H138" s="23">
        <v>2.16087962962963E-2</v>
      </c>
      <c r="I138" s="23">
        <v>2.2453703703703708E-2</v>
      </c>
      <c r="J138" s="42">
        <v>2.1620370370370366E-2</v>
      </c>
      <c r="K138" s="41">
        <v>2.2094907407407407E-2</v>
      </c>
      <c r="L138" s="18">
        <v>2.1076388888888891E-2</v>
      </c>
      <c r="M138" s="18">
        <v>2.1122685185185185E-2</v>
      </c>
      <c r="N138" s="26">
        <v>2.1030092592592597E-2</v>
      </c>
      <c r="O138" s="26">
        <v>2.1145833333333332E-2</v>
      </c>
      <c r="P138" s="26">
        <v>2.0532407407407405E-2</v>
      </c>
      <c r="Q138" s="25"/>
      <c r="R138" s="25"/>
      <c r="S138" s="27"/>
      <c r="T138" s="40">
        <v>2.0578703703703703E-2</v>
      </c>
      <c r="U138" s="26">
        <v>2.0185185185185184E-2</v>
      </c>
      <c r="V138" s="27"/>
      <c r="W138" s="53"/>
      <c r="X138" s="30"/>
      <c r="Y138" s="55"/>
      <c r="Z138" s="56"/>
    </row>
    <row r="139" spans="1:26" ht="18" customHeight="1" x14ac:dyDescent="0.25">
      <c r="A139" s="17" t="s">
        <v>618</v>
      </c>
      <c r="B139" s="18"/>
      <c r="C139" s="19"/>
      <c r="D139" s="20"/>
      <c r="E139" s="42"/>
      <c r="F139" s="23"/>
      <c r="G139" s="163"/>
      <c r="H139" s="23"/>
      <c r="I139" s="23"/>
      <c r="J139" s="42"/>
      <c r="K139" s="49"/>
      <c r="L139" s="18"/>
      <c r="M139" s="18"/>
      <c r="N139" s="26"/>
      <c r="O139" s="26">
        <v>1.9212962962962963E-2</v>
      </c>
      <c r="P139" s="26"/>
      <c r="Q139" s="25"/>
      <c r="R139" s="25"/>
      <c r="S139" s="27"/>
      <c r="T139" s="28"/>
      <c r="U139" s="25"/>
      <c r="V139" s="27"/>
      <c r="W139" s="53"/>
      <c r="X139" s="30"/>
      <c r="Y139" s="55"/>
      <c r="Z139" s="56"/>
    </row>
    <row r="140" spans="1:26" ht="18" customHeight="1" x14ac:dyDescent="0.25">
      <c r="A140" s="17" t="s">
        <v>619</v>
      </c>
      <c r="B140" s="18"/>
      <c r="C140" s="19"/>
      <c r="D140" s="20"/>
      <c r="E140" s="42"/>
      <c r="F140" s="23"/>
      <c r="G140" s="163"/>
      <c r="H140" s="23"/>
      <c r="I140" s="23"/>
      <c r="J140" s="42"/>
      <c r="K140" s="49"/>
      <c r="L140" s="18"/>
      <c r="M140" s="18"/>
      <c r="N140" s="26"/>
      <c r="O140" s="26"/>
      <c r="P140" s="26"/>
      <c r="Q140" s="25"/>
      <c r="R140" s="25"/>
      <c r="S140" s="27"/>
      <c r="T140" s="28"/>
      <c r="U140" s="25"/>
      <c r="V140" s="27"/>
      <c r="W140" s="62">
        <v>3.3981481481481481E-2</v>
      </c>
      <c r="X140" s="30"/>
      <c r="Y140" s="55"/>
      <c r="Z140" s="56"/>
    </row>
    <row r="141" spans="1:26" ht="18" customHeight="1" x14ac:dyDescent="0.25">
      <c r="A141" s="17" t="s">
        <v>620</v>
      </c>
      <c r="B141" s="41">
        <v>1.1076388888888889E-2</v>
      </c>
      <c r="C141" s="19"/>
      <c r="D141" s="20">
        <v>1.7893518518518517E-2</v>
      </c>
      <c r="E141" s="47"/>
      <c r="F141" s="23">
        <v>1.8206018518518517E-2</v>
      </c>
      <c r="G141" s="42">
        <v>1.800925925925926E-2</v>
      </c>
      <c r="H141" s="23">
        <v>1.7777777777777781E-2</v>
      </c>
      <c r="I141" s="23">
        <v>1.8726851851851849E-2</v>
      </c>
      <c r="J141" s="49"/>
      <c r="K141" s="49"/>
      <c r="L141" s="18"/>
      <c r="M141" s="18"/>
      <c r="N141" s="25"/>
      <c r="O141" s="26">
        <v>1.8055555555555557E-2</v>
      </c>
      <c r="P141" s="25"/>
      <c r="Q141" s="25"/>
      <c r="R141" s="26">
        <v>1.8391203703703705E-2</v>
      </c>
      <c r="S141" s="27"/>
      <c r="T141" s="28"/>
      <c r="U141" s="25"/>
      <c r="V141" s="27"/>
      <c r="W141" s="62">
        <v>3.4212962962962966E-2</v>
      </c>
      <c r="X141" s="30"/>
      <c r="Y141" s="55"/>
      <c r="Z141" s="56"/>
    </row>
    <row r="142" spans="1:26" ht="18" customHeight="1" x14ac:dyDescent="0.25">
      <c r="A142" s="17" t="s">
        <v>621</v>
      </c>
      <c r="B142" s="41"/>
      <c r="C142" s="46"/>
      <c r="D142" s="20"/>
      <c r="E142" s="47"/>
      <c r="F142" s="23"/>
      <c r="G142" s="42">
        <v>1.8530092592592584E-2</v>
      </c>
      <c r="H142" s="23">
        <v>1.832175925925926E-2</v>
      </c>
      <c r="I142" s="23">
        <v>1.8842592592592588E-2</v>
      </c>
      <c r="J142" s="163"/>
      <c r="K142" s="58"/>
      <c r="L142" s="18">
        <v>1.8043981481481484E-2</v>
      </c>
      <c r="M142" s="18"/>
      <c r="N142" s="26">
        <v>1.7916666666666668E-2</v>
      </c>
      <c r="O142" s="26">
        <v>1.7499999999999998E-2</v>
      </c>
      <c r="P142" s="26">
        <v>1.7928240740740741E-2</v>
      </c>
      <c r="Q142" s="25"/>
      <c r="R142" s="26">
        <v>1.7997685185185186E-2</v>
      </c>
      <c r="S142" s="27"/>
      <c r="T142" s="40">
        <v>1.7708333333333333E-2</v>
      </c>
      <c r="U142" s="26">
        <v>1.8252314814814815E-2</v>
      </c>
      <c r="V142" s="27"/>
      <c r="W142" s="59">
        <v>3.4074074074074076E-2</v>
      </c>
      <c r="X142" s="60">
        <v>2.0902777777777781E-2</v>
      </c>
      <c r="Y142" s="31">
        <v>4.760416666666667E-2</v>
      </c>
      <c r="Z142" s="32">
        <v>2.8761574074074075E-2</v>
      </c>
    </row>
    <row r="143" spans="1:26" ht="18" customHeight="1" x14ac:dyDescent="0.25">
      <c r="A143" s="17" t="s">
        <v>622</v>
      </c>
      <c r="B143" s="41">
        <v>9.9189814814814835E-3</v>
      </c>
      <c r="C143" s="19"/>
      <c r="D143" s="20">
        <v>1.6643518518518516E-2</v>
      </c>
      <c r="E143" s="42">
        <v>1.5625E-2</v>
      </c>
      <c r="F143" s="23">
        <v>1.5694444444444445E-2</v>
      </c>
      <c r="G143" s="42">
        <v>1.5543981481481483E-2</v>
      </c>
      <c r="H143" s="23">
        <v>1.5590277777777778E-2</v>
      </c>
      <c r="I143" s="23">
        <v>1.5891203703703706E-2</v>
      </c>
      <c r="J143" s="49"/>
      <c r="K143" s="41">
        <v>1.556712962962963E-2</v>
      </c>
      <c r="L143" s="26">
        <v>1.5509259259259257E-2</v>
      </c>
      <c r="M143" s="26">
        <v>1.5474537037037038E-2</v>
      </c>
      <c r="N143" s="26">
        <v>1.5335648148148147E-2</v>
      </c>
      <c r="O143" s="26">
        <v>1.5462962962962963E-2</v>
      </c>
      <c r="P143" s="26">
        <v>1.5416666666666667E-2</v>
      </c>
      <c r="Q143" s="41">
        <v>1.5127314814814816E-2</v>
      </c>
      <c r="R143" s="41">
        <v>1.5671296296296298E-2</v>
      </c>
      <c r="S143" s="37"/>
      <c r="T143" s="43">
        <v>1.5266203703703705E-2</v>
      </c>
      <c r="U143" s="41">
        <v>1.545138888888889E-2</v>
      </c>
      <c r="V143" s="41"/>
      <c r="W143" s="62">
        <v>2.5810185185185183E-2</v>
      </c>
      <c r="X143" s="30" t="s">
        <v>253</v>
      </c>
      <c r="Y143" s="31">
        <v>3.9027777777777779E-2</v>
      </c>
      <c r="Z143" s="45">
        <v>2.4328703703703703E-2</v>
      </c>
    </row>
    <row r="144" spans="1:26" ht="18" customHeight="1" x14ac:dyDescent="0.25">
      <c r="A144" s="17" t="s">
        <v>623</v>
      </c>
      <c r="B144" s="41">
        <v>1.1076388888888889E-2</v>
      </c>
      <c r="C144" s="46"/>
      <c r="D144" s="23"/>
      <c r="E144" s="47"/>
      <c r="F144" s="23">
        <v>1.804398148148148E-2</v>
      </c>
      <c r="G144" s="163"/>
      <c r="H144" s="23">
        <v>1.7546296296296296E-2</v>
      </c>
      <c r="I144" s="163"/>
      <c r="J144" s="163"/>
      <c r="K144" s="42">
        <v>1.7326388888888888E-2</v>
      </c>
      <c r="L144" s="26"/>
      <c r="M144" s="26"/>
      <c r="N144" s="25"/>
      <c r="O144" s="26">
        <v>1.7280092592592593E-2</v>
      </c>
      <c r="P144" s="25"/>
      <c r="Q144" s="41"/>
      <c r="R144" s="41">
        <v>1.7372685185185185E-2</v>
      </c>
      <c r="S144" s="37"/>
      <c r="T144" s="43">
        <v>1.7291666666666667E-2</v>
      </c>
      <c r="U144" s="41">
        <v>1.7210648148148149E-2</v>
      </c>
      <c r="V144" s="41"/>
      <c r="W144" s="59">
        <v>3.108796296296296E-2</v>
      </c>
      <c r="X144" s="61"/>
      <c r="Y144" s="55"/>
      <c r="Z144" s="45"/>
    </row>
    <row r="145" spans="1:26" ht="18" customHeight="1" x14ac:dyDescent="0.25">
      <c r="A145" s="17" t="s">
        <v>624</v>
      </c>
      <c r="B145" s="41"/>
      <c r="C145" s="46"/>
      <c r="D145" s="23"/>
      <c r="E145" s="47"/>
      <c r="F145" s="23"/>
      <c r="G145" s="163"/>
      <c r="H145" s="23"/>
      <c r="I145" s="163"/>
      <c r="J145" s="163"/>
      <c r="K145" s="58"/>
      <c r="L145" s="26"/>
      <c r="M145" s="26"/>
      <c r="N145" s="25"/>
      <c r="O145" s="26"/>
      <c r="P145" s="26">
        <v>1.8194444444444444E-2</v>
      </c>
      <c r="Q145" s="41"/>
      <c r="R145" s="41"/>
      <c r="S145" s="37"/>
      <c r="T145" s="43"/>
      <c r="U145" s="41"/>
      <c r="V145" s="41"/>
      <c r="W145" s="57"/>
      <c r="X145" s="61"/>
      <c r="Y145" s="55"/>
      <c r="Z145" s="45"/>
    </row>
    <row r="146" spans="1:26" ht="18" customHeight="1" x14ac:dyDescent="0.25">
      <c r="A146" s="17" t="s">
        <v>625</v>
      </c>
      <c r="B146" s="41"/>
      <c r="C146" s="46"/>
      <c r="D146" s="23"/>
      <c r="E146" s="47"/>
      <c r="F146" s="23"/>
      <c r="G146" s="163"/>
      <c r="H146" s="23">
        <v>1.6469907407407405E-2</v>
      </c>
      <c r="I146" s="163"/>
      <c r="J146" s="42">
        <v>1.6354166666666663E-2</v>
      </c>
      <c r="K146" s="42">
        <v>1.6400462962962964E-2</v>
      </c>
      <c r="L146" s="26">
        <v>1.6307870370370372E-2</v>
      </c>
      <c r="M146" s="26"/>
      <c r="N146" s="25"/>
      <c r="O146" s="25"/>
      <c r="P146" s="25"/>
      <c r="Q146" s="41"/>
      <c r="R146" s="41"/>
      <c r="S146" s="37"/>
      <c r="T146" s="43"/>
      <c r="U146" s="41"/>
      <c r="V146" s="41"/>
      <c r="W146" s="57"/>
      <c r="X146" s="61"/>
      <c r="Y146" s="31">
        <v>4.0879629629629634E-2</v>
      </c>
      <c r="Z146" s="45"/>
    </row>
    <row r="147" spans="1:26" ht="18" customHeight="1" x14ac:dyDescent="0.25">
      <c r="A147" s="17" t="s">
        <v>626</v>
      </c>
      <c r="B147" s="41"/>
      <c r="C147" s="46"/>
      <c r="D147" s="23"/>
      <c r="E147" s="47"/>
      <c r="F147" s="23"/>
      <c r="G147" s="163"/>
      <c r="H147" s="23"/>
      <c r="I147" s="163"/>
      <c r="J147" s="42"/>
      <c r="K147" s="58"/>
      <c r="L147" s="26">
        <v>2.013888888888889E-2</v>
      </c>
      <c r="M147" s="26"/>
      <c r="N147" s="25"/>
      <c r="O147" s="25"/>
      <c r="P147" s="25"/>
      <c r="Q147" s="41"/>
      <c r="R147" s="41"/>
      <c r="S147" s="37"/>
      <c r="T147" s="43"/>
      <c r="U147" s="41"/>
      <c r="V147" s="41"/>
      <c r="W147" s="57"/>
      <c r="X147" s="61"/>
      <c r="Y147" s="55"/>
      <c r="Z147" s="45"/>
    </row>
    <row r="148" spans="1:26" ht="18" customHeight="1" x14ac:dyDescent="0.25">
      <c r="A148" s="17" t="s">
        <v>627</v>
      </c>
      <c r="B148" s="41"/>
      <c r="C148" s="46"/>
      <c r="D148" s="23"/>
      <c r="E148" s="47"/>
      <c r="F148" s="23">
        <v>1.8680555555555554E-2</v>
      </c>
      <c r="G148" s="42">
        <v>1.8020833333333337E-2</v>
      </c>
      <c r="H148" s="163"/>
      <c r="I148" s="163"/>
      <c r="J148" s="42">
        <v>1.7962962962962962E-2</v>
      </c>
      <c r="K148" s="42">
        <v>1.8043981481481484E-2</v>
      </c>
      <c r="L148" s="26"/>
      <c r="M148" s="26">
        <v>1.8206018518518517E-2</v>
      </c>
      <c r="N148" s="25"/>
      <c r="O148" s="26">
        <v>1.8078703703703704E-2</v>
      </c>
      <c r="P148" s="26">
        <v>1.7835648148148149E-2</v>
      </c>
      <c r="Q148" s="41">
        <v>1.7731481481481483E-2</v>
      </c>
      <c r="R148" s="41">
        <v>1.7800925925925925E-2</v>
      </c>
      <c r="S148" s="37"/>
      <c r="T148" s="43">
        <v>1.8148148148148146E-2</v>
      </c>
      <c r="U148" s="41">
        <v>1.7835648148148149E-2</v>
      </c>
      <c r="V148" s="41"/>
      <c r="W148" s="59">
        <v>3.3067129629629634E-2</v>
      </c>
      <c r="X148" s="61"/>
      <c r="Y148" s="31">
        <v>4.5601851851851859E-2</v>
      </c>
      <c r="Z148" s="45">
        <v>2.8020833333333332E-2</v>
      </c>
    </row>
    <row r="149" spans="1:26" ht="18" customHeight="1" x14ac:dyDescent="0.25">
      <c r="A149" s="17" t="s">
        <v>628</v>
      </c>
      <c r="B149" s="41"/>
      <c r="C149" s="19"/>
      <c r="D149" s="20">
        <v>1.5856481481481482E-2</v>
      </c>
      <c r="E149" s="47"/>
      <c r="F149" s="163"/>
      <c r="G149" s="163"/>
      <c r="H149" s="49"/>
      <c r="I149" s="163"/>
      <c r="J149" s="49"/>
      <c r="K149" s="58"/>
      <c r="L149" s="26"/>
      <c r="M149" s="26"/>
      <c r="N149" s="41"/>
      <c r="O149" s="41"/>
      <c r="P149" s="41"/>
      <c r="Q149" s="41"/>
      <c r="R149" s="41"/>
      <c r="S149" s="37"/>
      <c r="T149" s="43"/>
      <c r="U149" s="41"/>
      <c r="V149" s="41"/>
      <c r="W149" s="57"/>
      <c r="X149" s="60"/>
      <c r="Y149" s="44"/>
      <c r="Z149" s="45"/>
    </row>
    <row r="150" spans="1:26" ht="18" customHeight="1" x14ac:dyDescent="0.25">
      <c r="A150" s="17" t="s">
        <v>629</v>
      </c>
      <c r="B150" s="41"/>
      <c r="C150" s="19"/>
      <c r="D150" s="20"/>
      <c r="E150" s="47"/>
      <c r="F150" s="163"/>
      <c r="G150" s="163"/>
      <c r="H150" s="49"/>
      <c r="I150" s="163"/>
      <c r="J150" s="49"/>
      <c r="K150" s="58"/>
      <c r="L150" s="26"/>
      <c r="M150" s="26"/>
      <c r="N150" s="41"/>
      <c r="O150" s="41">
        <v>1.7951388888888888E-2</v>
      </c>
      <c r="P150" s="41"/>
      <c r="Q150" s="41">
        <v>1.7604166666666667E-2</v>
      </c>
      <c r="R150" s="41"/>
      <c r="S150" s="37"/>
      <c r="T150" s="43">
        <v>1.7476851851851851E-2</v>
      </c>
      <c r="U150" s="41">
        <v>1.7754629629629631E-2</v>
      </c>
      <c r="V150" s="41"/>
      <c r="W150" s="57"/>
      <c r="X150" s="60"/>
      <c r="Y150" s="44"/>
      <c r="Z150" s="45"/>
    </row>
    <row r="151" spans="1:26" ht="18" customHeight="1" x14ac:dyDescent="0.25">
      <c r="A151" s="17" t="s">
        <v>630</v>
      </c>
      <c r="B151" s="41">
        <v>1.0081018518518517E-2</v>
      </c>
      <c r="C151" s="46"/>
      <c r="D151" s="20">
        <v>1.6145833333333331E-2</v>
      </c>
      <c r="E151" s="47"/>
      <c r="F151" s="23">
        <v>1.622685185185185E-2</v>
      </c>
      <c r="G151" s="163"/>
      <c r="H151" s="163"/>
      <c r="I151" s="23">
        <v>1.6493055555555556E-2</v>
      </c>
      <c r="J151" s="163"/>
      <c r="K151" s="58"/>
      <c r="L151" s="26"/>
      <c r="M151" s="26"/>
      <c r="N151" s="41"/>
      <c r="O151" s="41"/>
      <c r="P151" s="41"/>
      <c r="Q151" s="41"/>
      <c r="R151" s="41"/>
      <c r="S151" s="41"/>
      <c r="T151" s="50"/>
      <c r="U151" s="51"/>
      <c r="V151" s="52"/>
      <c r="W151" s="59">
        <v>2.9652777777777778E-2</v>
      </c>
      <c r="X151" s="60"/>
      <c r="Y151" s="44"/>
      <c r="Z151" s="54"/>
    </row>
    <row r="152" spans="1:26" ht="18" customHeight="1" x14ac:dyDescent="0.25">
      <c r="A152" s="17" t="s">
        <v>631</v>
      </c>
      <c r="B152" s="18">
        <v>1.1053240740740744E-2</v>
      </c>
      <c r="C152" s="46"/>
      <c r="D152" s="23"/>
      <c r="E152" s="47"/>
      <c r="F152" s="163"/>
      <c r="G152" s="42">
        <v>1.7094907407407406E-2</v>
      </c>
      <c r="H152" s="23">
        <v>1.729166666666667E-2</v>
      </c>
      <c r="I152" s="23">
        <v>1.7175925925925928E-2</v>
      </c>
      <c r="J152" s="163"/>
      <c r="K152" s="58"/>
      <c r="L152" s="26"/>
      <c r="M152" s="26"/>
      <c r="N152" s="41"/>
      <c r="O152" s="41"/>
      <c r="P152" s="41"/>
      <c r="Q152" s="41"/>
      <c r="R152" s="41"/>
      <c r="S152" s="41"/>
      <c r="T152" s="50"/>
      <c r="U152" s="51"/>
      <c r="V152" s="52"/>
      <c r="W152" s="57"/>
      <c r="X152" s="60"/>
      <c r="Y152" s="44"/>
      <c r="Z152" s="54"/>
    </row>
    <row r="153" spans="1:26" ht="18" customHeight="1" x14ac:dyDescent="0.25">
      <c r="A153" s="17" t="s">
        <v>632</v>
      </c>
      <c r="B153" s="18"/>
      <c r="C153" s="46"/>
      <c r="D153" s="23"/>
      <c r="E153" s="47"/>
      <c r="F153" s="163"/>
      <c r="G153" s="42"/>
      <c r="H153" s="23"/>
      <c r="I153" s="23">
        <v>1.8761574074074073E-2</v>
      </c>
      <c r="J153" s="163"/>
      <c r="K153" s="42">
        <v>1.9872685185185184E-2</v>
      </c>
      <c r="L153" s="26"/>
      <c r="M153" s="26"/>
      <c r="N153" s="41"/>
      <c r="O153" s="41"/>
      <c r="P153" s="41"/>
      <c r="Q153" s="41"/>
      <c r="R153" s="41"/>
      <c r="S153" s="41"/>
      <c r="T153" s="50"/>
      <c r="U153" s="51"/>
      <c r="V153" s="52"/>
      <c r="W153" s="57"/>
      <c r="X153" s="60"/>
      <c r="Y153" s="44"/>
      <c r="Z153" s="54"/>
    </row>
    <row r="154" spans="1:26" ht="18" customHeight="1" x14ac:dyDescent="0.25">
      <c r="A154" s="17" t="s">
        <v>633</v>
      </c>
      <c r="B154" s="20"/>
      <c r="C154" s="46"/>
      <c r="D154" s="20">
        <v>1.7233796296296296E-2</v>
      </c>
      <c r="E154" s="47"/>
      <c r="F154" s="163"/>
      <c r="G154" s="163"/>
      <c r="H154" s="163"/>
      <c r="I154" s="163"/>
      <c r="J154" s="42">
        <v>1.7349537037037035E-2</v>
      </c>
      <c r="K154" s="58"/>
      <c r="L154" s="26"/>
      <c r="M154" s="26"/>
      <c r="N154" s="41"/>
      <c r="O154" s="41"/>
      <c r="P154" s="41">
        <v>1.7615740740740741E-2</v>
      </c>
      <c r="Q154" s="41"/>
      <c r="R154" s="41"/>
      <c r="S154" s="41"/>
      <c r="T154" s="50"/>
      <c r="U154" s="51"/>
      <c r="V154" s="52"/>
      <c r="W154" s="57"/>
      <c r="X154" s="60"/>
      <c r="Y154" s="44"/>
      <c r="Z154" s="54"/>
    </row>
    <row r="155" spans="1:26" ht="18" customHeight="1" x14ac:dyDescent="0.25">
      <c r="A155" s="17" t="s">
        <v>634</v>
      </c>
      <c r="B155" s="18"/>
      <c r="C155" s="46"/>
      <c r="D155" s="23"/>
      <c r="E155" s="42"/>
      <c r="F155" s="23">
        <v>1.7789351851851855E-2</v>
      </c>
      <c r="G155" s="163"/>
      <c r="H155" s="163"/>
      <c r="I155" s="163"/>
      <c r="J155" s="64"/>
      <c r="K155" s="58"/>
      <c r="L155" s="26"/>
      <c r="M155" s="26"/>
      <c r="N155" s="41"/>
      <c r="O155" s="41"/>
      <c r="P155" s="41"/>
      <c r="Q155" s="41"/>
      <c r="R155" s="41"/>
      <c r="S155" s="41"/>
      <c r="T155" s="50"/>
      <c r="U155" s="51"/>
      <c r="V155" s="52"/>
      <c r="W155" s="57"/>
      <c r="X155" s="60"/>
      <c r="Y155" s="44"/>
      <c r="Z155" s="54"/>
    </row>
    <row r="156" spans="1:26" ht="18" customHeight="1" x14ac:dyDescent="0.25">
      <c r="A156" s="17" t="s">
        <v>635</v>
      </c>
      <c r="B156" s="18"/>
      <c r="C156" s="46"/>
      <c r="D156" s="23"/>
      <c r="E156" s="42">
        <v>1.7615740740740741E-2</v>
      </c>
      <c r="F156" s="23">
        <v>1.7812499999999998E-2</v>
      </c>
      <c r="G156" s="42">
        <v>1.7361111111111108E-2</v>
      </c>
      <c r="H156" s="23">
        <v>1.7499999999999998E-2</v>
      </c>
      <c r="I156" s="23">
        <v>1.7939814814814811E-2</v>
      </c>
      <c r="J156" s="42">
        <v>1.7638888888888885E-2</v>
      </c>
      <c r="K156" s="42">
        <v>1.7245370370370369E-2</v>
      </c>
      <c r="L156" s="26"/>
      <c r="M156" s="26">
        <v>1.7569444444444447E-2</v>
      </c>
      <c r="N156" s="41">
        <v>1.7615740740740741E-2</v>
      </c>
      <c r="O156" s="41">
        <v>1.7488425925925925E-2</v>
      </c>
      <c r="P156" s="41"/>
      <c r="Q156" s="41">
        <v>1.7094907407407409E-2</v>
      </c>
      <c r="R156" s="41">
        <v>1.7638888888888888E-2</v>
      </c>
      <c r="S156" s="41"/>
      <c r="T156" s="50"/>
      <c r="U156" s="51">
        <v>1.7916666666666668E-2</v>
      </c>
      <c r="V156" s="52"/>
      <c r="W156" s="59">
        <v>3.1782407407407405E-2</v>
      </c>
      <c r="X156" s="61"/>
      <c r="Y156" s="44"/>
      <c r="Z156" s="54"/>
    </row>
    <row r="157" spans="1:26" ht="18" customHeight="1" x14ac:dyDescent="0.25">
      <c r="A157" s="17" t="s">
        <v>636</v>
      </c>
      <c r="B157" s="18"/>
      <c r="C157" s="46"/>
      <c r="D157" s="23"/>
      <c r="E157" s="42"/>
      <c r="F157" s="23"/>
      <c r="G157" s="42"/>
      <c r="H157" s="23"/>
      <c r="I157" s="23"/>
      <c r="J157" s="42"/>
      <c r="K157" s="58"/>
      <c r="L157" s="26"/>
      <c r="M157" s="26"/>
      <c r="N157" s="41"/>
      <c r="O157" s="41"/>
      <c r="P157" s="41"/>
      <c r="Q157" s="41">
        <v>1.3761574074074074E-2</v>
      </c>
      <c r="R157" s="41"/>
      <c r="S157" s="41"/>
      <c r="T157" s="50"/>
      <c r="U157" s="51"/>
      <c r="V157" s="52"/>
      <c r="W157" s="57"/>
      <c r="X157" s="61"/>
      <c r="Y157" s="44"/>
      <c r="Z157" s="54"/>
    </row>
    <row r="158" spans="1:26" ht="18" customHeight="1" x14ac:dyDescent="0.25">
      <c r="A158" s="17" t="s">
        <v>637</v>
      </c>
      <c r="B158" s="20"/>
      <c r="C158" s="46"/>
      <c r="D158" s="20"/>
      <c r="E158" s="47"/>
      <c r="F158" s="163"/>
      <c r="G158" s="42">
        <v>1.8564814814814815E-2</v>
      </c>
      <c r="H158" s="163"/>
      <c r="I158" s="163"/>
      <c r="J158" s="17"/>
      <c r="K158" s="42">
        <v>1.8657407407407407E-2</v>
      </c>
      <c r="L158" s="26"/>
      <c r="M158" s="26"/>
      <c r="N158" s="41"/>
      <c r="O158" s="41"/>
      <c r="P158" s="41"/>
      <c r="Q158" s="41">
        <v>1.8564814814814815E-2</v>
      </c>
      <c r="R158" s="41"/>
      <c r="S158" s="41"/>
      <c r="T158" s="50"/>
      <c r="U158" s="51"/>
      <c r="V158" s="52"/>
      <c r="W158" s="57"/>
      <c r="X158" s="61"/>
      <c r="Y158" s="44"/>
      <c r="Z158" s="54"/>
    </row>
    <row r="159" spans="1:26" ht="18" customHeight="1" x14ac:dyDescent="0.25">
      <c r="A159" s="17" t="s">
        <v>638</v>
      </c>
      <c r="B159" s="20"/>
      <c r="C159" s="46"/>
      <c r="D159" s="20"/>
      <c r="E159" s="47"/>
      <c r="F159" s="23">
        <v>1.5844907407407408E-2</v>
      </c>
      <c r="G159" s="42">
        <v>1.6111111111111114E-2</v>
      </c>
      <c r="H159" s="163"/>
      <c r="I159" s="163"/>
      <c r="J159" s="17"/>
      <c r="K159" s="42">
        <v>1.5636574074074074E-2</v>
      </c>
      <c r="L159" s="26"/>
      <c r="M159" s="26"/>
      <c r="N159" s="41"/>
      <c r="O159" s="41"/>
      <c r="P159" s="41"/>
      <c r="Q159" s="41">
        <v>1.5821759259259261E-2</v>
      </c>
      <c r="R159" s="41"/>
      <c r="S159" s="41"/>
      <c r="T159" s="50"/>
      <c r="U159" s="51"/>
      <c r="V159" s="52"/>
      <c r="W159" s="57"/>
      <c r="X159" s="61"/>
      <c r="Y159" s="44"/>
      <c r="Z159" s="54"/>
    </row>
    <row r="160" spans="1:26" ht="18" customHeight="1" x14ac:dyDescent="0.25">
      <c r="A160" s="17" t="s">
        <v>639</v>
      </c>
      <c r="B160" s="20"/>
      <c r="C160" s="46"/>
      <c r="D160" s="20"/>
      <c r="E160" s="47"/>
      <c r="F160" s="23">
        <v>1.863425925925926E-2</v>
      </c>
      <c r="G160" s="163"/>
      <c r="H160" s="163"/>
      <c r="I160" s="163"/>
      <c r="J160" s="17"/>
      <c r="K160" s="58"/>
      <c r="L160" s="26"/>
      <c r="M160" s="26"/>
      <c r="N160" s="41"/>
      <c r="O160" s="41">
        <v>1.6805555555555556E-2</v>
      </c>
      <c r="P160" s="41"/>
      <c r="Q160" s="41"/>
      <c r="R160" s="41"/>
      <c r="S160" s="41"/>
      <c r="T160" s="50"/>
      <c r="U160" s="51"/>
      <c r="V160" s="52"/>
      <c r="W160" s="59">
        <v>3.1909722222222221E-2</v>
      </c>
      <c r="X160" s="60">
        <v>2.0960648148148148E-2</v>
      </c>
      <c r="Y160" s="44"/>
      <c r="Z160" s="54"/>
    </row>
    <row r="161" spans="1:26" ht="18" customHeight="1" x14ac:dyDescent="0.25">
      <c r="A161" s="17" t="s">
        <v>640</v>
      </c>
      <c r="B161" s="163"/>
      <c r="C161" s="19"/>
      <c r="D161" s="20">
        <v>1.892361111111111E-2</v>
      </c>
      <c r="E161" s="47"/>
      <c r="F161" s="163"/>
      <c r="G161" s="49"/>
      <c r="H161" s="163"/>
      <c r="I161" s="49"/>
      <c r="J161" s="17"/>
      <c r="K161" s="49"/>
      <c r="L161" s="24"/>
      <c r="M161" s="24"/>
      <c r="N161" s="25"/>
      <c r="O161" s="25"/>
      <c r="P161" s="25"/>
      <c r="Q161" s="25"/>
      <c r="R161" s="25"/>
      <c r="S161" s="27"/>
      <c r="T161" s="28"/>
      <c r="U161" s="25"/>
      <c r="V161" s="27"/>
      <c r="W161" s="53"/>
      <c r="X161" s="30"/>
      <c r="Y161" s="55"/>
      <c r="Z161" s="56"/>
    </row>
    <row r="162" spans="1:26" ht="18" customHeight="1" x14ac:dyDescent="0.25">
      <c r="A162" s="17" t="s">
        <v>641</v>
      </c>
      <c r="B162" s="41">
        <v>1.3043981481481481E-2</v>
      </c>
      <c r="C162" s="46"/>
      <c r="D162" s="20">
        <v>2.162037037037037E-2</v>
      </c>
      <c r="E162" s="42">
        <v>1.9849537037037041E-2</v>
      </c>
      <c r="F162" s="23">
        <v>2.1388888888888888E-2</v>
      </c>
      <c r="G162" s="49"/>
      <c r="H162" s="23">
        <v>2.0081018518518519E-2</v>
      </c>
      <c r="I162" s="163"/>
      <c r="J162" s="17"/>
      <c r="K162" s="42">
        <v>2.0358796296296295E-2</v>
      </c>
      <c r="L162" s="18">
        <v>2.0532407407407405E-2</v>
      </c>
      <c r="M162" s="24"/>
      <c r="N162" s="26">
        <v>2.011574074074074E-2</v>
      </c>
      <c r="O162" s="25"/>
      <c r="P162" s="25"/>
      <c r="Q162" s="25"/>
      <c r="R162" s="25"/>
      <c r="S162" s="27"/>
      <c r="T162" s="28"/>
      <c r="U162" s="25"/>
      <c r="V162" s="27"/>
      <c r="W162" s="57"/>
      <c r="X162" s="61"/>
      <c r="Y162" s="55"/>
      <c r="Z162" s="56"/>
    </row>
    <row r="163" spans="1:26" ht="18" customHeight="1" x14ac:dyDescent="0.25">
      <c r="A163" s="17" t="s">
        <v>642</v>
      </c>
      <c r="B163" s="41"/>
      <c r="C163" s="19"/>
      <c r="D163" s="20"/>
      <c r="E163" s="42"/>
      <c r="F163" s="23">
        <v>1.7361111111111112E-2</v>
      </c>
      <c r="G163" s="49"/>
      <c r="H163" s="163"/>
      <c r="I163" s="23">
        <v>1.6909722222222222E-2</v>
      </c>
      <c r="J163" s="42">
        <v>1.667824074074074E-2</v>
      </c>
      <c r="K163" s="49"/>
      <c r="L163" s="26"/>
      <c r="M163" s="26"/>
      <c r="N163" s="41">
        <v>1.7210648148148149E-2</v>
      </c>
      <c r="O163" s="26"/>
      <c r="P163" s="26"/>
      <c r="Q163" s="26"/>
      <c r="R163" s="41"/>
      <c r="S163" s="37"/>
      <c r="T163" s="50"/>
      <c r="U163" s="51"/>
      <c r="V163" s="52"/>
      <c r="W163" s="62">
        <v>2.9317129629629634E-2</v>
      </c>
      <c r="X163" s="30"/>
      <c r="Y163" s="31"/>
      <c r="Z163" s="54"/>
    </row>
    <row r="164" spans="1:26" ht="18" customHeight="1" x14ac:dyDescent="0.25">
      <c r="A164" s="17" t="s">
        <v>643</v>
      </c>
      <c r="B164" s="41">
        <v>9.7916666666666655E-3</v>
      </c>
      <c r="C164" s="19"/>
      <c r="D164" s="20">
        <v>1.534722222222222E-2</v>
      </c>
      <c r="E164" s="47"/>
      <c r="F164" s="23">
        <v>1.5289351851851853E-2</v>
      </c>
      <c r="G164" s="42">
        <v>1.4988425925925926E-2</v>
      </c>
      <c r="H164" s="163"/>
      <c r="I164" s="23">
        <v>1.5254629629629632E-2</v>
      </c>
      <c r="J164" s="42">
        <v>1.5243055555555555E-2</v>
      </c>
      <c r="K164" s="41">
        <v>1.5347222222222222E-2</v>
      </c>
      <c r="L164" s="18"/>
      <c r="M164" s="18">
        <v>1.5347222222222222E-2</v>
      </c>
      <c r="N164" s="41">
        <v>1.5057870370370369E-2</v>
      </c>
      <c r="O164" s="41">
        <v>1.503472222222222E-2</v>
      </c>
      <c r="P164" s="41">
        <v>1.4953703703703705E-2</v>
      </c>
      <c r="Q164" s="41">
        <v>1.4745370370370372E-2</v>
      </c>
      <c r="R164" s="41"/>
      <c r="S164" s="41"/>
      <c r="T164" s="43"/>
      <c r="U164" s="41">
        <v>1.4930555555555556E-2</v>
      </c>
      <c r="V164" s="41"/>
      <c r="W164" s="62">
        <v>2.5381944444444443E-2</v>
      </c>
      <c r="X164" s="44">
        <v>1.7800925925925925E-2</v>
      </c>
      <c r="Y164" s="44">
        <v>3.8009259259259263E-2</v>
      </c>
      <c r="Z164" s="45">
        <v>2.3912037037037034E-2</v>
      </c>
    </row>
    <row r="165" spans="1:26" ht="18" customHeight="1" x14ac:dyDescent="0.25">
      <c r="A165" s="17" t="s">
        <v>644</v>
      </c>
      <c r="B165" s="41">
        <v>1.1388888888888888E-2</v>
      </c>
      <c r="C165" s="46"/>
      <c r="D165" s="23"/>
      <c r="E165" s="42">
        <v>1.8344907407407407E-2</v>
      </c>
      <c r="F165" s="23">
        <v>1.8703703703703705E-2</v>
      </c>
      <c r="G165" s="42">
        <v>1.78587962962963E-2</v>
      </c>
      <c r="H165" s="23">
        <v>1.7986111111111109E-2</v>
      </c>
      <c r="I165" s="23">
        <v>1.8333333333333333E-2</v>
      </c>
      <c r="J165" s="17"/>
      <c r="K165" s="58"/>
      <c r="L165" s="18"/>
      <c r="M165" s="18">
        <v>1.7777777777777778E-2</v>
      </c>
      <c r="N165" s="41">
        <v>1.8124999999999999E-2</v>
      </c>
      <c r="O165" s="41"/>
      <c r="P165" s="41">
        <v>1.8078703703703704E-2</v>
      </c>
      <c r="Q165" s="41">
        <v>1.7997685185185186E-2</v>
      </c>
      <c r="R165" s="41"/>
      <c r="S165" s="41"/>
      <c r="T165" s="43"/>
      <c r="U165" s="41"/>
      <c r="V165" s="41"/>
      <c r="W165" s="57"/>
      <c r="X165" s="61"/>
      <c r="Y165" s="44">
        <v>4.6388888888888889E-2</v>
      </c>
      <c r="Z165" s="45"/>
    </row>
    <row r="166" spans="1:26" ht="18" customHeight="1" x14ac:dyDescent="0.25">
      <c r="A166" s="17" t="s">
        <v>645</v>
      </c>
      <c r="B166" s="41"/>
      <c r="C166" s="46"/>
      <c r="D166" s="23"/>
      <c r="E166" s="42"/>
      <c r="F166" s="23"/>
      <c r="G166" s="42"/>
      <c r="H166" s="23"/>
      <c r="I166" s="23"/>
      <c r="J166" s="42">
        <v>1.7152777777777777E-2</v>
      </c>
      <c r="K166" s="58"/>
      <c r="L166" s="18"/>
      <c r="M166" s="18"/>
      <c r="N166" s="41"/>
      <c r="O166" s="41"/>
      <c r="P166" s="41"/>
      <c r="Q166" s="41"/>
      <c r="R166" s="41"/>
      <c r="S166" s="41"/>
      <c r="T166" s="43"/>
      <c r="U166" s="41"/>
      <c r="V166" s="41"/>
      <c r="W166" s="59">
        <v>3.1203703703703702E-2</v>
      </c>
      <c r="X166" s="61"/>
      <c r="Y166" s="44"/>
      <c r="Z166" s="45"/>
    </row>
    <row r="167" spans="1:26" ht="18" customHeight="1" x14ac:dyDescent="0.25">
      <c r="A167" s="17" t="s">
        <v>646</v>
      </c>
      <c r="B167" s="41"/>
      <c r="C167" s="46"/>
      <c r="D167" s="23"/>
      <c r="E167" s="42">
        <v>1.8680555555555554E-2</v>
      </c>
      <c r="F167" s="163"/>
      <c r="G167" s="163"/>
      <c r="H167" s="23">
        <v>1.8252314814814815E-2</v>
      </c>
      <c r="I167" s="23">
        <v>1.8287037037037036E-2</v>
      </c>
      <c r="J167" s="17"/>
      <c r="K167" s="42">
        <v>1.8032407407407407E-2</v>
      </c>
      <c r="L167" s="18"/>
      <c r="M167" s="18"/>
      <c r="N167" s="41"/>
      <c r="O167" s="41"/>
      <c r="P167" s="41"/>
      <c r="Q167" s="41"/>
      <c r="R167" s="41"/>
      <c r="S167" s="41"/>
      <c r="T167" s="43"/>
      <c r="U167" s="41"/>
      <c r="V167" s="41"/>
      <c r="W167" s="57"/>
      <c r="X167" s="61"/>
      <c r="Y167" s="44"/>
      <c r="Z167" s="45"/>
    </row>
    <row r="168" spans="1:26" ht="18" customHeight="1" x14ac:dyDescent="0.25">
      <c r="A168" s="17" t="s">
        <v>647</v>
      </c>
      <c r="B168" s="41"/>
      <c r="C168" s="19"/>
      <c r="D168" s="23"/>
      <c r="E168" s="42">
        <v>1.5486111111111108E-2</v>
      </c>
      <c r="F168" s="163"/>
      <c r="G168" s="42">
        <v>1.5462962962962963E-2</v>
      </c>
      <c r="H168" s="163"/>
      <c r="I168" s="49"/>
      <c r="J168" s="49"/>
      <c r="K168" s="41">
        <v>1.7037037037037038E-2</v>
      </c>
      <c r="L168" s="26"/>
      <c r="M168" s="26"/>
      <c r="N168" s="25"/>
      <c r="O168" s="25"/>
      <c r="P168" s="26">
        <v>1.579861111111111E-2</v>
      </c>
      <c r="Q168" s="41">
        <v>1.7048611111111112E-2</v>
      </c>
      <c r="R168" s="41"/>
      <c r="S168" s="37"/>
      <c r="T168" s="43"/>
      <c r="U168" s="41"/>
      <c r="V168" s="41"/>
      <c r="W168" s="62">
        <v>3.2777777777777781E-2</v>
      </c>
      <c r="X168" s="44">
        <v>1.8541666666666668E-2</v>
      </c>
      <c r="Y168" s="31"/>
      <c r="Z168" s="45"/>
    </row>
    <row r="169" spans="1:26" ht="18" customHeight="1" x14ac:dyDescent="0.25">
      <c r="A169" s="17" t="s">
        <v>648</v>
      </c>
      <c r="B169" s="41"/>
      <c r="C169" s="19"/>
      <c r="D169" s="23"/>
      <c r="E169" s="42"/>
      <c r="F169" s="163"/>
      <c r="G169" s="42"/>
      <c r="H169" s="163"/>
      <c r="I169" s="49"/>
      <c r="J169" s="49"/>
      <c r="K169" s="41"/>
      <c r="L169" s="26"/>
      <c r="M169" s="26"/>
      <c r="N169" s="25"/>
      <c r="O169" s="25"/>
      <c r="P169" s="26"/>
      <c r="Q169" s="41"/>
      <c r="R169" s="41"/>
      <c r="S169" s="37"/>
      <c r="T169" s="43"/>
      <c r="U169" s="41">
        <v>2.0625000000000001E-2</v>
      </c>
      <c r="V169" s="41"/>
      <c r="W169" s="62"/>
      <c r="X169" s="44"/>
      <c r="Y169" s="31"/>
      <c r="Z169" s="45"/>
    </row>
    <row r="170" spans="1:26" ht="18" customHeight="1" x14ac:dyDescent="0.25">
      <c r="A170" s="17" t="s">
        <v>649</v>
      </c>
      <c r="B170" s="41"/>
      <c r="C170" s="19"/>
      <c r="D170" s="23"/>
      <c r="E170" s="42"/>
      <c r="F170" s="163"/>
      <c r="G170" s="42"/>
      <c r="H170" s="163"/>
      <c r="I170" s="49"/>
      <c r="J170" s="49"/>
      <c r="K170" s="41"/>
      <c r="L170" s="26"/>
      <c r="M170" s="26"/>
      <c r="N170" s="25"/>
      <c r="O170" s="25"/>
      <c r="P170" s="26"/>
      <c r="Q170" s="41"/>
      <c r="R170" s="41">
        <v>1.5462962962962963E-2</v>
      </c>
      <c r="S170" s="37"/>
      <c r="T170" s="43">
        <v>1.511574074074074E-2</v>
      </c>
      <c r="U170" s="41">
        <v>1.5300925925925926E-2</v>
      </c>
      <c r="V170" s="41"/>
      <c r="W170" s="53"/>
      <c r="X170" s="30"/>
      <c r="Y170" s="31"/>
      <c r="Z170" s="45"/>
    </row>
    <row r="171" spans="1:26" ht="18" customHeight="1" x14ac:dyDescent="0.25">
      <c r="A171" s="17" t="s">
        <v>650</v>
      </c>
      <c r="B171" s="18">
        <v>1.2974537037037033E-2</v>
      </c>
      <c r="C171" s="46"/>
      <c r="D171" s="20">
        <v>2.0914351851851858E-2</v>
      </c>
      <c r="E171" s="42">
        <v>2.071759259259259E-2</v>
      </c>
      <c r="F171" s="23">
        <v>2.16087962962963E-2</v>
      </c>
      <c r="G171" s="42">
        <v>2.0648148148148148E-2</v>
      </c>
      <c r="H171" s="163"/>
      <c r="I171" s="163"/>
      <c r="J171" s="163"/>
      <c r="K171" s="42">
        <v>2.056712962962963E-2</v>
      </c>
      <c r="L171" s="26">
        <v>2.1064814814814814E-2</v>
      </c>
      <c r="M171" s="26"/>
      <c r="N171" s="26">
        <v>1.96875E-2</v>
      </c>
      <c r="O171" s="26">
        <v>1.9768518518518515E-2</v>
      </c>
      <c r="P171" s="26">
        <v>1.9409722222222221E-2</v>
      </c>
      <c r="Q171" s="41">
        <v>1.9409722222222221E-2</v>
      </c>
      <c r="R171" s="41">
        <v>1.9803240740740739E-2</v>
      </c>
      <c r="S171" s="37"/>
      <c r="T171" s="43">
        <v>1.9351851851851853E-2</v>
      </c>
      <c r="U171" s="41">
        <v>1.954861111111111E-2</v>
      </c>
      <c r="V171" s="41"/>
      <c r="W171" s="57"/>
      <c r="X171" s="60">
        <v>2.3796296296296298E-2</v>
      </c>
      <c r="Y171" s="31">
        <v>5.0243055555555555E-2</v>
      </c>
      <c r="Z171" s="45">
        <v>3.1111111111111107E-2</v>
      </c>
    </row>
    <row r="172" spans="1:26" ht="18" customHeight="1" x14ac:dyDescent="0.25">
      <c r="A172" s="17" t="s">
        <v>651</v>
      </c>
      <c r="B172" s="18"/>
      <c r="C172" s="46"/>
      <c r="D172" s="20"/>
      <c r="E172" s="42"/>
      <c r="F172" s="23"/>
      <c r="G172" s="42"/>
      <c r="H172" s="163"/>
      <c r="I172" s="163"/>
      <c r="J172" s="163"/>
      <c r="K172" s="42"/>
      <c r="L172" s="26"/>
      <c r="M172" s="26"/>
      <c r="N172" s="26"/>
      <c r="O172" s="26"/>
      <c r="P172" s="26"/>
      <c r="Q172" s="41"/>
      <c r="R172" s="41"/>
      <c r="S172" s="37"/>
      <c r="T172" s="43">
        <v>1.8032407407407407E-2</v>
      </c>
      <c r="U172" s="41">
        <v>1.7407407407407406E-2</v>
      </c>
      <c r="V172" s="41"/>
      <c r="W172" s="57"/>
      <c r="X172" s="60"/>
      <c r="Y172" s="31"/>
      <c r="Z172" s="45"/>
    </row>
    <row r="173" spans="1:26" ht="18" customHeight="1" x14ac:dyDescent="0.25">
      <c r="A173" s="17" t="s">
        <v>652</v>
      </c>
      <c r="B173" s="18"/>
      <c r="C173" s="46"/>
      <c r="D173" s="20"/>
      <c r="E173" s="42"/>
      <c r="F173" s="23">
        <v>1.4305555555555557E-2</v>
      </c>
      <c r="G173" s="21"/>
      <c r="H173" s="163"/>
      <c r="I173" s="23">
        <v>1.4363425925925922E-2</v>
      </c>
      <c r="J173" s="163"/>
      <c r="K173" s="58"/>
      <c r="L173" s="26"/>
      <c r="M173" s="26"/>
      <c r="N173" s="25"/>
      <c r="O173" s="25"/>
      <c r="P173" s="26"/>
      <c r="Q173" s="41">
        <v>1.3518518518518518E-2</v>
      </c>
      <c r="R173" s="41">
        <v>1.3587962962962963E-2</v>
      </c>
      <c r="S173" s="37"/>
      <c r="T173" s="43">
        <v>1.3495370370370371E-2</v>
      </c>
      <c r="U173" s="41">
        <v>1.3622685185185184E-2</v>
      </c>
      <c r="V173" s="41"/>
      <c r="W173" s="57"/>
      <c r="X173" s="60"/>
      <c r="Y173" s="31"/>
      <c r="Z173" s="45"/>
    </row>
    <row r="174" spans="1:26" ht="18" customHeight="1" x14ac:dyDescent="0.25">
      <c r="A174" s="17" t="s">
        <v>653</v>
      </c>
      <c r="B174" s="18"/>
      <c r="C174" s="46"/>
      <c r="D174" s="20"/>
      <c r="E174" s="42"/>
      <c r="F174" s="23"/>
      <c r="G174" s="21"/>
      <c r="H174" s="163"/>
      <c r="I174" s="23">
        <v>1.7881944444444447E-2</v>
      </c>
      <c r="J174" s="163"/>
      <c r="K174" s="58"/>
      <c r="L174" s="26"/>
      <c r="M174" s="26"/>
      <c r="N174" s="25"/>
      <c r="O174" s="25"/>
      <c r="P174" s="26"/>
      <c r="Q174" s="41"/>
      <c r="R174" s="41"/>
      <c r="S174" s="37"/>
      <c r="T174" s="43"/>
      <c r="U174" s="41"/>
      <c r="V174" s="41"/>
      <c r="W174" s="57"/>
      <c r="X174" s="60"/>
      <c r="Y174" s="31"/>
      <c r="Z174" s="45"/>
    </row>
    <row r="175" spans="1:26" ht="18" customHeight="1" x14ac:dyDescent="0.25">
      <c r="A175" s="17" t="s">
        <v>654</v>
      </c>
      <c r="B175" s="18"/>
      <c r="C175" s="46"/>
      <c r="D175" s="20"/>
      <c r="E175" s="42"/>
      <c r="F175" s="23"/>
      <c r="G175" s="21"/>
      <c r="H175" s="163"/>
      <c r="I175" s="23">
        <v>1.832175925925926E-2</v>
      </c>
      <c r="J175" s="42">
        <v>1.8067129629629631E-2</v>
      </c>
      <c r="K175" s="58"/>
      <c r="L175" s="26"/>
      <c r="M175" s="26"/>
      <c r="N175" s="25"/>
      <c r="O175" s="25"/>
      <c r="P175" s="26"/>
      <c r="Q175" s="41"/>
      <c r="R175" s="41"/>
      <c r="S175" s="37"/>
      <c r="T175" s="43"/>
      <c r="U175" s="41"/>
      <c r="V175" s="41"/>
      <c r="W175" s="57"/>
      <c r="X175" s="60"/>
      <c r="Y175" s="31"/>
      <c r="Z175" s="45"/>
    </row>
    <row r="176" spans="1:26" ht="18" customHeight="1" x14ac:dyDescent="0.25">
      <c r="A176" s="17" t="s">
        <v>655</v>
      </c>
      <c r="B176" s="163"/>
      <c r="C176" s="46"/>
      <c r="D176" s="20">
        <v>1.8101851851851852E-2</v>
      </c>
      <c r="E176" s="42">
        <v>1.7488425925925925E-2</v>
      </c>
      <c r="F176" s="23">
        <v>1.7662037037037039E-2</v>
      </c>
      <c r="G176" s="21"/>
      <c r="H176" s="163"/>
      <c r="I176" s="163"/>
      <c r="J176" s="163"/>
      <c r="K176" s="58"/>
      <c r="L176" s="26"/>
      <c r="M176" s="26"/>
      <c r="N176" s="25"/>
      <c r="O176" s="25"/>
      <c r="P176" s="26">
        <v>1.7326388888888888E-2</v>
      </c>
      <c r="Q176" s="41">
        <v>1.7141203703703704E-2</v>
      </c>
      <c r="R176" s="41"/>
      <c r="S176" s="37"/>
      <c r="T176" s="50">
        <v>1.726851851851852E-2</v>
      </c>
      <c r="U176" s="51"/>
      <c r="V176" s="41"/>
      <c r="W176" s="57"/>
      <c r="X176" s="60"/>
      <c r="Y176" s="31"/>
      <c r="Z176" s="54"/>
    </row>
    <row r="177" spans="1:34" ht="18" customHeight="1" x14ac:dyDescent="0.25">
      <c r="A177" s="17" t="s">
        <v>656</v>
      </c>
      <c r="B177" s="163"/>
      <c r="C177" s="46"/>
      <c r="D177" s="20"/>
      <c r="E177" s="42"/>
      <c r="F177" s="23"/>
      <c r="G177" s="21"/>
      <c r="H177" s="163"/>
      <c r="I177" s="163"/>
      <c r="J177" s="163"/>
      <c r="K177" s="58"/>
      <c r="L177" s="26"/>
      <c r="M177" s="26"/>
      <c r="N177" s="25"/>
      <c r="O177" s="26">
        <v>1.8483796296296297E-2</v>
      </c>
      <c r="P177" s="26">
        <v>1.8622685185185183E-2</v>
      </c>
      <c r="Q177" s="41">
        <v>1.8159722222222219E-2</v>
      </c>
      <c r="R177" s="41">
        <v>1.8206018518518517E-2</v>
      </c>
      <c r="S177" s="37"/>
      <c r="T177" s="50">
        <v>1.7835648148148149E-2</v>
      </c>
      <c r="U177" s="51">
        <v>1.7916666666666668E-2</v>
      </c>
      <c r="V177" s="41"/>
      <c r="W177" s="57"/>
      <c r="X177" s="60"/>
      <c r="Y177" s="31"/>
      <c r="Z177" s="54"/>
    </row>
    <row r="178" spans="1:34" ht="18" customHeight="1" x14ac:dyDescent="0.25">
      <c r="A178" s="17" t="s">
        <v>657</v>
      </c>
      <c r="B178" s="18">
        <v>1.2569444444444446E-2</v>
      </c>
      <c r="C178" s="46"/>
      <c r="D178" s="20">
        <v>2.1203703703703704E-2</v>
      </c>
      <c r="E178" s="47"/>
      <c r="F178" s="21"/>
      <c r="G178" s="42">
        <v>2.0208333333333335E-2</v>
      </c>
      <c r="H178" s="163"/>
      <c r="I178" s="163"/>
      <c r="J178" s="163"/>
      <c r="K178" s="58"/>
      <c r="L178" s="26"/>
      <c r="M178" s="26"/>
      <c r="N178" s="25"/>
      <c r="O178" s="25"/>
      <c r="P178" s="26"/>
      <c r="Q178" s="41"/>
      <c r="R178" s="41"/>
      <c r="S178" s="37"/>
      <c r="T178" s="50"/>
      <c r="U178" s="51"/>
      <c r="V178" s="41"/>
      <c r="W178" s="57"/>
      <c r="X178" s="60"/>
      <c r="Y178" s="31"/>
      <c r="Z178" s="54"/>
    </row>
    <row r="179" spans="1:34" ht="18" customHeight="1" x14ac:dyDescent="0.25">
      <c r="A179" s="17" t="s">
        <v>658</v>
      </c>
      <c r="B179" s="18"/>
      <c r="C179" s="46"/>
      <c r="D179" s="20"/>
      <c r="E179" s="47"/>
      <c r="F179" s="21"/>
      <c r="G179" s="42"/>
      <c r="H179" s="163"/>
      <c r="I179" s="23">
        <v>1.8310185185185186E-2</v>
      </c>
      <c r="J179" s="42">
        <v>1.8078703703703701E-2</v>
      </c>
      <c r="K179" s="42">
        <v>1.7789351851851851E-2</v>
      </c>
      <c r="L179" s="26"/>
      <c r="M179" s="26"/>
      <c r="N179" s="25"/>
      <c r="O179" s="25"/>
      <c r="P179" s="26"/>
      <c r="Q179" s="41"/>
      <c r="R179" s="41"/>
      <c r="S179" s="37"/>
      <c r="T179" s="50"/>
      <c r="U179" s="51"/>
      <c r="V179" s="41"/>
      <c r="W179" s="57"/>
      <c r="X179" s="61"/>
      <c r="Y179" s="31"/>
      <c r="Z179" s="54"/>
    </row>
    <row r="180" spans="1:34" ht="18" customHeight="1" x14ac:dyDescent="0.25">
      <c r="A180" s="17" t="s">
        <v>659</v>
      </c>
      <c r="B180" s="18"/>
      <c r="C180" s="46"/>
      <c r="D180" s="20"/>
      <c r="E180" s="47"/>
      <c r="F180" s="21"/>
      <c r="G180" s="42"/>
      <c r="H180" s="163"/>
      <c r="I180" s="23"/>
      <c r="J180" s="42"/>
      <c r="K180" s="42"/>
      <c r="L180" s="26"/>
      <c r="M180" s="26"/>
      <c r="N180" s="25"/>
      <c r="O180" s="25"/>
      <c r="P180" s="26"/>
      <c r="Q180" s="41"/>
      <c r="R180" s="41"/>
      <c r="S180" s="37"/>
      <c r="T180" s="50">
        <v>2.071759259259259E-2</v>
      </c>
      <c r="U180" s="51"/>
      <c r="V180" s="41"/>
      <c r="W180" s="57"/>
      <c r="X180" s="61"/>
      <c r="Y180" s="31"/>
      <c r="Z180" s="54"/>
    </row>
    <row r="181" spans="1:34" ht="18" customHeight="1" x14ac:dyDescent="0.25">
      <c r="A181" s="17" t="s">
        <v>660</v>
      </c>
      <c r="B181" s="18"/>
      <c r="C181" s="46"/>
      <c r="D181" s="20"/>
      <c r="E181" s="47"/>
      <c r="F181" s="21"/>
      <c r="G181" s="42"/>
      <c r="H181" s="163"/>
      <c r="I181" s="23"/>
      <c r="J181" s="42"/>
      <c r="K181" s="42"/>
      <c r="L181" s="26"/>
      <c r="M181" s="26"/>
      <c r="N181" s="25"/>
      <c r="O181" s="25"/>
      <c r="P181" s="26"/>
      <c r="Q181" s="41"/>
      <c r="R181" s="41"/>
      <c r="S181" s="37"/>
      <c r="T181" s="50"/>
      <c r="U181" s="51">
        <v>2.0532407407407405E-2</v>
      </c>
      <c r="V181" s="41"/>
      <c r="W181" s="57"/>
      <c r="X181" s="61"/>
      <c r="Y181" s="31"/>
      <c r="Z181" s="54"/>
    </row>
    <row r="182" spans="1:34" ht="18" customHeight="1" x14ac:dyDescent="0.25">
      <c r="A182" s="17" t="s">
        <v>661</v>
      </c>
      <c r="B182" s="20"/>
      <c r="C182" s="46"/>
      <c r="D182" s="20">
        <v>2.1874999999999999E-2</v>
      </c>
      <c r="E182" s="47"/>
      <c r="F182" s="23">
        <v>2.2199074074074072E-2</v>
      </c>
      <c r="G182" s="42">
        <v>2.1863425925925922E-2</v>
      </c>
      <c r="H182" s="163"/>
      <c r="I182" s="163"/>
      <c r="J182" s="163"/>
      <c r="K182" s="58"/>
      <c r="L182" s="26"/>
      <c r="M182" s="26"/>
      <c r="N182" s="25"/>
      <c r="O182" s="26">
        <v>2.225694444444444E-2</v>
      </c>
      <c r="P182" s="26"/>
      <c r="Q182" s="41"/>
      <c r="R182" s="41"/>
      <c r="S182" s="37"/>
      <c r="T182" s="50"/>
      <c r="U182" s="51"/>
      <c r="V182" s="41"/>
      <c r="W182" s="57"/>
      <c r="X182" s="61"/>
      <c r="Y182" s="31"/>
      <c r="Z182" s="54"/>
    </row>
    <row r="183" spans="1:34" ht="18" customHeight="1" x14ac:dyDescent="0.25">
      <c r="A183" s="17" t="s">
        <v>662</v>
      </c>
      <c r="B183" s="20"/>
      <c r="C183" s="65"/>
      <c r="D183" s="20"/>
      <c r="E183" s="42">
        <v>1.5532407407407406E-2</v>
      </c>
      <c r="F183" s="23">
        <v>1.5011574074074075E-2</v>
      </c>
      <c r="G183" s="163"/>
      <c r="H183" s="163"/>
      <c r="I183" s="27"/>
      <c r="J183" s="27"/>
      <c r="K183" s="26">
        <v>1.5046296296296295E-2</v>
      </c>
      <c r="L183" s="26"/>
      <c r="M183" s="26"/>
      <c r="N183" s="41"/>
      <c r="O183" s="41"/>
      <c r="P183" s="26"/>
      <c r="Q183" s="26">
        <v>1.462962962962963E-2</v>
      </c>
      <c r="R183" s="41">
        <v>1.4791666666666668E-2</v>
      </c>
      <c r="S183" s="37"/>
      <c r="T183" s="50">
        <v>1.4791666666666668E-2</v>
      </c>
      <c r="U183" s="51">
        <v>1.4687499999999999E-2</v>
      </c>
      <c r="V183" s="52"/>
      <c r="W183" s="66"/>
      <c r="X183" s="55"/>
      <c r="Y183" s="31"/>
      <c r="Z183" s="54"/>
      <c r="AA183" s="68"/>
      <c r="AB183" s="68"/>
      <c r="AC183" s="68"/>
      <c r="AD183" s="68"/>
      <c r="AE183" s="68"/>
      <c r="AF183" s="68"/>
      <c r="AG183" s="68"/>
      <c r="AH183" s="68"/>
    </row>
    <row r="184" spans="1:34" ht="18" customHeight="1" x14ac:dyDescent="0.25">
      <c r="A184" s="17" t="s">
        <v>663</v>
      </c>
      <c r="B184" s="20"/>
      <c r="C184" s="65"/>
      <c r="D184" s="20"/>
      <c r="E184" s="42"/>
      <c r="F184" s="23"/>
      <c r="G184" s="163"/>
      <c r="H184" s="163"/>
      <c r="I184" s="27"/>
      <c r="J184" s="27"/>
      <c r="K184" s="25"/>
      <c r="L184" s="26"/>
      <c r="M184" s="26"/>
      <c r="N184" s="41"/>
      <c r="O184" s="41">
        <v>1.6562500000000001E-2</v>
      </c>
      <c r="P184" s="26">
        <v>1.6689814814814817E-2</v>
      </c>
      <c r="Q184" s="26"/>
      <c r="R184" s="41"/>
      <c r="S184" s="37"/>
      <c r="T184" s="50">
        <v>1.6481481481481482E-2</v>
      </c>
      <c r="U184" s="51"/>
      <c r="V184" s="52"/>
      <c r="W184" s="66"/>
      <c r="X184" s="55"/>
      <c r="Y184" s="31"/>
      <c r="Z184" s="54"/>
      <c r="AA184" s="68"/>
      <c r="AB184" s="68"/>
      <c r="AC184" s="68"/>
      <c r="AD184" s="68"/>
      <c r="AE184" s="68"/>
      <c r="AF184" s="68"/>
      <c r="AG184" s="68"/>
      <c r="AH184" s="68"/>
    </row>
    <row r="185" spans="1:34" ht="18" customHeight="1" x14ac:dyDescent="0.25">
      <c r="A185" s="17" t="s">
        <v>664</v>
      </c>
      <c r="B185" s="18">
        <v>9.7685185185185184E-3</v>
      </c>
      <c r="C185" s="19"/>
      <c r="D185" s="20">
        <v>1.6041666666666669E-2</v>
      </c>
      <c r="E185" s="47"/>
      <c r="F185" s="163"/>
      <c r="G185" s="163"/>
      <c r="H185" s="163"/>
      <c r="I185" s="49"/>
      <c r="J185" s="49"/>
      <c r="K185" s="49"/>
      <c r="L185" s="24"/>
      <c r="M185" s="24"/>
      <c r="N185" s="25"/>
      <c r="O185" s="25"/>
      <c r="P185" s="25"/>
      <c r="Q185" s="25"/>
      <c r="R185" s="25"/>
      <c r="S185" s="27"/>
      <c r="T185" s="28"/>
      <c r="U185" s="25"/>
      <c r="V185" s="27"/>
      <c r="W185" s="53"/>
      <c r="X185" s="30"/>
      <c r="Y185" s="55"/>
      <c r="Z185" s="56"/>
    </row>
    <row r="186" spans="1:34" ht="18" customHeight="1" x14ac:dyDescent="0.25">
      <c r="A186" s="17" t="s">
        <v>665</v>
      </c>
      <c r="B186" s="41">
        <v>1.1099537037037038E-2</v>
      </c>
      <c r="C186" s="46"/>
      <c r="D186" s="20">
        <v>1.8067129629629627E-2</v>
      </c>
      <c r="E186" s="47"/>
      <c r="F186" s="163"/>
      <c r="G186" s="42">
        <v>1.7638888888888885E-2</v>
      </c>
      <c r="H186" s="23">
        <v>1.7523148148148149E-2</v>
      </c>
      <c r="I186" s="163"/>
      <c r="J186" s="163"/>
      <c r="K186" s="58"/>
      <c r="L186" s="24"/>
      <c r="M186" s="24"/>
      <c r="N186" s="25"/>
      <c r="O186" s="25"/>
      <c r="P186" s="25"/>
      <c r="Q186" s="25"/>
      <c r="R186" s="25"/>
      <c r="S186" s="27"/>
      <c r="T186" s="40">
        <v>1.6886574074074075E-2</v>
      </c>
      <c r="U186" s="26">
        <v>1.7118055555555556E-2</v>
      </c>
      <c r="V186" s="27"/>
      <c r="W186" s="59">
        <v>2.9340277777777781E-2</v>
      </c>
      <c r="X186" s="61"/>
      <c r="Y186" s="55"/>
      <c r="Z186" s="56"/>
    </row>
    <row r="187" spans="1:34" ht="18" customHeight="1" x14ac:dyDescent="0.25">
      <c r="A187" s="17" t="s">
        <v>666</v>
      </c>
      <c r="B187" s="41"/>
      <c r="C187" s="19"/>
      <c r="D187" s="20"/>
      <c r="E187" s="47"/>
      <c r="F187" s="23">
        <v>1.7881944444444443E-2</v>
      </c>
      <c r="G187" s="163"/>
      <c r="H187" s="49"/>
      <c r="I187" s="49"/>
      <c r="J187" s="49"/>
      <c r="K187" s="49"/>
      <c r="L187" s="24"/>
      <c r="M187" s="24"/>
      <c r="N187" s="25"/>
      <c r="O187" s="25"/>
      <c r="P187" s="25"/>
      <c r="Q187" s="25"/>
      <c r="R187" s="25"/>
      <c r="S187" s="27"/>
      <c r="T187" s="28"/>
      <c r="U187" s="25"/>
      <c r="V187" s="27"/>
      <c r="W187" s="53"/>
      <c r="X187" s="30"/>
      <c r="Y187" s="55"/>
      <c r="Z187" s="56"/>
    </row>
    <row r="188" spans="1:34" ht="18" customHeight="1" x14ac:dyDescent="0.25">
      <c r="A188" s="17" t="s">
        <v>667</v>
      </c>
      <c r="B188" s="41"/>
      <c r="C188" s="46"/>
      <c r="D188" s="20"/>
      <c r="E188" s="47"/>
      <c r="F188" s="23"/>
      <c r="G188" s="42">
        <v>1.7372685185185185E-2</v>
      </c>
      <c r="H188" s="23">
        <v>1.7268518518518516E-2</v>
      </c>
      <c r="I188" s="163"/>
      <c r="J188" s="42">
        <v>1.7210648148148149E-2</v>
      </c>
      <c r="K188" s="58"/>
      <c r="L188" s="24" t="s">
        <v>320</v>
      </c>
      <c r="M188" s="18">
        <v>1.7152777777777777E-2</v>
      </c>
      <c r="N188" s="25"/>
      <c r="O188" s="26">
        <v>1.7222222222222222E-2</v>
      </c>
      <c r="P188" s="26">
        <v>1.7615740740740741E-2</v>
      </c>
      <c r="Q188" s="25"/>
      <c r="R188" s="25"/>
      <c r="S188" s="27"/>
      <c r="T188" s="28"/>
      <c r="U188" s="25"/>
      <c r="V188" s="27"/>
      <c r="W188" s="59">
        <v>2.9675925925925925E-2</v>
      </c>
      <c r="X188" s="61"/>
      <c r="Y188" s="55"/>
      <c r="Z188" s="56"/>
    </row>
    <row r="189" spans="1:34" ht="18" customHeight="1" x14ac:dyDescent="0.25">
      <c r="A189" s="17" t="s">
        <v>668</v>
      </c>
      <c r="B189" s="41">
        <v>1.1909722222222223E-2</v>
      </c>
      <c r="C189" s="46"/>
      <c r="D189" s="20">
        <v>1.8240740740740738E-2</v>
      </c>
      <c r="E189" s="42">
        <v>1.8668981481481481E-2</v>
      </c>
      <c r="F189" s="23">
        <v>1.8993055555555555E-2</v>
      </c>
      <c r="G189" s="42">
        <v>1.8784722222222217E-2</v>
      </c>
      <c r="H189" s="23">
        <v>1.8125000000000002E-2</v>
      </c>
      <c r="I189" s="23">
        <v>1.8564814814814815E-2</v>
      </c>
      <c r="J189" s="42">
        <v>1.7893518518518517E-2</v>
      </c>
      <c r="K189" s="42">
        <v>1.8541666666666668E-2</v>
      </c>
      <c r="L189" s="24"/>
      <c r="M189" s="24"/>
      <c r="N189" s="25"/>
      <c r="O189" s="26">
        <v>1.8287037037037036E-2</v>
      </c>
      <c r="P189" s="26">
        <v>1.8194444444444444E-2</v>
      </c>
      <c r="Q189" s="26">
        <v>1.8101851851851852E-2</v>
      </c>
      <c r="R189" s="26">
        <v>1.7974537037037035E-2</v>
      </c>
      <c r="S189" s="27"/>
      <c r="T189" s="40">
        <v>1.7812499999999998E-2</v>
      </c>
      <c r="U189" s="26">
        <v>1.8043981481481484E-2</v>
      </c>
      <c r="V189" s="27"/>
      <c r="W189" s="59">
        <v>3.515046296296296E-2</v>
      </c>
      <c r="X189" s="61"/>
      <c r="Y189" s="55"/>
      <c r="Z189" s="56"/>
    </row>
    <row r="190" spans="1:34" ht="18" customHeight="1" x14ac:dyDescent="0.25">
      <c r="A190" s="17" t="s">
        <v>669</v>
      </c>
      <c r="B190" s="41"/>
      <c r="C190" s="46"/>
      <c r="D190" s="20">
        <v>1.7893518518518513E-2</v>
      </c>
      <c r="E190" s="47"/>
      <c r="F190" s="163"/>
      <c r="G190" s="42">
        <v>1.7349537037037038E-2</v>
      </c>
      <c r="H190" s="23">
        <v>1.7314814814814811E-2</v>
      </c>
      <c r="I190" s="163"/>
      <c r="J190" s="17"/>
      <c r="K190" s="58"/>
      <c r="L190" s="24"/>
      <c r="M190" s="24"/>
      <c r="N190" s="25"/>
      <c r="O190" s="25"/>
      <c r="P190" s="25"/>
      <c r="Q190" s="25"/>
      <c r="R190" s="25"/>
      <c r="S190" s="27"/>
      <c r="T190" s="28"/>
      <c r="U190" s="25"/>
      <c r="V190" s="27"/>
      <c r="W190" s="57"/>
      <c r="X190" s="61"/>
      <c r="Y190" s="55"/>
      <c r="Z190" s="56"/>
    </row>
    <row r="191" spans="1:34" ht="18" customHeight="1" x14ac:dyDescent="0.25">
      <c r="A191" s="17" t="s">
        <v>670</v>
      </c>
      <c r="B191" s="20"/>
      <c r="C191" s="46"/>
      <c r="D191" s="20">
        <v>1.9456018518518522E-2</v>
      </c>
      <c r="E191" s="47"/>
      <c r="F191" s="23">
        <v>2.043981481481482E-2</v>
      </c>
      <c r="G191" s="163"/>
      <c r="H191" s="23">
        <v>1.8773148148148146E-2</v>
      </c>
      <c r="I191" s="23">
        <v>1.9768518518518522E-2</v>
      </c>
      <c r="J191" s="17"/>
      <c r="K191" s="42">
        <v>1.9363425925925926E-2</v>
      </c>
      <c r="L191" s="24"/>
      <c r="M191" s="24"/>
      <c r="N191" s="25"/>
      <c r="O191" s="25"/>
      <c r="P191" s="25"/>
      <c r="Q191" s="26">
        <v>1.9120370370370371E-2</v>
      </c>
      <c r="R191" s="26">
        <v>1.9490740740740743E-2</v>
      </c>
      <c r="S191" s="27"/>
      <c r="T191" s="40">
        <v>1.8402777777777778E-2</v>
      </c>
      <c r="U191" s="26">
        <v>1.894675925925926E-2</v>
      </c>
      <c r="V191" s="27"/>
      <c r="W191" s="59">
        <v>3.3136574074074075E-2</v>
      </c>
      <c r="X191" s="61"/>
      <c r="Y191" s="55"/>
      <c r="Z191" s="56"/>
    </row>
    <row r="192" spans="1:34" ht="18" customHeight="1" x14ac:dyDescent="0.25">
      <c r="A192" s="17" t="s">
        <v>671</v>
      </c>
      <c r="B192" s="20"/>
      <c r="C192" s="46"/>
      <c r="D192" s="20"/>
      <c r="E192" s="47"/>
      <c r="F192" s="23"/>
      <c r="G192" s="163"/>
      <c r="H192" s="23"/>
      <c r="I192" s="23"/>
      <c r="J192" s="17"/>
      <c r="K192" s="42"/>
      <c r="L192" s="24"/>
      <c r="M192" s="24"/>
      <c r="N192" s="25"/>
      <c r="O192" s="25"/>
      <c r="P192" s="25"/>
      <c r="Q192" s="26"/>
      <c r="R192" s="26"/>
      <c r="S192" s="27"/>
      <c r="T192" s="40"/>
      <c r="U192" s="26">
        <v>1.9305555555555555E-2</v>
      </c>
      <c r="V192" s="27"/>
      <c r="W192" s="59"/>
      <c r="X192" s="61"/>
      <c r="Y192" s="55"/>
      <c r="Z192" s="56"/>
    </row>
    <row r="193" spans="1:34" ht="18" customHeight="1" x14ac:dyDescent="0.25">
      <c r="A193" s="17" t="s">
        <v>672</v>
      </c>
      <c r="B193" s="20"/>
      <c r="C193" s="46"/>
      <c r="D193" s="20"/>
      <c r="E193" s="42">
        <v>1.8553240740740738E-2</v>
      </c>
      <c r="F193" s="23">
        <v>1.9467592592592592E-2</v>
      </c>
      <c r="G193" s="42">
        <v>1.8449074074074073E-2</v>
      </c>
      <c r="H193" s="163"/>
      <c r="I193" s="23">
        <v>1.8993055555555555E-2</v>
      </c>
      <c r="J193" s="17"/>
      <c r="K193" s="42">
        <v>1.8865740740740742E-2</v>
      </c>
      <c r="L193" s="18">
        <v>1.8587962962962962E-2</v>
      </c>
      <c r="M193" s="18">
        <v>1.8668981481481481E-2</v>
      </c>
      <c r="N193" s="26">
        <v>1.8368055555555554E-2</v>
      </c>
      <c r="O193" s="26">
        <v>1.8171296296296297E-2</v>
      </c>
      <c r="P193" s="26">
        <v>1.8414351851851852E-2</v>
      </c>
      <c r="Q193" s="26">
        <v>1.7824074074074076E-2</v>
      </c>
      <c r="R193" s="25"/>
      <c r="S193" s="27"/>
      <c r="T193" s="50"/>
      <c r="U193" s="51"/>
      <c r="V193" s="52"/>
      <c r="W193" s="57"/>
      <c r="X193" s="61"/>
      <c r="Y193" s="55"/>
      <c r="Z193" s="54"/>
    </row>
    <row r="194" spans="1:34" ht="18" customHeight="1" x14ac:dyDescent="0.25">
      <c r="A194" s="17" t="s">
        <v>673</v>
      </c>
      <c r="B194" s="20"/>
      <c r="C194" s="46"/>
      <c r="D194" s="20"/>
      <c r="E194" s="42"/>
      <c r="F194" s="23"/>
      <c r="G194" s="42"/>
      <c r="H194" s="163"/>
      <c r="I194" s="23"/>
      <c r="J194" s="17"/>
      <c r="K194" s="42"/>
      <c r="L194" s="18"/>
      <c r="M194" s="18"/>
      <c r="N194" s="26"/>
      <c r="O194" s="26"/>
      <c r="P194" s="26"/>
      <c r="Q194" s="26"/>
      <c r="R194" s="25"/>
      <c r="S194" s="27"/>
      <c r="T194" s="50"/>
      <c r="U194" s="51"/>
      <c r="V194" s="52"/>
      <c r="W194" s="59">
        <v>3.246527777777778E-2</v>
      </c>
      <c r="X194" s="61"/>
      <c r="Y194" s="55"/>
      <c r="Z194" s="54"/>
    </row>
    <row r="195" spans="1:34" ht="18" customHeight="1" x14ac:dyDescent="0.25">
      <c r="A195" s="17" t="s">
        <v>674</v>
      </c>
      <c r="B195" s="41">
        <v>1.0624999999999999E-2</v>
      </c>
      <c r="C195" s="46"/>
      <c r="D195" s="20">
        <v>1.6354166666666659E-2</v>
      </c>
      <c r="E195" s="47"/>
      <c r="F195" s="21"/>
      <c r="G195" s="42">
        <v>1.5682870370370368E-2</v>
      </c>
      <c r="H195" s="23">
        <v>1.592592592592592E-2</v>
      </c>
      <c r="I195" s="23">
        <v>1.6018518518518522E-2</v>
      </c>
      <c r="J195" s="42">
        <v>1.6064814814814816E-2</v>
      </c>
      <c r="K195" s="58"/>
      <c r="L195" s="18">
        <v>1.5960648148148151E-2</v>
      </c>
      <c r="M195" s="24"/>
      <c r="N195" s="26">
        <v>1.6354166666666666E-2</v>
      </c>
      <c r="O195" s="26">
        <v>1.5578703703703704E-2</v>
      </c>
      <c r="P195" s="26">
        <v>1.5347222222222222E-2</v>
      </c>
      <c r="Q195" s="26">
        <v>1.5462962962962963E-2</v>
      </c>
      <c r="R195" s="25"/>
      <c r="S195" s="27"/>
      <c r="T195" s="50"/>
      <c r="U195" s="51">
        <v>1.5682870370370371E-2</v>
      </c>
      <c r="V195" s="52"/>
      <c r="W195" s="59">
        <v>2.8391203703703707E-2</v>
      </c>
      <c r="X195" s="60">
        <v>1.8310185185185186E-2</v>
      </c>
      <c r="Y195" s="31">
        <v>3.9525462962962964E-2</v>
      </c>
      <c r="Z195" s="54"/>
    </row>
    <row r="196" spans="1:34" ht="18" customHeight="1" x14ac:dyDescent="0.25">
      <c r="A196" s="17" t="s">
        <v>675</v>
      </c>
      <c r="B196" s="41"/>
      <c r="C196" s="46"/>
      <c r="D196" s="20"/>
      <c r="E196" s="47"/>
      <c r="F196" s="21"/>
      <c r="G196" s="42"/>
      <c r="H196" s="23"/>
      <c r="I196" s="23"/>
      <c r="J196" s="42"/>
      <c r="K196" s="58"/>
      <c r="L196" s="18">
        <v>2.1215277777777777E-2</v>
      </c>
      <c r="M196" s="18">
        <v>2.1099537037037038E-2</v>
      </c>
      <c r="N196" s="25"/>
      <c r="O196" s="26">
        <v>2.0682870370370372E-2</v>
      </c>
      <c r="P196" s="26"/>
      <c r="Q196" s="26">
        <v>2.1030092592592597E-2</v>
      </c>
      <c r="R196" s="25"/>
      <c r="S196" s="27"/>
      <c r="T196" s="50"/>
      <c r="U196" s="51"/>
      <c r="V196" s="52"/>
      <c r="W196" s="57"/>
      <c r="X196" s="61"/>
      <c r="Y196" s="55"/>
      <c r="Z196" s="54"/>
    </row>
    <row r="197" spans="1:34" ht="18" customHeight="1" x14ac:dyDescent="0.25">
      <c r="A197" s="17" t="s">
        <v>676</v>
      </c>
      <c r="B197" s="41"/>
      <c r="C197" s="46"/>
      <c r="D197" s="20"/>
      <c r="E197" s="47"/>
      <c r="F197" s="21"/>
      <c r="G197" s="42">
        <v>2.1875000000000006E-2</v>
      </c>
      <c r="H197" s="163"/>
      <c r="I197" s="163"/>
      <c r="J197" s="17"/>
      <c r="K197" s="58"/>
      <c r="L197" s="24"/>
      <c r="M197" s="24"/>
      <c r="N197" s="25"/>
      <c r="O197" s="25"/>
      <c r="P197" s="25"/>
      <c r="Q197" s="25"/>
      <c r="R197" s="25"/>
      <c r="S197" s="27"/>
      <c r="T197" s="50"/>
      <c r="U197" s="51"/>
      <c r="V197" s="52"/>
      <c r="W197" s="57"/>
      <c r="X197" s="61"/>
      <c r="Y197" s="55"/>
      <c r="Z197" s="54"/>
    </row>
    <row r="198" spans="1:34" ht="18" customHeight="1" x14ac:dyDescent="0.25">
      <c r="A198" s="17" t="s">
        <v>677</v>
      </c>
      <c r="B198" s="41"/>
      <c r="C198" s="46"/>
      <c r="D198" s="20"/>
      <c r="E198" s="47"/>
      <c r="F198" s="21"/>
      <c r="G198" s="42">
        <v>1.7986111111111112E-2</v>
      </c>
      <c r="H198" s="163"/>
      <c r="I198" s="23">
        <v>1.8078703703703704E-2</v>
      </c>
      <c r="J198" s="17"/>
      <c r="K198" s="23">
        <v>1.7974537037037035E-2</v>
      </c>
      <c r="L198" s="24"/>
      <c r="M198" s="24"/>
      <c r="N198" s="25"/>
      <c r="O198" s="25"/>
      <c r="P198" s="25"/>
      <c r="Q198" s="25"/>
      <c r="R198" s="25"/>
      <c r="S198" s="27"/>
      <c r="T198" s="50"/>
      <c r="U198" s="51"/>
      <c r="V198" s="52"/>
      <c r="W198" s="57"/>
      <c r="X198" s="31"/>
      <c r="Y198" s="55"/>
      <c r="Z198" s="54"/>
    </row>
    <row r="199" spans="1:34" ht="18" customHeight="1" x14ac:dyDescent="0.25">
      <c r="A199" s="17" t="s">
        <v>678</v>
      </c>
      <c r="B199" s="41"/>
      <c r="C199" s="46"/>
      <c r="D199" s="20"/>
      <c r="E199" s="47"/>
      <c r="F199" s="21"/>
      <c r="G199" s="42"/>
      <c r="H199" s="23">
        <v>1.5671296296296301E-2</v>
      </c>
      <c r="I199" s="163"/>
      <c r="J199" s="42">
        <v>1.5972222222222221E-2</v>
      </c>
      <c r="K199" s="42">
        <v>1.6099537037037037E-2</v>
      </c>
      <c r="L199" s="24"/>
      <c r="M199" s="24"/>
      <c r="N199" s="26">
        <v>1.6550925925925924E-2</v>
      </c>
      <c r="O199" s="26">
        <v>1.5717592592592592E-2</v>
      </c>
      <c r="P199" s="25"/>
      <c r="Q199" s="26">
        <v>1.6655092592592593E-2</v>
      </c>
      <c r="R199" s="25"/>
      <c r="S199" s="27"/>
      <c r="T199" s="50"/>
      <c r="U199" s="51"/>
      <c r="V199" s="52"/>
      <c r="W199" s="57"/>
      <c r="X199" s="60"/>
      <c r="Y199" s="55"/>
      <c r="Z199" s="54"/>
    </row>
    <row r="200" spans="1:34" ht="18" customHeight="1" x14ac:dyDescent="0.25">
      <c r="A200" s="17" t="s">
        <v>679</v>
      </c>
      <c r="B200" s="41"/>
      <c r="C200" s="46"/>
      <c r="D200" s="20"/>
      <c r="E200" s="47"/>
      <c r="F200" s="21"/>
      <c r="G200" s="42"/>
      <c r="H200" s="23">
        <v>1.6331018518518519E-2</v>
      </c>
      <c r="I200" s="163"/>
      <c r="J200" s="17"/>
      <c r="K200" s="58"/>
      <c r="L200" s="24"/>
      <c r="M200" s="24"/>
      <c r="N200" s="25"/>
      <c r="O200" s="25"/>
      <c r="P200" s="25"/>
      <c r="Q200" s="25"/>
      <c r="R200" s="25"/>
      <c r="S200" s="27"/>
      <c r="T200" s="50"/>
      <c r="U200" s="51"/>
      <c r="V200" s="52"/>
      <c r="W200" s="57"/>
      <c r="X200" s="60"/>
      <c r="Y200" s="55"/>
      <c r="Z200" s="54"/>
    </row>
    <row r="201" spans="1:34" ht="18" customHeight="1" x14ac:dyDescent="0.25">
      <c r="A201" s="17" t="s">
        <v>680</v>
      </c>
      <c r="B201" s="41"/>
      <c r="C201" s="46"/>
      <c r="D201" s="20"/>
      <c r="E201" s="47"/>
      <c r="F201" s="21"/>
      <c r="G201" s="42"/>
      <c r="H201" s="23"/>
      <c r="I201" s="23">
        <v>1.4108796296296296E-2</v>
      </c>
      <c r="J201" s="17"/>
      <c r="K201" s="58"/>
      <c r="L201" s="18">
        <v>1.4317129629629631E-2</v>
      </c>
      <c r="M201" s="24"/>
      <c r="N201" s="25"/>
      <c r="O201" s="25"/>
      <c r="P201" s="26">
        <v>1.3819444444444445E-2</v>
      </c>
      <c r="Q201" s="25"/>
      <c r="R201" s="25"/>
      <c r="S201" s="27"/>
      <c r="T201" s="50"/>
      <c r="U201" s="51"/>
      <c r="V201" s="52"/>
      <c r="W201" s="57"/>
      <c r="X201" s="60"/>
      <c r="Y201" s="55"/>
      <c r="Z201" s="54"/>
    </row>
    <row r="202" spans="1:34" ht="18" customHeight="1" x14ac:dyDescent="0.25">
      <c r="A202" s="17" t="s">
        <v>681</v>
      </c>
      <c r="B202" s="41"/>
      <c r="C202" s="19"/>
      <c r="D202" s="20">
        <v>1.8530092592592584E-2</v>
      </c>
      <c r="E202" s="47"/>
      <c r="F202" s="21"/>
      <c r="G202" s="21"/>
      <c r="H202" s="49"/>
      <c r="I202" s="163"/>
      <c r="J202" s="17"/>
      <c r="K202" s="58"/>
      <c r="L202" s="18">
        <v>1.7870370370370373E-2</v>
      </c>
      <c r="M202" s="18">
        <v>1.8043981481481484E-2</v>
      </c>
      <c r="N202" s="26">
        <v>1.7546296296296296E-2</v>
      </c>
      <c r="O202" s="26">
        <v>1.7557870370370373E-2</v>
      </c>
      <c r="P202" s="26">
        <v>1.7372685185185185E-2</v>
      </c>
      <c r="Q202" s="25"/>
      <c r="R202" s="25"/>
      <c r="S202" s="27"/>
      <c r="T202" s="28"/>
      <c r="U202" s="25"/>
      <c r="V202" s="27"/>
      <c r="W202" s="57"/>
      <c r="X202" s="60"/>
      <c r="Y202" s="31">
        <v>4.4189814814814814E-2</v>
      </c>
      <c r="Z202" s="56"/>
    </row>
    <row r="203" spans="1:34" ht="18" customHeight="1" x14ac:dyDescent="0.25">
      <c r="A203" s="17" t="s">
        <v>682</v>
      </c>
      <c r="B203" s="41">
        <v>1.357638888888889E-2</v>
      </c>
      <c r="C203" s="19"/>
      <c r="D203" s="23"/>
      <c r="E203" s="47"/>
      <c r="F203" s="21"/>
      <c r="G203" s="21"/>
      <c r="H203" s="163"/>
      <c r="I203" s="163"/>
      <c r="J203" s="17"/>
      <c r="K203" s="58"/>
      <c r="L203" s="24"/>
      <c r="M203" s="24"/>
      <c r="N203" s="41"/>
      <c r="O203" s="41"/>
      <c r="P203" s="26"/>
      <c r="Q203" s="41"/>
      <c r="R203" s="41"/>
      <c r="S203" s="41"/>
      <c r="T203" s="43"/>
      <c r="U203" s="41"/>
      <c r="V203" s="52"/>
      <c r="W203" s="57"/>
      <c r="X203" s="60"/>
      <c r="Y203" s="31"/>
      <c r="Z203" s="45"/>
    </row>
    <row r="204" spans="1:34" ht="18" customHeight="1" x14ac:dyDescent="0.25">
      <c r="A204" s="17" t="s">
        <v>683</v>
      </c>
      <c r="B204" s="41"/>
      <c r="C204" s="19"/>
      <c r="D204" s="23"/>
      <c r="E204" s="47"/>
      <c r="F204" s="21"/>
      <c r="G204" s="21"/>
      <c r="H204" s="163"/>
      <c r="I204" s="163"/>
      <c r="J204" s="17"/>
      <c r="K204" s="58"/>
      <c r="L204" s="24"/>
      <c r="M204" s="24"/>
      <c r="N204" s="41"/>
      <c r="O204" s="41">
        <v>1.7013888888888887E-2</v>
      </c>
      <c r="P204" s="26"/>
      <c r="Q204" s="41"/>
      <c r="R204" s="41"/>
      <c r="S204" s="41"/>
      <c r="T204" s="43"/>
      <c r="U204" s="41"/>
      <c r="V204" s="52"/>
      <c r="W204" s="57"/>
      <c r="X204" s="60"/>
      <c r="Y204" s="31"/>
      <c r="Z204" s="45"/>
    </row>
    <row r="205" spans="1:34" ht="18" customHeight="1" x14ac:dyDescent="0.25">
      <c r="A205" s="17" t="s">
        <v>684</v>
      </c>
      <c r="B205" s="41">
        <v>1.0138888888888888E-2</v>
      </c>
      <c r="C205" s="65"/>
      <c r="D205" s="23"/>
      <c r="E205" s="47"/>
      <c r="F205" s="23">
        <v>1.6898148148148148E-2</v>
      </c>
      <c r="G205" s="21"/>
      <c r="H205" s="163"/>
      <c r="I205" s="163"/>
      <c r="J205" s="42">
        <v>1.6250000000000001E-2</v>
      </c>
      <c r="K205" s="58"/>
      <c r="L205" s="18"/>
      <c r="M205" s="18"/>
      <c r="N205" s="41"/>
      <c r="O205" s="26"/>
      <c r="P205" s="26"/>
      <c r="Q205" s="41"/>
      <c r="R205" s="41"/>
      <c r="S205" s="37"/>
      <c r="T205" s="50"/>
      <c r="U205" s="51"/>
      <c r="V205" s="41"/>
      <c r="W205" s="57"/>
      <c r="X205" s="60"/>
      <c r="Y205" s="31"/>
      <c r="Z205" s="54"/>
      <c r="AA205" s="68"/>
      <c r="AB205" s="68"/>
      <c r="AC205" s="68"/>
      <c r="AD205" s="68"/>
      <c r="AE205" s="68"/>
      <c r="AF205" s="68"/>
      <c r="AG205" s="68"/>
      <c r="AH205" s="68"/>
    </row>
    <row r="206" spans="1:34" ht="18" customHeight="1" x14ac:dyDescent="0.25">
      <c r="A206" s="17" t="s">
        <v>685</v>
      </c>
      <c r="B206" s="41"/>
      <c r="C206" s="65"/>
      <c r="D206" s="23"/>
      <c r="E206" s="47"/>
      <c r="F206" s="23"/>
      <c r="G206" s="21"/>
      <c r="H206" s="163"/>
      <c r="I206" s="163"/>
      <c r="J206" s="42"/>
      <c r="K206" s="42">
        <v>1.5462962962962963E-2</v>
      </c>
      <c r="L206" s="18"/>
      <c r="M206" s="18"/>
      <c r="N206" s="41"/>
      <c r="O206" s="26"/>
      <c r="P206" s="26"/>
      <c r="Q206" s="41"/>
      <c r="R206" s="41"/>
      <c r="S206" s="37"/>
      <c r="T206" s="50"/>
      <c r="U206" s="51"/>
      <c r="V206" s="41"/>
      <c r="W206" s="57"/>
      <c r="X206" s="60">
        <v>1.8263888888888889E-2</v>
      </c>
      <c r="Y206" s="31"/>
      <c r="Z206" s="54"/>
      <c r="AA206" s="68"/>
      <c r="AB206" s="68"/>
      <c r="AC206" s="68"/>
      <c r="AD206" s="68"/>
      <c r="AE206" s="68"/>
      <c r="AF206" s="68"/>
      <c r="AG206" s="68"/>
      <c r="AH206" s="68"/>
    </row>
    <row r="207" spans="1:34" ht="18" customHeight="1" x14ac:dyDescent="0.25">
      <c r="A207" s="17" t="s">
        <v>686</v>
      </c>
      <c r="B207" s="41"/>
      <c r="C207" s="65"/>
      <c r="D207" s="23"/>
      <c r="E207" s="47"/>
      <c r="F207" s="23"/>
      <c r="G207" s="21"/>
      <c r="H207" s="163"/>
      <c r="I207" s="163"/>
      <c r="J207" s="42"/>
      <c r="K207" s="42">
        <v>1.5763888888888886E-2</v>
      </c>
      <c r="L207" s="18">
        <v>1.6412037037037037E-2</v>
      </c>
      <c r="M207" s="18"/>
      <c r="N207" s="41"/>
      <c r="O207" s="26"/>
      <c r="P207" s="26"/>
      <c r="Q207" s="41">
        <v>1.5636574074074074E-2</v>
      </c>
      <c r="R207" s="41"/>
      <c r="S207" s="37"/>
      <c r="T207" s="50"/>
      <c r="U207" s="51"/>
      <c r="V207" s="41"/>
      <c r="W207" s="59">
        <v>2.6377314814814815E-2</v>
      </c>
      <c r="X207" s="60">
        <v>1.8449074074074073E-2</v>
      </c>
      <c r="Y207" s="31"/>
      <c r="Z207" s="54"/>
      <c r="AA207" s="68"/>
      <c r="AB207" s="68"/>
      <c r="AC207" s="68"/>
      <c r="AD207" s="68"/>
      <c r="AE207" s="68"/>
      <c r="AF207" s="68"/>
      <c r="AG207" s="68"/>
      <c r="AH207" s="68"/>
    </row>
    <row r="208" spans="1:34" ht="18" customHeight="1" x14ac:dyDescent="0.25">
      <c r="A208" s="17" t="s">
        <v>687</v>
      </c>
      <c r="B208" s="41"/>
      <c r="C208" s="65"/>
      <c r="D208" s="23"/>
      <c r="E208" s="47"/>
      <c r="F208" s="23"/>
      <c r="G208" s="21"/>
      <c r="H208" s="163"/>
      <c r="I208" s="163"/>
      <c r="J208" s="42"/>
      <c r="K208" s="58"/>
      <c r="L208" s="18"/>
      <c r="M208" s="18">
        <v>1.8738425925925926E-2</v>
      </c>
      <c r="N208" s="41"/>
      <c r="O208" s="26">
        <v>1.8576388888888889E-2</v>
      </c>
      <c r="P208" s="26"/>
      <c r="Q208" s="41"/>
      <c r="R208" s="41"/>
      <c r="S208" s="37"/>
      <c r="T208" s="50"/>
      <c r="U208" s="51"/>
      <c r="V208" s="41"/>
      <c r="W208" s="57"/>
      <c r="X208" s="60"/>
      <c r="Y208" s="31"/>
      <c r="Z208" s="54"/>
      <c r="AA208" s="68"/>
      <c r="AB208" s="68"/>
      <c r="AC208" s="68"/>
      <c r="AD208" s="68"/>
      <c r="AE208" s="68"/>
      <c r="AF208" s="68"/>
      <c r="AG208" s="68"/>
      <c r="AH208" s="68"/>
    </row>
    <row r="209" spans="1:34" ht="18" customHeight="1" x14ac:dyDescent="0.25">
      <c r="A209" s="17" t="s">
        <v>688</v>
      </c>
      <c r="B209" s="41">
        <v>1.1458333333333334E-2</v>
      </c>
      <c r="C209" s="65"/>
      <c r="D209" s="20">
        <v>1.8287037037037039E-2</v>
      </c>
      <c r="E209" s="42">
        <v>1.7835648148148146E-2</v>
      </c>
      <c r="F209" s="21"/>
      <c r="G209" s="21"/>
      <c r="H209" s="23">
        <v>1.8587962962962966E-2</v>
      </c>
      <c r="I209" s="23">
        <v>1.8344907407407404E-2</v>
      </c>
      <c r="J209" s="42">
        <v>1.7962962962962962E-2</v>
      </c>
      <c r="K209" s="42">
        <v>1.7824074074074076E-2</v>
      </c>
      <c r="L209" s="18"/>
      <c r="M209" s="18"/>
      <c r="N209" s="41"/>
      <c r="O209" s="26">
        <v>1.7650462962962962E-2</v>
      </c>
      <c r="P209" s="26">
        <v>1.7835648148148149E-2</v>
      </c>
      <c r="Q209" s="41">
        <v>1.7384259259259262E-2</v>
      </c>
      <c r="R209" s="41">
        <v>1.7673611111111109E-2</v>
      </c>
      <c r="S209" s="37"/>
      <c r="T209" s="50">
        <v>1.7361111111111112E-2</v>
      </c>
      <c r="U209" s="51">
        <v>1.7650462962962962E-2</v>
      </c>
      <c r="V209" s="41"/>
      <c r="W209" s="59">
        <v>3.1817129629629633E-2</v>
      </c>
      <c r="X209" s="60">
        <v>2.0914351851851851E-2</v>
      </c>
      <c r="Y209" s="31">
        <v>4.5405092592592594E-2</v>
      </c>
      <c r="Z209" s="54">
        <v>2.7916666666666669E-2</v>
      </c>
      <c r="AA209" s="68"/>
      <c r="AB209" s="68"/>
      <c r="AC209" s="68"/>
      <c r="AD209" s="68"/>
      <c r="AE209" s="68"/>
      <c r="AF209" s="68"/>
      <c r="AG209" s="68"/>
      <c r="AH209" s="68"/>
    </row>
    <row r="210" spans="1:34" ht="18" customHeight="1" x14ac:dyDescent="0.25">
      <c r="A210" s="17" t="s">
        <v>689</v>
      </c>
      <c r="B210" s="41"/>
      <c r="C210" s="65"/>
      <c r="D210" s="20"/>
      <c r="E210" s="42"/>
      <c r="F210" s="21"/>
      <c r="G210" s="21"/>
      <c r="H210" s="23"/>
      <c r="I210" s="23"/>
      <c r="J210" s="42"/>
      <c r="K210" s="42"/>
      <c r="L210" s="18"/>
      <c r="M210" s="18"/>
      <c r="N210" s="41"/>
      <c r="O210" s="26"/>
      <c r="P210" s="26"/>
      <c r="Q210" s="41"/>
      <c r="R210" s="41">
        <v>1.8553240740740742E-2</v>
      </c>
      <c r="S210" s="37"/>
      <c r="T210" s="50"/>
      <c r="U210" s="51"/>
      <c r="V210" s="41"/>
      <c r="W210" s="57"/>
      <c r="X210" s="60"/>
      <c r="Y210" s="31"/>
      <c r="Z210" s="54"/>
      <c r="AA210" s="68"/>
      <c r="AB210" s="68"/>
      <c r="AC210" s="68"/>
      <c r="AD210" s="68"/>
      <c r="AE210" s="68"/>
      <c r="AF210" s="68"/>
      <c r="AG210" s="68"/>
      <c r="AH210" s="68"/>
    </row>
    <row r="211" spans="1:34" ht="18" customHeight="1" x14ac:dyDescent="0.25">
      <c r="A211" s="17" t="s">
        <v>690</v>
      </c>
      <c r="B211" s="20"/>
      <c r="C211" s="65"/>
      <c r="D211" s="20">
        <v>1.996527777777778E-2</v>
      </c>
      <c r="E211" s="47"/>
      <c r="F211" s="21"/>
      <c r="G211" s="21"/>
      <c r="H211" s="163"/>
      <c r="I211" s="163"/>
      <c r="J211" s="42">
        <v>2.011574074074074E-2</v>
      </c>
      <c r="K211" s="58"/>
      <c r="L211" s="18"/>
      <c r="M211" s="18"/>
      <c r="N211" s="41"/>
      <c r="O211" s="26"/>
      <c r="P211" s="26"/>
      <c r="Q211" s="41"/>
      <c r="R211" s="41"/>
      <c r="S211" s="37"/>
      <c r="T211" s="50"/>
      <c r="U211" s="51"/>
      <c r="V211" s="41"/>
      <c r="W211" s="59">
        <v>3.4733796296296297E-2</v>
      </c>
      <c r="X211" s="60"/>
      <c r="Y211" s="31"/>
      <c r="Z211" s="54"/>
      <c r="AA211" s="68"/>
      <c r="AB211" s="68"/>
      <c r="AC211" s="68"/>
      <c r="AD211" s="68"/>
      <c r="AE211" s="68"/>
      <c r="AF211" s="68"/>
      <c r="AG211" s="68"/>
      <c r="AH211" s="68"/>
    </row>
    <row r="212" spans="1:34" ht="18" customHeight="1" x14ac:dyDescent="0.25">
      <c r="A212" s="17" t="s">
        <v>691</v>
      </c>
      <c r="B212" s="20"/>
      <c r="C212" s="65"/>
      <c r="D212" s="20"/>
      <c r="E212" s="47"/>
      <c r="F212" s="21"/>
      <c r="G212" s="21"/>
      <c r="H212" s="163"/>
      <c r="I212" s="163"/>
      <c r="J212" s="42"/>
      <c r="K212" s="58"/>
      <c r="L212" s="18"/>
      <c r="M212" s="18"/>
      <c r="N212" s="41"/>
      <c r="O212" s="26"/>
      <c r="P212" s="26"/>
      <c r="Q212" s="41">
        <v>1.9884259259259258E-2</v>
      </c>
      <c r="R212" s="41"/>
      <c r="S212" s="37"/>
      <c r="T212" s="50"/>
      <c r="U212" s="51">
        <v>1.9884259259259258E-2</v>
      </c>
      <c r="V212" s="41"/>
      <c r="W212" s="57"/>
      <c r="X212" s="60"/>
      <c r="Y212" s="31"/>
      <c r="Z212" s="54"/>
      <c r="AA212" s="68"/>
      <c r="AB212" s="68"/>
      <c r="AC212" s="68"/>
      <c r="AD212" s="68"/>
      <c r="AE212" s="68"/>
      <c r="AF212" s="68"/>
      <c r="AG212" s="68"/>
      <c r="AH212" s="68"/>
    </row>
    <row r="213" spans="1:34" ht="18" customHeight="1" x14ac:dyDescent="0.25">
      <c r="A213" s="17" t="s">
        <v>692</v>
      </c>
      <c r="B213" s="20"/>
      <c r="C213" s="19"/>
      <c r="D213" s="20"/>
      <c r="E213" s="47"/>
      <c r="F213" s="23">
        <v>1.5891203703703706E-2</v>
      </c>
      <c r="G213" s="21"/>
      <c r="H213" s="163"/>
      <c r="I213" s="163"/>
      <c r="J213" s="17"/>
      <c r="K213" s="49"/>
      <c r="L213" s="18">
        <v>1.554398148148148E-2</v>
      </c>
      <c r="M213" s="24"/>
      <c r="N213" s="25"/>
      <c r="O213" s="25"/>
      <c r="P213" s="25"/>
      <c r="Q213" s="25"/>
      <c r="R213" s="25"/>
      <c r="S213" s="27"/>
      <c r="T213" s="50"/>
      <c r="U213" s="51"/>
      <c r="V213" s="52"/>
      <c r="W213" s="53"/>
      <c r="X213" s="30"/>
      <c r="Y213" s="55"/>
      <c r="Z213" s="54"/>
    </row>
    <row r="214" spans="1:34" ht="18" customHeight="1" x14ac:dyDescent="0.25">
      <c r="A214" s="17" t="s">
        <v>693</v>
      </c>
      <c r="B214" s="18">
        <v>9.4328703703703692E-3</v>
      </c>
      <c r="C214" s="19"/>
      <c r="D214" s="20">
        <v>1.5335648148148147E-2</v>
      </c>
      <c r="E214" s="42">
        <v>1.511574074074074E-2</v>
      </c>
      <c r="F214" s="23">
        <v>1.5370370370370369E-2</v>
      </c>
      <c r="G214" s="42">
        <v>1.5416666666666667E-2</v>
      </c>
      <c r="H214" s="23">
        <v>1.5324074074074073E-2</v>
      </c>
      <c r="I214" s="23">
        <v>1.5358796296296294E-2</v>
      </c>
      <c r="J214" s="17"/>
      <c r="K214" s="49"/>
      <c r="L214" s="26">
        <v>1.4965277777777779E-2</v>
      </c>
      <c r="M214" s="26">
        <v>1.511574074074074E-2</v>
      </c>
      <c r="N214" s="41">
        <v>1.5173611111111112E-2</v>
      </c>
      <c r="O214" s="41">
        <v>1.486111111111111E-2</v>
      </c>
      <c r="P214" s="26">
        <v>1.4988425925925926E-2</v>
      </c>
      <c r="Q214" s="41">
        <v>1.4652777777777778E-2</v>
      </c>
      <c r="R214" s="41">
        <v>1.5046296296296295E-2</v>
      </c>
      <c r="S214" s="37"/>
      <c r="T214" s="50"/>
      <c r="U214" s="51">
        <v>1.4814814814814814E-2</v>
      </c>
      <c r="V214" s="41"/>
      <c r="W214" s="62">
        <v>2.5567129629629634E-2</v>
      </c>
      <c r="X214" s="44">
        <v>1.7789351851851851E-2</v>
      </c>
      <c r="Y214" s="31">
        <v>3.8530092592592595E-2</v>
      </c>
      <c r="Z214" s="54">
        <v>2.388888888888889E-2</v>
      </c>
    </row>
    <row r="215" spans="1:34" ht="18" customHeight="1" x14ac:dyDescent="0.25">
      <c r="A215" s="17" t="s">
        <v>694</v>
      </c>
      <c r="B215" s="18"/>
      <c r="C215" s="19"/>
      <c r="D215" s="20"/>
      <c r="E215" s="42"/>
      <c r="F215" s="23"/>
      <c r="G215" s="42"/>
      <c r="H215" s="23">
        <v>1.9606481481481482E-2</v>
      </c>
      <c r="I215" s="163"/>
      <c r="J215" s="163"/>
      <c r="K215" s="58"/>
      <c r="L215" s="26"/>
      <c r="M215" s="26"/>
      <c r="N215" s="41"/>
      <c r="O215" s="41"/>
      <c r="P215" s="26"/>
      <c r="Q215" s="41"/>
      <c r="R215" s="41"/>
      <c r="S215" s="37"/>
      <c r="T215" s="50"/>
      <c r="U215" s="51"/>
      <c r="V215" s="41"/>
      <c r="W215" s="57"/>
      <c r="X215" s="60">
        <v>2.3078703703703702E-2</v>
      </c>
      <c r="Y215" s="31"/>
      <c r="Z215" s="54"/>
    </row>
    <row r="216" spans="1:34" ht="18" customHeight="1" x14ac:dyDescent="0.25">
      <c r="A216" s="17" t="s">
        <v>695</v>
      </c>
      <c r="B216" s="18"/>
      <c r="C216" s="19"/>
      <c r="D216" s="20"/>
      <c r="E216" s="42"/>
      <c r="F216" s="23"/>
      <c r="G216" s="42"/>
      <c r="H216" s="23"/>
      <c r="I216" s="163"/>
      <c r="J216" s="163"/>
      <c r="K216" s="58"/>
      <c r="L216" s="26"/>
      <c r="M216" s="26"/>
      <c r="N216" s="41"/>
      <c r="O216" s="41"/>
      <c r="P216" s="26"/>
      <c r="Q216" s="41">
        <v>1.9953703703703706E-2</v>
      </c>
      <c r="R216" s="41"/>
      <c r="S216" s="37"/>
      <c r="T216" s="50"/>
      <c r="U216" s="51"/>
      <c r="V216" s="41"/>
      <c r="W216" s="57"/>
      <c r="X216" s="61"/>
      <c r="Y216" s="31"/>
      <c r="Z216" s="54"/>
    </row>
    <row r="217" spans="1:34" ht="18" customHeight="1" x14ac:dyDescent="0.25">
      <c r="A217" s="17" t="s">
        <v>696</v>
      </c>
      <c r="B217" s="18"/>
      <c r="C217" s="46"/>
      <c r="D217" s="20"/>
      <c r="E217" s="42"/>
      <c r="F217" s="23"/>
      <c r="G217" s="42">
        <v>1.8437499999999996E-2</v>
      </c>
      <c r="H217" s="23">
        <v>1.8414351851851848E-2</v>
      </c>
      <c r="I217" s="23">
        <v>1.8414351851851848E-2</v>
      </c>
      <c r="J217" s="163"/>
      <c r="K217" s="58"/>
      <c r="L217" s="26"/>
      <c r="M217" s="26"/>
      <c r="N217" s="41"/>
      <c r="O217" s="41"/>
      <c r="P217" s="26">
        <v>1.7893518518518517E-2</v>
      </c>
      <c r="Q217" s="41">
        <v>1.7152777777777777E-2</v>
      </c>
      <c r="R217" s="41">
        <v>1.7511574074074072E-2</v>
      </c>
      <c r="S217" s="37"/>
      <c r="T217" s="50"/>
      <c r="U217" s="51"/>
      <c r="V217" s="41"/>
      <c r="W217" s="59">
        <v>3.2789351851851854E-2</v>
      </c>
      <c r="X217" s="61"/>
      <c r="Y217" s="31"/>
      <c r="Z217" s="54"/>
    </row>
    <row r="218" spans="1:34" ht="18" customHeight="1" x14ac:dyDescent="0.25">
      <c r="A218" s="17" t="s">
        <v>697</v>
      </c>
      <c r="B218" s="41">
        <v>1.1203703703703702E-2</v>
      </c>
      <c r="C218" s="46"/>
      <c r="D218" s="23"/>
      <c r="E218" s="47"/>
      <c r="F218" s="21"/>
      <c r="G218" s="42">
        <v>1.7754629629629634E-2</v>
      </c>
      <c r="H218" s="163"/>
      <c r="I218" s="23">
        <v>1.7766203703703701E-2</v>
      </c>
      <c r="J218" s="163"/>
      <c r="K218" s="58"/>
      <c r="L218" s="26"/>
      <c r="M218" s="26"/>
      <c r="N218" s="41"/>
      <c r="O218" s="41"/>
      <c r="P218" s="26">
        <v>1.7754629629629631E-2</v>
      </c>
      <c r="Q218" s="41">
        <v>1.7754629629629631E-2</v>
      </c>
      <c r="R218" s="41">
        <v>1.7858796296296296E-2</v>
      </c>
      <c r="S218" s="37"/>
      <c r="T218" s="50"/>
      <c r="U218" s="51"/>
      <c r="V218" s="41"/>
      <c r="W218" s="57"/>
      <c r="X218" s="61"/>
      <c r="Y218" s="31"/>
      <c r="Z218" s="54"/>
    </row>
    <row r="219" spans="1:34" ht="18" customHeight="1" x14ac:dyDescent="0.25">
      <c r="A219" s="17" t="s">
        <v>698</v>
      </c>
      <c r="B219" s="41"/>
      <c r="C219" s="19"/>
      <c r="D219" s="23"/>
      <c r="E219" s="42">
        <v>1.6886574074074075E-2</v>
      </c>
      <c r="F219" s="23">
        <v>1.6319444444444442E-2</v>
      </c>
      <c r="G219" s="21"/>
      <c r="H219" s="23">
        <v>1.5659722222222221E-2</v>
      </c>
      <c r="I219" s="163"/>
      <c r="J219" s="42">
        <v>1.5902777777777776E-2</v>
      </c>
      <c r="K219" s="41">
        <v>1.6018518518518519E-2</v>
      </c>
      <c r="L219" s="26"/>
      <c r="M219" s="26"/>
      <c r="N219" s="41"/>
      <c r="O219" s="41"/>
      <c r="P219" s="41"/>
      <c r="Q219" s="41"/>
      <c r="R219" s="41"/>
      <c r="S219" s="37"/>
      <c r="T219" s="50"/>
      <c r="U219" s="51">
        <v>1.6006944444444445E-2</v>
      </c>
      <c r="V219" s="52"/>
      <c r="W219" s="48"/>
      <c r="X219" s="30"/>
      <c r="Y219" s="44"/>
      <c r="Z219" s="54"/>
    </row>
    <row r="220" spans="1:34" ht="18" customHeight="1" x14ac:dyDescent="0.25">
      <c r="A220" s="17" t="s">
        <v>699</v>
      </c>
      <c r="B220" s="18">
        <v>1.1944444444444445E-2</v>
      </c>
      <c r="C220" s="46"/>
      <c r="D220" s="23"/>
      <c r="E220" s="47"/>
      <c r="F220" s="23">
        <v>1.8587962962962962E-2</v>
      </c>
      <c r="G220" s="42">
        <v>1.8518518518518514E-2</v>
      </c>
      <c r="H220" s="23">
        <v>1.8831018518518518E-2</v>
      </c>
      <c r="I220" s="163"/>
      <c r="J220" s="163"/>
      <c r="K220" s="41">
        <v>1.8148148148148146E-2</v>
      </c>
      <c r="L220" s="26">
        <v>1.8483796296296297E-2</v>
      </c>
      <c r="M220" s="26"/>
      <c r="N220" s="41">
        <v>1.7939814814814815E-2</v>
      </c>
      <c r="O220" s="41">
        <v>1.7962962962962962E-2</v>
      </c>
      <c r="P220" s="41">
        <v>1.8275462962962962E-2</v>
      </c>
      <c r="Q220" s="41">
        <v>1.7511574074074072E-2</v>
      </c>
      <c r="R220" s="41">
        <v>1.7835648148148149E-2</v>
      </c>
      <c r="S220" s="37"/>
      <c r="T220" s="50">
        <v>1.8194444444444444E-2</v>
      </c>
      <c r="U220" s="51">
        <v>1.7685185185185182E-2</v>
      </c>
      <c r="V220" s="52"/>
      <c r="W220" s="48">
        <v>3.4282407407407407E-2</v>
      </c>
      <c r="X220" s="44">
        <v>2.1261574074074075E-2</v>
      </c>
      <c r="Y220" s="44">
        <v>4.6319444444444441E-2</v>
      </c>
      <c r="Z220" s="54">
        <v>2.855324074074074E-2</v>
      </c>
    </row>
    <row r="221" spans="1:34" ht="18" customHeight="1" x14ac:dyDescent="0.25">
      <c r="A221" s="17" t="s">
        <v>700</v>
      </c>
      <c r="B221" s="18"/>
      <c r="C221" s="46"/>
      <c r="D221" s="23"/>
      <c r="E221" s="47"/>
      <c r="F221" s="23"/>
      <c r="G221" s="42">
        <v>1.9247685185185187E-2</v>
      </c>
      <c r="H221" s="23">
        <v>1.8726851851851856E-2</v>
      </c>
      <c r="I221" s="163"/>
      <c r="J221" s="163"/>
      <c r="K221" s="41">
        <v>1.8206018518518517E-2</v>
      </c>
      <c r="L221" s="26"/>
      <c r="M221" s="26"/>
      <c r="N221" s="41"/>
      <c r="O221" s="41"/>
      <c r="P221" s="41"/>
      <c r="Q221" s="41"/>
      <c r="R221" s="41"/>
      <c r="S221" s="37"/>
      <c r="T221" s="50"/>
      <c r="U221" s="51"/>
      <c r="V221" s="52"/>
      <c r="W221" s="48">
        <v>3.4363425925925929E-2</v>
      </c>
      <c r="X221" s="30"/>
      <c r="Y221" s="44"/>
      <c r="Z221" s="54"/>
    </row>
    <row r="222" spans="1:34" ht="18" customHeight="1" x14ac:dyDescent="0.25">
      <c r="A222" s="17" t="s">
        <v>701</v>
      </c>
      <c r="B222" s="18"/>
      <c r="C222" s="46"/>
      <c r="D222" s="23"/>
      <c r="E222" s="47"/>
      <c r="F222" s="23"/>
      <c r="G222" s="42"/>
      <c r="H222" s="23"/>
      <c r="I222" s="23">
        <v>1.9120370370370367E-2</v>
      </c>
      <c r="J222" s="163"/>
      <c r="K222" s="41">
        <v>1.8634259259259257E-2</v>
      </c>
      <c r="L222" s="26">
        <v>1.8668981481481481E-2</v>
      </c>
      <c r="M222" s="26"/>
      <c r="N222" s="41"/>
      <c r="O222" s="41"/>
      <c r="P222" s="41"/>
      <c r="Q222" s="41"/>
      <c r="R222" s="41"/>
      <c r="S222" s="37"/>
      <c r="T222" s="50"/>
      <c r="U222" s="51"/>
      <c r="V222" s="52"/>
      <c r="W222" s="48"/>
      <c r="X222" s="30"/>
      <c r="Y222" s="44"/>
      <c r="Z222" s="54"/>
    </row>
    <row r="223" spans="1:34" ht="18" customHeight="1" x14ac:dyDescent="0.25">
      <c r="A223" s="17" t="s">
        <v>702</v>
      </c>
      <c r="B223" s="20"/>
      <c r="C223" s="46"/>
      <c r="D223" s="20">
        <v>1.9421296296296298E-2</v>
      </c>
      <c r="E223" s="47"/>
      <c r="F223" s="21"/>
      <c r="G223" s="21"/>
      <c r="H223" s="23">
        <v>1.8912037037037036E-2</v>
      </c>
      <c r="I223" s="163"/>
      <c r="J223" s="163"/>
      <c r="K223" s="41">
        <v>2.0370370370370369E-2</v>
      </c>
      <c r="L223" s="26"/>
      <c r="M223" s="26"/>
      <c r="N223" s="41"/>
      <c r="O223" s="41"/>
      <c r="P223" s="41"/>
      <c r="Q223" s="41"/>
      <c r="R223" s="41"/>
      <c r="S223" s="37"/>
      <c r="T223" s="50"/>
      <c r="U223" s="51"/>
      <c r="V223" s="52"/>
      <c r="W223" s="48">
        <v>3.4606481481481481E-2</v>
      </c>
      <c r="X223" s="30"/>
      <c r="Y223" s="44"/>
      <c r="Z223" s="54"/>
    </row>
    <row r="224" spans="1:34" ht="18" customHeight="1" x14ac:dyDescent="0.25">
      <c r="A224" s="17" t="s">
        <v>703</v>
      </c>
      <c r="B224" s="20">
        <v>1.8622685185185187E-2</v>
      </c>
      <c r="C224" s="19"/>
      <c r="D224" s="20">
        <v>1.8622685185185187E-2</v>
      </c>
      <c r="E224" s="47"/>
      <c r="F224" s="21"/>
      <c r="G224" s="21"/>
      <c r="H224" s="23">
        <v>1.8460648148148153E-2</v>
      </c>
      <c r="I224" s="42"/>
      <c r="J224" s="18"/>
      <c r="K224" s="58"/>
      <c r="L224" s="26"/>
      <c r="M224" s="26"/>
      <c r="N224" s="41"/>
      <c r="O224" s="41"/>
      <c r="P224" s="41"/>
      <c r="Q224" s="41"/>
      <c r="R224" s="41"/>
      <c r="S224" s="37"/>
      <c r="T224" s="50"/>
      <c r="U224" s="51"/>
      <c r="V224" s="41"/>
      <c r="W224" s="57"/>
      <c r="X224" s="60"/>
      <c r="Y224" s="44"/>
      <c r="Z224" s="54"/>
    </row>
    <row r="225" spans="1:26" ht="18" customHeight="1" x14ac:dyDescent="0.25">
      <c r="A225" s="17" t="s">
        <v>704</v>
      </c>
      <c r="B225" s="41">
        <v>9.9999999999999985E-3</v>
      </c>
      <c r="C225" s="19"/>
      <c r="D225" s="23"/>
      <c r="E225" s="42">
        <v>1.607638888888889E-2</v>
      </c>
      <c r="F225" s="23">
        <v>1.684027777777778E-2</v>
      </c>
      <c r="G225" s="42">
        <v>1.579861111111111E-2</v>
      </c>
      <c r="H225" s="23">
        <v>1.6180555555555556E-2</v>
      </c>
      <c r="I225" s="42"/>
      <c r="J225" s="42">
        <v>1.5925925925925927E-2</v>
      </c>
      <c r="K225" s="58"/>
      <c r="L225" s="18">
        <v>1.6076388888888887E-2</v>
      </c>
      <c r="M225" s="24"/>
      <c r="N225" s="25"/>
      <c r="O225" s="26">
        <v>1.6030092592592592E-2</v>
      </c>
      <c r="P225" s="25"/>
      <c r="Q225" s="26">
        <v>1.5972222222222224E-2</v>
      </c>
      <c r="R225" s="26">
        <v>1.6273148148148148E-2</v>
      </c>
      <c r="S225" s="27"/>
      <c r="T225" s="28"/>
      <c r="U225" s="25"/>
      <c r="V225" s="27"/>
      <c r="W225" s="59">
        <v>2.78125E-2</v>
      </c>
      <c r="X225" s="60"/>
      <c r="Y225" s="55"/>
      <c r="Z225" s="56"/>
    </row>
    <row r="226" spans="1:26" ht="18" customHeight="1" x14ac:dyDescent="0.25">
      <c r="A226" s="17" t="s">
        <v>705</v>
      </c>
      <c r="B226" s="41">
        <v>1.0821759259259258E-2</v>
      </c>
      <c r="C226" s="46"/>
      <c r="D226" s="20">
        <v>1.7060185185185189E-2</v>
      </c>
      <c r="E226" s="42">
        <v>1.7037037037037031E-2</v>
      </c>
      <c r="F226" s="23">
        <v>1.8043981481481484E-2</v>
      </c>
      <c r="G226" s="42">
        <v>1.6400462962962964E-2</v>
      </c>
      <c r="H226" s="23">
        <v>1.6504629629629633E-2</v>
      </c>
      <c r="I226" s="49"/>
      <c r="J226" s="42">
        <v>1.6435185185185185E-2</v>
      </c>
      <c r="K226" s="58"/>
      <c r="L226" s="24"/>
      <c r="M226" s="24"/>
      <c r="N226" s="25"/>
      <c r="O226" s="25"/>
      <c r="P226" s="25"/>
      <c r="Q226" s="25"/>
      <c r="R226" s="25"/>
      <c r="S226" s="27"/>
      <c r="T226" s="28"/>
      <c r="U226" s="25"/>
      <c r="V226" s="52"/>
      <c r="W226" s="59">
        <v>3.0347222222222223E-2</v>
      </c>
      <c r="X226" s="60">
        <v>1.8564814814814815E-2</v>
      </c>
      <c r="Y226" s="55"/>
      <c r="Z226" s="56"/>
    </row>
    <row r="227" spans="1:26" ht="18" customHeight="1" x14ac:dyDescent="0.25">
      <c r="A227" s="17" t="s">
        <v>706</v>
      </c>
      <c r="B227" s="41">
        <v>1.037037037037037E-2</v>
      </c>
      <c r="C227" s="19"/>
      <c r="D227" s="23"/>
      <c r="E227" s="47"/>
      <c r="F227" s="163"/>
      <c r="G227" s="49"/>
      <c r="H227" s="18"/>
      <c r="I227" s="18"/>
      <c r="J227" s="24"/>
      <c r="K227" s="58"/>
      <c r="L227" s="18"/>
      <c r="M227" s="18"/>
      <c r="N227" s="25"/>
      <c r="O227" s="25"/>
      <c r="P227" s="26"/>
      <c r="Q227" s="41"/>
      <c r="R227" s="41"/>
      <c r="S227" s="37"/>
      <c r="T227" s="43"/>
      <c r="U227" s="41"/>
      <c r="V227" s="52"/>
      <c r="W227" s="57"/>
      <c r="X227" s="60"/>
      <c r="Y227" s="31"/>
      <c r="Z227" s="45"/>
    </row>
    <row r="228" spans="1:26" ht="18" customHeight="1" x14ac:dyDescent="0.25">
      <c r="A228" s="17" t="s">
        <v>707</v>
      </c>
      <c r="B228" s="41">
        <v>1.2106481481481482E-2</v>
      </c>
      <c r="C228" s="46"/>
      <c r="D228" s="23"/>
      <c r="E228" s="47"/>
      <c r="F228" s="49"/>
      <c r="G228" s="49"/>
      <c r="H228" s="18"/>
      <c r="I228" s="18"/>
      <c r="J228" s="24"/>
      <c r="K228" s="58"/>
      <c r="L228" s="18"/>
      <c r="M228" s="18"/>
      <c r="N228" s="25"/>
      <c r="O228" s="25"/>
      <c r="P228" s="26"/>
      <c r="Q228" s="41"/>
      <c r="R228" s="41"/>
      <c r="S228" s="37"/>
      <c r="T228" s="43"/>
      <c r="U228" s="41"/>
      <c r="V228" s="52"/>
      <c r="W228" s="57"/>
      <c r="X228" s="60"/>
      <c r="Y228" s="31"/>
      <c r="Z228" s="45"/>
    </row>
    <row r="229" spans="1:26" ht="18" customHeight="1" x14ac:dyDescent="0.25">
      <c r="A229" s="17" t="s">
        <v>708</v>
      </c>
      <c r="B229" s="41"/>
      <c r="C229" s="19"/>
      <c r="D229" s="23"/>
      <c r="E229" s="47"/>
      <c r="F229" s="23">
        <v>1.59375E-2</v>
      </c>
      <c r="G229" s="49"/>
      <c r="H229" s="18"/>
      <c r="I229" s="18"/>
      <c r="J229" s="18"/>
      <c r="K229" s="41">
        <v>1.5532407407407406E-2</v>
      </c>
      <c r="L229" s="26">
        <v>1.525462962962963E-2</v>
      </c>
      <c r="M229" s="26">
        <v>1.5370370370370369E-2</v>
      </c>
      <c r="N229" s="41">
        <v>1.5219907407407409E-2</v>
      </c>
      <c r="O229" s="26">
        <v>1.5266203703703705E-2</v>
      </c>
      <c r="P229" s="26"/>
      <c r="Q229" s="26"/>
      <c r="R229" s="41"/>
      <c r="S229" s="37"/>
      <c r="T229" s="50"/>
      <c r="U229" s="51">
        <v>1.5185185185185185E-2</v>
      </c>
      <c r="V229" s="52"/>
      <c r="W229" s="69"/>
      <c r="X229" s="44">
        <v>1.7835648148148149E-2</v>
      </c>
      <c r="Y229" s="31"/>
      <c r="Z229" s="54">
        <v>2.4710648148148148E-2</v>
      </c>
    </row>
    <row r="230" spans="1:26" ht="18" customHeight="1" x14ac:dyDescent="0.25">
      <c r="A230" s="17" t="s">
        <v>709</v>
      </c>
      <c r="B230" s="41"/>
      <c r="C230" s="19"/>
      <c r="D230" s="23"/>
      <c r="E230" s="47"/>
      <c r="F230" s="23"/>
      <c r="G230" s="49"/>
      <c r="H230" s="18"/>
      <c r="I230" s="18"/>
      <c r="J230" s="42">
        <v>2.072916666666667E-2</v>
      </c>
      <c r="K230" s="49"/>
      <c r="L230" s="26"/>
      <c r="M230" s="26"/>
      <c r="N230" s="41"/>
      <c r="O230" s="26">
        <v>2.028935185185185E-2</v>
      </c>
      <c r="P230" s="26">
        <v>2.0081018518518519E-2</v>
      </c>
      <c r="Q230" s="26">
        <v>2.0370370370370369E-2</v>
      </c>
      <c r="R230" s="41"/>
      <c r="S230" s="37"/>
      <c r="T230" s="50">
        <v>2.0995370370370373E-2</v>
      </c>
      <c r="U230" s="51">
        <v>2.0462962962962964E-2</v>
      </c>
      <c r="V230" s="52"/>
      <c r="W230" s="69"/>
      <c r="X230" s="30"/>
      <c r="Y230" s="31"/>
      <c r="Z230" s="54"/>
    </row>
    <row r="231" spans="1:26" ht="18" customHeight="1" x14ac:dyDescent="0.25">
      <c r="A231" s="17" t="s">
        <v>710</v>
      </c>
      <c r="B231" s="41"/>
      <c r="C231" s="19"/>
      <c r="D231" s="23"/>
      <c r="E231" s="47"/>
      <c r="F231" s="23"/>
      <c r="G231" s="49"/>
      <c r="H231" s="23">
        <v>1.8668981481481477E-2</v>
      </c>
      <c r="I231" s="23">
        <v>1.953703703703704E-2</v>
      </c>
      <c r="J231" s="18"/>
      <c r="K231" s="23">
        <v>1.9247685185185184E-2</v>
      </c>
      <c r="L231" s="26">
        <v>1.9004629629629632E-2</v>
      </c>
      <c r="M231" s="26"/>
      <c r="N231" s="41"/>
      <c r="O231" s="26"/>
      <c r="P231" s="26">
        <v>1.9525462962962963E-2</v>
      </c>
      <c r="Q231" s="26">
        <v>1.8634259259259257E-2</v>
      </c>
      <c r="R231" s="41"/>
      <c r="S231" s="37"/>
      <c r="T231" s="50">
        <v>1.8634259259259257E-2</v>
      </c>
      <c r="U231" s="51">
        <v>1.9050925925925926E-2</v>
      </c>
      <c r="V231" s="52"/>
      <c r="W231" s="29"/>
      <c r="X231" s="70"/>
      <c r="Y231" s="31"/>
      <c r="Z231" s="54"/>
    </row>
    <row r="232" spans="1:26" ht="18" customHeight="1" x14ac:dyDescent="0.25">
      <c r="A232" s="17" t="s">
        <v>711</v>
      </c>
      <c r="B232" s="18">
        <v>1.1990740740740738E-2</v>
      </c>
      <c r="C232" s="19"/>
      <c r="D232" s="20">
        <v>1.9502314814814816E-2</v>
      </c>
      <c r="E232" s="47"/>
      <c r="F232" s="23">
        <v>1.9942129629629633E-2</v>
      </c>
      <c r="G232" s="71">
        <v>0</v>
      </c>
      <c r="H232" s="23">
        <v>1.9085648148148147E-2</v>
      </c>
      <c r="I232" s="23">
        <v>1.9548611111111114E-2</v>
      </c>
      <c r="J232" s="42">
        <v>1.9027777777777775E-2</v>
      </c>
      <c r="K232" s="23">
        <v>1.9108796296296294E-2</v>
      </c>
      <c r="L232" s="18">
        <v>1.8888888888888889E-2</v>
      </c>
      <c r="M232" s="18">
        <v>1.9155092592592592E-2</v>
      </c>
      <c r="N232" s="25"/>
      <c r="O232" s="26">
        <v>1.9212962962962963E-2</v>
      </c>
      <c r="P232" s="26">
        <v>1.8703703703703705E-2</v>
      </c>
      <c r="Q232" s="26">
        <v>1.8726851851851852E-2</v>
      </c>
      <c r="R232" s="26">
        <v>1.8900462962962963E-2</v>
      </c>
      <c r="S232" s="27"/>
      <c r="T232" s="40">
        <v>1.8055555555555557E-2</v>
      </c>
      <c r="U232" s="26">
        <v>1.8379629629629628E-2</v>
      </c>
      <c r="V232" s="27"/>
      <c r="W232" s="29"/>
      <c r="X232" s="70">
        <v>2.193287037037037E-2</v>
      </c>
      <c r="Y232" s="55"/>
      <c r="Z232" s="32">
        <v>2.9930555555555557E-2</v>
      </c>
    </row>
    <row r="233" spans="1:26" ht="18" customHeight="1" x14ac:dyDescent="0.25">
      <c r="A233" s="17" t="s">
        <v>712</v>
      </c>
      <c r="B233" s="18"/>
      <c r="C233" s="19"/>
      <c r="D233" s="20"/>
      <c r="E233" s="47"/>
      <c r="F233" s="23"/>
      <c r="G233" s="71">
        <v>0</v>
      </c>
      <c r="H233" s="23"/>
      <c r="I233" s="23"/>
      <c r="J233" s="42">
        <v>1.7685185185185182E-2</v>
      </c>
      <c r="K233" s="16"/>
      <c r="L233" s="24"/>
      <c r="M233" s="24"/>
      <c r="N233" s="25"/>
      <c r="O233" s="25"/>
      <c r="P233" s="25"/>
      <c r="Q233" s="25"/>
      <c r="R233" s="25"/>
      <c r="S233" s="27"/>
      <c r="T233" s="28"/>
      <c r="U233" s="25"/>
      <c r="V233" s="27"/>
      <c r="W233" s="29"/>
      <c r="X233" s="70"/>
      <c r="Y233" s="55"/>
      <c r="Z233" s="56"/>
    </row>
    <row r="234" spans="1:26" ht="18" customHeight="1" x14ac:dyDescent="0.25">
      <c r="A234" s="17" t="s">
        <v>713</v>
      </c>
      <c r="B234" s="20"/>
      <c r="C234" s="19"/>
      <c r="D234" s="20">
        <v>1.8622685185185187E-2</v>
      </c>
      <c r="E234" s="18"/>
      <c r="F234" s="23">
        <v>1.8622685185185187E-2</v>
      </c>
      <c r="G234" s="49"/>
      <c r="H234" s="18"/>
      <c r="I234" s="49"/>
      <c r="J234" s="42">
        <v>1.8553240740740745E-2</v>
      </c>
      <c r="K234" s="41">
        <v>1.8368055555555554E-2</v>
      </c>
      <c r="L234" s="18"/>
      <c r="M234" s="18"/>
      <c r="N234" s="25"/>
      <c r="O234" s="26">
        <v>1.8379629629629628E-2</v>
      </c>
      <c r="P234" s="26">
        <v>1.8275462962962962E-2</v>
      </c>
      <c r="Q234" s="41">
        <v>1.7905092592592594E-2</v>
      </c>
      <c r="R234" s="41"/>
      <c r="S234" s="37"/>
      <c r="T234" s="43">
        <v>1.8055555555555557E-2</v>
      </c>
      <c r="U234" s="41"/>
      <c r="V234" s="41"/>
      <c r="W234" s="72"/>
      <c r="X234" s="44">
        <v>2.1087962962962961E-2</v>
      </c>
      <c r="Y234" s="55"/>
      <c r="Z234" s="45">
        <v>2.8981481481481483E-2</v>
      </c>
    </row>
    <row r="235" spans="1:26" ht="18" customHeight="1" x14ac:dyDescent="0.25">
      <c r="A235" s="17" t="s">
        <v>714</v>
      </c>
      <c r="B235" s="20"/>
      <c r="C235" s="19"/>
      <c r="D235" s="20">
        <v>1.7013888888888891E-2</v>
      </c>
      <c r="E235" s="18"/>
      <c r="F235" s="21"/>
      <c r="G235" s="21"/>
      <c r="H235" s="18"/>
      <c r="I235" s="49"/>
      <c r="J235" s="18"/>
      <c r="K235" s="49"/>
      <c r="L235" s="26"/>
      <c r="M235" s="26"/>
      <c r="N235" s="41"/>
      <c r="O235" s="41"/>
      <c r="P235" s="26"/>
      <c r="Q235" s="41"/>
      <c r="R235" s="41"/>
      <c r="S235" s="37"/>
      <c r="T235" s="43"/>
      <c r="U235" s="41"/>
      <c r="V235" s="52"/>
      <c r="W235" s="72">
        <v>2.584490740740741E-2</v>
      </c>
      <c r="X235" s="30"/>
      <c r="Y235" s="31"/>
      <c r="Z235" s="45"/>
    </row>
    <row r="236" spans="1:26" ht="18" customHeight="1" x14ac:dyDescent="0.25">
      <c r="A236" s="17" t="s">
        <v>715</v>
      </c>
      <c r="B236" s="20"/>
      <c r="C236" s="46"/>
      <c r="D236" s="20"/>
      <c r="E236" s="18"/>
      <c r="F236" s="23">
        <v>1.6574074074074074E-2</v>
      </c>
      <c r="G236" s="42">
        <v>1.5219907407407404E-2</v>
      </c>
      <c r="H236" s="18"/>
      <c r="I236" s="23">
        <v>1.5347222222222224E-2</v>
      </c>
      <c r="J236" s="42">
        <v>1.5162037037037038E-2</v>
      </c>
      <c r="K236" s="41">
        <v>1.5092592592592593E-2</v>
      </c>
      <c r="L236" s="26">
        <v>1.5069444444444443E-2</v>
      </c>
      <c r="M236" s="26">
        <v>1.5185185185185185E-2</v>
      </c>
      <c r="N236" s="41"/>
      <c r="O236" s="41">
        <v>1.4976851851851852E-2</v>
      </c>
      <c r="P236" s="26">
        <v>1.5300925925925926E-2</v>
      </c>
      <c r="Q236" s="41" t="s">
        <v>388</v>
      </c>
      <c r="R236" s="41"/>
      <c r="S236" s="37"/>
      <c r="T236" s="43"/>
      <c r="U236" s="41"/>
      <c r="V236" s="52"/>
      <c r="W236" s="72">
        <v>2.6574074074074073E-2</v>
      </c>
      <c r="X236" s="30"/>
      <c r="Y236" s="31"/>
      <c r="Z236" s="45"/>
    </row>
    <row r="237" spans="1:26" ht="18" customHeight="1" x14ac:dyDescent="0.25">
      <c r="A237" s="17" t="s">
        <v>716</v>
      </c>
      <c r="B237" s="20"/>
      <c r="C237" s="19"/>
      <c r="D237" s="20">
        <v>2.1261574074074072E-2</v>
      </c>
      <c r="E237" s="18"/>
      <c r="F237" s="21"/>
      <c r="G237" s="21"/>
      <c r="H237" s="18"/>
      <c r="I237" s="49"/>
      <c r="J237" s="24"/>
      <c r="K237" s="49"/>
      <c r="L237" s="18"/>
      <c r="M237" s="18"/>
      <c r="N237" s="25"/>
      <c r="O237" s="25"/>
      <c r="P237" s="25"/>
      <c r="Q237" s="41"/>
      <c r="R237" s="41"/>
      <c r="S237" s="37"/>
      <c r="T237" s="50"/>
      <c r="U237" s="51"/>
      <c r="V237" s="52"/>
      <c r="W237" s="72"/>
      <c r="X237" s="30"/>
      <c r="Y237" s="55"/>
      <c r="Z237" s="54"/>
    </row>
    <row r="238" spans="1:26" ht="15" customHeight="1" x14ac:dyDescent="0.25">
      <c r="A238" s="68" t="s">
        <v>722</v>
      </c>
      <c r="B238" s="73"/>
      <c r="C238" s="73">
        <v>0</v>
      </c>
      <c r="D238" s="73"/>
      <c r="E238" s="73"/>
      <c r="F238" s="73"/>
      <c r="G238" s="73"/>
      <c r="H238" s="73"/>
      <c r="I238" s="73"/>
      <c r="J238" s="73"/>
      <c r="K238" s="101"/>
      <c r="L238" s="73"/>
      <c r="M238" s="73"/>
      <c r="N238" s="67"/>
      <c r="O238" s="67"/>
      <c r="P238" s="67"/>
      <c r="Q238" s="67"/>
      <c r="R238" s="67"/>
      <c r="S238" s="68"/>
      <c r="T238" s="67"/>
      <c r="U238" s="67"/>
      <c r="V238" s="68"/>
      <c r="W238" s="73"/>
      <c r="X238" s="101"/>
      <c r="Y238" s="67"/>
      <c r="Z238" s="67"/>
    </row>
    <row r="239" spans="1:26" ht="15" customHeight="1" x14ac:dyDescent="0.25">
      <c r="A239" s="68"/>
      <c r="B239" s="73"/>
      <c r="C239" s="73"/>
      <c r="D239" s="73"/>
      <c r="E239" s="73"/>
      <c r="F239" s="73"/>
      <c r="G239" s="73"/>
      <c r="H239" s="73"/>
      <c r="I239" s="73"/>
      <c r="J239" s="73"/>
      <c r="K239" s="101"/>
      <c r="L239" s="73"/>
      <c r="M239" s="73"/>
      <c r="N239" s="67"/>
      <c r="O239" s="67"/>
      <c r="P239" s="67"/>
      <c r="Q239" s="67"/>
      <c r="R239" s="67"/>
      <c r="S239" s="68"/>
      <c r="T239" s="67"/>
      <c r="U239" s="67"/>
      <c r="V239" s="68"/>
      <c r="W239" s="73"/>
      <c r="X239" s="101"/>
      <c r="Y239" s="67"/>
      <c r="Z239" s="67"/>
    </row>
    <row r="240" spans="1:26" ht="15" customHeight="1" x14ac:dyDescent="0.25">
      <c r="A240" s="68"/>
      <c r="B240" s="73"/>
      <c r="C240" s="73"/>
      <c r="D240" s="73"/>
      <c r="E240" s="73"/>
      <c r="F240" s="73"/>
      <c r="G240" s="73"/>
      <c r="H240" s="73"/>
      <c r="I240" s="73"/>
      <c r="J240" s="73"/>
      <c r="K240" s="101"/>
      <c r="L240" s="73"/>
      <c r="M240" s="73"/>
      <c r="N240" s="67"/>
      <c r="O240" s="67"/>
      <c r="P240" s="67"/>
      <c r="Q240" s="67"/>
      <c r="R240" s="67"/>
      <c r="S240" s="68"/>
      <c r="T240" s="67"/>
      <c r="U240" s="67"/>
      <c r="V240" s="68"/>
      <c r="W240" s="73"/>
      <c r="X240" s="101"/>
      <c r="Y240" s="67"/>
      <c r="Z240" s="67"/>
    </row>
    <row r="241" spans="1:26" ht="15" customHeight="1" x14ac:dyDescent="0.25">
      <c r="A241" s="68"/>
      <c r="B241" s="73"/>
      <c r="C241" s="73"/>
      <c r="D241" s="73"/>
      <c r="E241" s="73"/>
      <c r="F241" s="73"/>
      <c r="G241" s="73"/>
      <c r="H241" s="73"/>
      <c r="I241" s="73"/>
      <c r="J241" s="73"/>
      <c r="K241" s="101"/>
      <c r="L241" s="73"/>
      <c r="M241" s="73"/>
      <c r="N241" s="67"/>
      <c r="O241" s="67"/>
      <c r="P241" s="67"/>
      <c r="Q241" s="67"/>
      <c r="R241" s="67"/>
      <c r="S241" s="68"/>
      <c r="T241" s="67"/>
      <c r="U241" s="67"/>
      <c r="V241" s="68"/>
      <c r="W241" s="73"/>
      <c r="X241" s="101"/>
      <c r="Y241" s="67"/>
      <c r="Z241" s="67"/>
    </row>
    <row r="242" spans="1:26" ht="15" customHeight="1" x14ac:dyDescent="0.25">
      <c r="A242" s="68"/>
      <c r="B242" s="73"/>
      <c r="C242" s="73"/>
      <c r="D242" s="73"/>
      <c r="E242" s="73"/>
      <c r="F242" s="73"/>
      <c r="G242" s="73"/>
      <c r="H242" s="73"/>
      <c r="I242" s="73"/>
      <c r="J242" s="73"/>
      <c r="K242" s="101"/>
      <c r="L242" s="73"/>
      <c r="M242" s="73"/>
      <c r="N242" s="67"/>
      <c r="O242" s="67"/>
      <c r="P242" s="67"/>
      <c r="Q242" s="67"/>
      <c r="R242" s="67"/>
      <c r="S242" s="68"/>
      <c r="T242" s="67"/>
      <c r="U242" s="67"/>
      <c r="V242" s="68"/>
      <c r="W242" s="73"/>
      <c r="X242" s="101"/>
      <c r="Y242" s="67"/>
      <c r="Z242" s="67"/>
    </row>
    <row r="243" spans="1:26" ht="15" customHeight="1" x14ac:dyDescent="0.25">
      <c r="A243" s="68"/>
      <c r="B243" s="73"/>
      <c r="C243" s="73"/>
      <c r="D243" s="73"/>
      <c r="E243" s="73"/>
      <c r="F243" s="73"/>
      <c r="G243" s="73"/>
      <c r="H243" s="73"/>
      <c r="I243" s="73"/>
      <c r="J243" s="73"/>
      <c r="K243" s="101"/>
      <c r="L243" s="73"/>
      <c r="M243" s="73"/>
      <c r="N243" s="67"/>
      <c r="O243" s="67"/>
      <c r="P243" s="67"/>
      <c r="Q243" s="67"/>
      <c r="R243" s="67"/>
      <c r="S243" s="68"/>
      <c r="T243" s="67"/>
      <c r="U243" s="67"/>
      <c r="V243" s="68"/>
      <c r="W243" s="73"/>
      <c r="X243" s="101"/>
      <c r="Y243" s="67"/>
      <c r="Z243" s="67"/>
    </row>
    <row r="244" spans="1:26" ht="15" customHeight="1" x14ac:dyDescent="0.25">
      <c r="A244" s="68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67"/>
      <c r="O244" s="67"/>
      <c r="P244" s="67"/>
      <c r="Q244" s="67"/>
      <c r="R244" s="67"/>
      <c r="S244" s="68"/>
      <c r="T244" s="67"/>
      <c r="U244" s="67"/>
      <c r="V244" s="68"/>
      <c r="W244" s="73"/>
      <c r="X244" s="73"/>
      <c r="Y244" s="67"/>
      <c r="Z244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E53E-9AF5-4335-BD40-4B3555029C71}">
  <sheetPr codeName="Sheet6"/>
  <dimension ref="A1:G1155"/>
  <sheetViews>
    <sheetView topLeftCell="A597" workbookViewId="0">
      <selection activeCell="B622" sqref="B622"/>
    </sheetView>
  </sheetViews>
  <sheetFormatPr defaultRowHeight="15" x14ac:dyDescent="0.25"/>
  <cols>
    <col min="1" max="1" width="9.140625" style="15"/>
    <col min="2" max="2" width="21" style="14" customWidth="1"/>
    <col min="3" max="3" width="12.140625" style="189" customWidth="1"/>
    <col min="4" max="5" width="12.140625" style="196" customWidth="1"/>
    <col min="6" max="6" width="13.7109375" style="190" customWidth="1"/>
    <col min="7" max="7" width="21.85546875" customWidth="1"/>
  </cols>
  <sheetData>
    <row r="1" spans="1:7" s="15" customFormat="1" x14ac:dyDescent="0.25">
      <c r="A1" s="194" t="s">
        <v>730</v>
      </c>
      <c r="B1" s="191" t="s">
        <v>724</v>
      </c>
      <c r="C1" s="192" t="s">
        <v>725</v>
      </c>
      <c r="D1" s="195" t="s">
        <v>726</v>
      </c>
      <c r="E1" s="195" t="s">
        <v>729</v>
      </c>
      <c r="F1" s="193" t="s">
        <v>727</v>
      </c>
      <c r="G1" s="194" t="s">
        <v>728</v>
      </c>
    </row>
    <row r="2" spans="1:7" x14ac:dyDescent="0.25">
      <c r="B2" s="67" t="s">
        <v>486</v>
      </c>
      <c r="C2" s="187">
        <v>41548</v>
      </c>
      <c r="D2" s="111">
        <v>0</v>
      </c>
      <c r="E2" s="111">
        <v>16</v>
      </c>
      <c r="F2" s="188">
        <v>1.2037037037037037E-2</v>
      </c>
      <c r="G2" s="194" t="s">
        <v>717</v>
      </c>
    </row>
    <row r="3" spans="1:7" x14ac:dyDescent="0.25">
      <c r="B3" s="67" t="s">
        <v>486</v>
      </c>
      <c r="C3" s="187">
        <v>41562</v>
      </c>
      <c r="D3" s="111">
        <v>0</v>
      </c>
      <c r="E3" s="111">
        <v>16</v>
      </c>
      <c r="F3" s="188">
        <v>1.9328703703703706E-2</v>
      </c>
      <c r="G3" s="194" t="s">
        <v>717</v>
      </c>
    </row>
    <row r="4" spans="1:7" x14ac:dyDescent="0.25">
      <c r="B4" s="14" t="s">
        <v>487</v>
      </c>
      <c r="C4" s="189">
        <v>41709</v>
      </c>
      <c r="D4" s="111">
        <v>0</v>
      </c>
      <c r="E4" s="111">
        <v>16</v>
      </c>
      <c r="F4" s="190">
        <v>1.6863425925925928E-2</v>
      </c>
      <c r="G4" s="194" t="s">
        <v>717</v>
      </c>
    </row>
    <row r="5" spans="1:7" x14ac:dyDescent="0.25">
      <c r="B5" s="14" t="s">
        <v>488</v>
      </c>
      <c r="C5" s="189">
        <v>41597</v>
      </c>
      <c r="D5" s="111">
        <v>0</v>
      </c>
      <c r="E5" s="111">
        <v>16</v>
      </c>
      <c r="F5" s="190">
        <v>1.8912037037037036E-2</v>
      </c>
      <c r="G5" s="194" t="s">
        <v>717</v>
      </c>
    </row>
    <row r="6" spans="1:7" x14ac:dyDescent="0.25">
      <c r="B6" s="14" t="s">
        <v>489</v>
      </c>
      <c r="C6" s="189">
        <v>41548</v>
      </c>
      <c r="D6" s="111">
        <v>0</v>
      </c>
      <c r="E6" s="111">
        <v>16</v>
      </c>
      <c r="F6" s="190">
        <v>1.1597222222222224E-2</v>
      </c>
      <c r="G6" s="194" t="s">
        <v>717</v>
      </c>
    </row>
    <row r="7" spans="1:7" x14ac:dyDescent="0.25">
      <c r="B7" s="14" t="s">
        <v>489</v>
      </c>
      <c r="C7" s="189">
        <v>41562</v>
      </c>
      <c r="D7" s="111">
        <v>0</v>
      </c>
      <c r="E7" s="111">
        <v>16</v>
      </c>
      <c r="F7" s="190">
        <v>1.8657407407407407E-2</v>
      </c>
      <c r="G7" s="194" t="s">
        <v>717</v>
      </c>
    </row>
    <row r="8" spans="1:7" x14ac:dyDescent="0.25">
      <c r="B8" s="14" t="s">
        <v>489</v>
      </c>
      <c r="C8" s="189">
        <v>41569</v>
      </c>
      <c r="D8" s="111">
        <v>0</v>
      </c>
      <c r="E8" s="111">
        <v>16</v>
      </c>
      <c r="F8" s="190">
        <v>1.8125000000000002E-2</v>
      </c>
      <c r="G8" s="194" t="s">
        <v>717</v>
      </c>
    </row>
    <row r="9" spans="1:7" x14ac:dyDescent="0.25">
      <c r="B9" s="14" t="s">
        <v>489</v>
      </c>
      <c r="C9" s="189">
        <v>41576</v>
      </c>
      <c r="D9" s="111">
        <v>0</v>
      </c>
      <c r="E9" s="111">
        <v>16</v>
      </c>
      <c r="F9" s="190">
        <v>1.7789351851851851E-2</v>
      </c>
      <c r="G9" s="194" t="s">
        <v>717</v>
      </c>
    </row>
    <row r="10" spans="1:7" x14ac:dyDescent="0.25">
      <c r="B10" s="14" t="s">
        <v>489</v>
      </c>
      <c r="C10" s="189">
        <v>41583</v>
      </c>
      <c r="D10" s="111">
        <v>0</v>
      </c>
      <c r="E10" s="111">
        <v>16</v>
      </c>
      <c r="F10" s="190">
        <v>1.8113425925925925E-2</v>
      </c>
      <c r="G10" s="194" t="s">
        <v>717</v>
      </c>
    </row>
    <row r="11" spans="1:7" x14ac:dyDescent="0.25">
      <c r="B11" s="14" t="s">
        <v>489</v>
      </c>
      <c r="C11" s="189">
        <v>41590</v>
      </c>
      <c r="D11" s="111">
        <v>0</v>
      </c>
      <c r="E11" s="111">
        <v>16</v>
      </c>
      <c r="F11" s="190">
        <v>1.7812499999999998E-2</v>
      </c>
      <c r="G11" s="194" t="s">
        <v>717</v>
      </c>
    </row>
    <row r="12" spans="1:7" x14ac:dyDescent="0.25">
      <c r="B12" s="14" t="s">
        <v>489</v>
      </c>
      <c r="C12" s="189">
        <v>41597</v>
      </c>
      <c r="D12" s="111">
        <v>0</v>
      </c>
      <c r="E12" s="111">
        <v>16</v>
      </c>
      <c r="F12" s="190">
        <v>1.8854166666666665E-2</v>
      </c>
      <c r="G12" s="194" t="s">
        <v>717</v>
      </c>
    </row>
    <row r="13" spans="1:7" x14ac:dyDescent="0.25">
      <c r="B13" s="14" t="s">
        <v>490</v>
      </c>
      <c r="C13" s="189">
        <v>41562</v>
      </c>
      <c r="D13" s="111">
        <v>0</v>
      </c>
      <c r="E13" s="111">
        <v>16</v>
      </c>
      <c r="F13" s="190">
        <v>2.1435185185185186E-2</v>
      </c>
      <c r="G13" s="194" t="s">
        <v>717</v>
      </c>
    </row>
    <row r="14" spans="1:7" x14ac:dyDescent="0.25">
      <c r="B14" s="14" t="s">
        <v>491</v>
      </c>
      <c r="C14" s="189">
        <v>41569</v>
      </c>
      <c r="D14" s="111">
        <v>0</v>
      </c>
      <c r="E14" s="111">
        <v>16</v>
      </c>
      <c r="F14" s="190">
        <v>1.5960648148148151E-2</v>
      </c>
      <c r="G14" s="194" t="s">
        <v>717</v>
      </c>
    </row>
    <row r="15" spans="1:7" x14ac:dyDescent="0.25">
      <c r="B15" s="14" t="s">
        <v>491</v>
      </c>
      <c r="C15" s="189">
        <v>41576</v>
      </c>
      <c r="D15" s="111">
        <v>0</v>
      </c>
      <c r="E15" s="111">
        <v>16</v>
      </c>
      <c r="F15" s="190">
        <v>1.6550925925925931E-2</v>
      </c>
      <c r="G15" s="194" t="s">
        <v>717</v>
      </c>
    </row>
    <row r="16" spans="1:7" x14ac:dyDescent="0.25">
      <c r="B16" s="14" t="s">
        <v>491</v>
      </c>
      <c r="C16" s="189">
        <v>41583</v>
      </c>
      <c r="D16" s="111">
        <v>0</v>
      </c>
      <c r="E16" s="111">
        <v>16</v>
      </c>
      <c r="F16" s="190">
        <v>1.6192129629629633E-2</v>
      </c>
      <c r="G16" s="194" t="s">
        <v>717</v>
      </c>
    </row>
    <row r="17" spans="2:7" x14ac:dyDescent="0.25">
      <c r="B17" s="14" t="s">
        <v>491</v>
      </c>
      <c r="C17" s="189">
        <v>41590</v>
      </c>
      <c r="D17" s="111">
        <v>0</v>
      </c>
      <c r="E17" s="111">
        <v>16</v>
      </c>
      <c r="F17" s="190">
        <v>1.6354166666666666E-2</v>
      </c>
      <c r="G17" s="194" t="s">
        <v>717</v>
      </c>
    </row>
    <row r="18" spans="2:7" x14ac:dyDescent="0.25">
      <c r="B18" s="14" t="s">
        <v>491</v>
      </c>
      <c r="C18" s="189">
        <v>41618</v>
      </c>
      <c r="D18" s="111">
        <v>0</v>
      </c>
      <c r="E18" s="111">
        <v>16</v>
      </c>
      <c r="F18" s="190">
        <v>1.5949074074074074E-2</v>
      </c>
      <c r="G18" s="194" t="s">
        <v>717</v>
      </c>
    </row>
    <row r="19" spans="2:7" x14ac:dyDescent="0.25">
      <c r="B19" s="14" t="s">
        <v>491</v>
      </c>
      <c r="C19" s="189">
        <v>41674</v>
      </c>
      <c r="D19" s="111">
        <v>0</v>
      </c>
      <c r="E19" s="111">
        <v>16</v>
      </c>
      <c r="F19" s="190">
        <v>1.5972222222222224E-2</v>
      </c>
      <c r="G19" s="194" t="s">
        <v>717</v>
      </c>
    </row>
    <row r="20" spans="2:7" x14ac:dyDescent="0.25">
      <c r="B20" s="14" t="s">
        <v>491</v>
      </c>
      <c r="C20" s="189">
        <v>41681</v>
      </c>
      <c r="D20" s="111">
        <v>0</v>
      </c>
      <c r="E20" s="111">
        <v>16</v>
      </c>
      <c r="F20" s="190">
        <v>1.5856481481481482E-2</v>
      </c>
      <c r="G20" s="194" t="s">
        <v>717</v>
      </c>
    </row>
    <row r="21" spans="2:7" x14ac:dyDescent="0.25">
      <c r="B21" s="14" t="s">
        <v>491</v>
      </c>
      <c r="C21" s="189">
        <v>41688</v>
      </c>
      <c r="D21" s="111">
        <v>0</v>
      </c>
      <c r="E21" s="111">
        <v>16</v>
      </c>
      <c r="F21" s="190">
        <v>1.6111111111111111E-2</v>
      </c>
      <c r="G21" s="194" t="s">
        <v>717</v>
      </c>
    </row>
    <row r="22" spans="2:7" x14ac:dyDescent="0.25">
      <c r="B22" s="14" t="s">
        <v>491</v>
      </c>
      <c r="C22" s="189">
        <v>41695</v>
      </c>
      <c r="D22" s="111">
        <v>0</v>
      </c>
      <c r="E22" s="111">
        <v>16</v>
      </c>
      <c r="F22" s="190">
        <v>1.5810185185185184E-2</v>
      </c>
      <c r="G22" s="194" t="s">
        <v>717</v>
      </c>
    </row>
    <row r="23" spans="2:7" x14ac:dyDescent="0.25">
      <c r="B23" s="14" t="s">
        <v>491</v>
      </c>
      <c r="C23" s="189">
        <v>41709</v>
      </c>
      <c r="D23" s="111">
        <v>0</v>
      </c>
      <c r="E23" s="111">
        <v>16</v>
      </c>
      <c r="F23" s="190">
        <v>1.5902777777777776E-2</v>
      </c>
      <c r="G23" s="194" t="s">
        <v>717</v>
      </c>
    </row>
    <row r="24" spans="2:7" x14ac:dyDescent="0.25">
      <c r="B24" s="14" t="s">
        <v>491</v>
      </c>
      <c r="C24" s="189">
        <v>41716</v>
      </c>
      <c r="D24" s="111">
        <v>0</v>
      </c>
      <c r="E24" s="111">
        <v>16</v>
      </c>
      <c r="F24" s="190">
        <v>1.5868055555555555E-2</v>
      </c>
      <c r="G24" s="194" t="s">
        <v>717</v>
      </c>
    </row>
    <row r="25" spans="2:7" x14ac:dyDescent="0.25">
      <c r="B25" s="14" t="s">
        <v>492</v>
      </c>
      <c r="C25" s="189">
        <v>41548</v>
      </c>
      <c r="D25" s="111">
        <v>0</v>
      </c>
      <c r="E25" s="111">
        <v>16</v>
      </c>
      <c r="F25" s="190">
        <v>1.1944444444444443E-2</v>
      </c>
      <c r="G25" s="194" t="s">
        <v>717</v>
      </c>
    </row>
    <row r="26" spans="2:7" x14ac:dyDescent="0.25">
      <c r="B26" s="14" t="s">
        <v>492</v>
      </c>
      <c r="C26" s="189">
        <v>41562</v>
      </c>
      <c r="D26" s="111">
        <v>0</v>
      </c>
      <c r="E26" s="111">
        <v>16</v>
      </c>
      <c r="F26" s="190">
        <v>1.8194444444444451E-2</v>
      </c>
      <c r="G26" s="194" t="s">
        <v>717</v>
      </c>
    </row>
    <row r="27" spans="2:7" x14ac:dyDescent="0.25">
      <c r="B27" s="14" t="s">
        <v>492</v>
      </c>
      <c r="C27" s="189">
        <v>41569</v>
      </c>
      <c r="D27" s="111">
        <v>0</v>
      </c>
      <c r="E27" s="111">
        <v>16</v>
      </c>
      <c r="F27" s="190">
        <v>1.7847222222222223E-2</v>
      </c>
      <c r="G27" s="194" t="s">
        <v>717</v>
      </c>
    </row>
    <row r="28" spans="2:7" x14ac:dyDescent="0.25">
      <c r="B28" s="14" t="s">
        <v>492</v>
      </c>
      <c r="C28" s="189">
        <v>41576</v>
      </c>
      <c r="D28" s="111">
        <v>0</v>
      </c>
      <c r="E28" s="111">
        <v>16</v>
      </c>
      <c r="F28" s="190">
        <v>1.8055555555555557E-2</v>
      </c>
      <c r="G28" s="194" t="s">
        <v>717</v>
      </c>
    </row>
    <row r="29" spans="2:7" x14ac:dyDescent="0.25">
      <c r="B29" s="14" t="s">
        <v>492</v>
      </c>
      <c r="C29" s="189">
        <v>41583</v>
      </c>
      <c r="D29" s="111">
        <v>0</v>
      </c>
      <c r="E29" s="111">
        <v>16</v>
      </c>
      <c r="F29" s="190">
        <v>1.7974537037037039E-2</v>
      </c>
      <c r="G29" s="194" t="s">
        <v>717</v>
      </c>
    </row>
    <row r="30" spans="2:7" x14ac:dyDescent="0.25">
      <c r="B30" s="14" t="s">
        <v>492</v>
      </c>
      <c r="C30" s="189">
        <v>41590</v>
      </c>
      <c r="D30" s="111">
        <v>0</v>
      </c>
      <c r="E30" s="111">
        <v>16</v>
      </c>
      <c r="F30" s="190">
        <v>1.7986111111111109E-2</v>
      </c>
      <c r="G30" s="194" t="s">
        <v>717</v>
      </c>
    </row>
    <row r="31" spans="2:7" x14ac:dyDescent="0.25">
      <c r="B31" s="14" t="s">
        <v>492</v>
      </c>
      <c r="C31" s="189">
        <v>41597</v>
      </c>
      <c r="D31" s="111">
        <v>0</v>
      </c>
      <c r="E31" s="111">
        <v>16</v>
      </c>
      <c r="F31" s="190">
        <v>1.8599537037037032E-2</v>
      </c>
      <c r="G31" s="194" t="s">
        <v>717</v>
      </c>
    </row>
    <row r="32" spans="2:7" x14ac:dyDescent="0.25">
      <c r="B32" s="14" t="s">
        <v>492</v>
      </c>
      <c r="C32" s="189">
        <v>41618</v>
      </c>
      <c r="D32" s="111">
        <v>0</v>
      </c>
      <c r="E32" s="111">
        <v>16</v>
      </c>
      <c r="F32" s="190">
        <v>2.0069444444444442E-2</v>
      </c>
      <c r="G32" s="194" t="s">
        <v>717</v>
      </c>
    </row>
    <row r="33" spans="2:7" x14ac:dyDescent="0.25">
      <c r="B33" s="14" t="s">
        <v>492</v>
      </c>
      <c r="C33" s="189">
        <v>41653</v>
      </c>
      <c r="D33" s="111">
        <v>0</v>
      </c>
      <c r="E33" s="111">
        <v>16</v>
      </c>
      <c r="F33" s="190">
        <v>1.7928240740740741E-2</v>
      </c>
      <c r="G33" s="194" t="s">
        <v>717</v>
      </c>
    </row>
    <row r="34" spans="2:7" x14ac:dyDescent="0.25">
      <c r="B34" s="14" t="s">
        <v>492</v>
      </c>
      <c r="C34" s="189">
        <v>41660</v>
      </c>
      <c r="D34" s="111">
        <v>0</v>
      </c>
      <c r="E34" s="111">
        <v>16</v>
      </c>
      <c r="F34" s="190">
        <v>1.8310185185185186E-2</v>
      </c>
      <c r="G34" s="194" t="s">
        <v>717</v>
      </c>
    </row>
    <row r="35" spans="2:7" x14ac:dyDescent="0.25">
      <c r="B35" s="14" t="s">
        <v>492</v>
      </c>
      <c r="C35" s="189">
        <v>41667</v>
      </c>
      <c r="D35" s="111">
        <v>0</v>
      </c>
      <c r="E35" s="111">
        <v>16</v>
      </c>
      <c r="F35" s="190">
        <v>1.8564814814814815E-2</v>
      </c>
      <c r="G35" s="194" t="s">
        <v>717</v>
      </c>
    </row>
    <row r="36" spans="2:7" x14ac:dyDescent="0.25">
      <c r="B36" s="14" t="s">
        <v>492</v>
      </c>
      <c r="C36" s="189">
        <v>41681</v>
      </c>
      <c r="D36" s="111">
        <v>0</v>
      </c>
      <c r="E36" s="111">
        <v>16</v>
      </c>
      <c r="F36" s="190">
        <v>1.7662037037037035E-2</v>
      </c>
      <c r="G36" s="194" t="s">
        <v>717</v>
      </c>
    </row>
    <row r="37" spans="2:7" x14ac:dyDescent="0.25">
      <c r="B37" s="14" t="s">
        <v>492</v>
      </c>
      <c r="C37" s="189">
        <v>41688</v>
      </c>
      <c r="D37" s="111">
        <v>0</v>
      </c>
      <c r="E37" s="111">
        <v>16</v>
      </c>
      <c r="F37" s="190">
        <v>1.7916666666666668E-2</v>
      </c>
      <c r="G37" s="194" t="s">
        <v>717</v>
      </c>
    </row>
    <row r="38" spans="2:7" x14ac:dyDescent="0.25">
      <c r="B38" s="14" t="s">
        <v>492</v>
      </c>
      <c r="C38" s="189">
        <v>41695</v>
      </c>
      <c r="D38" s="111">
        <v>0</v>
      </c>
      <c r="E38" s="111">
        <v>16</v>
      </c>
      <c r="F38" s="190">
        <v>1.800925925925926E-2</v>
      </c>
      <c r="G38" s="194" t="s">
        <v>717</v>
      </c>
    </row>
    <row r="39" spans="2:7" x14ac:dyDescent="0.25">
      <c r="B39" s="14" t="s">
        <v>492</v>
      </c>
      <c r="C39" s="189">
        <v>41709</v>
      </c>
      <c r="D39" s="111">
        <v>0</v>
      </c>
      <c r="E39" s="111">
        <v>16</v>
      </c>
      <c r="F39" s="190">
        <v>1.7731481481481483E-2</v>
      </c>
      <c r="G39" s="194" t="s">
        <v>717</v>
      </c>
    </row>
    <row r="40" spans="2:7" x14ac:dyDescent="0.25">
      <c r="B40" s="14" t="s">
        <v>492</v>
      </c>
      <c r="C40" s="189">
        <v>41716</v>
      </c>
      <c r="D40" s="111">
        <v>0</v>
      </c>
      <c r="E40" s="111">
        <v>16</v>
      </c>
      <c r="F40" s="190">
        <v>1.7731481481481483E-2</v>
      </c>
      <c r="G40" s="194" t="s">
        <v>717</v>
      </c>
    </row>
    <row r="41" spans="2:7" x14ac:dyDescent="0.25">
      <c r="B41" s="14" t="s">
        <v>492</v>
      </c>
      <c r="C41" s="189">
        <v>41611</v>
      </c>
      <c r="D41" s="196">
        <v>0</v>
      </c>
      <c r="E41" s="196">
        <v>0</v>
      </c>
      <c r="F41" s="190">
        <v>4.1053240740740744E-2</v>
      </c>
      <c r="G41" s="194" t="s">
        <v>718</v>
      </c>
    </row>
    <row r="42" spans="2:7" x14ac:dyDescent="0.25">
      <c r="B42" s="14" t="s">
        <v>492</v>
      </c>
      <c r="C42" s="189">
        <v>41686</v>
      </c>
      <c r="D42" s="196">
        <v>0</v>
      </c>
      <c r="E42" s="196">
        <v>40</v>
      </c>
      <c r="F42" s="190">
        <v>4.5740740740740742E-2</v>
      </c>
      <c r="G42" s="194" t="s">
        <v>720</v>
      </c>
    </row>
    <row r="43" spans="2:7" x14ac:dyDescent="0.25">
      <c r="B43" s="14" t="s">
        <v>492</v>
      </c>
      <c r="C43" s="189">
        <v>41700</v>
      </c>
      <c r="D43" s="196">
        <v>0</v>
      </c>
      <c r="E43" s="196">
        <v>25</v>
      </c>
      <c r="F43" s="190">
        <v>2.8287037037037038E-2</v>
      </c>
      <c r="G43" s="194" t="s">
        <v>721</v>
      </c>
    </row>
    <row r="44" spans="2:7" x14ac:dyDescent="0.25">
      <c r="B44" s="14" t="s">
        <v>493</v>
      </c>
      <c r="C44" s="189">
        <v>41562</v>
      </c>
      <c r="D44" s="111">
        <v>0</v>
      </c>
      <c r="E44" s="111">
        <v>16</v>
      </c>
      <c r="F44" s="190">
        <v>1.863425925925926E-2</v>
      </c>
      <c r="G44" s="194" t="s">
        <v>717</v>
      </c>
    </row>
    <row r="45" spans="2:7" x14ac:dyDescent="0.25">
      <c r="B45" s="14" t="s">
        <v>494</v>
      </c>
      <c r="C45" s="189">
        <v>41548</v>
      </c>
      <c r="D45" s="111">
        <v>0</v>
      </c>
      <c r="E45" s="111">
        <v>16</v>
      </c>
      <c r="F45" s="190">
        <v>1.0694444444444447E-2</v>
      </c>
      <c r="G45" s="194" t="s">
        <v>717</v>
      </c>
    </row>
    <row r="46" spans="2:7" x14ac:dyDescent="0.25">
      <c r="B46" s="14" t="s">
        <v>494</v>
      </c>
      <c r="C46" s="189">
        <v>41590</v>
      </c>
      <c r="D46" s="111">
        <v>0</v>
      </c>
      <c r="E46" s="111">
        <v>16</v>
      </c>
      <c r="F46" s="190">
        <v>1.6817129629629633E-2</v>
      </c>
      <c r="G46" s="194" t="s">
        <v>717</v>
      </c>
    </row>
    <row r="47" spans="2:7" x14ac:dyDescent="0.25">
      <c r="B47" s="14" t="s">
        <v>494</v>
      </c>
      <c r="C47" s="189">
        <v>41597</v>
      </c>
      <c r="D47" s="111">
        <v>0</v>
      </c>
      <c r="E47" s="111">
        <v>16</v>
      </c>
      <c r="F47" s="190">
        <v>1.7175925925925931E-2</v>
      </c>
      <c r="G47" s="194" t="s">
        <v>717</v>
      </c>
    </row>
    <row r="48" spans="2:7" x14ac:dyDescent="0.25">
      <c r="B48" s="14" t="s">
        <v>494</v>
      </c>
      <c r="C48" s="189">
        <v>41604</v>
      </c>
      <c r="D48" s="111">
        <v>0</v>
      </c>
      <c r="E48" s="111">
        <v>16</v>
      </c>
      <c r="F48" s="190">
        <v>1.6527777777777773E-2</v>
      </c>
      <c r="G48" s="194" t="s">
        <v>717</v>
      </c>
    </row>
    <row r="49" spans="2:7" x14ac:dyDescent="0.25">
      <c r="B49" s="14" t="s">
        <v>494</v>
      </c>
      <c r="C49" s="189">
        <v>41653</v>
      </c>
      <c r="D49" s="111">
        <v>0</v>
      </c>
      <c r="E49" s="111">
        <v>16</v>
      </c>
      <c r="F49" s="190">
        <v>1.6909722222222225E-2</v>
      </c>
      <c r="G49" s="194" t="s">
        <v>717</v>
      </c>
    </row>
    <row r="50" spans="2:7" x14ac:dyDescent="0.25">
      <c r="B50" s="14" t="s">
        <v>494</v>
      </c>
      <c r="C50" s="189">
        <v>41667</v>
      </c>
      <c r="D50" s="111">
        <v>0</v>
      </c>
      <c r="E50" s="111">
        <v>16</v>
      </c>
      <c r="F50" s="190">
        <v>1.6724537037037034E-2</v>
      </c>
      <c r="G50" s="194" t="s">
        <v>717</v>
      </c>
    </row>
    <row r="51" spans="2:7" x14ac:dyDescent="0.25">
      <c r="B51" s="14" t="s">
        <v>494</v>
      </c>
      <c r="C51" s="189">
        <v>41695</v>
      </c>
      <c r="D51" s="111">
        <v>0</v>
      </c>
      <c r="E51" s="111">
        <v>16</v>
      </c>
      <c r="F51" s="190">
        <v>1.7696759259259259E-2</v>
      </c>
      <c r="G51" s="194" t="s">
        <v>717</v>
      </c>
    </row>
    <row r="52" spans="2:7" x14ac:dyDescent="0.25">
      <c r="B52" s="14" t="s">
        <v>494</v>
      </c>
      <c r="C52" s="189">
        <v>41709</v>
      </c>
      <c r="D52" s="111">
        <v>0</v>
      </c>
      <c r="E52" s="111">
        <v>16</v>
      </c>
      <c r="F52" s="190">
        <v>1.6666666666666666E-2</v>
      </c>
      <c r="G52" s="194" t="s">
        <v>717</v>
      </c>
    </row>
    <row r="53" spans="2:7" x14ac:dyDescent="0.25">
      <c r="B53" s="14" t="s">
        <v>420</v>
      </c>
      <c r="C53" s="189">
        <v>41548</v>
      </c>
      <c r="D53" s="111">
        <v>0</v>
      </c>
      <c r="E53" s="111">
        <v>16</v>
      </c>
      <c r="F53" s="190">
        <v>1.4236111111111111E-2</v>
      </c>
      <c r="G53" s="194" t="s">
        <v>717</v>
      </c>
    </row>
    <row r="54" spans="2:7" x14ac:dyDescent="0.25">
      <c r="B54" s="14" t="s">
        <v>420</v>
      </c>
      <c r="C54" s="189">
        <v>41562</v>
      </c>
      <c r="D54" s="111">
        <v>0</v>
      </c>
      <c r="E54" s="111">
        <v>16</v>
      </c>
      <c r="F54" s="190">
        <v>2.2847222222222224E-2</v>
      </c>
      <c r="G54" s="194" t="s">
        <v>717</v>
      </c>
    </row>
    <row r="55" spans="2:7" x14ac:dyDescent="0.25">
      <c r="B55" s="14" t="s">
        <v>420</v>
      </c>
      <c r="C55" s="189">
        <v>41569</v>
      </c>
      <c r="D55" s="111">
        <v>0</v>
      </c>
      <c r="E55" s="111">
        <v>16</v>
      </c>
      <c r="F55" s="190">
        <v>2.2604166666666668E-2</v>
      </c>
      <c r="G55" s="194" t="s">
        <v>717</v>
      </c>
    </row>
    <row r="56" spans="2:7" x14ac:dyDescent="0.25">
      <c r="B56" s="14" t="s">
        <v>420</v>
      </c>
      <c r="C56" s="189">
        <v>41576</v>
      </c>
      <c r="D56" s="111">
        <v>0</v>
      </c>
      <c r="E56" s="111">
        <v>16</v>
      </c>
      <c r="F56" s="190">
        <v>2.3923611111111107E-2</v>
      </c>
      <c r="G56" s="194" t="s">
        <v>717</v>
      </c>
    </row>
    <row r="57" spans="2:7" x14ac:dyDescent="0.25">
      <c r="B57" s="14" t="s">
        <v>420</v>
      </c>
      <c r="C57" s="189">
        <v>41583</v>
      </c>
      <c r="D57" s="111">
        <v>0</v>
      </c>
      <c r="E57" s="111">
        <v>16</v>
      </c>
      <c r="F57" s="190">
        <v>2.2199074074074076E-2</v>
      </c>
      <c r="G57" s="194" t="s">
        <v>717</v>
      </c>
    </row>
    <row r="58" spans="2:7" x14ac:dyDescent="0.25">
      <c r="B58" s="14" t="s">
        <v>420</v>
      </c>
      <c r="C58" s="189">
        <v>41590</v>
      </c>
      <c r="D58" s="111">
        <v>0</v>
      </c>
      <c r="E58" s="111">
        <v>16</v>
      </c>
      <c r="F58" s="190">
        <v>2.2777777777777782E-2</v>
      </c>
      <c r="G58" s="194" t="s">
        <v>717</v>
      </c>
    </row>
    <row r="59" spans="2:7" x14ac:dyDescent="0.25">
      <c r="B59" s="14" t="s">
        <v>420</v>
      </c>
      <c r="C59" s="189">
        <v>41667</v>
      </c>
      <c r="D59" s="111">
        <v>0</v>
      </c>
      <c r="E59" s="111">
        <v>16</v>
      </c>
      <c r="F59" s="190">
        <v>2.298611111111111E-2</v>
      </c>
      <c r="G59" s="194" t="s">
        <v>717</v>
      </c>
    </row>
    <row r="60" spans="2:7" x14ac:dyDescent="0.25">
      <c r="B60" s="14" t="s">
        <v>420</v>
      </c>
      <c r="C60" s="189">
        <v>41681</v>
      </c>
      <c r="D60" s="111">
        <v>0</v>
      </c>
      <c r="E60" s="111">
        <v>16</v>
      </c>
      <c r="F60" s="190">
        <v>2.1828703703703701E-2</v>
      </c>
      <c r="G60" s="194" t="s">
        <v>717</v>
      </c>
    </row>
    <row r="61" spans="2:7" x14ac:dyDescent="0.25">
      <c r="B61" s="14" t="s">
        <v>420</v>
      </c>
      <c r="C61" s="189">
        <v>41688</v>
      </c>
      <c r="D61" s="111">
        <v>0</v>
      </c>
      <c r="E61" s="111">
        <v>16</v>
      </c>
      <c r="F61" s="190">
        <v>2.1898148148148149E-2</v>
      </c>
      <c r="G61" s="194" t="s">
        <v>717</v>
      </c>
    </row>
    <row r="62" spans="2:7" x14ac:dyDescent="0.25">
      <c r="B62" s="14" t="s">
        <v>420</v>
      </c>
      <c r="C62" s="189">
        <v>41695</v>
      </c>
      <c r="D62" s="111">
        <v>0</v>
      </c>
      <c r="E62" s="111">
        <v>16</v>
      </c>
      <c r="F62" s="190">
        <v>2.0798611111111111E-2</v>
      </c>
      <c r="G62" s="194" t="s">
        <v>717</v>
      </c>
    </row>
    <row r="63" spans="2:7" x14ac:dyDescent="0.25">
      <c r="B63" s="14" t="s">
        <v>420</v>
      </c>
      <c r="C63" s="189">
        <v>41709</v>
      </c>
      <c r="D63" s="111">
        <v>0</v>
      </c>
      <c r="E63" s="111">
        <v>16</v>
      </c>
      <c r="F63" s="190">
        <v>2.1388888888888888E-2</v>
      </c>
      <c r="G63" s="194" t="s">
        <v>717</v>
      </c>
    </row>
    <row r="64" spans="2:7" x14ac:dyDescent="0.25">
      <c r="B64" s="14" t="s">
        <v>420</v>
      </c>
      <c r="C64" s="189">
        <v>41716</v>
      </c>
      <c r="D64" s="111">
        <v>0</v>
      </c>
      <c r="E64" s="111">
        <v>16</v>
      </c>
      <c r="F64" s="190">
        <v>1.9432870370370371E-2</v>
      </c>
      <c r="G64" s="194" t="s">
        <v>717</v>
      </c>
    </row>
    <row r="65" spans="2:7" x14ac:dyDescent="0.25">
      <c r="B65" s="14" t="s">
        <v>420</v>
      </c>
      <c r="C65" s="189">
        <v>41686</v>
      </c>
      <c r="D65" s="196">
        <v>0</v>
      </c>
      <c r="E65" s="196">
        <v>40</v>
      </c>
      <c r="F65" s="190">
        <v>5.8020833333333334E-2</v>
      </c>
      <c r="G65" s="194" t="s">
        <v>720</v>
      </c>
    </row>
    <row r="66" spans="2:7" x14ac:dyDescent="0.25">
      <c r="B66" s="14" t="s">
        <v>420</v>
      </c>
      <c r="C66" s="189">
        <v>41700</v>
      </c>
      <c r="D66" s="196">
        <v>0</v>
      </c>
      <c r="E66" s="196">
        <v>25</v>
      </c>
      <c r="F66" s="190">
        <v>3.5439814814814813E-2</v>
      </c>
      <c r="G66" s="194" t="s">
        <v>721</v>
      </c>
    </row>
    <row r="67" spans="2:7" x14ac:dyDescent="0.25">
      <c r="B67" s="14" t="s">
        <v>495</v>
      </c>
      <c r="C67" s="189">
        <v>41597</v>
      </c>
      <c r="D67" s="111">
        <v>0</v>
      </c>
      <c r="E67" s="111">
        <v>16</v>
      </c>
      <c r="F67" s="190">
        <v>2.3576388888888886E-2</v>
      </c>
      <c r="G67" s="194" t="s">
        <v>717</v>
      </c>
    </row>
    <row r="68" spans="2:7" x14ac:dyDescent="0.25">
      <c r="B68" s="14" t="s">
        <v>495</v>
      </c>
      <c r="C68" s="189">
        <v>41618</v>
      </c>
      <c r="D68" s="111">
        <v>0</v>
      </c>
      <c r="E68" s="111">
        <v>16</v>
      </c>
      <c r="F68" s="190">
        <v>2.1747685185185186E-2</v>
      </c>
      <c r="G68" s="194" t="s">
        <v>717</v>
      </c>
    </row>
    <row r="69" spans="2:7" x14ac:dyDescent="0.25">
      <c r="B69" s="14" t="s">
        <v>495</v>
      </c>
      <c r="C69" s="189">
        <v>41653</v>
      </c>
      <c r="D69" s="111">
        <v>0</v>
      </c>
      <c r="E69" s="111">
        <v>16</v>
      </c>
      <c r="F69" s="190">
        <v>2.1574074074074075E-2</v>
      </c>
      <c r="G69" s="194" t="s">
        <v>717</v>
      </c>
    </row>
    <row r="70" spans="2:7" x14ac:dyDescent="0.25">
      <c r="B70" s="14" t="s">
        <v>495</v>
      </c>
      <c r="C70" s="189">
        <v>41667</v>
      </c>
      <c r="D70" s="111">
        <v>0</v>
      </c>
      <c r="E70" s="111">
        <v>16</v>
      </c>
      <c r="F70" s="190">
        <v>2.1331018518518517E-2</v>
      </c>
      <c r="G70" s="194" t="s">
        <v>717</v>
      </c>
    </row>
    <row r="71" spans="2:7" x14ac:dyDescent="0.25">
      <c r="B71" s="14" t="s">
        <v>495</v>
      </c>
      <c r="C71" s="189">
        <v>41681</v>
      </c>
      <c r="D71" s="111">
        <v>0</v>
      </c>
      <c r="E71" s="111">
        <v>16</v>
      </c>
      <c r="F71" s="190">
        <v>2.2418981481481481E-2</v>
      </c>
      <c r="G71" s="194" t="s">
        <v>717</v>
      </c>
    </row>
    <row r="72" spans="2:7" x14ac:dyDescent="0.25">
      <c r="B72" s="14" t="s">
        <v>495</v>
      </c>
      <c r="C72" s="189">
        <v>41695</v>
      </c>
      <c r="D72" s="111">
        <v>0</v>
      </c>
      <c r="E72" s="111">
        <v>16</v>
      </c>
      <c r="F72" s="190">
        <v>2.1712962962962962E-2</v>
      </c>
      <c r="G72" s="194" t="s">
        <v>717</v>
      </c>
    </row>
    <row r="73" spans="2:7" x14ac:dyDescent="0.25">
      <c r="B73" s="14" t="s">
        <v>495</v>
      </c>
      <c r="C73" s="189">
        <v>41709</v>
      </c>
      <c r="D73" s="111">
        <v>0</v>
      </c>
      <c r="E73" s="111">
        <v>16</v>
      </c>
      <c r="F73" s="190">
        <v>2.179398148148148E-2</v>
      </c>
      <c r="G73" s="194" t="s">
        <v>717</v>
      </c>
    </row>
    <row r="74" spans="2:7" x14ac:dyDescent="0.25">
      <c r="B74" s="14" t="s">
        <v>495</v>
      </c>
      <c r="C74" s="189">
        <v>41716</v>
      </c>
      <c r="D74" s="111">
        <v>0</v>
      </c>
      <c r="E74" s="111">
        <v>16</v>
      </c>
      <c r="F74" s="190">
        <v>2.1076388888888891E-2</v>
      </c>
      <c r="G74" s="194" t="s">
        <v>717</v>
      </c>
    </row>
    <row r="75" spans="2:7" x14ac:dyDescent="0.25">
      <c r="B75" s="14" t="s">
        <v>496</v>
      </c>
      <c r="C75" s="189">
        <v>41597</v>
      </c>
      <c r="D75" s="111">
        <v>0</v>
      </c>
      <c r="E75" s="111">
        <v>16</v>
      </c>
      <c r="F75" s="190">
        <v>1.9270833333333334E-2</v>
      </c>
      <c r="G75" s="194" t="s">
        <v>717</v>
      </c>
    </row>
    <row r="76" spans="2:7" x14ac:dyDescent="0.25">
      <c r="B76" s="14" t="s">
        <v>497</v>
      </c>
      <c r="C76" s="189">
        <v>41576</v>
      </c>
      <c r="D76" s="111">
        <v>0</v>
      </c>
      <c r="E76" s="111">
        <v>16</v>
      </c>
      <c r="F76" s="190">
        <v>1.7291666666666664E-2</v>
      </c>
      <c r="G76" s="194" t="s">
        <v>717</v>
      </c>
    </row>
    <row r="77" spans="2:7" x14ac:dyDescent="0.25">
      <c r="B77" s="14" t="s">
        <v>497</v>
      </c>
      <c r="C77" s="189">
        <v>41590</v>
      </c>
      <c r="D77" s="111">
        <v>0</v>
      </c>
      <c r="E77" s="111">
        <v>16</v>
      </c>
      <c r="F77" s="190">
        <v>1.6678240740740737E-2</v>
      </c>
      <c r="G77" s="194" t="s">
        <v>717</v>
      </c>
    </row>
    <row r="78" spans="2:7" x14ac:dyDescent="0.25">
      <c r="B78" s="14" t="s">
        <v>497</v>
      </c>
      <c r="C78" s="189">
        <v>41681</v>
      </c>
      <c r="D78" s="111">
        <v>0</v>
      </c>
      <c r="E78" s="111">
        <v>16</v>
      </c>
      <c r="F78" s="190">
        <v>1.7141203703703704E-2</v>
      </c>
      <c r="G78" s="194" t="s">
        <v>717</v>
      </c>
    </row>
    <row r="79" spans="2:7" x14ac:dyDescent="0.25">
      <c r="B79" s="14" t="s">
        <v>498</v>
      </c>
      <c r="C79" s="189">
        <v>41576</v>
      </c>
      <c r="D79" s="111">
        <v>0</v>
      </c>
      <c r="E79" s="111">
        <v>16</v>
      </c>
      <c r="F79" s="190">
        <v>1.7592592592592594E-2</v>
      </c>
      <c r="G79" s="194" t="s">
        <v>717</v>
      </c>
    </row>
    <row r="80" spans="2:7" x14ac:dyDescent="0.25">
      <c r="B80" s="14" t="s">
        <v>498</v>
      </c>
      <c r="C80" s="189">
        <v>41583</v>
      </c>
      <c r="D80" s="111">
        <v>0</v>
      </c>
      <c r="E80" s="111">
        <v>16</v>
      </c>
      <c r="F80" s="190">
        <v>1.6516203703703703E-2</v>
      </c>
      <c r="G80" s="194" t="s">
        <v>717</v>
      </c>
    </row>
    <row r="81" spans="2:7" x14ac:dyDescent="0.25">
      <c r="B81" s="14" t="s">
        <v>498</v>
      </c>
      <c r="C81" s="189">
        <v>41667</v>
      </c>
      <c r="D81" s="111">
        <v>0</v>
      </c>
      <c r="E81" s="111">
        <v>16</v>
      </c>
      <c r="F81" s="190">
        <v>1.6724537037037034E-2</v>
      </c>
      <c r="G81" s="194" t="s">
        <v>717</v>
      </c>
    </row>
    <row r="82" spans="2:7" x14ac:dyDescent="0.25">
      <c r="B82" s="14" t="s">
        <v>498</v>
      </c>
      <c r="C82" s="189">
        <v>41674</v>
      </c>
      <c r="D82" s="111">
        <v>0</v>
      </c>
      <c r="E82" s="111">
        <v>16</v>
      </c>
      <c r="F82" s="190">
        <v>1.6643518518518519E-2</v>
      </c>
      <c r="G82" s="194" t="s">
        <v>717</v>
      </c>
    </row>
    <row r="83" spans="2:7" x14ac:dyDescent="0.25">
      <c r="B83" s="14" t="s">
        <v>499</v>
      </c>
      <c r="C83" s="189">
        <v>41667</v>
      </c>
      <c r="D83" s="111">
        <v>0</v>
      </c>
      <c r="E83" s="111">
        <v>16</v>
      </c>
      <c r="F83" s="190">
        <v>1.7094907407407409E-2</v>
      </c>
      <c r="G83" s="194" t="s">
        <v>717</v>
      </c>
    </row>
    <row r="84" spans="2:7" x14ac:dyDescent="0.25">
      <c r="B84" s="14" t="s">
        <v>500</v>
      </c>
      <c r="C84" s="189">
        <v>41569</v>
      </c>
      <c r="D84" s="111">
        <v>0</v>
      </c>
      <c r="E84" s="111">
        <v>16</v>
      </c>
      <c r="F84" s="190">
        <v>1.9768518518518519E-2</v>
      </c>
      <c r="G84" s="194" t="s">
        <v>717</v>
      </c>
    </row>
    <row r="85" spans="2:7" x14ac:dyDescent="0.25">
      <c r="B85" s="14" t="s">
        <v>500</v>
      </c>
      <c r="C85" s="189">
        <v>41583</v>
      </c>
      <c r="D85" s="111">
        <v>0</v>
      </c>
      <c r="E85" s="111">
        <v>16</v>
      </c>
      <c r="F85" s="190">
        <v>1.9687500000000004E-2</v>
      </c>
      <c r="G85" s="194" t="s">
        <v>717</v>
      </c>
    </row>
    <row r="86" spans="2:7" x14ac:dyDescent="0.25">
      <c r="B86" s="14" t="s">
        <v>500</v>
      </c>
      <c r="C86" s="189">
        <v>41590</v>
      </c>
      <c r="D86" s="111">
        <v>0</v>
      </c>
      <c r="E86" s="111">
        <v>16</v>
      </c>
      <c r="F86" s="190">
        <v>2.0011574074074074E-2</v>
      </c>
      <c r="G86" s="194" t="s">
        <v>717</v>
      </c>
    </row>
    <row r="87" spans="2:7" x14ac:dyDescent="0.25">
      <c r="B87" s="14" t="s">
        <v>501</v>
      </c>
      <c r="C87" s="189">
        <v>41611</v>
      </c>
      <c r="D87" s="196">
        <v>0</v>
      </c>
      <c r="E87" s="196">
        <v>0</v>
      </c>
      <c r="F87" s="190">
        <v>2.8981481481481483E-2</v>
      </c>
      <c r="G87" s="194" t="s">
        <v>718</v>
      </c>
    </row>
    <row r="88" spans="2:7" x14ac:dyDescent="0.25">
      <c r="B88" s="14" t="s">
        <v>502</v>
      </c>
      <c r="C88" s="189">
        <v>41576</v>
      </c>
      <c r="D88" s="111">
        <v>0</v>
      </c>
      <c r="E88" s="111">
        <v>16</v>
      </c>
      <c r="F88" s="190">
        <v>1.9398148148148154E-2</v>
      </c>
      <c r="G88" s="194" t="s">
        <v>717</v>
      </c>
    </row>
    <row r="89" spans="2:7" x14ac:dyDescent="0.25">
      <c r="B89" s="14" t="s">
        <v>502</v>
      </c>
      <c r="C89" s="189">
        <v>41583</v>
      </c>
      <c r="D89" s="111">
        <v>0</v>
      </c>
      <c r="E89" s="111">
        <v>16</v>
      </c>
      <c r="F89" s="190">
        <v>1.7245370370370369E-2</v>
      </c>
      <c r="G89" s="194" t="s">
        <v>717</v>
      </c>
    </row>
    <row r="90" spans="2:7" x14ac:dyDescent="0.25">
      <c r="B90" s="14" t="s">
        <v>502</v>
      </c>
      <c r="C90" s="189">
        <v>41590</v>
      </c>
      <c r="D90" s="111">
        <v>0</v>
      </c>
      <c r="E90" s="111">
        <v>16</v>
      </c>
      <c r="F90" s="190">
        <v>1.7152777777777777E-2</v>
      </c>
      <c r="G90" s="194" t="s">
        <v>717</v>
      </c>
    </row>
    <row r="91" spans="2:7" x14ac:dyDescent="0.25">
      <c r="B91" s="14" t="s">
        <v>502</v>
      </c>
      <c r="C91" s="189">
        <v>41618</v>
      </c>
      <c r="D91" s="111">
        <v>0</v>
      </c>
      <c r="E91" s="111">
        <v>16</v>
      </c>
      <c r="F91" s="190">
        <v>1.6689814814814817E-2</v>
      </c>
      <c r="G91" s="194" t="s">
        <v>717</v>
      </c>
    </row>
    <row r="92" spans="2:7" x14ac:dyDescent="0.25">
      <c r="B92" s="14" t="s">
        <v>502</v>
      </c>
      <c r="C92" s="189">
        <v>41709</v>
      </c>
      <c r="D92" s="111">
        <v>0</v>
      </c>
      <c r="E92" s="111">
        <v>16</v>
      </c>
      <c r="F92" s="190">
        <v>1.6979166666666667E-2</v>
      </c>
      <c r="G92" s="194" t="s">
        <v>717</v>
      </c>
    </row>
    <row r="93" spans="2:7" x14ac:dyDescent="0.25">
      <c r="B93" s="14" t="s">
        <v>502</v>
      </c>
      <c r="C93" s="189">
        <v>41716</v>
      </c>
      <c r="D93" s="111">
        <v>0</v>
      </c>
      <c r="E93" s="111">
        <v>16</v>
      </c>
      <c r="F93" s="190">
        <v>1.6828703703703703E-2</v>
      </c>
      <c r="G93" s="194" t="s">
        <v>717</v>
      </c>
    </row>
    <row r="94" spans="2:7" x14ac:dyDescent="0.25">
      <c r="B94" s="14" t="s">
        <v>502</v>
      </c>
      <c r="C94" s="189">
        <v>41611</v>
      </c>
      <c r="D94" s="196">
        <v>0</v>
      </c>
      <c r="E94" s="196">
        <v>0</v>
      </c>
      <c r="F94" s="190">
        <v>3.6342592592592593E-2</v>
      </c>
      <c r="G94" s="194" t="s">
        <v>718</v>
      </c>
    </row>
    <row r="95" spans="2:7" x14ac:dyDescent="0.25">
      <c r="B95" s="14" t="s">
        <v>503</v>
      </c>
      <c r="C95" s="189">
        <v>41681</v>
      </c>
      <c r="D95" s="111">
        <v>0</v>
      </c>
      <c r="E95" s="111">
        <v>16</v>
      </c>
      <c r="F95" s="190">
        <v>2.359953703703704E-2</v>
      </c>
      <c r="G95" s="194" t="s">
        <v>717</v>
      </c>
    </row>
    <row r="96" spans="2:7" x14ac:dyDescent="0.25">
      <c r="B96" s="14" t="s">
        <v>504</v>
      </c>
      <c r="C96" s="189">
        <v>41576</v>
      </c>
      <c r="D96" s="111">
        <v>0</v>
      </c>
      <c r="E96" s="111">
        <v>16</v>
      </c>
      <c r="F96" s="190">
        <v>1.7280092592592593E-2</v>
      </c>
      <c r="G96" s="194" t="s">
        <v>717</v>
      </c>
    </row>
    <row r="97" spans="2:7" x14ac:dyDescent="0.25">
      <c r="B97" s="14" t="s">
        <v>504</v>
      </c>
      <c r="C97" s="189">
        <v>41583</v>
      </c>
      <c r="D97" s="111">
        <v>0</v>
      </c>
      <c r="E97" s="111">
        <v>16</v>
      </c>
      <c r="F97" s="190">
        <v>1.7743055555555554E-2</v>
      </c>
      <c r="G97" s="194" t="s">
        <v>717</v>
      </c>
    </row>
    <row r="98" spans="2:7" x14ac:dyDescent="0.25">
      <c r="B98" s="14" t="s">
        <v>504</v>
      </c>
      <c r="C98" s="189">
        <v>41611</v>
      </c>
      <c r="D98" s="196">
        <v>0</v>
      </c>
      <c r="E98" s="196">
        <v>0</v>
      </c>
      <c r="F98" s="190">
        <v>3.8321759259259257E-2</v>
      </c>
      <c r="G98" s="194" t="s">
        <v>718</v>
      </c>
    </row>
    <row r="99" spans="2:7" x14ac:dyDescent="0.25">
      <c r="B99" s="14" t="s">
        <v>505</v>
      </c>
      <c r="C99" s="189">
        <v>41548</v>
      </c>
      <c r="D99" s="111">
        <v>0</v>
      </c>
      <c r="E99" s="111">
        <v>16</v>
      </c>
      <c r="F99" s="190">
        <v>1.1331018518518523E-2</v>
      </c>
      <c r="G99" s="194" t="s">
        <v>717</v>
      </c>
    </row>
    <row r="100" spans="2:7" x14ac:dyDescent="0.25">
      <c r="B100" s="14" t="s">
        <v>505</v>
      </c>
      <c r="C100" s="189">
        <v>41569</v>
      </c>
      <c r="D100" s="111">
        <v>0</v>
      </c>
      <c r="E100" s="111">
        <v>16</v>
      </c>
      <c r="F100" s="190">
        <v>1.7847222222222223E-2</v>
      </c>
      <c r="G100" s="194" t="s">
        <v>717</v>
      </c>
    </row>
    <row r="101" spans="2:7" x14ac:dyDescent="0.25">
      <c r="B101" s="14" t="s">
        <v>505</v>
      </c>
      <c r="C101" s="189">
        <v>41576</v>
      </c>
      <c r="D101" s="111">
        <v>0</v>
      </c>
      <c r="E101" s="111">
        <v>16</v>
      </c>
      <c r="F101" s="190">
        <v>1.8229166666666668E-2</v>
      </c>
      <c r="G101" s="194" t="s">
        <v>717</v>
      </c>
    </row>
    <row r="102" spans="2:7" x14ac:dyDescent="0.25">
      <c r="B102" s="14" t="s">
        <v>505</v>
      </c>
      <c r="C102" s="189">
        <v>41583</v>
      </c>
      <c r="D102" s="111">
        <v>0</v>
      </c>
      <c r="E102" s="111">
        <v>16</v>
      </c>
      <c r="F102" s="190">
        <v>1.7696759259259263E-2</v>
      </c>
      <c r="G102" s="194" t="s">
        <v>717</v>
      </c>
    </row>
    <row r="103" spans="2:7" x14ac:dyDescent="0.25">
      <c r="B103" s="14" t="s">
        <v>505</v>
      </c>
      <c r="C103" s="189">
        <v>41604</v>
      </c>
      <c r="D103" s="111">
        <v>0</v>
      </c>
      <c r="E103" s="111">
        <v>16</v>
      </c>
      <c r="F103" s="190">
        <v>1.7916666666666664E-2</v>
      </c>
      <c r="G103" s="194" t="s">
        <v>717</v>
      </c>
    </row>
    <row r="104" spans="2:7" x14ac:dyDescent="0.25">
      <c r="B104" s="14" t="s">
        <v>505</v>
      </c>
      <c r="C104" s="189">
        <v>41660</v>
      </c>
      <c r="D104" s="111">
        <v>0</v>
      </c>
      <c r="E104" s="111">
        <v>16</v>
      </c>
      <c r="F104" s="190">
        <v>1.8136574074074072E-2</v>
      </c>
      <c r="G104" s="194" t="s">
        <v>717</v>
      </c>
    </row>
    <row r="105" spans="2:7" x14ac:dyDescent="0.25">
      <c r="B105" s="14" t="s">
        <v>505</v>
      </c>
      <c r="C105" s="189">
        <v>41674</v>
      </c>
      <c r="D105" s="111">
        <v>0</v>
      </c>
      <c r="E105" s="111">
        <v>16</v>
      </c>
      <c r="F105" s="190">
        <v>1.8298611111111113E-2</v>
      </c>
      <c r="G105" s="194" t="s">
        <v>717</v>
      </c>
    </row>
    <row r="106" spans="2:7" x14ac:dyDescent="0.25">
      <c r="B106" s="14" t="s">
        <v>505</v>
      </c>
      <c r="C106" s="189">
        <v>41611</v>
      </c>
      <c r="D106" s="196">
        <v>0</v>
      </c>
      <c r="E106" s="196">
        <v>0</v>
      </c>
      <c r="F106" s="190">
        <v>3.2638888888888891E-2</v>
      </c>
      <c r="G106" s="194" t="s">
        <v>718</v>
      </c>
    </row>
    <row r="107" spans="2:7" x14ac:dyDescent="0.25">
      <c r="B107" s="14" t="s">
        <v>506</v>
      </c>
      <c r="C107" s="189">
        <v>41590</v>
      </c>
      <c r="D107" s="111">
        <v>0</v>
      </c>
      <c r="E107" s="111">
        <v>16</v>
      </c>
      <c r="F107" s="190">
        <v>1.6655092592592589E-2</v>
      </c>
      <c r="G107" s="194" t="s">
        <v>717</v>
      </c>
    </row>
    <row r="108" spans="2:7" x14ac:dyDescent="0.25">
      <c r="B108" s="14" t="s">
        <v>507</v>
      </c>
      <c r="C108" s="189">
        <v>41681</v>
      </c>
      <c r="D108" s="111">
        <v>0</v>
      </c>
      <c r="E108" s="111">
        <v>16</v>
      </c>
      <c r="F108" s="190">
        <v>1.8113425925925925E-2</v>
      </c>
      <c r="G108" s="194" t="s">
        <v>717</v>
      </c>
    </row>
    <row r="109" spans="2:7" x14ac:dyDescent="0.25">
      <c r="B109" s="14" t="s">
        <v>507</v>
      </c>
      <c r="C109" s="189">
        <v>41688</v>
      </c>
      <c r="D109" s="111">
        <v>0</v>
      </c>
      <c r="E109" s="111">
        <v>16</v>
      </c>
      <c r="F109" s="190">
        <v>1.7627314814814814E-2</v>
      </c>
      <c r="G109" s="194" t="s">
        <v>717</v>
      </c>
    </row>
    <row r="110" spans="2:7" x14ac:dyDescent="0.25">
      <c r="B110" s="14" t="s">
        <v>508</v>
      </c>
      <c r="C110" s="189">
        <v>41611</v>
      </c>
      <c r="D110" s="196">
        <v>0</v>
      </c>
      <c r="E110" s="196">
        <v>0</v>
      </c>
      <c r="F110" s="190">
        <v>2.9409722222222223E-2</v>
      </c>
      <c r="G110" s="194" t="s">
        <v>718</v>
      </c>
    </row>
    <row r="111" spans="2:7" x14ac:dyDescent="0.25">
      <c r="B111" s="14" t="s">
        <v>509</v>
      </c>
      <c r="C111" s="189">
        <v>41548</v>
      </c>
      <c r="D111" s="111">
        <v>0</v>
      </c>
      <c r="E111" s="111">
        <v>16</v>
      </c>
      <c r="F111" s="190">
        <v>1.0752314814814815E-2</v>
      </c>
      <c r="G111" s="194" t="s">
        <v>717</v>
      </c>
    </row>
    <row r="112" spans="2:7" x14ac:dyDescent="0.25">
      <c r="B112" s="14" t="s">
        <v>509</v>
      </c>
      <c r="C112" s="189">
        <v>41569</v>
      </c>
      <c r="D112" s="111">
        <v>0</v>
      </c>
      <c r="E112" s="111">
        <v>16</v>
      </c>
      <c r="F112" s="190">
        <v>1.5821759259259258E-2</v>
      </c>
      <c r="G112" s="194" t="s">
        <v>717</v>
      </c>
    </row>
    <row r="113" spans="2:7" x14ac:dyDescent="0.25">
      <c r="B113" s="14" t="s">
        <v>509</v>
      </c>
      <c r="C113" s="189">
        <v>41583</v>
      </c>
      <c r="D113" s="111">
        <v>0</v>
      </c>
      <c r="E113" s="111">
        <v>16</v>
      </c>
      <c r="F113" s="190">
        <v>1.5879629629629632E-2</v>
      </c>
      <c r="G113" s="194" t="s">
        <v>717</v>
      </c>
    </row>
    <row r="114" spans="2:7" x14ac:dyDescent="0.25">
      <c r="B114" s="14" t="s">
        <v>509</v>
      </c>
      <c r="C114" s="189">
        <v>41597</v>
      </c>
      <c r="D114" s="111">
        <v>0</v>
      </c>
      <c r="E114" s="111">
        <v>16</v>
      </c>
      <c r="F114" s="190">
        <v>1.608796296296296E-2</v>
      </c>
      <c r="G114" s="194" t="s">
        <v>717</v>
      </c>
    </row>
    <row r="115" spans="2:7" x14ac:dyDescent="0.25">
      <c r="B115" s="14" t="s">
        <v>509</v>
      </c>
      <c r="C115" s="189">
        <v>41618</v>
      </c>
      <c r="D115" s="111">
        <v>0</v>
      </c>
      <c r="E115" s="111">
        <v>16</v>
      </c>
      <c r="F115" s="190">
        <v>1.577546296296296E-2</v>
      </c>
      <c r="G115" s="194" t="s">
        <v>717</v>
      </c>
    </row>
    <row r="116" spans="2:7" x14ac:dyDescent="0.25">
      <c r="B116" s="14" t="s">
        <v>509</v>
      </c>
      <c r="C116" s="189">
        <v>41674</v>
      </c>
      <c r="D116" s="111">
        <v>0</v>
      </c>
      <c r="E116" s="111">
        <v>16</v>
      </c>
      <c r="F116" s="190">
        <v>1.5636574074074074E-2</v>
      </c>
      <c r="G116" s="194" t="s">
        <v>717</v>
      </c>
    </row>
    <row r="117" spans="2:7" x14ac:dyDescent="0.25">
      <c r="B117" s="14" t="s">
        <v>509</v>
      </c>
      <c r="C117" s="189">
        <v>41688</v>
      </c>
      <c r="D117" s="111">
        <v>0</v>
      </c>
      <c r="E117" s="111">
        <v>16</v>
      </c>
      <c r="F117" s="190">
        <v>1.5671296296296298E-2</v>
      </c>
      <c r="G117" s="194" t="s">
        <v>717</v>
      </c>
    </row>
    <row r="118" spans="2:7" x14ac:dyDescent="0.25">
      <c r="B118" s="14" t="s">
        <v>509</v>
      </c>
      <c r="C118" s="189">
        <v>41611</v>
      </c>
      <c r="D118" s="196">
        <v>0</v>
      </c>
      <c r="E118" s="196">
        <v>0</v>
      </c>
      <c r="F118" s="190">
        <v>2.6909722222222224E-2</v>
      </c>
      <c r="G118" s="194" t="s">
        <v>718</v>
      </c>
    </row>
    <row r="119" spans="2:7" x14ac:dyDescent="0.25">
      <c r="B119" s="14" t="s">
        <v>509</v>
      </c>
      <c r="C119" s="189">
        <v>41623</v>
      </c>
      <c r="D119" s="196">
        <v>0</v>
      </c>
      <c r="E119" s="196">
        <v>18.5</v>
      </c>
      <c r="F119" s="190">
        <v>1.8252314814814815E-2</v>
      </c>
      <c r="G119" s="194" t="s">
        <v>719</v>
      </c>
    </row>
    <row r="120" spans="2:7" x14ac:dyDescent="0.25">
      <c r="B120" s="14" t="s">
        <v>509</v>
      </c>
      <c r="C120" s="189">
        <v>41686</v>
      </c>
      <c r="D120" s="196">
        <v>0</v>
      </c>
      <c r="E120" s="196">
        <v>40</v>
      </c>
      <c r="F120" s="190">
        <v>3.9872685185185185E-2</v>
      </c>
      <c r="G120" s="194" t="s">
        <v>720</v>
      </c>
    </row>
    <row r="121" spans="2:7" x14ac:dyDescent="0.25">
      <c r="B121" s="14" t="s">
        <v>509</v>
      </c>
      <c r="C121" s="189">
        <v>41700</v>
      </c>
      <c r="D121" s="196">
        <v>0</v>
      </c>
      <c r="E121" s="196">
        <v>25</v>
      </c>
      <c r="F121" s="190">
        <v>2.539351851851852E-2</v>
      </c>
      <c r="G121" s="194" t="s">
        <v>721</v>
      </c>
    </row>
    <row r="122" spans="2:7" x14ac:dyDescent="0.25">
      <c r="B122" s="14" t="s">
        <v>510</v>
      </c>
      <c r="C122" s="189">
        <v>41576</v>
      </c>
      <c r="D122" s="111">
        <v>0</v>
      </c>
      <c r="E122" s="111">
        <v>16</v>
      </c>
      <c r="F122" s="190">
        <v>1.6585648148148151E-2</v>
      </c>
      <c r="G122" s="194" t="s">
        <v>717</v>
      </c>
    </row>
    <row r="123" spans="2:7" x14ac:dyDescent="0.25">
      <c r="B123" s="14" t="s">
        <v>510</v>
      </c>
      <c r="C123" s="189">
        <v>41583</v>
      </c>
      <c r="D123" s="111">
        <v>0</v>
      </c>
      <c r="E123" s="111">
        <v>16</v>
      </c>
      <c r="F123" s="190">
        <v>1.7199074074074075E-2</v>
      </c>
      <c r="G123" s="194" t="s">
        <v>717</v>
      </c>
    </row>
    <row r="124" spans="2:7" x14ac:dyDescent="0.25">
      <c r="B124" s="14" t="s">
        <v>511</v>
      </c>
      <c r="C124" s="189">
        <v>41548</v>
      </c>
      <c r="D124" s="111">
        <v>0</v>
      </c>
      <c r="E124" s="111">
        <v>16</v>
      </c>
      <c r="F124" s="190">
        <v>1.1967592592592592E-2</v>
      </c>
      <c r="G124" s="194" t="s">
        <v>717</v>
      </c>
    </row>
    <row r="125" spans="2:7" x14ac:dyDescent="0.25">
      <c r="B125" s="14" t="s">
        <v>511</v>
      </c>
      <c r="C125" s="189">
        <v>41562</v>
      </c>
      <c r="D125" s="111">
        <v>0</v>
      </c>
      <c r="E125" s="111">
        <v>16</v>
      </c>
      <c r="F125" s="190">
        <v>1.982638888888889E-2</v>
      </c>
      <c r="G125" s="194" t="s">
        <v>717</v>
      </c>
    </row>
    <row r="126" spans="2:7" x14ac:dyDescent="0.25">
      <c r="B126" s="14" t="s">
        <v>511</v>
      </c>
      <c r="C126" s="189">
        <v>41576</v>
      </c>
      <c r="D126" s="111">
        <v>0</v>
      </c>
      <c r="E126" s="111">
        <v>16</v>
      </c>
      <c r="F126" s="190">
        <v>2.0173611111111107E-2</v>
      </c>
      <c r="G126" s="194" t="s">
        <v>717</v>
      </c>
    </row>
    <row r="127" spans="2:7" x14ac:dyDescent="0.25">
      <c r="B127" s="14" t="s">
        <v>511</v>
      </c>
      <c r="C127" s="189">
        <v>41590</v>
      </c>
      <c r="D127" s="111">
        <v>0</v>
      </c>
      <c r="E127" s="111">
        <v>16</v>
      </c>
      <c r="F127" s="190">
        <v>1.9074074074074077E-2</v>
      </c>
      <c r="G127" s="194" t="s">
        <v>717</v>
      </c>
    </row>
    <row r="128" spans="2:7" x14ac:dyDescent="0.25">
      <c r="B128" s="14" t="s">
        <v>511</v>
      </c>
      <c r="C128" s="189">
        <v>41618</v>
      </c>
      <c r="D128" s="111">
        <v>0</v>
      </c>
      <c r="E128" s="111">
        <v>16</v>
      </c>
      <c r="F128" s="190">
        <v>1.8819444444444448E-2</v>
      </c>
      <c r="G128" s="194" t="s">
        <v>717</v>
      </c>
    </row>
    <row r="129" spans="2:7" x14ac:dyDescent="0.25">
      <c r="B129" s="14" t="s">
        <v>511</v>
      </c>
      <c r="C129" s="189">
        <v>41667</v>
      </c>
      <c r="D129" s="111">
        <v>0</v>
      </c>
      <c r="E129" s="111">
        <v>16</v>
      </c>
      <c r="F129" s="190">
        <v>1.877314814814815E-2</v>
      </c>
      <c r="G129" s="194" t="s">
        <v>717</v>
      </c>
    </row>
    <row r="130" spans="2:7" x14ac:dyDescent="0.25">
      <c r="B130" s="14" t="s">
        <v>512</v>
      </c>
      <c r="C130" s="189">
        <v>41562</v>
      </c>
      <c r="D130" s="111">
        <v>0</v>
      </c>
      <c r="E130" s="111">
        <v>16</v>
      </c>
      <c r="F130" s="190">
        <v>1.7233796296296303E-2</v>
      </c>
      <c r="G130" s="194" t="s">
        <v>717</v>
      </c>
    </row>
    <row r="131" spans="2:7" x14ac:dyDescent="0.25">
      <c r="B131" s="14" t="s">
        <v>512</v>
      </c>
      <c r="C131" s="189">
        <v>41569</v>
      </c>
      <c r="D131" s="111">
        <v>0</v>
      </c>
      <c r="E131" s="111">
        <v>16</v>
      </c>
      <c r="F131" s="190">
        <v>1.7210648148148149E-2</v>
      </c>
      <c r="G131" s="194" t="s">
        <v>717</v>
      </c>
    </row>
    <row r="132" spans="2:7" x14ac:dyDescent="0.25">
      <c r="B132" s="14" t="s">
        <v>512</v>
      </c>
      <c r="C132" s="189">
        <v>41576</v>
      </c>
      <c r="D132" s="111">
        <v>0</v>
      </c>
      <c r="E132" s="111">
        <v>16</v>
      </c>
      <c r="F132" s="190">
        <v>1.7361111111111112E-2</v>
      </c>
      <c r="G132" s="194" t="s">
        <v>717</v>
      </c>
    </row>
    <row r="133" spans="2:7" x14ac:dyDescent="0.25">
      <c r="B133" s="14" t="s">
        <v>512</v>
      </c>
      <c r="C133" s="189">
        <v>41604</v>
      </c>
      <c r="D133" s="111">
        <v>0</v>
      </c>
      <c r="E133" s="111">
        <v>16</v>
      </c>
      <c r="F133" s="190">
        <v>1.6863425925925924E-2</v>
      </c>
      <c r="G133" s="194" t="s">
        <v>717</v>
      </c>
    </row>
    <row r="134" spans="2:7" x14ac:dyDescent="0.25">
      <c r="B134" s="14" t="s">
        <v>512</v>
      </c>
      <c r="C134" s="189">
        <v>41618</v>
      </c>
      <c r="D134" s="111">
        <v>0</v>
      </c>
      <c r="E134" s="111">
        <v>16</v>
      </c>
      <c r="F134" s="190">
        <v>1.7002314814814814E-2</v>
      </c>
      <c r="G134" s="194" t="s">
        <v>717</v>
      </c>
    </row>
    <row r="135" spans="2:7" x14ac:dyDescent="0.25">
      <c r="B135" s="14" t="s">
        <v>512</v>
      </c>
      <c r="C135" s="189">
        <v>41653</v>
      </c>
      <c r="D135" s="111">
        <v>0</v>
      </c>
      <c r="E135" s="111">
        <v>16</v>
      </c>
      <c r="F135" s="190">
        <v>1.7372685185185185E-2</v>
      </c>
      <c r="G135" s="194" t="s">
        <v>717</v>
      </c>
    </row>
    <row r="136" spans="2:7" x14ac:dyDescent="0.25">
      <c r="B136" s="14" t="s">
        <v>512</v>
      </c>
      <c r="C136" s="189">
        <v>41674</v>
      </c>
      <c r="D136" s="111">
        <v>0</v>
      </c>
      <c r="E136" s="111">
        <v>16</v>
      </c>
      <c r="F136" s="190">
        <v>1.7013888888888887E-2</v>
      </c>
      <c r="G136" s="194" t="s">
        <v>717</v>
      </c>
    </row>
    <row r="137" spans="2:7" x14ac:dyDescent="0.25">
      <c r="B137" s="14" t="s">
        <v>512</v>
      </c>
      <c r="C137" s="189">
        <v>41695</v>
      </c>
      <c r="D137" s="111">
        <v>0</v>
      </c>
      <c r="E137" s="111">
        <v>16</v>
      </c>
      <c r="F137" s="190">
        <v>1.712962962962963E-2</v>
      </c>
      <c r="G137" s="194" t="s">
        <v>717</v>
      </c>
    </row>
    <row r="138" spans="2:7" x14ac:dyDescent="0.25">
      <c r="B138" s="14" t="s">
        <v>512</v>
      </c>
      <c r="C138" s="189">
        <v>41716</v>
      </c>
      <c r="D138" s="111">
        <v>0</v>
      </c>
      <c r="E138" s="111">
        <v>16</v>
      </c>
      <c r="F138" s="190">
        <v>1.6759259259259258E-2</v>
      </c>
      <c r="G138" s="194" t="s">
        <v>717</v>
      </c>
    </row>
    <row r="139" spans="2:7" x14ac:dyDescent="0.25">
      <c r="B139" s="14" t="s">
        <v>512</v>
      </c>
      <c r="C139" s="189">
        <v>41611</v>
      </c>
      <c r="D139" s="196">
        <v>0</v>
      </c>
      <c r="E139" s="196">
        <v>0</v>
      </c>
      <c r="F139" s="190">
        <v>2.9155092592592594E-2</v>
      </c>
      <c r="G139" s="194" t="s">
        <v>718</v>
      </c>
    </row>
    <row r="140" spans="2:7" x14ac:dyDescent="0.25">
      <c r="B140" s="14" t="s">
        <v>512</v>
      </c>
      <c r="C140" s="189">
        <v>41686</v>
      </c>
      <c r="D140" s="196">
        <v>0</v>
      </c>
      <c r="E140" s="196">
        <v>40</v>
      </c>
      <c r="F140" s="190">
        <v>4.313657407407407E-2</v>
      </c>
      <c r="G140" s="194" t="s">
        <v>720</v>
      </c>
    </row>
    <row r="141" spans="2:7" x14ac:dyDescent="0.25">
      <c r="B141" s="14" t="s">
        <v>512</v>
      </c>
      <c r="C141" s="189">
        <v>41700</v>
      </c>
      <c r="D141" s="196">
        <v>0</v>
      </c>
      <c r="E141" s="196">
        <v>25</v>
      </c>
      <c r="F141" s="190">
        <v>2.6574074074074073E-2</v>
      </c>
      <c r="G141" s="194" t="s">
        <v>721</v>
      </c>
    </row>
    <row r="142" spans="2:7" x14ac:dyDescent="0.25">
      <c r="B142" s="14" t="s">
        <v>513</v>
      </c>
      <c r="C142" s="189">
        <v>41611</v>
      </c>
      <c r="D142" s="196">
        <v>0</v>
      </c>
      <c r="E142" s="196">
        <v>0</v>
      </c>
      <c r="F142" s="190">
        <v>2.6817129629629632E-2</v>
      </c>
      <c r="G142" s="194" t="s">
        <v>718</v>
      </c>
    </row>
    <row r="143" spans="2:7" x14ac:dyDescent="0.25">
      <c r="B143" s="14" t="s">
        <v>514</v>
      </c>
      <c r="C143" s="189">
        <v>41681</v>
      </c>
      <c r="D143" s="111">
        <v>0</v>
      </c>
      <c r="E143" s="111">
        <v>16</v>
      </c>
      <c r="F143" s="190">
        <v>1.5347222222222222E-2</v>
      </c>
      <c r="G143" s="194" t="s">
        <v>717</v>
      </c>
    </row>
    <row r="144" spans="2:7" x14ac:dyDescent="0.25">
      <c r="B144" s="14" t="s">
        <v>515</v>
      </c>
      <c r="C144" s="189">
        <v>41562</v>
      </c>
      <c r="D144" s="111">
        <v>0</v>
      </c>
      <c r="E144" s="111">
        <v>16</v>
      </c>
      <c r="F144" s="190">
        <v>1.8576388888888885E-2</v>
      </c>
      <c r="G144" s="194" t="s">
        <v>717</v>
      </c>
    </row>
    <row r="145" spans="2:7" x14ac:dyDescent="0.25">
      <c r="B145" s="14" t="s">
        <v>515</v>
      </c>
      <c r="C145" s="189">
        <v>41569</v>
      </c>
      <c r="D145" s="111">
        <v>0</v>
      </c>
      <c r="E145" s="111">
        <v>16</v>
      </c>
      <c r="F145" s="190">
        <v>1.8576388888888885E-2</v>
      </c>
      <c r="G145" s="194" t="s">
        <v>717</v>
      </c>
    </row>
    <row r="146" spans="2:7" x14ac:dyDescent="0.25">
      <c r="B146" s="14" t="s">
        <v>516</v>
      </c>
      <c r="C146" s="189">
        <v>41583</v>
      </c>
      <c r="D146" s="111">
        <v>0</v>
      </c>
      <c r="E146" s="111">
        <v>16</v>
      </c>
      <c r="F146" s="190">
        <v>1.65162037037037E-2</v>
      </c>
      <c r="G146" s="194" t="s">
        <v>717</v>
      </c>
    </row>
    <row r="147" spans="2:7" x14ac:dyDescent="0.25">
      <c r="B147" s="14" t="s">
        <v>516</v>
      </c>
      <c r="C147" s="189">
        <v>41667</v>
      </c>
      <c r="D147" s="111">
        <v>0</v>
      </c>
      <c r="E147" s="111">
        <v>16</v>
      </c>
      <c r="F147" s="190">
        <v>1.6458333333333332E-2</v>
      </c>
      <c r="G147" s="194" t="s">
        <v>717</v>
      </c>
    </row>
    <row r="148" spans="2:7" x14ac:dyDescent="0.25">
      <c r="B148" s="14" t="s">
        <v>516</v>
      </c>
      <c r="C148" s="189">
        <v>41674</v>
      </c>
      <c r="D148" s="111">
        <v>0</v>
      </c>
      <c r="E148" s="111">
        <v>16</v>
      </c>
      <c r="F148" s="190">
        <v>1.6458333333333332E-2</v>
      </c>
      <c r="G148" s="194" t="s">
        <v>717</v>
      </c>
    </row>
    <row r="149" spans="2:7" x14ac:dyDescent="0.25">
      <c r="B149" s="14" t="s">
        <v>516</v>
      </c>
      <c r="C149" s="189">
        <v>41681</v>
      </c>
      <c r="D149" s="111">
        <v>0</v>
      </c>
      <c r="E149" s="111">
        <v>16</v>
      </c>
      <c r="F149" s="190">
        <v>1.6319444444444445E-2</v>
      </c>
      <c r="G149" s="194" t="s">
        <v>717</v>
      </c>
    </row>
    <row r="150" spans="2:7" x14ac:dyDescent="0.25">
      <c r="B150" s="14" t="s">
        <v>516</v>
      </c>
      <c r="C150" s="189">
        <v>41686</v>
      </c>
      <c r="D150" s="196">
        <v>0</v>
      </c>
      <c r="E150" s="196">
        <v>40</v>
      </c>
      <c r="F150" s="190">
        <v>4.2696759259259261E-2</v>
      </c>
      <c r="G150" s="194" t="s">
        <v>720</v>
      </c>
    </row>
    <row r="151" spans="2:7" x14ac:dyDescent="0.25">
      <c r="B151" s="14" t="s">
        <v>516</v>
      </c>
      <c r="C151" s="189">
        <v>41700</v>
      </c>
      <c r="D151" s="196">
        <v>0</v>
      </c>
      <c r="E151" s="196">
        <v>25</v>
      </c>
      <c r="F151" s="190" t="s">
        <v>94</v>
      </c>
      <c r="G151" s="194" t="s">
        <v>721</v>
      </c>
    </row>
    <row r="152" spans="2:7" x14ac:dyDescent="0.25">
      <c r="B152" s="14" t="s">
        <v>517</v>
      </c>
      <c r="C152" s="189">
        <v>41623</v>
      </c>
      <c r="D152" s="196">
        <v>0</v>
      </c>
      <c r="E152" s="196">
        <v>18.5</v>
      </c>
      <c r="F152" s="190">
        <v>1.909722222222222E-2</v>
      </c>
      <c r="G152" s="194" t="s">
        <v>719</v>
      </c>
    </row>
    <row r="153" spans="2:7" x14ac:dyDescent="0.25">
      <c r="B153" s="14" t="s">
        <v>518</v>
      </c>
      <c r="C153" s="189">
        <v>41681</v>
      </c>
      <c r="D153" s="111">
        <v>0</v>
      </c>
      <c r="E153" s="111">
        <v>16</v>
      </c>
      <c r="F153" s="190">
        <v>1.6307870370370372E-2</v>
      </c>
      <c r="G153" s="194" t="s">
        <v>717</v>
      </c>
    </row>
    <row r="154" spans="2:7" x14ac:dyDescent="0.25">
      <c r="B154" s="14" t="s">
        <v>518</v>
      </c>
      <c r="C154" s="189">
        <v>41688</v>
      </c>
      <c r="D154" s="111">
        <v>0</v>
      </c>
      <c r="E154" s="111">
        <v>16</v>
      </c>
      <c r="F154" s="190">
        <v>1.6134259259259261E-2</v>
      </c>
      <c r="G154" s="194" t="s">
        <v>717</v>
      </c>
    </row>
    <row r="155" spans="2:7" x14ac:dyDescent="0.25">
      <c r="B155" s="14" t="s">
        <v>518</v>
      </c>
      <c r="C155" s="189">
        <v>41709</v>
      </c>
      <c r="D155" s="111">
        <v>0</v>
      </c>
      <c r="E155" s="111">
        <v>16</v>
      </c>
      <c r="F155" s="190">
        <v>1.577546296296296E-2</v>
      </c>
      <c r="G155" s="194" t="s">
        <v>717</v>
      </c>
    </row>
    <row r="156" spans="2:7" x14ac:dyDescent="0.25">
      <c r="B156" s="14" t="s">
        <v>518</v>
      </c>
      <c r="C156" s="189">
        <v>41716</v>
      </c>
      <c r="D156" s="111">
        <v>0</v>
      </c>
      <c r="E156" s="111">
        <v>16</v>
      </c>
      <c r="F156" s="190">
        <v>1.7858796296296296E-2</v>
      </c>
      <c r="G156" s="194" t="s">
        <v>717</v>
      </c>
    </row>
    <row r="157" spans="2:7" x14ac:dyDescent="0.25">
      <c r="B157" s="14" t="s">
        <v>518</v>
      </c>
      <c r="C157" s="189">
        <v>41611</v>
      </c>
      <c r="D157" s="196">
        <v>0</v>
      </c>
      <c r="E157" s="196">
        <v>0</v>
      </c>
      <c r="F157" s="190">
        <v>2.6053240740740738E-2</v>
      </c>
      <c r="G157" s="194" t="s">
        <v>718</v>
      </c>
    </row>
    <row r="158" spans="2:7" x14ac:dyDescent="0.25">
      <c r="B158" s="14" t="s">
        <v>519</v>
      </c>
      <c r="C158" s="189">
        <v>41688</v>
      </c>
      <c r="D158" s="111">
        <v>0</v>
      </c>
      <c r="E158" s="111">
        <v>16</v>
      </c>
      <c r="F158" s="190">
        <v>1.6631944444444446E-2</v>
      </c>
      <c r="G158" s="194" t="s">
        <v>717</v>
      </c>
    </row>
    <row r="159" spans="2:7" x14ac:dyDescent="0.25">
      <c r="B159" s="14" t="s">
        <v>520</v>
      </c>
      <c r="C159" s="189">
        <v>41667</v>
      </c>
      <c r="D159" s="111">
        <v>0</v>
      </c>
      <c r="E159" s="111">
        <v>16</v>
      </c>
      <c r="F159" s="190">
        <v>1.8645833333333334E-2</v>
      </c>
      <c r="G159" s="194" t="s">
        <v>717</v>
      </c>
    </row>
    <row r="160" spans="2:7" x14ac:dyDescent="0.25">
      <c r="B160" s="14" t="s">
        <v>520</v>
      </c>
      <c r="C160" s="189">
        <v>41709</v>
      </c>
      <c r="D160" s="111">
        <v>0</v>
      </c>
      <c r="E160" s="111">
        <v>16</v>
      </c>
      <c r="F160" s="190">
        <v>1.7962962962962962E-2</v>
      </c>
      <c r="G160" s="194" t="s">
        <v>717</v>
      </c>
    </row>
    <row r="161" spans="2:7" x14ac:dyDescent="0.25">
      <c r="B161" s="14" t="s">
        <v>520</v>
      </c>
      <c r="C161" s="189">
        <v>41716</v>
      </c>
      <c r="D161" s="111">
        <v>0</v>
      </c>
      <c r="E161" s="111">
        <v>16</v>
      </c>
      <c r="F161" s="190">
        <v>1.8298611111111113E-2</v>
      </c>
      <c r="G161" s="194" t="s">
        <v>717</v>
      </c>
    </row>
    <row r="162" spans="2:7" x14ac:dyDescent="0.25">
      <c r="B162" s="14" t="s">
        <v>521</v>
      </c>
      <c r="C162" s="189">
        <v>41576</v>
      </c>
      <c r="D162" s="111">
        <v>0</v>
      </c>
      <c r="E162" s="111">
        <v>16</v>
      </c>
      <c r="F162" s="190">
        <v>2.222222222222222E-2</v>
      </c>
      <c r="G162" s="194" t="s">
        <v>717</v>
      </c>
    </row>
    <row r="163" spans="2:7" x14ac:dyDescent="0.25">
      <c r="B163" s="14" t="s">
        <v>521</v>
      </c>
      <c r="C163" s="189">
        <v>41583</v>
      </c>
      <c r="D163" s="111">
        <v>0</v>
      </c>
      <c r="E163" s="111">
        <v>16</v>
      </c>
      <c r="F163" s="190">
        <v>2.2326388888888889E-2</v>
      </c>
      <c r="G163" s="194" t="s">
        <v>717</v>
      </c>
    </row>
    <row r="164" spans="2:7" x14ac:dyDescent="0.25">
      <c r="B164" s="14" t="s">
        <v>521</v>
      </c>
      <c r="C164" s="189">
        <v>41590</v>
      </c>
      <c r="D164" s="111">
        <v>0</v>
      </c>
      <c r="E164" s="111">
        <v>16</v>
      </c>
      <c r="F164" s="190">
        <v>2.1678240740740741E-2</v>
      </c>
      <c r="G164" s="194" t="s">
        <v>717</v>
      </c>
    </row>
    <row r="165" spans="2:7" x14ac:dyDescent="0.25">
      <c r="B165" s="14" t="s">
        <v>521</v>
      </c>
      <c r="C165" s="189">
        <v>41653</v>
      </c>
      <c r="D165" s="111">
        <v>0</v>
      </c>
      <c r="E165" s="111">
        <v>16</v>
      </c>
      <c r="F165" s="190">
        <v>2.1423611111111112E-2</v>
      </c>
      <c r="G165" s="194" t="s">
        <v>717</v>
      </c>
    </row>
    <row r="166" spans="2:7" x14ac:dyDescent="0.25">
      <c r="B166" s="14" t="s">
        <v>521</v>
      </c>
      <c r="C166" s="189">
        <v>41667</v>
      </c>
      <c r="D166" s="111">
        <v>0</v>
      </c>
      <c r="E166" s="111">
        <v>16</v>
      </c>
      <c r="F166" s="190">
        <v>2.1099537037037038E-2</v>
      </c>
      <c r="G166" s="194" t="s">
        <v>717</v>
      </c>
    </row>
    <row r="167" spans="2:7" x14ac:dyDescent="0.25">
      <c r="B167" s="14" t="s">
        <v>521</v>
      </c>
      <c r="C167" s="189">
        <v>41674</v>
      </c>
      <c r="D167" s="111">
        <v>0</v>
      </c>
      <c r="E167" s="111">
        <v>16</v>
      </c>
      <c r="F167" s="190">
        <v>2.164351851851852E-2</v>
      </c>
      <c r="G167" s="194" t="s">
        <v>717</v>
      </c>
    </row>
    <row r="168" spans="2:7" x14ac:dyDescent="0.25">
      <c r="B168" s="14" t="s">
        <v>521</v>
      </c>
      <c r="C168" s="189">
        <v>41688</v>
      </c>
      <c r="D168" s="111">
        <v>0</v>
      </c>
      <c r="E168" s="111">
        <v>16</v>
      </c>
      <c r="F168" s="190">
        <v>2.0902777777777781E-2</v>
      </c>
      <c r="G168" s="194" t="s">
        <v>717</v>
      </c>
    </row>
    <row r="169" spans="2:7" x14ac:dyDescent="0.25">
      <c r="B169" s="14" t="s">
        <v>521</v>
      </c>
      <c r="C169" s="189">
        <v>41695</v>
      </c>
      <c r="D169" s="111">
        <v>0</v>
      </c>
      <c r="E169" s="111">
        <v>16</v>
      </c>
      <c r="F169" s="190">
        <v>2.1516203703703704E-2</v>
      </c>
      <c r="G169" s="194" t="s">
        <v>717</v>
      </c>
    </row>
    <row r="170" spans="2:7" x14ac:dyDescent="0.25">
      <c r="B170" s="14" t="s">
        <v>521</v>
      </c>
      <c r="C170" s="189">
        <v>41709</v>
      </c>
      <c r="D170" s="111">
        <v>0</v>
      </c>
      <c r="E170" s="111">
        <v>16</v>
      </c>
      <c r="F170" s="190">
        <v>2.1157407407407406E-2</v>
      </c>
      <c r="G170" s="194" t="s">
        <v>717</v>
      </c>
    </row>
    <row r="171" spans="2:7" x14ac:dyDescent="0.25">
      <c r="B171" s="14" t="s">
        <v>521</v>
      </c>
      <c r="C171" s="189">
        <v>41623</v>
      </c>
      <c r="D171" s="196">
        <v>0</v>
      </c>
      <c r="E171" s="196">
        <v>18.5</v>
      </c>
      <c r="F171" s="190">
        <v>2.5798611111111109E-2</v>
      </c>
      <c r="G171" s="194" t="s">
        <v>719</v>
      </c>
    </row>
    <row r="172" spans="2:7" x14ac:dyDescent="0.25">
      <c r="B172" s="14" t="s">
        <v>522</v>
      </c>
      <c r="C172" s="189">
        <v>41700</v>
      </c>
      <c r="D172" s="196">
        <v>0</v>
      </c>
      <c r="E172" s="196">
        <v>25</v>
      </c>
      <c r="F172" s="190">
        <v>3.2974537037037038E-2</v>
      </c>
      <c r="G172" s="194" t="s">
        <v>721</v>
      </c>
    </row>
    <row r="173" spans="2:7" x14ac:dyDescent="0.25">
      <c r="B173" s="14" t="s">
        <v>523</v>
      </c>
      <c r="C173" s="189">
        <v>41653</v>
      </c>
      <c r="D173" s="111">
        <v>0</v>
      </c>
      <c r="E173" s="111">
        <v>16</v>
      </c>
      <c r="F173" s="190">
        <v>2.2685185185185183E-2</v>
      </c>
      <c r="G173" s="194" t="s">
        <v>717</v>
      </c>
    </row>
    <row r="174" spans="2:7" x14ac:dyDescent="0.25">
      <c r="B174" s="14" t="s">
        <v>523</v>
      </c>
      <c r="C174" s="189">
        <v>41667</v>
      </c>
      <c r="D174" s="111">
        <v>0</v>
      </c>
      <c r="E174" s="111">
        <v>16</v>
      </c>
      <c r="F174" s="190">
        <v>2.0219907407407409E-2</v>
      </c>
      <c r="G174" s="194" t="s">
        <v>717</v>
      </c>
    </row>
    <row r="175" spans="2:7" x14ac:dyDescent="0.25">
      <c r="B175" s="14" t="s">
        <v>523</v>
      </c>
      <c r="C175" s="189">
        <v>41674</v>
      </c>
      <c r="D175" s="111">
        <v>0</v>
      </c>
      <c r="E175" s="111">
        <v>16</v>
      </c>
      <c r="F175" s="190">
        <v>1.996527777777778E-2</v>
      </c>
      <c r="G175" s="194" t="s">
        <v>717</v>
      </c>
    </row>
    <row r="176" spans="2:7" x14ac:dyDescent="0.25">
      <c r="B176" s="14" t="s">
        <v>523</v>
      </c>
      <c r="C176" s="189">
        <v>41681</v>
      </c>
      <c r="D176" s="111">
        <v>0</v>
      </c>
      <c r="E176" s="111">
        <v>16</v>
      </c>
      <c r="F176" s="190">
        <v>1.9421296296296294E-2</v>
      </c>
      <c r="G176" s="194" t="s">
        <v>717</v>
      </c>
    </row>
    <row r="177" spans="2:7" x14ac:dyDescent="0.25">
      <c r="B177" s="14" t="s">
        <v>523</v>
      </c>
      <c r="C177" s="189">
        <v>41716</v>
      </c>
      <c r="D177" s="111">
        <v>0</v>
      </c>
      <c r="E177" s="111">
        <v>16</v>
      </c>
      <c r="F177" s="190">
        <v>1.8842592592592591E-2</v>
      </c>
      <c r="G177" s="194" t="s">
        <v>717</v>
      </c>
    </row>
    <row r="178" spans="2:7" x14ac:dyDescent="0.25">
      <c r="B178" s="14" t="s">
        <v>524</v>
      </c>
      <c r="C178" s="189">
        <v>41667</v>
      </c>
      <c r="D178" s="111">
        <v>0</v>
      </c>
      <c r="E178" s="111">
        <v>16</v>
      </c>
      <c r="F178" s="190">
        <v>1.7233796296296296E-2</v>
      </c>
      <c r="G178" s="194" t="s">
        <v>717</v>
      </c>
    </row>
    <row r="179" spans="2:7" x14ac:dyDescent="0.25">
      <c r="B179" s="14" t="s">
        <v>524</v>
      </c>
      <c r="C179" s="189">
        <v>41674</v>
      </c>
      <c r="D179" s="111">
        <v>0</v>
      </c>
      <c r="E179" s="111">
        <v>16</v>
      </c>
      <c r="F179" s="190">
        <v>1.6909722222222225E-2</v>
      </c>
      <c r="G179" s="194" t="s">
        <v>717</v>
      </c>
    </row>
    <row r="180" spans="2:7" x14ac:dyDescent="0.25">
      <c r="B180" s="14" t="s">
        <v>524</v>
      </c>
      <c r="C180" s="189">
        <v>41681</v>
      </c>
      <c r="D180" s="111">
        <v>0</v>
      </c>
      <c r="E180" s="111">
        <v>16</v>
      </c>
      <c r="F180" s="190">
        <v>1.6527777777777777E-2</v>
      </c>
      <c r="G180" s="194" t="s">
        <v>717</v>
      </c>
    </row>
    <row r="181" spans="2:7" x14ac:dyDescent="0.25">
      <c r="B181" s="14" t="s">
        <v>524</v>
      </c>
      <c r="C181" s="189">
        <v>41709</v>
      </c>
      <c r="D181" s="111">
        <v>0</v>
      </c>
      <c r="E181" s="111">
        <v>16</v>
      </c>
      <c r="F181" s="190">
        <v>1.7037037037037038E-2</v>
      </c>
      <c r="G181" s="194" t="s">
        <v>717</v>
      </c>
    </row>
    <row r="182" spans="2:7" x14ac:dyDescent="0.25">
      <c r="B182" s="14" t="s">
        <v>525</v>
      </c>
      <c r="C182" s="189">
        <v>41562</v>
      </c>
      <c r="D182" s="111">
        <v>0</v>
      </c>
      <c r="E182" s="111">
        <v>16</v>
      </c>
      <c r="F182" s="190">
        <v>1.9432870370370371E-2</v>
      </c>
      <c r="G182" s="194" t="s">
        <v>717</v>
      </c>
    </row>
    <row r="183" spans="2:7" x14ac:dyDescent="0.25">
      <c r="B183" s="14" t="s">
        <v>525</v>
      </c>
      <c r="C183" s="189">
        <v>41590</v>
      </c>
      <c r="D183" s="111">
        <v>0</v>
      </c>
      <c r="E183" s="111">
        <v>16</v>
      </c>
      <c r="F183" s="190">
        <v>1.9629629629629629E-2</v>
      </c>
      <c r="G183" s="194" t="s">
        <v>717</v>
      </c>
    </row>
    <row r="184" spans="2:7" x14ac:dyDescent="0.25">
      <c r="B184" s="14" t="s">
        <v>525</v>
      </c>
      <c r="C184" s="189">
        <v>41611</v>
      </c>
      <c r="D184" s="196">
        <v>0</v>
      </c>
      <c r="E184" s="196">
        <v>0</v>
      </c>
      <c r="F184" s="190">
        <v>3.3715277777777775E-2</v>
      </c>
      <c r="G184" s="194" t="s">
        <v>718</v>
      </c>
    </row>
    <row r="185" spans="2:7" x14ac:dyDescent="0.25">
      <c r="B185" s="14" t="s">
        <v>526</v>
      </c>
      <c r="C185" s="189">
        <v>41562</v>
      </c>
      <c r="D185" s="111">
        <v>0</v>
      </c>
      <c r="E185" s="111">
        <v>16</v>
      </c>
      <c r="F185" s="190">
        <v>2.162037037037037E-2</v>
      </c>
      <c r="G185" s="194" t="s">
        <v>717</v>
      </c>
    </row>
    <row r="186" spans="2:7" x14ac:dyDescent="0.25">
      <c r="B186" s="14" t="s">
        <v>526</v>
      </c>
      <c r="C186" s="189">
        <v>41576</v>
      </c>
      <c r="D186" s="111">
        <v>0</v>
      </c>
      <c r="E186" s="111">
        <v>16</v>
      </c>
      <c r="F186" s="190">
        <v>1.9988425925925927E-2</v>
      </c>
      <c r="G186" s="194" t="s">
        <v>717</v>
      </c>
    </row>
    <row r="187" spans="2:7" x14ac:dyDescent="0.25">
      <c r="B187" s="14" t="s">
        <v>526</v>
      </c>
      <c r="C187" s="189">
        <v>41590</v>
      </c>
      <c r="D187" s="111">
        <v>0</v>
      </c>
      <c r="E187" s="111">
        <v>16</v>
      </c>
      <c r="F187" s="190">
        <v>2.1400462962962961E-2</v>
      </c>
      <c r="G187" s="194" t="s">
        <v>717</v>
      </c>
    </row>
    <row r="188" spans="2:7" x14ac:dyDescent="0.25">
      <c r="B188" s="14" t="s">
        <v>526</v>
      </c>
      <c r="C188" s="189">
        <v>41597</v>
      </c>
      <c r="D188" s="111">
        <v>0</v>
      </c>
      <c r="E188" s="111">
        <v>16</v>
      </c>
      <c r="F188" s="190">
        <v>2.225694444444444E-2</v>
      </c>
      <c r="G188" s="194" t="s">
        <v>717</v>
      </c>
    </row>
    <row r="189" spans="2:7" x14ac:dyDescent="0.25">
      <c r="B189" s="14" t="s">
        <v>526</v>
      </c>
      <c r="C189" s="189">
        <v>41618</v>
      </c>
      <c r="D189" s="111">
        <v>0</v>
      </c>
      <c r="E189" s="111">
        <v>16</v>
      </c>
      <c r="F189" s="190">
        <v>2.193287037037037E-2</v>
      </c>
      <c r="G189" s="194" t="s">
        <v>717</v>
      </c>
    </row>
    <row r="190" spans="2:7" x14ac:dyDescent="0.25">
      <c r="B190" s="14" t="s">
        <v>526</v>
      </c>
      <c r="C190" s="189">
        <v>41716</v>
      </c>
      <c r="D190" s="111">
        <v>0</v>
      </c>
      <c r="E190" s="111">
        <v>16</v>
      </c>
      <c r="F190" s="190">
        <v>2.1516203703703704E-2</v>
      </c>
      <c r="G190" s="194" t="s">
        <v>717</v>
      </c>
    </row>
    <row r="191" spans="2:7" x14ac:dyDescent="0.25">
      <c r="B191" s="14" t="s">
        <v>527</v>
      </c>
      <c r="C191" s="189">
        <v>41548</v>
      </c>
      <c r="D191" s="111">
        <v>0</v>
      </c>
      <c r="E191" s="111">
        <v>16</v>
      </c>
      <c r="F191" s="190">
        <v>1.0682870370370372E-2</v>
      </c>
      <c r="G191" s="194" t="s">
        <v>717</v>
      </c>
    </row>
    <row r="192" spans="2:7" x14ac:dyDescent="0.25">
      <c r="B192" s="14" t="s">
        <v>527</v>
      </c>
      <c r="C192" s="189">
        <v>41562</v>
      </c>
      <c r="D192" s="111">
        <v>0</v>
      </c>
      <c r="E192" s="111">
        <v>16</v>
      </c>
      <c r="F192" s="190">
        <v>1.7025462962962961E-2</v>
      </c>
      <c r="G192" s="194" t="s">
        <v>717</v>
      </c>
    </row>
    <row r="193" spans="2:7" x14ac:dyDescent="0.25">
      <c r="B193" s="14" t="s">
        <v>527</v>
      </c>
      <c r="C193" s="189">
        <v>41569</v>
      </c>
      <c r="D193" s="111">
        <v>0</v>
      </c>
      <c r="E193" s="111">
        <v>16</v>
      </c>
      <c r="F193" s="190">
        <v>1.6655092592592596E-2</v>
      </c>
      <c r="G193" s="194" t="s">
        <v>717</v>
      </c>
    </row>
    <row r="194" spans="2:7" x14ac:dyDescent="0.25">
      <c r="B194" s="14" t="s">
        <v>527</v>
      </c>
      <c r="C194" s="189">
        <v>41576</v>
      </c>
      <c r="D194" s="111">
        <v>0</v>
      </c>
      <c r="E194" s="111">
        <v>16</v>
      </c>
      <c r="F194" s="190">
        <v>1.7222222222222215E-2</v>
      </c>
      <c r="G194" s="194" t="s">
        <v>717</v>
      </c>
    </row>
    <row r="195" spans="2:7" x14ac:dyDescent="0.25">
      <c r="B195" s="14" t="s">
        <v>527</v>
      </c>
      <c r="C195" s="189">
        <v>41590</v>
      </c>
      <c r="D195" s="111">
        <v>0</v>
      </c>
      <c r="E195" s="111">
        <v>16</v>
      </c>
      <c r="F195" s="190">
        <v>1.652777777777777E-2</v>
      </c>
      <c r="G195" s="194" t="s">
        <v>717</v>
      </c>
    </row>
    <row r="196" spans="2:7" x14ac:dyDescent="0.25">
      <c r="B196" s="14" t="s">
        <v>527</v>
      </c>
      <c r="C196" s="189">
        <v>41597</v>
      </c>
      <c r="D196" s="111">
        <v>0</v>
      </c>
      <c r="E196" s="111">
        <v>16</v>
      </c>
      <c r="F196" s="190">
        <v>1.6736111111111111E-2</v>
      </c>
      <c r="G196" s="194" t="s">
        <v>717</v>
      </c>
    </row>
    <row r="197" spans="2:7" x14ac:dyDescent="0.25">
      <c r="B197" s="14" t="s">
        <v>527</v>
      </c>
      <c r="C197" s="189">
        <v>41653</v>
      </c>
      <c r="D197" s="111">
        <v>0</v>
      </c>
      <c r="E197" s="111">
        <v>16</v>
      </c>
      <c r="F197" s="190">
        <v>1.6620370370370372E-2</v>
      </c>
      <c r="G197" s="194" t="s">
        <v>717</v>
      </c>
    </row>
    <row r="198" spans="2:7" x14ac:dyDescent="0.25">
      <c r="B198" s="14" t="s">
        <v>527</v>
      </c>
      <c r="C198" s="189">
        <v>41660</v>
      </c>
      <c r="D198" s="111">
        <v>0</v>
      </c>
      <c r="E198" s="111">
        <v>16</v>
      </c>
      <c r="F198" s="190">
        <v>1.6770833333333332E-2</v>
      </c>
      <c r="G198" s="194" t="s">
        <v>717</v>
      </c>
    </row>
    <row r="199" spans="2:7" x14ac:dyDescent="0.25">
      <c r="B199" s="14" t="s">
        <v>527</v>
      </c>
      <c r="C199" s="189">
        <v>41667</v>
      </c>
      <c r="D199" s="111">
        <v>0</v>
      </c>
      <c r="E199" s="111">
        <v>16</v>
      </c>
      <c r="F199" s="190">
        <v>1.6712962962962961E-2</v>
      </c>
      <c r="G199" s="194" t="s">
        <v>717</v>
      </c>
    </row>
    <row r="200" spans="2:7" x14ac:dyDescent="0.25">
      <c r="B200" s="14" t="s">
        <v>527</v>
      </c>
      <c r="C200" s="189">
        <v>41674</v>
      </c>
      <c r="D200" s="111">
        <v>0</v>
      </c>
      <c r="E200" s="111">
        <v>16</v>
      </c>
      <c r="F200" s="190">
        <v>1.681712962962963E-2</v>
      </c>
      <c r="G200" s="194" t="s">
        <v>717</v>
      </c>
    </row>
    <row r="201" spans="2:7" x14ac:dyDescent="0.25">
      <c r="B201" s="14" t="s">
        <v>527</v>
      </c>
      <c r="C201" s="189">
        <v>41681</v>
      </c>
      <c r="D201" s="111">
        <v>0</v>
      </c>
      <c r="E201" s="111">
        <v>16</v>
      </c>
      <c r="F201" s="190">
        <v>1.650462962962963E-2</v>
      </c>
      <c r="G201" s="194" t="s">
        <v>717</v>
      </c>
    </row>
    <row r="202" spans="2:7" x14ac:dyDescent="0.25">
      <c r="B202" s="14" t="s">
        <v>527</v>
      </c>
      <c r="C202" s="189">
        <v>41688</v>
      </c>
      <c r="D202" s="111">
        <v>0</v>
      </c>
      <c r="E202" s="111">
        <v>16</v>
      </c>
      <c r="F202" s="190">
        <v>1.6261574074074074E-2</v>
      </c>
      <c r="G202" s="194" t="s">
        <v>717</v>
      </c>
    </row>
    <row r="203" spans="2:7" x14ac:dyDescent="0.25">
      <c r="B203" s="14" t="s">
        <v>527</v>
      </c>
      <c r="C203" s="189">
        <v>41695</v>
      </c>
      <c r="D203" s="111">
        <v>0</v>
      </c>
      <c r="E203" s="111">
        <v>16</v>
      </c>
      <c r="F203" s="190">
        <v>1.681712962962963E-2</v>
      </c>
      <c r="G203" s="194" t="s">
        <v>717</v>
      </c>
    </row>
    <row r="204" spans="2:7" x14ac:dyDescent="0.25">
      <c r="B204" s="14" t="s">
        <v>527</v>
      </c>
      <c r="C204" s="189">
        <v>41716</v>
      </c>
      <c r="D204" s="111">
        <v>0</v>
      </c>
      <c r="E204" s="111">
        <v>16</v>
      </c>
      <c r="F204" s="190">
        <v>1.6377314814814813E-2</v>
      </c>
      <c r="G204" s="194" t="s">
        <v>717</v>
      </c>
    </row>
    <row r="205" spans="2:7" x14ac:dyDescent="0.25">
      <c r="B205" s="14" t="s">
        <v>527</v>
      </c>
      <c r="C205" s="189">
        <v>41611</v>
      </c>
      <c r="D205" s="196">
        <v>0</v>
      </c>
      <c r="E205" s="196">
        <v>0</v>
      </c>
      <c r="F205" s="190">
        <v>2.630787037037037E-2</v>
      </c>
      <c r="G205" s="194" t="s">
        <v>718</v>
      </c>
    </row>
    <row r="206" spans="2:7" x14ac:dyDescent="0.25">
      <c r="B206" s="14" t="s">
        <v>528</v>
      </c>
      <c r="C206" s="189">
        <v>41709</v>
      </c>
      <c r="D206" s="111">
        <v>0</v>
      </c>
      <c r="E206" s="111">
        <v>16</v>
      </c>
      <c r="F206" s="190">
        <v>2.0208333333333335E-2</v>
      </c>
      <c r="G206" s="194" t="s">
        <v>717</v>
      </c>
    </row>
    <row r="207" spans="2:7" x14ac:dyDescent="0.25">
      <c r="B207" s="14" t="s">
        <v>529</v>
      </c>
      <c r="C207" s="189">
        <v>41583</v>
      </c>
      <c r="D207" s="111">
        <v>0</v>
      </c>
      <c r="E207" s="111">
        <v>16</v>
      </c>
      <c r="F207" s="190">
        <v>1.6909722222222225E-2</v>
      </c>
      <c r="G207" s="194" t="s">
        <v>717</v>
      </c>
    </row>
    <row r="208" spans="2:7" x14ac:dyDescent="0.25">
      <c r="B208" s="14" t="s">
        <v>529</v>
      </c>
      <c r="C208" s="189">
        <v>41590</v>
      </c>
      <c r="D208" s="111">
        <v>0</v>
      </c>
      <c r="E208" s="111">
        <v>16</v>
      </c>
      <c r="F208" s="190">
        <v>1.6979166666666667E-2</v>
      </c>
      <c r="G208" s="194" t="s">
        <v>717</v>
      </c>
    </row>
    <row r="209" spans="2:7" x14ac:dyDescent="0.25">
      <c r="B209" s="14" t="s">
        <v>529</v>
      </c>
      <c r="C209" s="189">
        <v>41597</v>
      </c>
      <c r="D209" s="111">
        <v>0</v>
      </c>
      <c r="E209" s="111">
        <v>16</v>
      </c>
      <c r="F209" s="190">
        <v>1.7210648148148145E-2</v>
      </c>
      <c r="G209" s="194" t="s">
        <v>717</v>
      </c>
    </row>
    <row r="210" spans="2:7" x14ac:dyDescent="0.25">
      <c r="B210" s="14" t="s">
        <v>530</v>
      </c>
      <c r="C210" s="189">
        <v>41562</v>
      </c>
      <c r="D210" s="111">
        <v>0</v>
      </c>
      <c r="E210" s="111">
        <v>16</v>
      </c>
      <c r="F210" s="190">
        <v>1.7071759259259259E-2</v>
      </c>
      <c r="G210" s="194" t="s">
        <v>717</v>
      </c>
    </row>
    <row r="211" spans="2:7" x14ac:dyDescent="0.25">
      <c r="B211" s="14" t="s">
        <v>530</v>
      </c>
      <c r="C211" s="189">
        <v>41569</v>
      </c>
      <c r="D211" s="111">
        <v>0</v>
      </c>
      <c r="E211" s="111">
        <v>16</v>
      </c>
      <c r="F211" s="190">
        <v>1.6631944444444449E-2</v>
      </c>
      <c r="G211" s="194" t="s">
        <v>717</v>
      </c>
    </row>
    <row r="212" spans="2:7" x14ac:dyDescent="0.25">
      <c r="B212" s="14" t="s">
        <v>530</v>
      </c>
      <c r="C212" s="189">
        <v>41576</v>
      </c>
      <c r="D212" s="111">
        <v>0</v>
      </c>
      <c r="E212" s="111">
        <v>16</v>
      </c>
      <c r="F212" s="190">
        <v>1.6759259259259255E-2</v>
      </c>
      <c r="G212" s="194" t="s">
        <v>717</v>
      </c>
    </row>
    <row r="213" spans="2:7" x14ac:dyDescent="0.25">
      <c r="B213" s="14" t="s">
        <v>530</v>
      </c>
      <c r="C213" s="189">
        <v>41597</v>
      </c>
      <c r="D213" s="111">
        <v>0</v>
      </c>
      <c r="E213" s="111">
        <v>16</v>
      </c>
      <c r="F213" s="190">
        <v>1.6712962962962964E-2</v>
      </c>
      <c r="G213" s="194" t="s">
        <v>717</v>
      </c>
    </row>
    <row r="214" spans="2:7" x14ac:dyDescent="0.25">
      <c r="B214" s="14" t="s">
        <v>530</v>
      </c>
      <c r="C214" s="189">
        <v>41604</v>
      </c>
      <c r="D214" s="111">
        <v>0</v>
      </c>
      <c r="E214" s="111">
        <v>16</v>
      </c>
      <c r="F214" s="190">
        <v>1.6342592592592593E-2</v>
      </c>
      <c r="G214" s="194" t="s">
        <v>717</v>
      </c>
    </row>
    <row r="215" spans="2:7" x14ac:dyDescent="0.25">
      <c r="B215" s="14" t="s">
        <v>530</v>
      </c>
      <c r="C215" s="189">
        <v>41611</v>
      </c>
      <c r="D215" s="196">
        <v>0</v>
      </c>
      <c r="E215" s="196">
        <v>0</v>
      </c>
      <c r="F215" s="190">
        <v>3.24537037037037E-2</v>
      </c>
      <c r="G215" s="194" t="s">
        <v>718</v>
      </c>
    </row>
    <row r="216" spans="2:7" x14ac:dyDescent="0.25">
      <c r="B216" s="14" t="s">
        <v>531</v>
      </c>
      <c r="C216" s="189">
        <v>41548</v>
      </c>
      <c r="D216" s="111">
        <v>0</v>
      </c>
      <c r="E216" s="111">
        <v>16</v>
      </c>
      <c r="F216" s="190">
        <v>1.2037037037037041E-2</v>
      </c>
      <c r="G216" s="194" t="s">
        <v>717</v>
      </c>
    </row>
    <row r="217" spans="2:7" x14ac:dyDescent="0.25">
      <c r="B217" s="14" t="s">
        <v>531</v>
      </c>
      <c r="C217" s="189">
        <v>41562</v>
      </c>
      <c r="D217" s="111">
        <v>0</v>
      </c>
      <c r="E217" s="111">
        <v>16</v>
      </c>
      <c r="F217" s="190">
        <v>2.0138888888888887E-2</v>
      </c>
      <c r="G217" s="194" t="s">
        <v>717</v>
      </c>
    </row>
    <row r="218" spans="2:7" x14ac:dyDescent="0.25">
      <c r="B218" s="14" t="s">
        <v>531</v>
      </c>
      <c r="C218" s="189">
        <v>41695</v>
      </c>
      <c r="D218" s="111">
        <v>0</v>
      </c>
      <c r="E218" s="111">
        <v>16</v>
      </c>
      <c r="F218" s="190">
        <v>1.9444444444444445E-2</v>
      </c>
      <c r="G218" s="194" t="s">
        <v>717</v>
      </c>
    </row>
    <row r="219" spans="2:7" x14ac:dyDescent="0.25">
      <c r="B219" s="14" t="s">
        <v>532</v>
      </c>
      <c r="C219" s="189">
        <v>41562</v>
      </c>
      <c r="D219" s="111">
        <v>0</v>
      </c>
      <c r="E219" s="111">
        <v>16</v>
      </c>
      <c r="F219" s="190">
        <v>1.7222222222222215E-2</v>
      </c>
      <c r="G219" s="194" t="s">
        <v>717</v>
      </c>
    </row>
    <row r="220" spans="2:7" x14ac:dyDescent="0.25">
      <c r="B220" s="14" t="s">
        <v>532</v>
      </c>
      <c r="C220" s="189">
        <v>41576</v>
      </c>
      <c r="D220" s="111">
        <v>0</v>
      </c>
      <c r="E220" s="111">
        <v>16</v>
      </c>
      <c r="F220" s="190">
        <v>1.7430555555555553E-2</v>
      </c>
      <c r="G220" s="194" t="s">
        <v>717</v>
      </c>
    </row>
    <row r="221" spans="2:7" x14ac:dyDescent="0.25">
      <c r="B221" s="14" t="s">
        <v>532</v>
      </c>
      <c r="C221" s="189">
        <v>41583</v>
      </c>
      <c r="D221" s="111">
        <v>0</v>
      </c>
      <c r="E221" s="111">
        <v>16</v>
      </c>
      <c r="F221" s="190">
        <v>1.6921296296296299E-2</v>
      </c>
      <c r="G221" s="194" t="s">
        <v>717</v>
      </c>
    </row>
    <row r="222" spans="2:7" x14ac:dyDescent="0.25">
      <c r="B222" s="14" t="s">
        <v>532</v>
      </c>
      <c r="C222" s="189">
        <v>41597</v>
      </c>
      <c r="D222" s="111">
        <v>0</v>
      </c>
      <c r="E222" s="111">
        <v>16</v>
      </c>
      <c r="F222" s="190">
        <v>1.7418981481481483E-2</v>
      </c>
      <c r="G222" s="194" t="s">
        <v>717</v>
      </c>
    </row>
    <row r="223" spans="2:7" x14ac:dyDescent="0.25">
      <c r="B223" s="14" t="s">
        <v>532</v>
      </c>
      <c r="C223" s="189">
        <v>41604</v>
      </c>
      <c r="D223" s="111">
        <v>0</v>
      </c>
      <c r="E223" s="111">
        <v>16</v>
      </c>
      <c r="F223" s="190">
        <v>1.6909722222222222E-2</v>
      </c>
      <c r="G223" s="194" t="s">
        <v>717</v>
      </c>
    </row>
    <row r="224" spans="2:7" x14ac:dyDescent="0.25">
      <c r="B224" s="14" t="s">
        <v>532</v>
      </c>
      <c r="C224" s="189">
        <v>41618</v>
      </c>
      <c r="D224" s="111">
        <v>0</v>
      </c>
      <c r="E224" s="111">
        <v>16</v>
      </c>
      <c r="F224" s="190">
        <v>1.7245370370370369E-2</v>
      </c>
      <c r="G224" s="194" t="s">
        <v>717</v>
      </c>
    </row>
    <row r="225" spans="2:7" x14ac:dyDescent="0.25">
      <c r="B225" s="14" t="s">
        <v>532</v>
      </c>
      <c r="C225" s="189">
        <v>41653</v>
      </c>
      <c r="D225" s="111">
        <v>0</v>
      </c>
      <c r="E225" s="111">
        <v>16</v>
      </c>
      <c r="F225" s="190">
        <v>1.6307870370370372E-2</v>
      </c>
      <c r="G225" s="194" t="s">
        <v>717</v>
      </c>
    </row>
    <row r="226" spans="2:7" x14ac:dyDescent="0.25">
      <c r="B226" s="14" t="s">
        <v>532</v>
      </c>
      <c r="C226" s="189">
        <v>41681</v>
      </c>
      <c r="D226" s="111">
        <v>0</v>
      </c>
      <c r="E226" s="111">
        <v>16</v>
      </c>
      <c r="F226" s="190">
        <v>1.6076388888888887E-2</v>
      </c>
      <c r="G226" s="194" t="s">
        <v>717</v>
      </c>
    </row>
    <row r="227" spans="2:7" x14ac:dyDescent="0.25">
      <c r="B227" s="14" t="s">
        <v>532</v>
      </c>
      <c r="C227" s="189">
        <v>41695</v>
      </c>
      <c r="D227" s="111">
        <v>0</v>
      </c>
      <c r="E227" s="111">
        <v>16</v>
      </c>
      <c r="F227" s="190">
        <v>1.6354166666666666E-2</v>
      </c>
      <c r="G227" s="194" t="s">
        <v>717</v>
      </c>
    </row>
    <row r="228" spans="2:7" x14ac:dyDescent="0.25">
      <c r="B228" s="14" t="s">
        <v>532</v>
      </c>
      <c r="C228" s="189">
        <v>41709</v>
      </c>
      <c r="D228" s="111">
        <v>0</v>
      </c>
      <c r="E228" s="111">
        <v>16</v>
      </c>
      <c r="F228" s="190">
        <v>1.6157407407407409E-2</v>
      </c>
      <c r="G228" s="194" t="s">
        <v>717</v>
      </c>
    </row>
    <row r="229" spans="2:7" x14ac:dyDescent="0.25">
      <c r="B229" s="14" t="s">
        <v>532</v>
      </c>
      <c r="C229" s="189">
        <v>41716</v>
      </c>
      <c r="D229" s="111">
        <v>0</v>
      </c>
      <c r="E229" s="111">
        <v>16</v>
      </c>
      <c r="F229" s="190">
        <v>1.6099537037037037E-2</v>
      </c>
      <c r="G229" s="194" t="s">
        <v>717</v>
      </c>
    </row>
    <row r="230" spans="2:7" x14ac:dyDescent="0.25">
      <c r="B230" s="14" t="s">
        <v>532</v>
      </c>
      <c r="C230" s="189">
        <v>41686</v>
      </c>
      <c r="D230" s="196">
        <v>0</v>
      </c>
      <c r="E230" s="196">
        <v>40</v>
      </c>
      <c r="F230" s="190">
        <v>4.0949074074074075E-2</v>
      </c>
      <c r="G230" s="194" t="s">
        <v>720</v>
      </c>
    </row>
    <row r="231" spans="2:7" x14ac:dyDescent="0.25">
      <c r="B231" s="14" t="s">
        <v>532</v>
      </c>
      <c r="C231" s="189">
        <v>41700</v>
      </c>
      <c r="D231" s="196">
        <v>0</v>
      </c>
      <c r="E231" s="196">
        <v>25</v>
      </c>
      <c r="F231" s="190">
        <v>2.5416666666666667E-2</v>
      </c>
      <c r="G231" s="194" t="s">
        <v>721</v>
      </c>
    </row>
    <row r="232" spans="2:7" x14ac:dyDescent="0.25">
      <c r="B232" s="14" t="s">
        <v>533</v>
      </c>
      <c r="C232" s="189">
        <v>41618</v>
      </c>
      <c r="D232" s="111">
        <v>0</v>
      </c>
      <c r="E232" s="111">
        <v>16</v>
      </c>
      <c r="F232" s="190">
        <v>1.8460648148148146E-2</v>
      </c>
      <c r="G232" s="194" t="s">
        <v>717</v>
      </c>
    </row>
    <row r="233" spans="2:7" x14ac:dyDescent="0.25">
      <c r="B233" s="14" t="s">
        <v>533</v>
      </c>
      <c r="C233" s="189">
        <v>41674</v>
      </c>
      <c r="D233" s="111">
        <v>0</v>
      </c>
      <c r="E233" s="111">
        <v>16</v>
      </c>
      <c r="F233" s="190">
        <v>1.7974537037037035E-2</v>
      </c>
      <c r="G233" s="194" t="s">
        <v>717</v>
      </c>
    </row>
    <row r="234" spans="2:7" x14ac:dyDescent="0.25">
      <c r="B234" s="14" t="s">
        <v>533</v>
      </c>
      <c r="C234" s="189">
        <v>41688</v>
      </c>
      <c r="D234" s="111">
        <v>0</v>
      </c>
      <c r="E234" s="111">
        <v>16</v>
      </c>
      <c r="F234" s="190">
        <v>1.8078703703703704E-2</v>
      </c>
      <c r="G234" s="194" t="s">
        <v>717</v>
      </c>
    </row>
    <row r="235" spans="2:7" x14ac:dyDescent="0.25">
      <c r="B235" s="14" t="s">
        <v>534</v>
      </c>
      <c r="C235" s="189">
        <v>41716</v>
      </c>
      <c r="D235" s="111">
        <v>0</v>
      </c>
      <c r="E235" s="111">
        <v>16</v>
      </c>
      <c r="F235" s="190">
        <v>1.8969907407407408E-2</v>
      </c>
      <c r="G235" s="194" t="s">
        <v>717</v>
      </c>
    </row>
    <row r="236" spans="2:7" x14ac:dyDescent="0.25">
      <c r="B236" s="14" t="s">
        <v>535</v>
      </c>
      <c r="C236" s="189">
        <v>41548</v>
      </c>
      <c r="D236" s="111">
        <v>0</v>
      </c>
      <c r="E236" s="111">
        <v>16</v>
      </c>
      <c r="F236" s="190">
        <v>1.4537037037037032E-2</v>
      </c>
      <c r="G236" s="194" t="s">
        <v>717</v>
      </c>
    </row>
    <row r="237" spans="2:7" x14ac:dyDescent="0.25">
      <c r="B237" s="14" t="s">
        <v>536</v>
      </c>
      <c r="C237" s="189">
        <v>41611</v>
      </c>
      <c r="D237" s="196">
        <v>0</v>
      </c>
      <c r="E237" s="196">
        <v>0</v>
      </c>
      <c r="F237" s="190">
        <v>2.7025462962962959E-2</v>
      </c>
      <c r="G237" s="194" t="s">
        <v>718</v>
      </c>
    </row>
    <row r="238" spans="2:7" x14ac:dyDescent="0.25">
      <c r="B238" s="14" t="s">
        <v>537</v>
      </c>
      <c r="C238" s="189">
        <v>41548</v>
      </c>
      <c r="D238" s="111">
        <v>0</v>
      </c>
      <c r="E238" s="111">
        <v>16</v>
      </c>
      <c r="F238" s="190">
        <v>1.0995370370370369E-2</v>
      </c>
      <c r="G238" s="194" t="s">
        <v>717</v>
      </c>
    </row>
    <row r="239" spans="2:7" x14ac:dyDescent="0.25">
      <c r="B239" s="14" t="s">
        <v>537</v>
      </c>
      <c r="C239" s="189">
        <v>41562</v>
      </c>
      <c r="D239" s="111">
        <v>0</v>
      </c>
      <c r="E239" s="111">
        <v>16</v>
      </c>
      <c r="F239" s="190">
        <v>1.787037037037037E-2</v>
      </c>
      <c r="G239" s="194" t="s">
        <v>717</v>
      </c>
    </row>
    <row r="240" spans="2:7" x14ac:dyDescent="0.25">
      <c r="B240" s="14" t="s">
        <v>537</v>
      </c>
      <c r="C240" s="189">
        <v>41569</v>
      </c>
      <c r="D240" s="111">
        <v>0</v>
      </c>
      <c r="E240" s="111">
        <v>16</v>
      </c>
      <c r="F240" s="190">
        <v>1.7372685185185185E-2</v>
      </c>
      <c r="G240" s="194" t="s">
        <v>717</v>
      </c>
    </row>
    <row r="241" spans="2:7" x14ac:dyDescent="0.25">
      <c r="B241" s="14" t="s">
        <v>537</v>
      </c>
      <c r="C241" s="189">
        <v>41576</v>
      </c>
      <c r="D241" s="111">
        <v>0</v>
      </c>
      <c r="E241" s="111">
        <v>16</v>
      </c>
      <c r="F241" s="190">
        <v>1.7974537037037035E-2</v>
      </c>
      <c r="G241" s="194" t="s">
        <v>717</v>
      </c>
    </row>
    <row r="242" spans="2:7" x14ac:dyDescent="0.25">
      <c r="B242" s="14" t="s">
        <v>537</v>
      </c>
      <c r="C242" s="189">
        <v>41583</v>
      </c>
      <c r="D242" s="111">
        <v>0</v>
      </c>
      <c r="E242" s="111">
        <v>16</v>
      </c>
      <c r="F242" s="190">
        <v>1.7094907407407406E-2</v>
      </c>
      <c r="G242" s="194" t="s">
        <v>717</v>
      </c>
    </row>
    <row r="243" spans="2:7" x14ac:dyDescent="0.25">
      <c r="B243" s="14" t="s">
        <v>537</v>
      </c>
      <c r="C243" s="189">
        <v>41590</v>
      </c>
      <c r="D243" s="111">
        <v>0</v>
      </c>
      <c r="E243" s="111">
        <v>16</v>
      </c>
      <c r="F243" s="190">
        <v>1.7280092592592593E-2</v>
      </c>
      <c r="G243" s="194" t="s">
        <v>717</v>
      </c>
    </row>
    <row r="244" spans="2:7" x14ac:dyDescent="0.25">
      <c r="B244" s="14" t="s">
        <v>537</v>
      </c>
      <c r="C244" s="189">
        <v>41597</v>
      </c>
      <c r="D244" s="111">
        <v>0</v>
      </c>
      <c r="E244" s="111">
        <v>16</v>
      </c>
      <c r="F244" s="190">
        <v>1.7627314814814818E-2</v>
      </c>
      <c r="G244" s="194" t="s">
        <v>717</v>
      </c>
    </row>
    <row r="245" spans="2:7" x14ac:dyDescent="0.25">
      <c r="B245" s="14" t="s">
        <v>537</v>
      </c>
      <c r="C245" s="189">
        <v>41667</v>
      </c>
      <c r="D245" s="111">
        <v>0</v>
      </c>
      <c r="E245" s="111">
        <v>16</v>
      </c>
      <c r="F245" s="190">
        <v>1.6805555555555556E-2</v>
      </c>
      <c r="G245" s="194" t="s">
        <v>717</v>
      </c>
    </row>
    <row r="246" spans="2:7" x14ac:dyDescent="0.25">
      <c r="B246" s="14" t="s">
        <v>537</v>
      </c>
      <c r="C246" s="189">
        <v>41674</v>
      </c>
      <c r="D246" s="111">
        <v>0</v>
      </c>
      <c r="E246" s="111">
        <v>16</v>
      </c>
      <c r="F246" s="190">
        <v>1.6597222222222222E-2</v>
      </c>
      <c r="G246" s="194" t="s">
        <v>717</v>
      </c>
    </row>
    <row r="247" spans="2:7" x14ac:dyDescent="0.25">
      <c r="B247" s="14" t="s">
        <v>537</v>
      </c>
      <c r="C247" s="189">
        <v>41681</v>
      </c>
      <c r="D247" s="111">
        <v>0</v>
      </c>
      <c r="E247" s="111">
        <v>16</v>
      </c>
      <c r="F247" s="190">
        <v>1.7164351851851851E-2</v>
      </c>
      <c r="G247" s="194" t="s">
        <v>717</v>
      </c>
    </row>
    <row r="248" spans="2:7" x14ac:dyDescent="0.25">
      <c r="B248" s="14" t="s">
        <v>537</v>
      </c>
      <c r="C248" s="189">
        <v>41709</v>
      </c>
      <c r="D248" s="111">
        <v>0</v>
      </c>
      <c r="E248" s="111">
        <v>16</v>
      </c>
      <c r="F248" s="190">
        <v>1.6597222222222222E-2</v>
      </c>
      <c r="G248" s="194" t="s">
        <v>717</v>
      </c>
    </row>
    <row r="249" spans="2:7" x14ac:dyDescent="0.25">
      <c r="B249" s="14" t="s">
        <v>537</v>
      </c>
      <c r="C249" s="189">
        <v>41611</v>
      </c>
      <c r="D249" s="196">
        <v>0</v>
      </c>
      <c r="E249" s="196">
        <v>0</v>
      </c>
      <c r="F249" s="190">
        <v>3.6655092592592593E-2</v>
      </c>
      <c r="G249" s="194" t="s">
        <v>718</v>
      </c>
    </row>
    <row r="250" spans="2:7" x14ac:dyDescent="0.25">
      <c r="B250" s="14" t="s">
        <v>537</v>
      </c>
      <c r="C250" s="189">
        <v>41686</v>
      </c>
      <c r="D250" s="196">
        <v>0</v>
      </c>
      <c r="E250" s="196">
        <v>40</v>
      </c>
      <c r="F250" s="190">
        <v>4.4363425925925924E-2</v>
      </c>
      <c r="G250" s="194" t="s">
        <v>720</v>
      </c>
    </row>
    <row r="251" spans="2:7" x14ac:dyDescent="0.25">
      <c r="B251" s="14" t="s">
        <v>538</v>
      </c>
      <c r="C251" s="189">
        <v>41688</v>
      </c>
      <c r="D251" s="111">
        <v>0</v>
      </c>
      <c r="E251" s="111">
        <v>16</v>
      </c>
      <c r="F251" s="190">
        <v>1.4664351851851852E-2</v>
      </c>
      <c r="G251" s="194" t="s">
        <v>717</v>
      </c>
    </row>
    <row r="252" spans="2:7" x14ac:dyDescent="0.25">
      <c r="B252" s="14" t="s">
        <v>539</v>
      </c>
      <c r="C252" s="189">
        <v>41653</v>
      </c>
      <c r="D252" s="111">
        <v>0</v>
      </c>
      <c r="E252" s="111">
        <v>16</v>
      </c>
      <c r="F252" s="190">
        <v>1.8090277777777778E-2</v>
      </c>
      <c r="G252" s="194" t="s">
        <v>717</v>
      </c>
    </row>
    <row r="253" spans="2:7" x14ac:dyDescent="0.25">
      <c r="B253" s="14" t="s">
        <v>539</v>
      </c>
      <c r="C253" s="189">
        <v>41660</v>
      </c>
      <c r="D253" s="111">
        <v>0</v>
      </c>
      <c r="E253" s="111">
        <v>16</v>
      </c>
      <c r="F253" s="190">
        <v>1.7627314814814814E-2</v>
      </c>
      <c r="G253" s="194" t="s">
        <v>717</v>
      </c>
    </row>
    <row r="254" spans="2:7" x14ac:dyDescent="0.25">
      <c r="B254" s="14" t="s">
        <v>539</v>
      </c>
      <c r="C254" s="189">
        <v>41674</v>
      </c>
      <c r="D254" s="111">
        <v>0</v>
      </c>
      <c r="E254" s="111">
        <v>16</v>
      </c>
      <c r="F254" s="190">
        <v>1.7754629629629631E-2</v>
      </c>
      <c r="G254" s="194" t="s">
        <v>717</v>
      </c>
    </row>
    <row r="255" spans="2:7" x14ac:dyDescent="0.25">
      <c r="B255" s="14" t="s">
        <v>539</v>
      </c>
      <c r="C255" s="189">
        <v>41688</v>
      </c>
      <c r="D255" s="111">
        <v>0</v>
      </c>
      <c r="E255" s="111">
        <v>16</v>
      </c>
      <c r="F255" s="190">
        <v>1.8217592592592594E-2</v>
      </c>
      <c r="G255" s="194" t="s">
        <v>717</v>
      </c>
    </row>
    <row r="256" spans="2:7" x14ac:dyDescent="0.25">
      <c r="B256" s="14" t="s">
        <v>540</v>
      </c>
      <c r="C256" s="189">
        <v>41569</v>
      </c>
      <c r="D256" s="111">
        <v>0</v>
      </c>
      <c r="E256" s="111">
        <v>16</v>
      </c>
      <c r="F256" s="190">
        <v>1.7986111111111112E-2</v>
      </c>
      <c r="G256" s="194" t="s">
        <v>717</v>
      </c>
    </row>
    <row r="257" spans="2:7" x14ac:dyDescent="0.25">
      <c r="B257" s="14" t="s">
        <v>540</v>
      </c>
      <c r="C257" s="189">
        <v>41576</v>
      </c>
      <c r="D257" s="111">
        <v>0</v>
      </c>
      <c r="E257" s="111">
        <v>16</v>
      </c>
      <c r="F257" s="190">
        <v>1.8518518518518517E-2</v>
      </c>
      <c r="G257" s="194" t="s">
        <v>717</v>
      </c>
    </row>
    <row r="258" spans="2:7" x14ac:dyDescent="0.25">
      <c r="B258" s="14" t="s">
        <v>540</v>
      </c>
      <c r="C258" s="189">
        <v>41590</v>
      </c>
      <c r="D258" s="111">
        <v>0</v>
      </c>
      <c r="E258" s="111">
        <v>16</v>
      </c>
      <c r="F258" s="190">
        <v>1.818287037037037E-2</v>
      </c>
      <c r="G258" s="194" t="s">
        <v>717</v>
      </c>
    </row>
    <row r="259" spans="2:7" x14ac:dyDescent="0.25">
      <c r="B259" s="14" t="s">
        <v>541</v>
      </c>
      <c r="C259" s="189">
        <v>41548</v>
      </c>
      <c r="D259" s="111">
        <v>0</v>
      </c>
      <c r="E259" s="111">
        <v>16</v>
      </c>
      <c r="F259" s="190">
        <v>1.0671296296296297E-2</v>
      </c>
      <c r="G259" s="194" t="s">
        <v>717</v>
      </c>
    </row>
    <row r="260" spans="2:7" x14ac:dyDescent="0.25">
      <c r="B260" s="14" t="s">
        <v>541</v>
      </c>
      <c r="C260" s="189">
        <v>41562</v>
      </c>
      <c r="D260" s="111">
        <v>0</v>
      </c>
      <c r="E260" s="111">
        <v>16</v>
      </c>
      <c r="F260" s="190">
        <v>1.7812499999999998E-2</v>
      </c>
      <c r="G260" s="194" t="s">
        <v>717</v>
      </c>
    </row>
    <row r="261" spans="2:7" x14ac:dyDescent="0.25">
      <c r="B261" s="14" t="s">
        <v>541</v>
      </c>
      <c r="C261" s="189">
        <v>41576</v>
      </c>
      <c r="D261" s="111">
        <v>0</v>
      </c>
      <c r="E261" s="111">
        <v>16</v>
      </c>
      <c r="F261" s="190">
        <v>1.7511574074074075E-2</v>
      </c>
      <c r="G261" s="194" t="s">
        <v>717</v>
      </c>
    </row>
    <row r="262" spans="2:7" x14ac:dyDescent="0.25">
      <c r="B262" s="14" t="s">
        <v>541</v>
      </c>
      <c r="C262" s="189">
        <v>41583</v>
      </c>
      <c r="D262" s="111">
        <v>0</v>
      </c>
      <c r="E262" s="111">
        <v>16</v>
      </c>
      <c r="F262" s="190">
        <v>1.7245370370370369E-2</v>
      </c>
      <c r="G262" s="194" t="s">
        <v>717</v>
      </c>
    </row>
    <row r="263" spans="2:7" x14ac:dyDescent="0.25">
      <c r="B263" s="14" t="s">
        <v>541</v>
      </c>
      <c r="C263" s="189">
        <v>41590</v>
      </c>
      <c r="D263" s="111">
        <v>0</v>
      </c>
      <c r="E263" s="111">
        <v>16</v>
      </c>
      <c r="F263" s="190">
        <v>1.7037037037037035E-2</v>
      </c>
      <c r="G263" s="194" t="s">
        <v>717</v>
      </c>
    </row>
    <row r="264" spans="2:7" x14ac:dyDescent="0.25">
      <c r="B264" s="14" t="s">
        <v>541</v>
      </c>
      <c r="C264" s="189">
        <v>41597</v>
      </c>
      <c r="D264" s="111">
        <v>0</v>
      </c>
      <c r="E264" s="111">
        <v>16</v>
      </c>
      <c r="F264" s="190">
        <v>1.6909722222222222E-2</v>
      </c>
      <c r="G264" s="194" t="s">
        <v>717</v>
      </c>
    </row>
    <row r="265" spans="2:7" x14ac:dyDescent="0.25">
      <c r="B265" s="14" t="s">
        <v>541</v>
      </c>
      <c r="C265" s="189">
        <v>41604</v>
      </c>
      <c r="D265" s="111">
        <v>0</v>
      </c>
      <c r="E265" s="111">
        <v>16</v>
      </c>
      <c r="F265" s="190">
        <v>1.6747685185185185E-2</v>
      </c>
      <c r="G265" s="194" t="s">
        <v>717</v>
      </c>
    </row>
    <row r="266" spans="2:7" x14ac:dyDescent="0.25">
      <c r="B266" s="14" t="s">
        <v>541</v>
      </c>
      <c r="C266" s="189">
        <v>41618</v>
      </c>
      <c r="D266" s="111">
        <v>0</v>
      </c>
      <c r="E266" s="111">
        <v>16</v>
      </c>
      <c r="F266" s="190">
        <v>1.6898148148148148E-2</v>
      </c>
      <c r="G266" s="194" t="s">
        <v>717</v>
      </c>
    </row>
    <row r="267" spans="2:7" x14ac:dyDescent="0.25">
      <c r="B267" s="14" t="s">
        <v>541</v>
      </c>
      <c r="C267" s="189">
        <v>41653</v>
      </c>
      <c r="D267" s="111">
        <v>0</v>
      </c>
      <c r="E267" s="111">
        <v>16</v>
      </c>
      <c r="F267" s="190">
        <v>1.6828703703703703E-2</v>
      </c>
      <c r="G267" s="194" t="s">
        <v>717</v>
      </c>
    </row>
    <row r="268" spans="2:7" x14ac:dyDescent="0.25">
      <c r="B268" s="14" t="s">
        <v>541</v>
      </c>
      <c r="C268" s="189">
        <v>41667</v>
      </c>
      <c r="D268" s="111">
        <v>0</v>
      </c>
      <c r="E268" s="111">
        <v>16</v>
      </c>
      <c r="F268" s="190">
        <v>1.667824074074074E-2</v>
      </c>
      <c r="G268" s="194" t="s">
        <v>717</v>
      </c>
    </row>
    <row r="269" spans="2:7" x14ac:dyDescent="0.25">
      <c r="B269" s="14" t="s">
        <v>541</v>
      </c>
      <c r="C269" s="189">
        <v>41674</v>
      </c>
      <c r="D269" s="111">
        <v>0</v>
      </c>
      <c r="E269" s="111">
        <v>16</v>
      </c>
      <c r="F269" s="190">
        <v>1.6354166666666666E-2</v>
      </c>
      <c r="G269" s="194" t="s">
        <v>717</v>
      </c>
    </row>
    <row r="270" spans="2:7" x14ac:dyDescent="0.25">
      <c r="B270" s="14" t="s">
        <v>541</v>
      </c>
      <c r="C270" s="189">
        <v>41681</v>
      </c>
      <c r="D270" s="111">
        <v>0</v>
      </c>
      <c r="E270" s="111">
        <v>16</v>
      </c>
      <c r="F270" s="190">
        <v>1.6296296296296295E-2</v>
      </c>
      <c r="G270" s="194" t="s">
        <v>717</v>
      </c>
    </row>
    <row r="271" spans="2:7" x14ac:dyDescent="0.25">
      <c r="B271" s="14" t="s">
        <v>541</v>
      </c>
      <c r="C271" s="189">
        <v>41688</v>
      </c>
      <c r="D271" s="111">
        <v>0</v>
      </c>
      <c r="E271" s="111">
        <v>16</v>
      </c>
      <c r="F271" s="190">
        <v>1.6331018518518519E-2</v>
      </c>
      <c r="G271" s="194" t="s">
        <v>717</v>
      </c>
    </row>
    <row r="272" spans="2:7" x14ac:dyDescent="0.25">
      <c r="B272" s="14" t="s">
        <v>541</v>
      </c>
      <c r="C272" s="189">
        <v>41611</v>
      </c>
      <c r="D272" s="196">
        <v>0</v>
      </c>
      <c r="E272" s="196">
        <v>0</v>
      </c>
      <c r="F272" s="190">
        <v>3.1469907407407412E-2</v>
      </c>
      <c r="G272" s="194" t="s">
        <v>718</v>
      </c>
    </row>
    <row r="273" spans="2:7" x14ac:dyDescent="0.25">
      <c r="B273" s="14" t="s">
        <v>541</v>
      </c>
      <c r="C273" s="189">
        <v>41623</v>
      </c>
      <c r="D273" s="196">
        <v>0</v>
      </c>
      <c r="E273" s="196">
        <v>18.5</v>
      </c>
      <c r="F273" s="190">
        <v>1.9664351851851853E-2</v>
      </c>
      <c r="G273" s="194" t="s">
        <v>719</v>
      </c>
    </row>
    <row r="274" spans="2:7" x14ac:dyDescent="0.25">
      <c r="B274" s="14" t="s">
        <v>541</v>
      </c>
      <c r="C274" s="189">
        <v>41686</v>
      </c>
      <c r="D274" s="196">
        <v>0</v>
      </c>
      <c r="E274" s="196">
        <v>40</v>
      </c>
      <c r="F274" s="190">
        <v>4.3356481481481475E-2</v>
      </c>
      <c r="G274" s="194" t="s">
        <v>720</v>
      </c>
    </row>
    <row r="275" spans="2:7" x14ac:dyDescent="0.25">
      <c r="B275" s="14" t="s">
        <v>541</v>
      </c>
      <c r="C275" s="189">
        <v>41700</v>
      </c>
      <c r="D275" s="196">
        <v>0</v>
      </c>
      <c r="E275" s="196">
        <v>25</v>
      </c>
      <c r="F275" s="190">
        <v>2.7314814814814816E-2</v>
      </c>
      <c r="G275" s="194" t="s">
        <v>721</v>
      </c>
    </row>
    <row r="276" spans="2:7" x14ac:dyDescent="0.25">
      <c r="B276" s="14" t="s">
        <v>542</v>
      </c>
      <c r="C276" s="189">
        <v>41660</v>
      </c>
      <c r="D276" s="111">
        <v>0</v>
      </c>
      <c r="E276" s="111">
        <v>16</v>
      </c>
      <c r="F276" s="190">
        <v>1.462962962962963E-2</v>
      </c>
      <c r="G276" s="194" t="s">
        <v>717</v>
      </c>
    </row>
    <row r="277" spans="2:7" x14ac:dyDescent="0.25">
      <c r="B277" s="14" t="s">
        <v>542</v>
      </c>
      <c r="C277" s="189">
        <v>41681</v>
      </c>
      <c r="D277" s="111">
        <v>0</v>
      </c>
      <c r="E277" s="111">
        <v>16</v>
      </c>
      <c r="F277" s="190">
        <v>1.4583333333333332E-2</v>
      </c>
      <c r="G277" s="194" t="s">
        <v>717</v>
      </c>
    </row>
    <row r="278" spans="2:7" x14ac:dyDescent="0.25">
      <c r="B278" s="14" t="s">
        <v>542</v>
      </c>
      <c r="C278" s="189">
        <v>41688</v>
      </c>
      <c r="D278" s="111">
        <v>0</v>
      </c>
      <c r="E278" s="111">
        <v>16</v>
      </c>
      <c r="F278" s="190">
        <v>1.4525462962962964E-2</v>
      </c>
      <c r="G278" s="194" t="s">
        <v>717</v>
      </c>
    </row>
    <row r="279" spans="2:7" x14ac:dyDescent="0.25">
      <c r="B279" s="14" t="s">
        <v>542</v>
      </c>
      <c r="C279" s="189">
        <v>41709</v>
      </c>
      <c r="D279" s="111">
        <v>0</v>
      </c>
      <c r="E279" s="111">
        <v>16</v>
      </c>
      <c r="F279" s="190">
        <v>1.486111111111111E-2</v>
      </c>
      <c r="G279" s="194" t="s">
        <v>717</v>
      </c>
    </row>
    <row r="280" spans="2:7" x14ac:dyDescent="0.25">
      <c r="B280" s="14" t="s">
        <v>542</v>
      </c>
      <c r="C280" s="189">
        <v>41716</v>
      </c>
      <c r="D280" s="111">
        <v>0</v>
      </c>
      <c r="E280" s="111">
        <v>16</v>
      </c>
      <c r="F280" s="190">
        <v>1.4571759259259258E-2</v>
      </c>
      <c r="G280" s="194" t="s">
        <v>717</v>
      </c>
    </row>
    <row r="281" spans="2:7" x14ac:dyDescent="0.25">
      <c r="B281" s="14" t="s">
        <v>542</v>
      </c>
      <c r="C281" s="189">
        <v>41686</v>
      </c>
      <c r="D281" s="196">
        <v>0</v>
      </c>
      <c r="E281" s="196">
        <v>40</v>
      </c>
      <c r="F281" s="190">
        <v>3.7870370370370367E-2</v>
      </c>
      <c r="G281" s="194" t="s">
        <v>720</v>
      </c>
    </row>
    <row r="282" spans="2:7" x14ac:dyDescent="0.25">
      <c r="B282" s="14" t="s">
        <v>543</v>
      </c>
      <c r="C282" s="189">
        <v>41681</v>
      </c>
      <c r="D282" s="111">
        <v>0</v>
      </c>
      <c r="E282" s="111">
        <v>16</v>
      </c>
      <c r="F282" s="190">
        <v>1.9988425925925927E-2</v>
      </c>
      <c r="G282" s="194" t="s">
        <v>717</v>
      </c>
    </row>
    <row r="283" spans="2:7" x14ac:dyDescent="0.25">
      <c r="B283" s="14" t="s">
        <v>544</v>
      </c>
      <c r="C283" s="189">
        <v>41576</v>
      </c>
      <c r="D283" s="111">
        <v>0</v>
      </c>
      <c r="E283" s="111">
        <v>16</v>
      </c>
      <c r="F283" s="190">
        <v>1.71412037037037E-2</v>
      </c>
      <c r="G283" s="194" t="s">
        <v>717</v>
      </c>
    </row>
    <row r="284" spans="2:7" x14ac:dyDescent="0.25">
      <c r="B284" s="14" t="s">
        <v>544</v>
      </c>
      <c r="C284" s="189">
        <v>41583</v>
      </c>
      <c r="D284" s="111">
        <v>0</v>
      </c>
      <c r="E284" s="111">
        <v>16</v>
      </c>
      <c r="F284" s="190">
        <v>1.7013888888888887E-2</v>
      </c>
      <c r="G284" s="194" t="s">
        <v>717</v>
      </c>
    </row>
    <row r="285" spans="2:7" x14ac:dyDescent="0.25">
      <c r="B285" s="14" t="s">
        <v>543</v>
      </c>
      <c r="C285" s="189">
        <v>41709</v>
      </c>
      <c r="D285" s="111">
        <v>0</v>
      </c>
      <c r="E285" s="111">
        <v>16</v>
      </c>
      <c r="F285" s="190">
        <v>2.0162037037037037E-2</v>
      </c>
      <c r="G285" s="194" t="s">
        <v>717</v>
      </c>
    </row>
    <row r="286" spans="2:7" x14ac:dyDescent="0.25">
      <c r="B286" s="14" t="s">
        <v>545</v>
      </c>
      <c r="C286" s="189">
        <v>41660</v>
      </c>
      <c r="D286" s="111">
        <v>0</v>
      </c>
      <c r="E286" s="111">
        <v>16</v>
      </c>
      <c r="F286" s="190">
        <v>1.7905092592592594E-2</v>
      </c>
      <c r="G286" s="194" t="s">
        <v>717</v>
      </c>
    </row>
    <row r="287" spans="2:7" x14ac:dyDescent="0.25">
      <c r="B287" s="14" t="s">
        <v>545</v>
      </c>
      <c r="C287" s="189">
        <v>41674</v>
      </c>
      <c r="D287" s="111">
        <v>0</v>
      </c>
      <c r="E287" s="111">
        <v>16</v>
      </c>
      <c r="F287" s="190">
        <v>1.7638888888888888E-2</v>
      </c>
      <c r="G287" s="194" t="s">
        <v>717</v>
      </c>
    </row>
    <row r="288" spans="2:7" x14ac:dyDescent="0.25">
      <c r="B288" s="14" t="s">
        <v>545</v>
      </c>
      <c r="C288" s="189">
        <v>41681</v>
      </c>
      <c r="D288" s="111">
        <v>0</v>
      </c>
      <c r="E288" s="111">
        <v>16</v>
      </c>
      <c r="F288" s="190">
        <v>1.7048611111111112E-2</v>
      </c>
      <c r="G288" s="194" t="s">
        <v>717</v>
      </c>
    </row>
    <row r="289" spans="2:7" x14ac:dyDescent="0.25">
      <c r="B289" s="14" t="s">
        <v>545</v>
      </c>
      <c r="C289" s="189">
        <v>41688</v>
      </c>
      <c r="D289" s="111">
        <v>0</v>
      </c>
      <c r="E289" s="111">
        <v>16</v>
      </c>
      <c r="F289" s="190">
        <v>1.7303240740740741E-2</v>
      </c>
      <c r="G289" s="194" t="s">
        <v>717</v>
      </c>
    </row>
    <row r="290" spans="2:7" x14ac:dyDescent="0.25">
      <c r="B290" s="14" t="s">
        <v>546</v>
      </c>
      <c r="C290" s="189">
        <v>41618</v>
      </c>
      <c r="D290" s="111">
        <v>0</v>
      </c>
      <c r="E290" s="111">
        <v>16</v>
      </c>
      <c r="F290" s="190">
        <v>1.5682870370370371E-2</v>
      </c>
      <c r="G290" s="194" t="s">
        <v>717</v>
      </c>
    </row>
    <row r="291" spans="2:7" x14ac:dyDescent="0.25">
      <c r="B291" s="14" t="s">
        <v>546</v>
      </c>
      <c r="C291" s="189">
        <v>41653</v>
      </c>
      <c r="D291" s="111">
        <v>0</v>
      </c>
      <c r="E291" s="111">
        <v>16</v>
      </c>
      <c r="F291" s="190">
        <v>1.5474537037037038E-2</v>
      </c>
      <c r="G291" s="194" t="s">
        <v>717</v>
      </c>
    </row>
    <row r="292" spans="2:7" x14ac:dyDescent="0.25">
      <c r="B292" s="14" t="s">
        <v>546</v>
      </c>
      <c r="C292" s="189">
        <v>41660</v>
      </c>
      <c r="D292" s="111">
        <v>0</v>
      </c>
      <c r="E292" s="111">
        <v>16</v>
      </c>
      <c r="F292" s="190">
        <v>1.5671296296296298E-2</v>
      </c>
      <c r="G292" s="194" t="s">
        <v>717</v>
      </c>
    </row>
    <row r="293" spans="2:7" x14ac:dyDescent="0.25">
      <c r="B293" s="14" t="s">
        <v>546</v>
      </c>
      <c r="C293" s="189">
        <v>41688</v>
      </c>
      <c r="D293" s="111">
        <v>0</v>
      </c>
      <c r="E293" s="111">
        <v>16</v>
      </c>
      <c r="F293" s="190">
        <v>1.525462962962963E-2</v>
      </c>
      <c r="G293" s="194" t="s">
        <v>717</v>
      </c>
    </row>
    <row r="294" spans="2:7" x14ac:dyDescent="0.25">
      <c r="B294" s="14" t="s">
        <v>546</v>
      </c>
      <c r="C294" s="189">
        <v>41695</v>
      </c>
      <c r="D294" s="111">
        <v>0</v>
      </c>
      <c r="E294" s="111">
        <v>16</v>
      </c>
      <c r="F294" s="190">
        <v>1.5532407407407406E-2</v>
      </c>
      <c r="G294" s="194" t="s">
        <v>717</v>
      </c>
    </row>
    <row r="295" spans="2:7" x14ac:dyDescent="0.25">
      <c r="B295" s="14" t="s">
        <v>546</v>
      </c>
      <c r="C295" s="189">
        <v>41716</v>
      </c>
      <c r="D295" s="111">
        <v>0</v>
      </c>
      <c r="E295" s="111">
        <v>16</v>
      </c>
      <c r="F295" s="190">
        <v>1.4849537037037036E-2</v>
      </c>
      <c r="G295" s="194" t="s">
        <v>717</v>
      </c>
    </row>
    <row r="296" spans="2:7" x14ac:dyDescent="0.25">
      <c r="B296" s="14" t="s">
        <v>547</v>
      </c>
      <c r="C296" s="189">
        <v>41562</v>
      </c>
      <c r="D296" s="111">
        <v>0</v>
      </c>
      <c r="E296" s="111">
        <v>16</v>
      </c>
      <c r="F296" s="190">
        <v>1.9178240740740739E-2</v>
      </c>
      <c r="G296" s="194" t="s">
        <v>717</v>
      </c>
    </row>
    <row r="297" spans="2:7" x14ac:dyDescent="0.25">
      <c r="B297" s="14" t="s">
        <v>547</v>
      </c>
      <c r="C297" s="189">
        <v>41583</v>
      </c>
      <c r="D297" s="111">
        <v>0</v>
      </c>
      <c r="E297" s="111">
        <v>16</v>
      </c>
      <c r="F297" s="190">
        <v>1.8449074074074076E-2</v>
      </c>
      <c r="G297" s="194" t="s">
        <v>717</v>
      </c>
    </row>
    <row r="298" spans="2:7" x14ac:dyDescent="0.25">
      <c r="B298" s="14" t="s">
        <v>547</v>
      </c>
      <c r="C298" s="189">
        <v>41590</v>
      </c>
      <c r="D298" s="111">
        <v>0</v>
      </c>
      <c r="E298" s="111">
        <v>16</v>
      </c>
      <c r="F298" s="190">
        <v>1.8576388888888889E-2</v>
      </c>
      <c r="G298" s="194" t="s">
        <v>717</v>
      </c>
    </row>
    <row r="299" spans="2:7" x14ac:dyDescent="0.25">
      <c r="B299" s="14" t="s">
        <v>547</v>
      </c>
      <c r="C299" s="189">
        <v>41597</v>
      </c>
      <c r="D299" s="111">
        <v>0</v>
      </c>
      <c r="E299" s="111">
        <v>16</v>
      </c>
      <c r="F299" s="190">
        <v>1.8981481481481481E-2</v>
      </c>
      <c r="G299" s="194" t="s">
        <v>717</v>
      </c>
    </row>
    <row r="300" spans="2:7" x14ac:dyDescent="0.25">
      <c r="B300" s="14" t="s">
        <v>547</v>
      </c>
      <c r="C300" s="189">
        <v>41618</v>
      </c>
      <c r="D300" s="111">
        <v>0</v>
      </c>
      <c r="E300" s="111">
        <v>16</v>
      </c>
      <c r="F300" s="190">
        <v>1.8761574074074073E-2</v>
      </c>
      <c r="G300" s="194" t="s">
        <v>717</v>
      </c>
    </row>
    <row r="301" spans="2:7" x14ac:dyDescent="0.25">
      <c r="B301" s="14" t="s">
        <v>547</v>
      </c>
      <c r="C301" s="189">
        <v>41700</v>
      </c>
      <c r="D301" s="196">
        <v>0</v>
      </c>
      <c r="E301" s="196">
        <v>25</v>
      </c>
      <c r="F301" s="190">
        <v>2.9594907407407407E-2</v>
      </c>
      <c r="G301" s="194" t="s">
        <v>721</v>
      </c>
    </row>
    <row r="302" spans="2:7" x14ac:dyDescent="0.25">
      <c r="B302" s="14" t="s">
        <v>548</v>
      </c>
      <c r="C302" s="189">
        <v>41583</v>
      </c>
      <c r="D302" s="111">
        <v>0</v>
      </c>
      <c r="E302" s="111">
        <v>16</v>
      </c>
      <c r="F302" s="190">
        <v>1.773148148148148E-2</v>
      </c>
      <c r="G302" s="194" t="s">
        <v>717</v>
      </c>
    </row>
    <row r="303" spans="2:7" x14ac:dyDescent="0.25">
      <c r="B303" s="14" t="s">
        <v>548</v>
      </c>
      <c r="C303" s="189">
        <v>41590</v>
      </c>
      <c r="D303" s="111">
        <v>0</v>
      </c>
      <c r="E303" s="111">
        <v>16</v>
      </c>
      <c r="F303" s="190">
        <v>1.7638888888888891E-2</v>
      </c>
      <c r="G303" s="194" t="s">
        <v>717</v>
      </c>
    </row>
    <row r="304" spans="2:7" x14ac:dyDescent="0.25">
      <c r="B304" s="14" t="s">
        <v>548</v>
      </c>
      <c r="C304" s="189">
        <v>41597</v>
      </c>
      <c r="D304" s="111">
        <v>0</v>
      </c>
      <c r="E304" s="111">
        <v>16</v>
      </c>
      <c r="F304" s="190">
        <v>1.7719907407407406E-2</v>
      </c>
      <c r="G304" s="194" t="s">
        <v>717</v>
      </c>
    </row>
    <row r="305" spans="2:7" x14ac:dyDescent="0.25">
      <c r="B305" s="14" t="s">
        <v>548</v>
      </c>
      <c r="C305" s="189">
        <v>41618</v>
      </c>
      <c r="D305" s="111">
        <v>0</v>
      </c>
      <c r="E305" s="111">
        <v>16</v>
      </c>
      <c r="F305" s="190">
        <v>1.7002314814814814E-2</v>
      </c>
      <c r="G305" s="194" t="s">
        <v>717</v>
      </c>
    </row>
    <row r="306" spans="2:7" x14ac:dyDescent="0.25">
      <c r="B306" s="14" t="s">
        <v>548</v>
      </c>
      <c r="C306" s="189">
        <v>41667</v>
      </c>
      <c r="D306" s="111">
        <v>0</v>
      </c>
      <c r="E306" s="111">
        <v>16</v>
      </c>
      <c r="F306" s="190">
        <v>1.7118055555555556E-2</v>
      </c>
      <c r="G306" s="194" t="s">
        <v>717</v>
      </c>
    </row>
    <row r="307" spans="2:7" x14ac:dyDescent="0.25">
      <c r="B307" s="14" t="s">
        <v>548</v>
      </c>
      <c r="C307" s="189">
        <v>41674</v>
      </c>
      <c r="D307" s="111">
        <v>0</v>
      </c>
      <c r="E307" s="111">
        <v>16</v>
      </c>
      <c r="F307" s="190">
        <v>1.7199074074074071E-2</v>
      </c>
      <c r="G307" s="194" t="s">
        <v>717</v>
      </c>
    </row>
    <row r="308" spans="2:7" x14ac:dyDescent="0.25">
      <c r="B308" s="14" t="s">
        <v>548</v>
      </c>
      <c r="C308" s="189">
        <v>41681</v>
      </c>
      <c r="D308" s="111">
        <v>0</v>
      </c>
      <c r="E308" s="111">
        <v>16</v>
      </c>
      <c r="F308" s="190">
        <v>1.7152777777777777E-2</v>
      </c>
      <c r="G308" s="194" t="s">
        <v>717</v>
      </c>
    </row>
    <row r="309" spans="2:7" x14ac:dyDescent="0.25">
      <c r="B309" s="14" t="s">
        <v>548</v>
      </c>
      <c r="C309" s="189">
        <v>41695</v>
      </c>
      <c r="D309" s="111">
        <v>0</v>
      </c>
      <c r="E309" s="111">
        <v>16</v>
      </c>
      <c r="F309" s="190">
        <v>1.7187499999999998E-2</v>
      </c>
      <c r="G309" s="194" t="s">
        <v>717</v>
      </c>
    </row>
    <row r="310" spans="2:7" x14ac:dyDescent="0.25">
      <c r="B310" s="14" t="s">
        <v>548</v>
      </c>
      <c r="C310" s="189">
        <v>41709</v>
      </c>
      <c r="D310" s="111">
        <v>0</v>
      </c>
      <c r="E310" s="111">
        <v>16</v>
      </c>
      <c r="F310" s="190">
        <v>1.6655092592592593E-2</v>
      </c>
      <c r="G310" s="194" t="s">
        <v>717</v>
      </c>
    </row>
    <row r="311" spans="2:7" x14ac:dyDescent="0.25">
      <c r="B311" s="14" t="s">
        <v>548</v>
      </c>
      <c r="C311" s="189">
        <v>41716</v>
      </c>
      <c r="D311" s="111">
        <v>0</v>
      </c>
      <c r="E311" s="111">
        <v>16</v>
      </c>
      <c r="F311" s="190">
        <v>1.6828703703703703E-2</v>
      </c>
      <c r="G311" s="194" t="s">
        <v>717</v>
      </c>
    </row>
    <row r="312" spans="2:7" x14ac:dyDescent="0.25">
      <c r="B312" s="14" t="s">
        <v>548</v>
      </c>
      <c r="C312" s="189">
        <v>41611</v>
      </c>
      <c r="D312" s="196">
        <v>0</v>
      </c>
      <c r="E312" s="196">
        <v>0</v>
      </c>
      <c r="F312" s="190">
        <v>2.8680555555555553E-2</v>
      </c>
      <c r="G312" s="194" t="s">
        <v>718</v>
      </c>
    </row>
    <row r="313" spans="2:7" x14ac:dyDescent="0.25">
      <c r="B313" s="14" t="s">
        <v>549</v>
      </c>
      <c r="C313" s="189">
        <v>41562</v>
      </c>
      <c r="D313" s="111">
        <v>0</v>
      </c>
      <c r="E313" s="111">
        <v>16</v>
      </c>
      <c r="F313" s="190">
        <v>2.056712962962963E-2</v>
      </c>
      <c r="G313" s="194" t="s">
        <v>717</v>
      </c>
    </row>
    <row r="314" spans="2:7" x14ac:dyDescent="0.25">
      <c r="B314" s="14" t="s">
        <v>549</v>
      </c>
      <c r="C314" s="189">
        <v>41576</v>
      </c>
      <c r="D314" s="111">
        <v>0</v>
      </c>
      <c r="E314" s="111">
        <v>16</v>
      </c>
      <c r="F314" s="190">
        <v>1.9756944444444445E-2</v>
      </c>
      <c r="G314" s="194" t="s">
        <v>717</v>
      </c>
    </row>
    <row r="315" spans="2:7" x14ac:dyDescent="0.25">
      <c r="B315" s="14" t="s">
        <v>549</v>
      </c>
      <c r="C315" s="189">
        <v>41590</v>
      </c>
      <c r="D315" s="111">
        <v>0</v>
      </c>
      <c r="E315" s="111">
        <v>16</v>
      </c>
      <c r="F315" s="190">
        <v>1.9120370370370371E-2</v>
      </c>
      <c r="G315" s="194" t="s">
        <v>717</v>
      </c>
    </row>
    <row r="316" spans="2:7" x14ac:dyDescent="0.25">
      <c r="B316" s="14" t="s">
        <v>549</v>
      </c>
      <c r="C316" s="189">
        <v>41618</v>
      </c>
      <c r="D316" s="111">
        <v>0</v>
      </c>
      <c r="E316" s="111">
        <v>16</v>
      </c>
      <c r="F316" s="190">
        <v>1.9201388888888889E-2</v>
      </c>
      <c r="G316" s="194" t="s">
        <v>717</v>
      </c>
    </row>
    <row r="317" spans="2:7" x14ac:dyDescent="0.25">
      <c r="B317" s="14" t="s">
        <v>549</v>
      </c>
      <c r="C317" s="189">
        <v>41653</v>
      </c>
      <c r="D317" s="111">
        <v>0</v>
      </c>
      <c r="E317" s="111">
        <v>16</v>
      </c>
      <c r="F317" s="190">
        <v>1.9629629629629629E-2</v>
      </c>
      <c r="G317" s="194" t="s">
        <v>717</v>
      </c>
    </row>
    <row r="318" spans="2:7" x14ac:dyDescent="0.25">
      <c r="B318" s="14" t="s">
        <v>549</v>
      </c>
      <c r="C318" s="189">
        <v>41660</v>
      </c>
      <c r="D318" s="111">
        <v>0</v>
      </c>
      <c r="E318" s="111">
        <v>16</v>
      </c>
      <c r="F318" s="190">
        <v>1.9583333333333331E-2</v>
      </c>
      <c r="G318" s="194" t="s">
        <v>717</v>
      </c>
    </row>
    <row r="319" spans="2:7" x14ac:dyDescent="0.25">
      <c r="B319" s="14" t="s">
        <v>549</v>
      </c>
      <c r="C319" s="189">
        <v>41667</v>
      </c>
      <c r="D319" s="111">
        <v>0</v>
      </c>
      <c r="E319" s="111">
        <v>16</v>
      </c>
      <c r="F319" s="190">
        <v>1.9074074074074073E-2</v>
      </c>
      <c r="G319" s="194" t="s">
        <v>717</v>
      </c>
    </row>
    <row r="320" spans="2:7" x14ac:dyDescent="0.25">
      <c r="B320" s="14" t="s">
        <v>550</v>
      </c>
      <c r="C320" s="189">
        <v>41688</v>
      </c>
      <c r="D320" s="111">
        <v>0</v>
      </c>
      <c r="E320" s="111">
        <v>16</v>
      </c>
      <c r="F320" s="190">
        <v>1.5925925925925927E-2</v>
      </c>
      <c r="G320" s="194" t="s">
        <v>717</v>
      </c>
    </row>
    <row r="321" spans="2:7" x14ac:dyDescent="0.25">
      <c r="B321" s="14" t="s">
        <v>550</v>
      </c>
      <c r="C321" s="189">
        <v>41695</v>
      </c>
      <c r="D321" s="111">
        <v>0</v>
      </c>
      <c r="E321" s="111">
        <v>16</v>
      </c>
      <c r="F321" s="190">
        <v>1.6203703703703703E-2</v>
      </c>
      <c r="G321" s="194" t="s">
        <v>717</v>
      </c>
    </row>
    <row r="322" spans="2:7" x14ac:dyDescent="0.25">
      <c r="B322" s="14" t="s">
        <v>551</v>
      </c>
      <c r="C322" s="189">
        <v>41562</v>
      </c>
      <c r="D322" s="111">
        <v>0</v>
      </c>
      <c r="E322" s="111">
        <v>16</v>
      </c>
      <c r="F322" s="190">
        <v>1.7546296296296296E-2</v>
      </c>
      <c r="G322" s="194" t="s">
        <v>717</v>
      </c>
    </row>
    <row r="323" spans="2:7" x14ac:dyDescent="0.25">
      <c r="B323" s="14" t="s">
        <v>551</v>
      </c>
      <c r="C323" s="189">
        <v>41674</v>
      </c>
      <c r="D323" s="111">
        <v>0</v>
      </c>
      <c r="E323" s="111">
        <v>16</v>
      </c>
      <c r="F323" s="190">
        <v>1.579861111111111E-2</v>
      </c>
      <c r="G323" s="194" t="s">
        <v>717</v>
      </c>
    </row>
    <row r="324" spans="2:7" x14ac:dyDescent="0.25">
      <c r="B324" s="14" t="s">
        <v>551</v>
      </c>
      <c r="C324" s="189">
        <v>41681</v>
      </c>
      <c r="D324" s="111">
        <v>0</v>
      </c>
      <c r="E324" s="111">
        <v>16</v>
      </c>
      <c r="F324" s="190">
        <v>1.5682870370370371E-2</v>
      </c>
      <c r="G324" s="194" t="s">
        <v>717</v>
      </c>
    </row>
    <row r="325" spans="2:7" x14ac:dyDescent="0.25">
      <c r="B325" s="14" t="s">
        <v>551</v>
      </c>
      <c r="C325" s="189">
        <v>41688</v>
      </c>
      <c r="D325" s="111">
        <v>0</v>
      </c>
      <c r="E325" s="111">
        <v>16</v>
      </c>
      <c r="F325" s="190">
        <v>1.5925925925925927E-2</v>
      </c>
      <c r="G325" s="194" t="s">
        <v>717</v>
      </c>
    </row>
    <row r="326" spans="2:7" x14ac:dyDescent="0.25">
      <c r="B326" s="14" t="s">
        <v>551</v>
      </c>
      <c r="C326" s="189">
        <v>41686</v>
      </c>
      <c r="D326" s="196">
        <v>0</v>
      </c>
      <c r="E326" s="196">
        <v>40</v>
      </c>
      <c r="F326" s="190">
        <v>3.9872685185185185E-2</v>
      </c>
      <c r="G326" s="194" t="s">
        <v>720</v>
      </c>
    </row>
    <row r="327" spans="2:7" x14ac:dyDescent="0.25">
      <c r="B327" s="14" t="s">
        <v>552</v>
      </c>
      <c r="C327" s="189">
        <v>41548</v>
      </c>
      <c r="D327" s="111">
        <v>0</v>
      </c>
      <c r="E327" s="111">
        <v>16</v>
      </c>
      <c r="F327" s="190">
        <v>1.2210648148148151E-2</v>
      </c>
      <c r="G327" s="194" t="s">
        <v>717</v>
      </c>
    </row>
    <row r="328" spans="2:7" x14ac:dyDescent="0.25">
      <c r="B328" s="14" t="s">
        <v>553</v>
      </c>
      <c r="C328" s="189">
        <v>41674</v>
      </c>
      <c r="D328" s="111">
        <v>0</v>
      </c>
      <c r="E328" s="111">
        <v>16</v>
      </c>
      <c r="F328" s="190">
        <v>1.8252314814814815E-2</v>
      </c>
      <c r="G328" s="194" t="s">
        <v>717</v>
      </c>
    </row>
    <row r="329" spans="2:7" x14ac:dyDescent="0.25">
      <c r="B329" s="14" t="s">
        <v>554</v>
      </c>
      <c r="C329" s="189">
        <v>41576</v>
      </c>
      <c r="D329" s="111">
        <v>0</v>
      </c>
      <c r="E329" s="111">
        <v>16</v>
      </c>
      <c r="F329" s="190">
        <v>2.1782407407407407E-2</v>
      </c>
      <c r="G329" s="194" t="s">
        <v>717</v>
      </c>
    </row>
    <row r="330" spans="2:7" x14ac:dyDescent="0.25">
      <c r="B330" s="14" t="s">
        <v>554</v>
      </c>
      <c r="C330" s="189">
        <v>41590</v>
      </c>
      <c r="D330" s="111">
        <v>0</v>
      </c>
      <c r="E330" s="111">
        <v>16</v>
      </c>
      <c r="F330" s="190">
        <v>2.0405092592592593E-2</v>
      </c>
      <c r="G330" s="194" t="s">
        <v>717</v>
      </c>
    </row>
    <row r="331" spans="2:7" x14ac:dyDescent="0.25">
      <c r="B331" s="14" t="s">
        <v>554</v>
      </c>
      <c r="C331" s="189">
        <v>41597</v>
      </c>
      <c r="D331" s="111">
        <v>0</v>
      </c>
      <c r="E331" s="111">
        <v>16</v>
      </c>
      <c r="F331" s="190">
        <v>2.0162037037037037E-2</v>
      </c>
      <c r="G331" s="194" t="s">
        <v>717</v>
      </c>
    </row>
    <row r="332" spans="2:7" x14ac:dyDescent="0.25">
      <c r="B332" s="14" t="s">
        <v>554</v>
      </c>
      <c r="C332" s="189">
        <v>41604</v>
      </c>
      <c r="D332" s="111">
        <v>0</v>
      </c>
      <c r="E332" s="111">
        <v>16</v>
      </c>
      <c r="F332" s="190">
        <v>2.0219907407407409E-2</v>
      </c>
      <c r="G332" s="194" t="s">
        <v>717</v>
      </c>
    </row>
    <row r="333" spans="2:7" x14ac:dyDescent="0.25">
      <c r="B333" s="14" t="s">
        <v>554</v>
      </c>
      <c r="C333" s="189">
        <v>41618</v>
      </c>
      <c r="D333" s="111">
        <v>0</v>
      </c>
      <c r="E333" s="111">
        <v>16</v>
      </c>
      <c r="F333" s="190">
        <v>2.0300925925925927E-2</v>
      </c>
      <c r="G333" s="194" t="s">
        <v>717</v>
      </c>
    </row>
    <row r="334" spans="2:7" x14ac:dyDescent="0.25">
      <c r="B334" s="14" t="s">
        <v>554</v>
      </c>
      <c r="C334" s="189">
        <v>41674</v>
      </c>
      <c r="D334" s="111">
        <v>0</v>
      </c>
      <c r="E334" s="111">
        <v>16</v>
      </c>
      <c r="F334" s="190">
        <v>1.982638888888889E-2</v>
      </c>
      <c r="G334" s="194" t="s">
        <v>717</v>
      </c>
    </row>
    <row r="335" spans="2:7" x14ac:dyDescent="0.25">
      <c r="B335" s="14" t="s">
        <v>554</v>
      </c>
      <c r="C335" s="189">
        <v>41688</v>
      </c>
      <c r="D335" s="111">
        <v>0</v>
      </c>
      <c r="E335" s="111">
        <v>16</v>
      </c>
      <c r="F335" s="190">
        <v>1.9872685185185184E-2</v>
      </c>
      <c r="G335" s="194" t="s">
        <v>717</v>
      </c>
    </row>
    <row r="336" spans="2:7" x14ac:dyDescent="0.25">
      <c r="B336" s="14" t="s">
        <v>554</v>
      </c>
      <c r="C336" s="189">
        <v>41716</v>
      </c>
      <c r="D336" s="111">
        <v>0</v>
      </c>
      <c r="E336" s="111">
        <v>16</v>
      </c>
      <c r="F336" s="190">
        <v>1.9976851851851853E-2</v>
      </c>
      <c r="G336" s="194" t="s">
        <v>717</v>
      </c>
    </row>
    <row r="337" spans="2:7" x14ac:dyDescent="0.25">
      <c r="B337" s="14" t="s">
        <v>554</v>
      </c>
      <c r="C337" s="189">
        <v>41611</v>
      </c>
      <c r="D337" s="196">
        <v>0</v>
      </c>
      <c r="E337" s="196">
        <v>0</v>
      </c>
      <c r="F337" s="190">
        <v>3.7905092592592594E-2</v>
      </c>
      <c r="G337" s="194" t="s">
        <v>718</v>
      </c>
    </row>
    <row r="338" spans="2:7" x14ac:dyDescent="0.25">
      <c r="B338" s="14" t="s">
        <v>554</v>
      </c>
      <c r="C338" s="189">
        <v>41686</v>
      </c>
      <c r="D338" s="196">
        <v>0</v>
      </c>
      <c r="E338" s="196">
        <v>40</v>
      </c>
      <c r="F338" s="190">
        <v>5.1886574074074071E-2</v>
      </c>
      <c r="G338" s="194" t="s">
        <v>720</v>
      </c>
    </row>
    <row r="339" spans="2:7" x14ac:dyDescent="0.25">
      <c r="B339" s="14" t="s">
        <v>555</v>
      </c>
      <c r="C339" s="189">
        <v>41709</v>
      </c>
      <c r="D339" s="111">
        <v>0</v>
      </c>
      <c r="E339" s="111">
        <v>16</v>
      </c>
      <c r="F339" s="190">
        <v>1.7696759259259259E-2</v>
      </c>
      <c r="G339" s="194" t="s">
        <v>717</v>
      </c>
    </row>
    <row r="340" spans="2:7" x14ac:dyDescent="0.25">
      <c r="B340" s="14" t="s">
        <v>555</v>
      </c>
      <c r="C340" s="189">
        <v>41716</v>
      </c>
      <c r="D340" s="111">
        <v>0</v>
      </c>
      <c r="E340" s="111">
        <v>16</v>
      </c>
      <c r="F340" s="190">
        <v>1.7280092592592593E-2</v>
      </c>
      <c r="G340" s="194" t="s">
        <v>717</v>
      </c>
    </row>
    <row r="341" spans="2:7" x14ac:dyDescent="0.25">
      <c r="B341" s="14" t="s">
        <v>556</v>
      </c>
      <c r="C341" s="189">
        <v>41667</v>
      </c>
      <c r="D341" s="111">
        <v>0</v>
      </c>
      <c r="E341" s="111">
        <v>16</v>
      </c>
      <c r="F341" s="190">
        <v>1.6782407407407409E-2</v>
      </c>
      <c r="G341" s="194" t="s">
        <v>717</v>
      </c>
    </row>
    <row r="342" spans="2:7" x14ac:dyDescent="0.25">
      <c r="B342" s="14" t="s">
        <v>556</v>
      </c>
      <c r="C342" s="189">
        <v>41681</v>
      </c>
      <c r="D342" s="111">
        <v>0</v>
      </c>
      <c r="E342" s="111">
        <v>16</v>
      </c>
      <c r="F342" s="190">
        <v>1.6666666666666666E-2</v>
      </c>
      <c r="G342" s="194" t="s">
        <v>717</v>
      </c>
    </row>
    <row r="343" spans="2:7" x14ac:dyDescent="0.25">
      <c r="B343" s="14" t="s">
        <v>556</v>
      </c>
      <c r="C343" s="189">
        <v>41688</v>
      </c>
      <c r="D343" s="111">
        <v>0</v>
      </c>
      <c r="E343" s="111">
        <v>16</v>
      </c>
      <c r="F343" s="190">
        <v>1.6469907407407405E-2</v>
      </c>
      <c r="G343" s="194" t="s">
        <v>717</v>
      </c>
    </row>
    <row r="344" spans="2:7" x14ac:dyDescent="0.25">
      <c r="B344" s="14" t="s">
        <v>556</v>
      </c>
      <c r="C344" s="189">
        <v>41695</v>
      </c>
      <c r="D344" s="111">
        <v>0</v>
      </c>
      <c r="E344" s="111">
        <v>16</v>
      </c>
      <c r="F344" s="190">
        <v>1.6701388888888887E-2</v>
      </c>
      <c r="G344" s="194" t="s">
        <v>717</v>
      </c>
    </row>
    <row r="345" spans="2:7" x14ac:dyDescent="0.25">
      <c r="B345" s="14" t="s">
        <v>557</v>
      </c>
      <c r="C345" s="189">
        <v>41562</v>
      </c>
      <c r="D345" s="111">
        <v>0</v>
      </c>
      <c r="E345" s="111">
        <v>16</v>
      </c>
      <c r="F345" s="190">
        <v>1.5312500000000001E-2</v>
      </c>
      <c r="G345" s="194" t="s">
        <v>717</v>
      </c>
    </row>
    <row r="346" spans="2:7" x14ac:dyDescent="0.25">
      <c r="B346" s="14" t="s">
        <v>557</v>
      </c>
      <c r="C346" s="189">
        <v>41576</v>
      </c>
      <c r="D346" s="111">
        <v>0</v>
      </c>
      <c r="E346" s="111">
        <v>16</v>
      </c>
      <c r="F346" s="190">
        <v>1.5231481481481481E-2</v>
      </c>
      <c r="G346" s="194" t="s">
        <v>717</v>
      </c>
    </row>
    <row r="347" spans="2:7" x14ac:dyDescent="0.25">
      <c r="B347" s="14" t="s">
        <v>557</v>
      </c>
      <c r="C347" s="189">
        <v>41583</v>
      </c>
      <c r="D347" s="111">
        <v>0</v>
      </c>
      <c r="E347" s="111">
        <v>16</v>
      </c>
      <c r="F347" s="190">
        <v>1.5162037037037036E-2</v>
      </c>
      <c r="G347" s="194" t="s">
        <v>717</v>
      </c>
    </row>
    <row r="348" spans="2:7" x14ac:dyDescent="0.25">
      <c r="B348" s="14" t="s">
        <v>557</v>
      </c>
      <c r="C348" s="189">
        <v>41590</v>
      </c>
      <c r="D348" s="111">
        <v>0</v>
      </c>
      <c r="E348" s="111">
        <v>16</v>
      </c>
      <c r="F348" s="190">
        <v>1.5300925925925921E-2</v>
      </c>
      <c r="G348" s="194" t="s">
        <v>717</v>
      </c>
    </row>
    <row r="349" spans="2:7" x14ac:dyDescent="0.25">
      <c r="B349" s="14" t="s">
        <v>557</v>
      </c>
      <c r="C349" s="189">
        <v>41597</v>
      </c>
      <c r="D349" s="111">
        <v>0</v>
      </c>
      <c r="E349" s="111">
        <v>16</v>
      </c>
      <c r="F349" s="190" t="s">
        <v>153</v>
      </c>
      <c r="G349" s="194" t="s">
        <v>717</v>
      </c>
    </row>
    <row r="350" spans="2:7" x14ac:dyDescent="0.25">
      <c r="B350" s="14" t="s">
        <v>557</v>
      </c>
      <c r="C350" s="189">
        <v>41618</v>
      </c>
      <c r="D350" s="111">
        <v>0</v>
      </c>
      <c r="E350" s="111">
        <v>16</v>
      </c>
      <c r="F350" s="190">
        <v>1.5127314814814816E-2</v>
      </c>
      <c r="G350" s="194" t="s">
        <v>717</v>
      </c>
    </row>
    <row r="351" spans="2:7" x14ac:dyDescent="0.25">
      <c r="B351" s="14" t="s">
        <v>557</v>
      </c>
      <c r="C351" s="189">
        <v>41674</v>
      </c>
      <c r="D351" s="111">
        <v>0</v>
      </c>
      <c r="E351" s="111">
        <v>16</v>
      </c>
      <c r="F351" s="190">
        <v>1.5219907407407409E-2</v>
      </c>
      <c r="G351" s="194" t="s">
        <v>717</v>
      </c>
    </row>
    <row r="352" spans="2:7" x14ac:dyDescent="0.25">
      <c r="B352" s="14" t="s">
        <v>557</v>
      </c>
      <c r="C352" s="189">
        <v>41681</v>
      </c>
      <c r="D352" s="111">
        <v>0</v>
      </c>
      <c r="E352" s="111">
        <v>16</v>
      </c>
      <c r="F352" s="190">
        <v>1.4907407407407406E-2</v>
      </c>
      <c r="G352" s="194" t="s">
        <v>717</v>
      </c>
    </row>
    <row r="353" spans="2:7" x14ac:dyDescent="0.25">
      <c r="B353" s="14" t="s">
        <v>557</v>
      </c>
      <c r="C353" s="189">
        <v>41695</v>
      </c>
      <c r="D353" s="111">
        <v>0</v>
      </c>
      <c r="E353" s="111">
        <v>16</v>
      </c>
      <c r="F353" s="190">
        <v>1.494212962962963E-2</v>
      </c>
      <c r="G353" s="194" t="s">
        <v>717</v>
      </c>
    </row>
    <row r="354" spans="2:7" x14ac:dyDescent="0.25">
      <c r="B354" s="14" t="s">
        <v>557</v>
      </c>
      <c r="C354" s="189">
        <v>41716</v>
      </c>
      <c r="D354" s="111">
        <v>0</v>
      </c>
      <c r="E354" s="111">
        <v>16</v>
      </c>
      <c r="F354" s="190" t="s">
        <v>153</v>
      </c>
      <c r="G354" s="194" t="s">
        <v>717</v>
      </c>
    </row>
    <row r="355" spans="2:7" x14ac:dyDescent="0.25">
      <c r="B355" s="14" t="s">
        <v>557</v>
      </c>
      <c r="C355" s="189">
        <v>41611</v>
      </c>
      <c r="D355" s="196">
        <v>0</v>
      </c>
      <c r="E355" s="196">
        <v>0</v>
      </c>
      <c r="F355" s="190">
        <v>2.7002314814814812E-2</v>
      </c>
      <c r="G355" s="194" t="s">
        <v>718</v>
      </c>
    </row>
    <row r="356" spans="2:7" x14ac:dyDescent="0.25">
      <c r="B356" s="14" t="s">
        <v>557</v>
      </c>
      <c r="C356" s="189">
        <v>41686</v>
      </c>
      <c r="D356" s="196">
        <v>0</v>
      </c>
      <c r="E356" s="196">
        <v>40</v>
      </c>
      <c r="F356" s="190">
        <v>3.9039351851851853E-2</v>
      </c>
      <c r="G356" s="194" t="s">
        <v>720</v>
      </c>
    </row>
    <row r="357" spans="2:7" x14ac:dyDescent="0.25">
      <c r="B357" s="14" t="s">
        <v>558</v>
      </c>
      <c r="C357" s="189">
        <v>41548</v>
      </c>
      <c r="D357" s="111">
        <v>0</v>
      </c>
      <c r="E357" s="111">
        <v>16</v>
      </c>
      <c r="F357" s="190">
        <v>1.2453703703703699E-2</v>
      </c>
      <c r="G357" s="194" t="s">
        <v>717</v>
      </c>
    </row>
    <row r="358" spans="2:7" x14ac:dyDescent="0.25">
      <c r="B358" s="14" t="s">
        <v>558</v>
      </c>
      <c r="C358" s="189">
        <v>41562</v>
      </c>
      <c r="D358" s="111">
        <v>0</v>
      </c>
      <c r="E358" s="111">
        <v>16</v>
      </c>
      <c r="F358" s="190">
        <v>2.0081018518518519E-2</v>
      </c>
      <c r="G358" s="194" t="s">
        <v>717</v>
      </c>
    </row>
    <row r="359" spans="2:7" x14ac:dyDescent="0.25">
      <c r="B359" s="14" t="s">
        <v>558</v>
      </c>
      <c r="C359" s="189">
        <v>41569</v>
      </c>
      <c r="D359" s="111">
        <v>0</v>
      </c>
      <c r="E359" s="111">
        <v>16</v>
      </c>
      <c r="F359" s="190">
        <v>2.015046296296296E-2</v>
      </c>
      <c r="G359" s="194" t="s">
        <v>717</v>
      </c>
    </row>
    <row r="360" spans="2:7" x14ac:dyDescent="0.25">
      <c r="B360" s="14" t="s">
        <v>558</v>
      </c>
      <c r="C360" s="189">
        <v>41576</v>
      </c>
      <c r="D360" s="111">
        <v>0</v>
      </c>
      <c r="E360" s="111">
        <v>16</v>
      </c>
      <c r="F360" s="190">
        <v>1.951388888888889E-2</v>
      </c>
      <c r="G360" s="194" t="s">
        <v>717</v>
      </c>
    </row>
    <row r="361" spans="2:7" x14ac:dyDescent="0.25">
      <c r="B361" s="14" t="s">
        <v>558</v>
      </c>
      <c r="C361" s="189">
        <v>41583</v>
      </c>
      <c r="D361" s="111">
        <v>0</v>
      </c>
      <c r="E361" s="111">
        <v>16</v>
      </c>
      <c r="F361" s="190">
        <v>1.8993055555555555E-2</v>
      </c>
      <c r="G361" s="194" t="s">
        <v>717</v>
      </c>
    </row>
    <row r="362" spans="2:7" x14ac:dyDescent="0.25">
      <c r="B362" s="14" t="s">
        <v>558</v>
      </c>
      <c r="C362" s="189">
        <v>41597</v>
      </c>
      <c r="D362" s="111">
        <v>0</v>
      </c>
      <c r="E362" s="111">
        <v>16</v>
      </c>
      <c r="F362" s="190">
        <v>1.9201388888888893E-2</v>
      </c>
      <c r="G362" s="194" t="s">
        <v>717</v>
      </c>
    </row>
    <row r="363" spans="2:7" x14ac:dyDescent="0.25">
      <c r="B363" s="14" t="s">
        <v>558</v>
      </c>
      <c r="C363" s="189">
        <v>41604</v>
      </c>
      <c r="D363" s="111">
        <v>0</v>
      </c>
      <c r="E363" s="111">
        <v>16</v>
      </c>
      <c r="F363" s="190">
        <v>1.8645833333333334E-2</v>
      </c>
      <c r="G363" s="194" t="s">
        <v>717</v>
      </c>
    </row>
    <row r="364" spans="2:7" x14ac:dyDescent="0.25">
      <c r="B364" s="14" t="s">
        <v>558</v>
      </c>
      <c r="C364" s="189">
        <v>41618</v>
      </c>
      <c r="D364" s="111">
        <v>0</v>
      </c>
      <c r="E364" s="111">
        <v>16</v>
      </c>
      <c r="F364" s="190">
        <v>1.8935185185185183E-2</v>
      </c>
      <c r="G364" s="194" t="s">
        <v>717</v>
      </c>
    </row>
    <row r="365" spans="2:7" x14ac:dyDescent="0.25">
      <c r="B365" s="14" t="s">
        <v>558</v>
      </c>
      <c r="C365" s="189">
        <v>41674</v>
      </c>
      <c r="D365" s="111">
        <v>0</v>
      </c>
      <c r="E365" s="111">
        <v>16</v>
      </c>
      <c r="F365" s="190">
        <v>1.8101851851851852E-2</v>
      </c>
      <c r="G365" s="194" t="s">
        <v>717</v>
      </c>
    </row>
    <row r="366" spans="2:7" x14ac:dyDescent="0.25">
      <c r="B366" s="14" t="s">
        <v>558</v>
      </c>
      <c r="C366" s="189">
        <v>41681</v>
      </c>
      <c r="D366" s="111">
        <v>0</v>
      </c>
      <c r="E366" s="111">
        <v>16</v>
      </c>
      <c r="F366" s="190">
        <v>1.9085648148148147E-2</v>
      </c>
      <c r="G366" s="194" t="s">
        <v>717</v>
      </c>
    </row>
    <row r="367" spans="2:7" x14ac:dyDescent="0.25">
      <c r="B367" s="14" t="s">
        <v>558</v>
      </c>
      <c r="C367" s="189">
        <v>41688</v>
      </c>
      <c r="D367" s="111">
        <v>0</v>
      </c>
      <c r="E367" s="111">
        <v>16</v>
      </c>
      <c r="F367" s="190">
        <v>1.8391203703703705E-2</v>
      </c>
      <c r="G367" s="194" t="s">
        <v>717</v>
      </c>
    </row>
    <row r="368" spans="2:7" x14ac:dyDescent="0.25">
      <c r="B368" s="14" t="s">
        <v>558</v>
      </c>
      <c r="C368" s="189">
        <v>41716</v>
      </c>
      <c r="D368" s="111">
        <v>0</v>
      </c>
      <c r="E368" s="111">
        <v>16</v>
      </c>
      <c r="F368" s="190">
        <v>1.8749999999999999E-2</v>
      </c>
      <c r="G368" s="194" t="s">
        <v>717</v>
      </c>
    </row>
    <row r="369" spans="2:7" x14ac:dyDescent="0.25">
      <c r="B369" s="14" t="s">
        <v>558</v>
      </c>
      <c r="C369" s="189">
        <v>41611</v>
      </c>
      <c r="D369" s="196">
        <v>0</v>
      </c>
      <c r="E369" s="196">
        <v>0</v>
      </c>
      <c r="F369" s="190">
        <v>3.5034722222222224E-2</v>
      </c>
      <c r="G369" s="194" t="s">
        <v>718</v>
      </c>
    </row>
    <row r="370" spans="2:7" x14ac:dyDescent="0.25">
      <c r="B370" s="14" t="s">
        <v>559</v>
      </c>
      <c r="C370" s="189">
        <v>41548</v>
      </c>
      <c r="D370" s="111">
        <v>0</v>
      </c>
      <c r="E370" s="111">
        <v>16</v>
      </c>
      <c r="F370" s="190">
        <v>1.0925925925925927E-2</v>
      </c>
      <c r="G370" s="194" t="s">
        <v>717</v>
      </c>
    </row>
    <row r="371" spans="2:7" x14ac:dyDescent="0.25">
      <c r="B371" s="14" t="s">
        <v>559</v>
      </c>
      <c r="C371" s="189">
        <v>41562</v>
      </c>
      <c r="D371" s="111">
        <v>0</v>
      </c>
      <c r="E371" s="111">
        <v>16</v>
      </c>
      <c r="F371" s="190">
        <v>1.8101851851851852E-2</v>
      </c>
      <c r="G371" s="194" t="s">
        <v>717</v>
      </c>
    </row>
    <row r="372" spans="2:7" x14ac:dyDescent="0.25">
      <c r="B372" s="14" t="s">
        <v>559</v>
      </c>
      <c r="C372" s="189">
        <v>41576</v>
      </c>
      <c r="D372" s="111">
        <v>0</v>
      </c>
      <c r="E372" s="111">
        <v>16</v>
      </c>
      <c r="F372" s="190">
        <v>1.7199074074074075E-2</v>
      </c>
      <c r="G372" s="194" t="s">
        <v>717</v>
      </c>
    </row>
    <row r="373" spans="2:7" x14ac:dyDescent="0.25">
      <c r="B373" s="14" t="s">
        <v>559</v>
      </c>
      <c r="C373" s="189">
        <v>41590</v>
      </c>
      <c r="D373" s="111">
        <v>0</v>
      </c>
      <c r="E373" s="111">
        <v>16</v>
      </c>
      <c r="F373" s="190">
        <v>1.6608796296296299E-2</v>
      </c>
      <c r="G373" s="194" t="s">
        <v>717</v>
      </c>
    </row>
    <row r="374" spans="2:7" x14ac:dyDescent="0.25">
      <c r="B374" s="14" t="s">
        <v>559</v>
      </c>
      <c r="C374" s="189">
        <v>41597</v>
      </c>
      <c r="D374" s="111">
        <v>0</v>
      </c>
      <c r="E374" s="111">
        <v>16</v>
      </c>
      <c r="F374" s="190">
        <v>1.6909722222222225E-2</v>
      </c>
      <c r="G374" s="194" t="s">
        <v>717</v>
      </c>
    </row>
    <row r="375" spans="2:7" x14ac:dyDescent="0.25">
      <c r="B375" s="14" t="s">
        <v>559</v>
      </c>
      <c r="C375" s="189">
        <v>41618</v>
      </c>
      <c r="D375" s="111">
        <v>0</v>
      </c>
      <c r="E375" s="111">
        <v>16</v>
      </c>
      <c r="F375" s="190">
        <v>1.695601851851852E-2</v>
      </c>
      <c r="G375" s="194" t="s">
        <v>717</v>
      </c>
    </row>
    <row r="376" spans="2:7" x14ac:dyDescent="0.25">
      <c r="B376" s="14" t="s">
        <v>559</v>
      </c>
      <c r="C376" s="189">
        <v>41653</v>
      </c>
      <c r="D376" s="111">
        <v>0</v>
      </c>
      <c r="E376" s="111">
        <v>16</v>
      </c>
      <c r="F376" s="190">
        <v>1.6562500000000001E-2</v>
      </c>
      <c r="G376" s="194" t="s">
        <v>717</v>
      </c>
    </row>
    <row r="377" spans="2:7" x14ac:dyDescent="0.25">
      <c r="B377" s="14" t="s">
        <v>559</v>
      </c>
      <c r="C377" s="189">
        <v>41695</v>
      </c>
      <c r="D377" s="111">
        <v>0</v>
      </c>
      <c r="E377" s="111">
        <v>16</v>
      </c>
      <c r="F377" s="190">
        <v>1.7303240740740741E-2</v>
      </c>
      <c r="G377" s="194" t="s">
        <v>717</v>
      </c>
    </row>
    <row r="378" spans="2:7" x14ac:dyDescent="0.25">
      <c r="B378" s="14" t="s">
        <v>559</v>
      </c>
      <c r="C378" s="189">
        <v>41716</v>
      </c>
      <c r="D378" s="111">
        <v>0</v>
      </c>
      <c r="E378" s="111">
        <v>16</v>
      </c>
      <c r="F378" s="190">
        <v>1.7453703703703704E-2</v>
      </c>
      <c r="G378" s="194" t="s">
        <v>717</v>
      </c>
    </row>
    <row r="379" spans="2:7" x14ac:dyDescent="0.25">
      <c r="B379" s="14" t="s">
        <v>560</v>
      </c>
      <c r="C379" s="189">
        <v>41548</v>
      </c>
      <c r="D379" s="111">
        <v>0</v>
      </c>
      <c r="E379" s="111">
        <v>16</v>
      </c>
      <c r="F379" s="190">
        <v>1.1377314814814816E-2</v>
      </c>
      <c r="G379" s="194" t="s">
        <v>717</v>
      </c>
    </row>
    <row r="380" spans="2:7" x14ac:dyDescent="0.25">
      <c r="B380" s="14" t="s">
        <v>560</v>
      </c>
      <c r="C380" s="189">
        <v>41576</v>
      </c>
      <c r="D380" s="111">
        <v>0</v>
      </c>
      <c r="E380" s="111">
        <v>16</v>
      </c>
      <c r="F380" s="190">
        <v>1.8437499999999996E-2</v>
      </c>
      <c r="G380" s="194" t="s">
        <v>717</v>
      </c>
    </row>
    <row r="381" spans="2:7" x14ac:dyDescent="0.25">
      <c r="B381" s="14" t="s">
        <v>560</v>
      </c>
      <c r="C381" s="189">
        <v>41583</v>
      </c>
      <c r="D381" s="111">
        <v>0</v>
      </c>
      <c r="E381" s="111">
        <v>16</v>
      </c>
      <c r="F381" s="190">
        <v>1.7615740740740737E-2</v>
      </c>
      <c r="G381" s="194" t="s">
        <v>717</v>
      </c>
    </row>
    <row r="382" spans="2:7" x14ac:dyDescent="0.25">
      <c r="B382" s="14" t="s">
        <v>560</v>
      </c>
      <c r="C382" s="189">
        <v>41590</v>
      </c>
      <c r="D382" s="111">
        <v>0</v>
      </c>
      <c r="E382" s="111">
        <v>16</v>
      </c>
      <c r="F382" s="190">
        <v>1.8530092592592591E-2</v>
      </c>
      <c r="G382" s="194" t="s">
        <v>717</v>
      </c>
    </row>
    <row r="383" spans="2:7" x14ac:dyDescent="0.25">
      <c r="B383" s="14" t="s">
        <v>560</v>
      </c>
      <c r="C383" s="189">
        <v>41597</v>
      </c>
      <c r="D383" s="111">
        <v>0</v>
      </c>
      <c r="E383" s="111">
        <v>16</v>
      </c>
      <c r="F383" s="190">
        <v>1.787037037037037E-2</v>
      </c>
      <c r="G383" s="194" t="s">
        <v>717</v>
      </c>
    </row>
    <row r="384" spans="2:7" x14ac:dyDescent="0.25">
      <c r="B384" s="14" t="s">
        <v>560</v>
      </c>
      <c r="C384" s="189">
        <v>41618</v>
      </c>
      <c r="D384" s="111">
        <v>0</v>
      </c>
      <c r="E384" s="111">
        <v>16</v>
      </c>
      <c r="F384" s="190">
        <v>1.726851851851852E-2</v>
      </c>
      <c r="G384" s="194" t="s">
        <v>717</v>
      </c>
    </row>
    <row r="385" spans="2:7" x14ac:dyDescent="0.25">
      <c r="B385" s="14" t="s">
        <v>560</v>
      </c>
      <c r="C385" s="189">
        <v>41695</v>
      </c>
      <c r="D385" s="111">
        <v>0</v>
      </c>
      <c r="E385" s="111">
        <v>16</v>
      </c>
      <c r="F385" s="190">
        <v>1.7604166666666667E-2</v>
      </c>
      <c r="G385" s="194" t="s">
        <v>717</v>
      </c>
    </row>
    <row r="386" spans="2:7" x14ac:dyDescent="0.25">
      <c r="B386" s="14" t="s">
        <v>560</v>
      </c>
      <c r="C386" s="189">
        <v>41716</v>
      </c>
      <c r="D386" s="111">
        <v>0</v>
      </c>
      <c r="E386" s="111">
        <v>16</v>
      </c>
      <c r="F386" s="190">
        <v>1.7361111111111112E-2</v>
      </c>
      <c r="G386" s="194" t="s">
        <v>717</v>
      </c>
    </row>
    <row r="387" spans="2:7" x14ac:dyDescent="0.25">
      <c r="B387" s="14" t="s">
        <v>560</v>
      </c>
      <c r="C387" s="189">
        <v>41611</v>
      </c>
      <c r="D387" s="196">
        <v>0</v>
      </c>
      <c r="E387" s="196">
        <v>0</v>
      </c>
      <c r="F387" s="190">
        <v>3.172453703703703E-2</v>
      </c>
      <c r="G387" s="194" t="s">
        <v>718</v>
      </c>
    </row>
    <row r="388" spans="2:7" x14ac:dyDescent="0.25">
      <c r="B388" s="14" t="s">
        <v>561</v>
      </c>
      <c r="C388" s="189">
        <v>41618</v>
      </c>
      <c r="D388" s="111">
        <v>0</v>
      </c>
      <c r="E388" s="111">
        <v>16</v>
      </c>
      <c r="F388" s="190">
        <v>1.6666666666666666E-2</v>
      </c>
      <c r="G388" s="194" t="s">
        <v>717</v>
      </c>
    </row>
    <row r="389" spans="2:7" x14ac:dyDescent="0.25">
      <c r="B389" s="14" t="s">
        <v>562</v>
      </c>
      <c r="C389" s="189">
        <v>41583</v>
      </c>
      <c r="D389" s="111">
        <v>0</v>
      </c>
      <c r="E389" s="111">
        <v>16</v>
      </c>
      <c r="F389" s="190">
        <v>1.8599537037037036E-2</v>
      </c>
      <c r="G389" s="194" t="s">
        <v>717</v>
      </c>
    </row>
    <row r="390" spans="2:7" x14ac:dyDescent="0.25">
      <c r="B390" s="14" t="s">
        <v>562</v>
      </c>
      <c r="C390" s="189">
        <v>41590</v>
      </c>
      <c r="D390" s="111">
        <v>0</v>
      </c>
      <c r="E390" s="111">
        <v>16</v>
      </c>
      <c r="F390" s="190">
        <v>1.8773148148148143E-2</v>
      </c>
      <c r="G390" s="194" t="s">
        <v>717</v>
      </c>
    </row>
    <row r="391" spans="2:7" x14ac:dyDescent="0.25">
      <c r="B391" s="14" t="s">
        <v>562</v>
      </c>
      <c r="C391" s="189">
        <v>41597</v>
      </c>
      <c r="D391" s="111">
        <v>0</v>
      </c>
      <c r="E391" s="111">
        <v>16</v>
      </c>
      <c r="F391" s="190">
        <v>1.8877314814814809E-2</v>
      </c>
      <c r="G391" s="194" t="s">
        <v>717</v>
      </c>
    </row>
    <row r="392" spans="2:7" x14ac:dyDescent="0.25">
      <c r="B392" s="14" t="s">
        <v>562</v>
      </c>
      <c r="C392" s="189">
        <v>41611</v>
      </c>
      <c r="D392" s="196">
        <v>0</v>
      </c>
      <c r="E392" s="196">
        <v>0</v>
      </c>
      <c r="F392" s="190">
        <v>3.3518518518518517E-2</v>
      </c>
      <c r="G392" s="194" t="s">
        <v>718</v>
      </c>
    </row>
    <row r="393" spans="2:7" x14ac:dyDescent="0.25">
      <c r="B393" s="14" t="s">
        <v>563</v>
      </c>
      <c r="C393" s="189">
        <v>41611</v>
      </c>
      <c r="D393" s="196">
        <v>0</v>
      </c>
      <c r="E393" s="196">
        <v>0</v>
      </c>
      <c r="F393" s="190">
        <v>3.0925925925925926E-2</v>
      </c>
      <c r="G393" s="194" t="s">
        <v>718</v>
      </c>
    </row>
    <row r="394" spans="2:7" x14ac:dyDescent="0.25">
      <c r="B394" s="14" t="s">
        <v>564</v>
      </c>
      <c r="C394" s="189">
        <v>41576</v>
      </c>
      <c r="D394" s="111">
        <v>0</v>
      </c>
      <c r="E394" s="111">
        <v>16</v>
      </c>
      <c r="F394" s="190">
        <v>2.0729166666666667E-2</v>
      </c>
      <c r="G394" s="194" t="s">
        <v>717</v>
      </c>
    </row>
    <row r="395" spans="2:7" x14ac:dyDescent="0.25">
      <c r="B395" s="14" t="s">
        <v>564</v>
      </c>
      <c r="C395" s="189">
        <v>41583</v>
      </c>
      <c r="D395" s="111">
        <v>0</v>
      </c>
      <c r="E395" s="111">
        <v>16</v>
      </c>
      <c r="F395" s="190">
        <v>2.0266203703703706E-2</v>
      </c>
      <c r="G395" s="194" t="s">
        <v>717</v>
      </c>
    </row>
    <row r="396" spans="2:7" x14ac:dyDescent="0.25">
      <c r="B396" s="14" t="s">
        <v>564</v>
      </c>
      <c r="C396" s="189">
        <v>41590</v>
      </c>
      <c r="D396" s="111">
        <v>0</v>
      </c>
      <c r="E396" s="111">
        <v>16</v>
      </c>
      <c r="F396" s="190">
        <v>1.96875E-2</v>
      </c>
      <c r="G396" s="194" t="s">
        <v>717</v>
      </c>
    </row>
    <row r="397" spans="2:7" x14ac:dyDescent="0.25">
      <c r="B397" s="14" t="s">
        <v>564</v>
      </c>
      <c r="C397" s="189">
        <v>41597</v>
      </c>
      <c r="D397" s="111">
        <v>0</v>
      </c>
      <c r="E397" s="111">
        <v>16</v>
      </c>
      <c r="F397" s="190">
        <v>2.0543981481481483E-2</v>
      </c>
      <c r="G397" s="194" t="s">
        <v>717</v>
      </c>
    </row>
    <row r="398" spans="2:7" x14ac:dyDescent="0.25">
      <c r="B398" s="14" t="s">
        <v>564</v>
      </c>
      <c r="C398" s="189">
        <v>41618</v>
      </c>
      <c r="D398" s="111">
        <v>0</v>
      </c>
      <c r="E398" s="111">
        <v>16</v>
      </c>
      <c r="F398" s="190">
        <v>0.02</v>
      </c>
      <c r="G398" s="194" t="s">
        <v>717</v>
      </c>
    </row>
    <row r="399" spans="2:7" x14ac:dyDescent="0.25">
      <c r="B399" s="14" t="s">
        <v>564</v>
      </c>
      <c r="C399" s="189">
        <v>41667</v>
      </c>
      <c r="D399" s="111">
        <v>0</v>
      </c>
      <c r="E399" s="111">
        <v>16</v>
      </c>
      <c r="F399" s="190">
        <v>1.9768518518518515E-2</v>
      </c>
      <c r="G399" s="194" t="s">
        <v>717</v>
      </c>
    </row>
    <row r="400" spans="2:7" x14ac:dyDescent="0.25">
      <c r="B400" s="14" t="s">
        <v>564</v>
      </c>
      <c r="C400" s="189">
        <v>41674</v>
      </c>
      <c r="D400" s="111">
        <v>0</v>
      </c>
      <c r="E400" s="111">
        <v>16</v>
      </c>
      <c r="F400" s="190">
        <v>1.954861111111111E-2</v>
      </c>
      <c r="G400" s="194" t="s">
        <v>717</v>
      </c>
    </row>
    <row r="401" spans="2:7" x14ac:dyDescent="0.25">
      <c r="B401" s="14" t="s">
        <v>564</v>
      </c>
      <c r="C401" s="189">
        <v>41709</v>
      </c>
      <c r="D401" s="111">
        <v>0</v>
      </c>
      <c r="E401" s="111">
        <v>16</v>
      </c>
      <c r="F401" s="190">
        <v>1.9780092592592592E-2</v>
      </c>
      <c r="G401" s="194" t="s">
        <v>717</v>
      </c>
    </row>
    <row r="402" spans="2:7" x14ac:dyDescent="0.25">
      <c r="B402" s="14" t="s">
        <v>565</v>
      </c>
      <c r="C402" s="189">
        <v>41667</v>
      </c>
      <c r="D402" s="111">
        <v>0</v>
      </c>
      <c r="E402" s="111">
        <v>16</v>
      </c>
      <c r="F402" s="190">
        <v>1.650462962962963E-2</v>
      </c>
      <c r="G402" s="194" t="s">
        <v>717</v>
      </c>
    </row>
    <row r="403" spans="2:7" x14ac:dyDescent="0.25">
      <c r="B403" s="14" t="s">
        <v>566</v>
      </c>
      <c r="C403" s="189">
        <v>41548</v>
      </c>
      <c r="D403" s="111">
        <v>0</v>
      </c>
      <c r="E403" s="111">
        <v>16</v>
      </c>
      <c r="F403" s="190">
        <v>1.1516203703703702E-2</v>
      </c>
      <c r="G403" s="194" t="s">
        <v>717</v>
      </c>
    </row>
    <row r="404" spans="2:7" x14ac:dyDescent="0.25">
      <c r="B404" s="14" t="s">
        <v>566</v>
      </c>
      <c r="C404" s="189">
        <v>41562</v>
      </c>
      <c r="D404" s="111">
        <v>0</v>
      </c>
      <c r="E404" s="111">
        <v>16</v>
      </c>
      <c r="F404" s="190">
        <v>1.8506944444444444E-2</v>
      </c>
      <c r="G404" s="194" t="s">
        <v>717</v>
      </c>
    </row>
    <row r="405" spans="2:7" x14ac:dyDescent="0.25">
      <c r="B405" s="14" t="s">
        <v>566</v>
      </c>
      <c r="C405" s="189">
        <v>41569</v>
      </c>
      <c r="D405" s="111">
        <v>0</v>
      </c>
      <c r="E405" s="111">
        <v>16</v>
      </c>
      <c r="F405" s="190">
        <v>1.8090277777777782E-2</v>
      </c>
      <c r="G405" s="194" t="s">
        <v>717</v>
      </c>
    </row>
    <row r="406" spans="2:7" x14ac:dyDescent="0.25">
      <c r="B406" s="14" t="s">
        <v>566</v>
      </c>
      <c r="C406" s="189">
        <v>41576</v>
      </c>
      <c r="D406" s="111">
        <v>0</v>
      </c>
      <c r="E406" s="111">
        <v>16</v>
      </c>
      <c r="F406" s="190">
        <v>1.6956018518518516E-2</v>
      </c>
      <c r="G406" s="194" t="s">
        <v>717</v>
      </c>
    </row>
    <row r="407" spans="2:7" x14ac:dyDescent="0.25">
      <c r="B407" s="14" t="s">
        <v>566</v>
      </c>
      <c r="C407" s="189">
        <v>41583</v>
      </c>
      <c r="D407" s="111">
        <v>0</v>
      </c>
      <c r="E407" s="111">
        <v>16</v>
      </c>
      <c r="F407" s="190">
        <v>1.6886574074074075E-2</v>
      </c>
      <c r="G407" s="194" t="s">
        <v>717</v>
      </c>
    </row>
    <row r="408" spans="2:7" x14ac:dyDescent="0.25">
      <c r="B408" s="14" t="s">
        <v>566</v>
      </c>
      <c r="C408" s="189">
        <v>41597</v>
      </c>
      <c r="D408" s="111">
        <v>0</v>
      </c>
      <c r="E408" s="111">
        <v>16</v>
      </c>
      <c r="F408" s="190">
        <v>1.7372685185185185E-2</v>
      </c>
      <c r="G408" s="194" t="s">
        <v>717</v>
      </c>
    </row>
    <row r="409" spans="2:7" x14ac:dyDescent="0.25">
      <c r="B409" s="14" t="s">
        <v>566</v>
      </c>
      <c r="C409" s="189">
        <v>41604</v>
      </c>
      <c r="D409" s="111">
        <v>0</v>
      </c>
      <c r="E409" s="111">
        <v>16</v>
      </c>
      <c r="F409" s="190">
        <v>1.6875000000000001E-2</v>
      </c>
      <c r="G409" s="194" t="s">
        <v>717</v>
      </c>
    </row>
    <row r="410" spans="2:7" x14ac:dyDescent="0.25">
      <c r="B410" s="14" t="s">
        <v>566</v>
      </c>
      <c r="C410" s="189">
        <v>41618</v>
      </c>
      <c r="D410" s="111">
        <v>0</v>
      </c>
      <c r="E410" s="111">
        <v>16</v>
      </c>
      <c r="F410" s="190">
        <v>1.7164351851851851E-2</v>
      </c>
      <c r="G410" s="194" t="s">
        <v>717</v>
      </c>
    </row>
    <row r="411" spans="2:7" x14ac:dyDescent="0.25">
      <c r="B411" s="14" t="s">
        <v>566</v>
      </c>
      <c r="C411" s="189">
        <v>41667</v>
      </c>
      <c r="D411" s="111">
        <v>0</v>
      </c>
      <c r="E411" s="111">
        <v>16</v>
      </c>
      <c r="F411" s="190">
        <v>1.6770833333333332E-2</v>
      </c>
      <c r="G411" s="194" t="s">
        <v>717</v>
      </c>
    </row>
    <row r="412" spans="2:7" x14ac:dyDescent="0.25">
      <c r="B412" s="14" t="s">
        <v>567</v>
      </c>
      <c r="C412" s="189">
        <v>41548</v>
      </c>
      <c r="D412" s="111">
        <v>0</v>
      </c>
      <c r="E412" s="111">
        <v>16</v>
      </c>
      <c r="F412" s="190">
        <v>1.0300925925925925E-2</v>
      </c>
      <c r="G412" s="194" t="s">
        <v>717</v>
      </c>
    </row>
    <row r="413" spans="2:7" x14ac:dyDescent="0.25">
      <c r="B413" s="14" t="s">
        <v>567</v>
      </c>
      <c r="C413" s="189">
        <v>41562</v>
      </c>
      <c r="D413" s="111">
        <v>0</v>
      </c>
      <c r="E413" s="111">
        <v>16</v>
      </c>
      <c r="F413" s="190">
        <v>1.638888888888889E-2</v>
      </c>
      <c r="G413" s="194" t="s">
        <v>717</v>
      </c>
    </row>
    <row r="414" spans="2:7" x14ac:dyDescent="0.25">
      <c r="B414" s="14" t="s">
        <v>567</v>
      </c>
      <c r="C414" s="189">
        <v>41576</v>
      </c>
      <c r="D414" s="111">
        <v>0</v>
      </c>
      <c r="E414" s="111">
        <v>16</v>
      </c>
      <c r="F414" s="190">
        <v>1.6331018518518519E-2</v>
      </c>
      <c r="G414" s="194" t="s">
        <v>717</v>
      </c>
    </row>
    <row r="415" spans="2:7" x14ac:dyDescent="0.25">
      <c r="B415" s="14" t="s">
        <v>567</v>
      </c>
      <c r="C415" s="189">
        <v>41583</v>
      </c>
      <c r="D415" s="111">
        <v>0</v>
      </c>
      <c r="E415" s="111">
        <v>16</v>
      </c>
      <c r="F415" s="190">
        <v>1.6250000000000001E-2</v>
      </c>
      <c r="G415" s="194" t="s">
        <v>717</v>
      </c>
    </row>
    <row r="416" spans="2:7" x14ac:dyDescent="0.25">
      <c r="B416" s="14" t="s">
        <v>567</v>
      </c>
      <c r="C416" s="189">
        <v>41590</v>
      </c>
      <c r="D416" s="111">
        <v>0</v>
      </c>
      <c r="E416" s="111">
        <v>16</v>
      </c>
      <c r="F416" s="190">
        <v>1.5983796296296295E-2</v>
      </c>
      <c r="G416" s="194" t="s">
        <v>717</v>
      </c>
    </row>
    <row r="417" spans="2:7" x14ac:dyDescent="0.25">
      <c r="B417" s="14" t="s">
        <v>567</v>
      </c>
      <c r="C417" s="189">
        <v>41597</v>
      </c>
      <c r="D417" s="111">
        <v>0</v>
      </c>
      <c r="E417" s="111">
        <v>16</v>
      </c>
      <c r="F417" s="190">
        <v>1.6238425925925927E-2</v>
      </c>
      <c r="G417" s="194" t="s">
        <v>717</v>
      </c>
    </row>
    <row r="418" spans="2:7" x14ac:dyDescent="0.25">
      <c r="B418" s="14" t="s">
        <v>567</v>
      </c>
      <c r="C418" s="189">
        <v>41604</v>
      </c>
      <c r="D418" s="111">
        <v>0</v>
      </c>
      <c r="E418" s="111">
        <v>16</v>
      </c>
      <c r="F418" s="190">
        <v>1.5995370370370372E-2</v>
      </c>
      <c r="G418" s="194" t="s">
        <v>717</v>
      </c>
    </row>
    <row r="419" spans="2:7" x14ac:dyDescent="0.25">
      <c r="B419" s="14" t="s">
        <v>567</v>
      </c>
      <c r="C419" s="189">
        <v>41618</v>
      </c>
      <c r="D419" s="111">
        <v>0</v>
      </c>
      <c r="E419" s="111">
        <v>16</v>
      </c>
      <c r="F419" s="190">
        <v>1.6203703703703703E-2</v>
      </c>
      <c r="G419" s="194" t="s">
        <v>717</v>
      </c>
    </row>
    <row r="420" spans="2:7" x14ac:dyDescent="0.25">
      <c r="B420" s="14" t="s">
        <v>567</v>
      </c>
      <c r="C420" s="189">
        <v>41653</v>
      </c>
      <c r="D420" s="111">
        <v>0</v>
      </c>
      <c r="E420" s="111">
        <v>16</v>
      </c>
      <c r="F420" s="190">
        <v>1.6064814814814813E-2</v>
      </c>
      <c r="G420" s="194" t="s">
        <v>717</v>
      </c>
    </row>
    <row r="421" spans="2:7" x14ac:dyDescent="0.25">
      <c r="B421" s="14" t="s">
        <v>567</v>
      </c>
      <c r="C421" s="189">
        <v>41667</v>
      </c>
      <c r="D421" s="111">
        <v>0</v>
      </c>
      <c r="E421" s="111">
        <v>16</v>
      </c>
      <c r="F421" s="190">
        <v>1.5717592592592592E-2</v>
      </c>
      <c r="G421" s="194" t="s">
        <v>717</v>
      </c>
    </row>
    <row r="422" spans="2:7" x14ac:dyDescent="0.25">
      <c r="B422" s="14" t="s">
        <v>567</v>
      </c>
      <c r="C422" s="189">
        <v>41674</v>
      </c>
      <c r="D422" s="111">
        <v>0</v>
      </c>
      <c r="E422" s="111">
        <v>16</v>
      </c>
      <c r="F422" s="190">
        <v>1.59375E-2</v>
      </c>
      <c r="G422" s="194" t="s">
        <v>717</v>
      </c>
    </row>
    <row r="423" spans="2:7" x14ac:dyDescent="0.25">
      <c r="B423" s="14" t="s">
        <v>567</v>
      </c>
      <c r="C423" s="189">
        <v>41688</v>
      </c>
      <c r="D423" s="111">
        <v>0</v>
      </c>
      <c r="E423" s="111">
        <v>16</v>
      </c>
      <c r="F423" s="190">
        <v>1.5787037037037037E-2</v>
      </c>
      <c r="G423" s="194" t="s">
        <v>717</v>
      </c>
    </row>
    <row r="424" spans="2:7" x14ac:dyDescent="0.25">
      <c r="B424" s="14" t="s">
        <v>567</v>
      </c>
      <c r="C424" s="189">
        <v>41709</v>
      </c>
      <c r="D424" s="111">
        <v>0</v>
      </c>
      <c r="E424" s="111">
        <v>16</v>
      </c>
      <c r="F424" s="190">
        <v>1.622685185185185E-2</v>
      </c>
      <c r="G424" s="194" t="s">
        <v>717</v>
      </c>
    </row>
    <row r="425" spans="2:7" x14ac:dyDescent="0.25">
      <c r="B425" s="14" t="s">
        <v>567</v>
      </c>
      <c r="C425" s="189">
        <v>41716</v>
      </c>
      <c r="D425" s="111">
        <v>0</v>
      </c>
      <c r="E425" s="111">
        <v>16</v>
      </c>
      <c r="F425" s="190">
        <v>1.59375E-2</v>
      </c>
      <c r="G425" s="194" t="s">
        <v>717</v>
      </c>
    </row>
    <row r="426" spans="2:7" x14ac:dyDescent="0.25">
      <c r="B426" s="14" t="s">
        <v>567</v>
      </c>
      <c r="C426" s="189">
        <v>41611</v>
      </c>
      <c r="D426" s="196">
        <v>0</v>
      </c>
      <c r="E426" s="196">
        <v>0</v>
      </c>
      <c r="F426" s="190">
        <v>2.7222222222222228E-2</v>
      </c>
      <c r="G426" s="194" t="s">
        <v>718</v>
      </c>
    </row>
    <row r="427" spans="2:7" x14ac:dyDescent="0.25">
      <c r="B427" s="14" t="s">
        <v>567</v>
      </c>
      <c r="C427" s="189">
        <v>41623</v>
      </c>
      <c r="D427" s="196">
        <v>0</v>
      </c>
      <c r="E427" s="196">
        <v>18.5</v>
      </c>
      <c r="F427" s="190">
        <v>1.8622685185185183E-2</v>
      </c>
      <c r="G427" s="194" t="s">
        <v>719</v>
      </c>
    </row>
    <row r="428" spans="2:7" x14ac:dyDescent="0.25">
      <c r="B428" s="14" t="s">
        <v>567</v>
      </c>
      <c r="C428" s="189">
        <v>41686</v>
      </c>
      <c r="D428" s="196">
        <v>0</v>
      </c>
      <c r="E428" s="196">
        <v>40</v>
      </c>
      <c r="F428" s="190">
        <v>4.0254629629629633E-2</v>
      </c>
      <c r="G428" s="194" t="s">
        <v>720</v>
      </c>
    </row>
    <row r="429" spans="2:7" x14ac:dyDescent="0.25">
      <c r="B429" s="14" t="s">
        <v>567</v>
      </c>
      <c r="C429" s="189">
        <v>41700</v>
      </c>
      <c r="D429" s="196">
        <v>0</v>
      </c>
      <c r="E429" s="196">
        <v>25</v>
      </c>
      <c r="F429" s="190">
        <v>2.5243055555555557E-2</v>
      </c>
      <c r="G429" s="194" t="s">
        <v>721</v>
      </c>
    </row>
    <row r="430" spans="2:7" x14ac:dyDescent="0.25">
      <c r="B430" s="14" t="s">
        <v>568</v>
      </c>
      <c r="C430" s="189">
        <v>41590</v>
      </c>
      <c r="D430" s="111">
        <v>0</v>
      </c>
      <c r="E430" s="111">
        <v>16</v>
      </c>
      <c r="F430" s="190">
        <v>1.891203703703704E-2</v>
      </c>
      <c r="G430" s="194" t="s">
        <v>717</v>
      </c>
    </row>
    <row r="431" spans="2:7" x14ac:dyDescent="0.25">
      <c r="B431" s="14" t="s">
        <v>569</v>
      </c>
      <c r="C431" s="189">
        <v>41653</v>
      </c>
      <c r="D431" s="111">
        <v>0</v>
      </c>
      <c r="E431" s="111">
        <v>16</v>
      </c>
      <c r="F431" s="190">
        <v>1.5428240740740741E-2</v>
      </c>
      <c r="G431" s="194" t="s">
        <v>717</v>
      </c>
    </row>
    <row r="432" spans="2:7" x14ac:dyDescent="0.25">
      <c r="B432" s="14" t="s">
        <v>569</v>
      </c>
      <c r="C432" s="189">
        <v>41674</v>
      </c>
      <c r="D432" s="111">
        <v>0</v>
      </c>
      <c r="E432" s="111">
        <v>16</v>
      </c>
      <c r="F432" s="190">
        <v>1.4918981481481483E-2</v>
      </c>
      <c r="G432" s="194" t="s">
        <v>717</v>
      </c>
    </row>
    <row r="433" spans="2:7" x14ac:dyDescent="0.25">
      <c r="B433" s="14" t="s">
        <v>569</v>
      </c>
      <c r="C433" s="189">
        <v>41681</v>
      </c>
      <c r="D433" s="111">
        <v>0</v>
      </c>
      <c r="E433" s="111">
        <v>16</v>
      </c>
      <c r="F433" s="190">
        <v>1.480324074074074E-2</v>
      </c>
      <c r="G433" s="194" t="s">
        <v>717</v>
      </c>
    </row>
    <row r="434" spans="2:7" x14ac:dyDescent="0.25">
      <c r="B434" s="14" t="s">
        <v>569</v>
      </c>
      <c r="C434" s="189">
        <v>41688</v>
      </c>
      <c r="D434" s="111">
        <v>0</v>
      </c>
      <c r="E434" s="111">
        <v>16</v>
      </c>
      <c r="F434" s="190">
        <v>1.4664351851851852E-2</v>
      </c>
      <c r="G434" s="194" t="s">
        <v>717</v>
      </c>
    </row>
    <row r="435" spans="2:7" x14ac:dyDescent="0.25">
      <c r="B435" s="14" t="s">
        <v>569</v>
      </c>
      <c r="C435" s="189">
        <v>41695</v>
      </c>
      <c r="D435" s="111">
        <v>0</v>
      </c>
      <c r="E435" s="111">
        <v>16</v>
      </c>
      <c r="F435" s="190">
        <v>1.503472222222222E-2</v>
      </c>
      <c r="G435" s="194" t="s">
        <v>717</v>
      </c>
    </row>
    <row r="436" spans="2:7" x14ac:dyDescent="0.25">
      <c r="B436" s="14" t="s">
        <v>569</v>
      </c>
      <c r="C436" s="189">
        <v>41716</v>
      </c>
      <c r="D436" s="111">
        <v>0</v>
      </c>
      <c r="E436" s="111">
        <v>16</v>
      </c>
      <c r="F436" s="190">
        <v>1.480324074074074E-2</v>
      </c>
      <c r="G436" s="194" t="s">
        <v>717</v>
      </c>
    </row>
    <row r="437" spans="2:7" x14ac:dyDescent="0.25">
      <c r="B437" s="14" t="s">
        <v>570</v>
      </c>
      <c r="C437" s="189">
        <v>41653</v>
      </c>
      <c r="D437" s="111">
        <v>0</v>
      </c>
      <c r="E437" s="111">
        <v>16</v>
      </c>
      <c r="F437" s="190">
        <v>1.9270833333333334E-2</v>
      </c>
      <c r="G437" s="194" t="s">
        <v>717</v>
      </c>
    </row>
    <row r="438" spans="2:7" x14ac:dyDescent="0.25">
      <c r="B438" s="14" t="s">
        <v>571</v>
      </c>
      <c r="C438" s="189">
        <v>41618</v>
      </c>
      <c r="D438" s="111">
        <v>0</v>
      </c>
      <c r="E438" s="111">
        <v>16</v>
      </c>
      <c r="F438" s="190">
        <v>1.9490740740740743E-2</v>
      </c>
      <c r="G438" s="194" t="s">
        <v>717</v>
      </c>
    </row>
    <row r="439" spans="2:7" x14ac:dyDescent="0.25">
      <c r="B439" s="14" t="s">
        <v>572</v>
      </c>
      <c r="C439" s="189">
        <v>41548</v>
      </c>
      <c r="D439" s="111">
        <v>0</v>
      </c>
      <c r="E439" s="111">
        <v>16</v>
      </c>
      <c r="F439" s="190">
        <v>1.0138888888888888E-2</v>
      </c>
      <c r="G439" s="194" t="s">
        <v>717</v>
      </c>
    </row>
    <row r="440" spans="2:7" x14ac:dyDescent="0.25">
      <c r="B440" s="14" t="s">
        <v>573</v>
      </c>
      <c r="C440" s="189">
        <v>41569</v>
      </c>
      <c r="D440" s="111">
        <v>0</v>
      </c>
      <c r="E440" s="111">
        <v>16</v>
      </c>
      <c r="F440" s="190">
        <v>1.6909722222222222E-2</v>
      </c>
      <c r="G440" s="194" t="s">
        <v>717</v>
      </c>
    </row>
    <row r="441" spans="2:7" x14ac:dyDescent="0.25">
      <c r="B441" s="14" t="s">
        <v>573</v>
      </c>
      <c r="C441" s="189">
        <v>41576</v>
      </c>
      <c r="D441" s="111">
        <v>0</v>
      </c>
      <c r="E441" s="111">
        <v>16</v>
      </c>
      <c r="F441" s="190">
        <v>1.7037037037037035E-2</v>
      </c>
      <c r="G441" s="194" t="s">
        <v>717</v>
      </c>
    </row>
    <row r="442" spans="2:7" x14ac:dyDescent="0.25">
      <c r="B442" s="14" t="s">
        <v>574</v>
      </c>
      <c r="C442" s="189">
        <v>41548</v>
      </c>
      <c r="D442" s="111">
        <v>0</v>
      </c>
      <c r="E442" s="111">
        <v>16</v>
      </c>
      <c r="F442" s="190">
        <v>1.3541666666666667E-2</v>
      </c>
      <c r="G442" s="194" t="s">
        <v>717</v>
      </c>
    </row>
    <row r="443" spans="2:7" x14ac:dyDescent="0.25">
      <c r="B443" s="14" t="s">
        <v>575</v>
      </c>
      <c r="C443" s="189">
        <v>41548</v>
      </c>
      <c r="D443" s="111">
        <v>0</v>
      </c>
      <c r="E443" s="111">
        <v>16</v>
      </c>
      <c r="F443" s="190">
        <v>1.1215277777777777E-2</v>
      </c>
      <c r="G443" s="194" t="s">
        <v>717</v>
      </c>
    </row>
    <row r="444" spans="2:7" x14ac:dyDescent="0.25">
      <c r="B444" s="14" t="s">
        <v>575</v>
      </c>
      <c r="C444" s="189">
        <v>41562</v>
      </c>
      <c r="D444" s="111">
        <v>0</v>
      </c>
      <c r="E444" s="111">
        <v>16</v>
      </c>
      <c r="F444" s="190">
        <v>1.8321759259259256E-2</v>
      </c>
      <c r="G444" s="194" t="s">
        <v>717</v>
      </c>
    </row>
    <row r="445" spans="2:7" x14ac:dyDescent="0.25">
      <c r="B445" s="14" t="s">
        <v>575</v>
      </c>
      <c r="C445" s="189">
        <v>41576</v>
      </c>
      <c r="D445" s="111">
        <v>0</v>
      </c>
      <c r="E445" s="111">
        <v>16</v>
      </c>
      <c r="F445" s="190">
        <v>1.7766203703703701E-2</v>
      </c>
      <c r="G445" s="194" t="s">
        <v>717</v>
      </c>
    </row>
    <row r="446" spans="2:7" x14ac:dyDescent="0.25">
      <c r="B446" s="14" t="s">
        <v>575</v>
      </c>
      <c r="C446" s="189">
        <v>41590</v>
      </c>
      <c r="D446" s="111">
        <v>0</v>
      </c>
      <c r="E446" s="111">
        <v>16</v>
      </c>
      <c r="F446" s="190">
        <v>1.7453703703703704E-2</v>
      </c>
      <c r="G446" s="194" t="s">
        <v>717</v>
      </c>
    </row>
    <row r="447" spans="2:7" x14ac:dyDescent="0.25">
      <c r="B447" s="14" t="s">
        <v>575</v>
      </c>
      <c r="C447" s="189">
        <v>41667</v>
      </c>
      <c r="D447" s="111">
        <v>0</v>
      </c>
      <c r="E447" s="111">
        <v>16</v>
      </c>
      <c r="F447" s="190">
        <v>1.7777777777777778E-2</v>
      </c>
      <c r="G447" s="194" t="s">
        <v>717</v>
      </c>
    </row>
    <row r="448" spans="2:7" x14ac:dyDescent="0.25">
      <c r="B448" s="14" t="s">
        <v>576</v>
      </c>
      <c r="C448" s="189">
        <v>41597</v>
      </c>
      <c r="D448" s="111">
        <v>0</v>
      </c>
      <c r="E448" s="111">
        <v>16</v>
      </c>
      <c r="F448" s="190">
        <v>2.1388888888888888E-2</v>
      </c>
      <c r="G448" s="194" t="s">
        <v>717</v>
      </c>
    </row>
    <row r="449" spans="2:7" x14ac:dyDescent="0.25">
      <c r="B449" s="14" t="s">
        <v>576</v>
      </c>
      <c r="C449" s="189">
        <v>41618</v>
      </c>
      <c r="D449" s="111">
        <v>0</v>
      </c>
      <c r="E449" s="111">
        <v>16</v>
      </c>
      <c r="F449" s="190">
        <v>2.045138888888889E-2</v>
      </c>
      <c r="G449" s="194" t="s">
        <v>717</v>
      </c>
    </row>
    <row r="450" spans="2:7" x14ac:dyDescent="0.25">
      <c r="B450" s="14" t="s">
        <v>577</v>
      </c>
      <c r="C450" s="189">
        <v>41576</v>
      </c>
      <c r="D450" s="111">
        <v>0</v>
      </c>
      <c r="E450" s="111">
        <v>16</v>
      </c>
      <c r="F450" s="190">
        <v>0</v>
      </c>
      <c r="G450" s="194" t="s">
        <v>717</v>
      </c>
    </row>
    <row r="451" spans="2:7" x14ac:dyDescent="0.25">
      <c r="B451" s="14" t="s">
        <v>577</v>
      </c>
      <c r="C451" s="189">
        <v>41583</v>
      </c>
      <c r="D451" s="111">
        <v>0</v>
      </c>
      <c r="E451" s="111">
        <v>16</v>
      </c>
      <c r="F451" s="190">
        <v>2.0972222222222229E-2</v>
      </c>
      <c r="G451" s="194" t="s">
        <v>717</v>
      </c>
    </row>
    <row r="452" spans="2:7" x14ac:dyDescent="0.25">
      <c r="B452" s="14" t="s">
        <v>577</v>
      </c>
      <c r="C452" s="189">
        <v>41590</v>
      </c>
      <c r="D452" s="111">
        <v>0</v>
      </c>
      <c r="E452" s="111">
        <v>16</v>
      </c>
      <c r="F452" s="190">
        <v>1.9247685185185187E-2</v>
      </c>
      <c r="G452" s="194" t="s">
        <v>717</v>
      </c>
    </row>
    <row r="453" spans="2:7" x14ac:dyDescent="0.25">
      <c r="B453" s="14" t="s">
        <v>578</v>
      </c>
      <c r="C453" s="189">
        <v>41576</v>
      </c>
      <c r="D453" s="111">
        <v>0</v>
      </c>
      <c r="E453" s="111">
        <v>16</v>
      </c>
      <c r="F453" s="190">
        <v>1.8425925925925925E-2</v>
      </c>
      <c r="G453" s="194" t="s">
        <v>717</v>
      </c>
    </row>
    <row r="454" spans="2:7" x14ac:dyDescent="0.25">
      <c r="B454" s="14" t="s">
        <v>578</v>
      </c>
      <c r="C454" s="189">
        <v>41583</v>
      </c>
      <c r="D454" s="111">
        <v>0</v>
      </c>
      <c r="E454" s="111">
        <v>16</v>
      </c>
      <c r="F454" s="190">
        <v>1.696759259259259E-2</v>
      </c>
      <c r="G454" s="194" t="s">
        <v>717</v>
      </c>
    </row>
    <row r="455" spans="2:7" x14ac:dyDescent="0.25">
      <c r="B455" s="14" t="s">
        <v>578</v>
      </c>
      <c r="C455" s="189">
        <v>41590</v>
      </c>
      <c r="D455" s="111">
        <v>0</v>
      </c>
      <c r="E455" s="111">
        <v>16</v>
      </c>
      <c r="F455" s="190">
        <v>1.71412037037037E-2</v>
      </c>
      <c r="G455" s="194" t="s">
        <v>717</v>
      </c>
    </row>
    <row r="456" spans="2:7" x14ac:dyDescent="0.25">
      <c r="B456" s="14" t="s">
        <v>578</v>
      </c>
      <c r="C456" s="189">
        <v>41618</v>
      </c>
      <c r="D456" s="111">
        <v>0</v>
      </c>
      <c r="E456" s="111">
        <v>16</v>
      </c>
      <c r="F456" s="190">
        <v>1.712962962962963E-2</v>
      </c>
      <c r="G456" s="194" t="s">
        <v>717</v>
      </c>
    </row>
    <row r="457" spans="2:7" x14ac:dyDescent="0.25">
      <c r="B457" s="14" t="s">
        <v>578</v>
      </c>
      <c r="C457" s="189">
        <v>41653</v>
      </c>
      <c r="D457" s="111">
        <v>0</v>
      </c>
      <c r="E457" s="111">
        <v>16</v>
      </c>
      <c r="F457" s="190">
        <v>1.7511574074074072E-2</v>
      </c>
      <c r="G457" s="194" t="s">
        <v>717</v>
      </c>
    </row>
    <row r="458" spans="2:7" x14ac:dyDescent="0.25">
      <c r="B458" s="14" t="s">
        <v>578</v>
      </c>
      <c r="C458" s="189">
        <v>41660</v>
      </c>
      <c r="D458" s="111">
        <v>0</v>
      </c>
      <c r="E458" s="111">
        <v>16</v>
      </c>
      <c r="F458" s="190">
        <v>1.7569444444444447E-2</v>
      </c>
      <c r="G458" s="194" t="s">
        <v>717</v>
      </c>
    </row>
    <row r="459" spans="2:7" x14ac:dyDescent="0.25">
      <c r="B459" s="14" t="s">
        <v>578</v>
      </c>
      <c r="C459" s="189">
        <v>41667</v>
      </c>
      <c r="D459" s="111">
        <v>0</v>
      </c>
      <c r="E459" s="111">
        <v>16</v>
      </c>
      <c r="F459" s="190">
        <v>1.7361111111111112E-2</v>
      </c>
      <c r="G459" s="194" t="s">
        <v>717</v>
      </c>
    </row>
    <row r="460" spans="2:7" x14ac:dyDescent="0.25">
      <c r="B460" s="14" t="s">
        <v>578</v>
      </c>
      <c r="C460" s="189">
        <v>41681</v>
      </c>
      <c r="D460" s="111">
        <v>0</v>
      </c>
      <c r="E460" s="111">
        <v>16</v>
      </c>
      <c r="F460" s="190">
        <v>1.7326388888888888E-2</v>
      </c>
      <c r="G460" s="194" t="s">
        <v>717</v>
      </c>
    </row>
    <row r="461" spans="2:7" x14ac:dyDescent="0.25">
      <c r="B461" s="14" t="s">
        <v>578</v>
      </c>
      <c r="C461" s="189">
        <v>41688</v>
      </c>
      <c r="D461" s="111">
        <v>0</v>
      </c>
      <c r="E461" s="111">
        <v>16</v>
      </c>
      <c r="F461" s="190">
        <v>1.7326388888888888E-2</v>
      </c>
      <c r="G461" s="194" t="s">
        <v>717</v>
      </c>
    </row>
    <row r="462" spans="2:7" x14ac:dyDescent="0.25">
      <c r="B462" s="14" t="s">
        <v>578</v>
      </c>
      <c r="C462" s="189">
        <v>41695</v>
      </c>
      <c r="D462" s="111">
        <v>0</v>
      </c>
      <c r="E462" s="111">
        <v>16</v>
      </c>
      <c r="F462" s="190">
        <v>1.7141203703703704E-2</v>
      </c>
      <c r="G462" s="194" t="s">
        <v>717</v>
      </c>
    </row>
    <row r="463" spans="2:7" x14ac:dyDescent="0.25">
      <c r="B463" s="14" t="s">
        <v>578</v>
      </c>
      <c r="C463" s="189">
        <v>41716</v>
      </c>
      <c r="D463" s="111">
        <v>0</v>
      </c>
      <c r="E463" s="111">
        <v>16</v>
      </c>
      <c r="F463" s="190">
        <v>1.7384259259259262E-2</v>
      </c>
      <c r="G463" s="194" t="s">
        <v>717</v>
      </c>
    </row>
    <row r="464" spans="2:7" x14ac:dyDescent="0.25">
      <c r="B464" s="14" t="s">
        <v>578</v>
      </c>
      <c r="C464" s="189">
        <v>41623</v>
      </c>
      <c r="D464" s="196">
        <v>0</v>
      </c>
      <c r="E464" s="196">
        <v>18.5</v>
      </c>
      <c r="F464" s="190">
        <v>0.02</v>
      </c>
      <c r="G464" s="194" t="s">
        <v>719</v>
      </c>
    </row>
    <row r="465" spans="2:7" x14ac:dyDescent="0.25">
      <c r="B465" s="14" t="s">
        <v>579</v>
      </c>
      <c r="C465" s="189">
        <v>41583</v>
      </c>
      <c r="D465" s="111">
        <v>0</v>
      </c>
      <c r="E465" s="111">
        <v>16</v>
      </c>
      <c r="F465" s="190">
        <v>1.5057870370370369E-2</v>
      </c>
      <c r="G465" s="194" t="s">
        <v>717</v>
      </c>
    </row>
    <row r="466" spans="2:7" x14ac:dyDescent="0.25">
      <c r="B466" s="14" t="s">
        <v>579</v>
      </c>
      <c r="C466" s="189">
        <v>41590</v>
      </c>
      <c r="D466" s="111">
        <v>0</v>
      </c>
      <c r="E466" s="111">
        <v>16</v>
      </c>
      <c r="F466" s="190">
        <v>1.5104166666666665E-2</v>
      </c>
      <c r="G466" s="194" t="s">
        <v>717</v>
      </c>
    </row>
    <row r="467" spans="2:7" x14ac:dyDescent="0.25">
      <c r="B467" s="14" t="s">
        <v>579</v>
      </c>
      <c r="C467" s="189">
        <v>41597</v>
      </c>
      <c r="D467" s="111">
        <v>0</v>
      </c>
      <c r="E467" s="111">
        <v>16</v>
      </c>
      <c r="F467" s="190">
        <v>1.6261574074074067E-2</v>
      </c>
      <c r="G467" s="194" t="s">
        <v>717</v>
      </c>
    </row>
    <row r="468" spans="2:7" x14ac:dyDescent="0.25">
      <c r="B468" s="14" t="s">
        <v>579</v>
      </c>
      <c r="C468" s="189">
        <v>41604</v>
      </c>
      <c r="D468" s="111">
        <v>0</v>
      </c>
      <c r="E468" s="111">
        <v>16</v>
      </c>
      <c r="F468" s="190">
        <v>1.4918981481481483E-2</v>
      </c>
      <c r="G468" s="194" t="s">
        <v>717</v>
      </c>
    </row>
    <row r="469" spans="2:7" x14ac:dyDescent="0.25">
      <c r="B469" s="14" t="s">
        <v>579</v>
      </c>
      <c r="C469" s="189">
        <v>41681</v>
      </c>
      <c r="D469" s="111">
        <v>0</v>
      </c>
      <c r="E469" s="111">
        <v>16</v>
      </c>
      <c r="F469" s="190">
        <v>1.4884259259259259E-2</v>
      </c>
      <c r="G469" s="194" t="s">
        <v>717</v>
      </c>
    </row>
    <row r="470" spans="2:7" x14ac:dyDescent="0.25">
      <c r="B470" s="14" t="s">
        <v>579</v>
      </c>
      <c r="C470" s="189">
        <v>41688</v>
      </c>
      <c r="D470" s="111">
        <v>0</v>
      </c>
      <c r="E470" s="111">
        <v>16</v>
      </c>
      <c r="F470" s="190">
        <v>1.556712962962963E-2</v>
      </c>
      <c r="G470" s="194" t="s">
        <v>717</v>
      </c>
    </row>
    <row r="471" spans="2:7" x14ac:dyDescent="0.25">
      <c r="B471" s="14" t="s">
        <v>579</v>
      </c>
      <c r="C471" s="189">
        <v>41709</v>
      </c>
      <c r="D471" s="111">
        <v>0</v>
      </c>
      <c r="E471" s="111">
        <v>16</v>
      </c>
      <c r="F471" s="190">
        <v>1.6331018518518519E-2</v>
      </c>
      <c r="G471" s="194" t="s">
        <v>717</v>
      </c>
    </row>
    <row r="472" spans="2:7" x14ac:dyDescent="0.25">
      <c r="B472" s="14" t="s">
        <v>579</v>
      </c>
      <c r="C472" s="189">
        <v>41716</v>
      </c>
      <c r="D472" s="111">
        <v>0</v>
      </c>
      <c r="E472" s="111">
        <v>16</v>
      </c>
      <c r="F472" s="190">
        <v>1.4895833333333332E-2</v>
      </c>
      <c r="G472" s="194" t="s">
        <v>717</v>
      </c>
    </row>
    <row r="473" spans="2:7" x14ac:dyDescent="0.25">
      <c r="B473" s="14" t="s">
        <v>580</v>
      </c>
      <c r="C473" s="189">
        <v>41709</v>
      </c>
      <c r="D473" s="111">
        <v>0</v>
      </c>
      <c r="E473" s="111">
        <v>16</v>
      </c>
      <c r="F473" s="190">
        <v>1.7615740740740741E-2</v>
      </c>
      <c r="G473" s="194" t="s">
        <v>717</v>
      </c>
    </row>
    <row r="474" spans="2:7" x14ac:dyDescent="0.25">
      <c r="B474" s="14" t="s">
        <v>580</v>
      </c>
      <c r="C474" s="189">
        <v>41716</v>
      </c>
      <c r="D474" s="111">
        <v>0</v>
      </c>
      <c r="E474" s="111">
        <v>16</v>
      </c>
      <c r="F474" s="190">
        <v>1.7708333333333333E-2</v>
      </c>
      <c r="G474" s="194" t="s">
        <v>717</v>
      </c>
    </row>
    <row r="475" spans="2:7" x14ac:dyDescent="0.25">
      <c r="B475" s="14" t="s">
        <v>581</v>
      </c>
      <c r="C475" s="189">
        <v>41618</v>
      </c>
      <c r="D475" s="111">
        <v>0</v>
      </c>
      <c r="E475" s="111">
        <v>16</v>
      </c>
      <c r="F475" s="190">
        <v>1.8171296296296297E-2</v>
      </c>
      <c r="G475" s="194" t="s">
        <v>717</v>
      </c>
    </row>
    <row r="476" spans="2:7" x14ac:dyDescent="0.25">
      <c r="B476" s="14" t="s">
        <v>581</v>
      </c>
      <c r="C476" s="189">
        <v>41653</v>
      </c>
      <c r="D476" s="111">
        <v>0</v>
      </c>
      <c r="E476" s="111">
        <v>16</v>
      </c>
      <c r="F476" s="190">
        <v>1.8391203703703705E-2</v>
      </c>
      <c r="G476" s="194" t="s">
        <v>717</v>
      </c>
    </row>
    <row r="477" spans="2:7" x14ac:dyDescent="0.25">
      <c r="B477" s="14" t="s">
        <v>581</v>
      </c>
      <c r="C477" s="189">
        <v>41674</v>
      </c>
      <c r="D477" s="111">
        <v>0</v>
      </c>
      <c r="E477" s="111">
        <v>16</v>
      </c>
      <c r="F477" s="190">
        <v>1.8576388888888889E-2</v>
      </c>
      <c r="G477" s="194" t="s">
        <v>717</v>
      </c>
    </row>
    <row r="478" spans="2:7" x14ac:dyDescent="0.25">
      <c r="B478" s="14" t="s">
        <v>581</v>
      </c>
      <c r="C478" s="189">
        <v>41681</v>
      </c>
      <c r="D478" s="111">
        <v>0</v>
      </c>
      <c r="E478" s="111">
        <v>16</v>
      </c>
      <c r="F478" s="190">
        <v>1.8206018518518517E-2</v>
      </c>
      <c r="G478" s="194" t="s">
        <v>717</v>
      </c>
    </row>
    <row r="479" spans="2:7" x14ac:dyDescent="0.25">
      <c r="B479" s="14" t="s">
        <v>581</v>
      </c>
      <c r="C479" s="189">
        <v>41686</v>
      </c>
      <c r="D479" s="196">
        <v>0</v>
      </c>
      <c r="E479" s="196">
        <v>40</v>
      </c>
      <c r="F479" s="190">
        <v>4.65625E-2</v>
      </c>
      <c r="G479" s="194" t="s">
        <v>720</v>
      </c>
    </row>
    <row r="480" spans="2:7" x14ac:dyDescent="0.25">
      <c r="B480" s="14" t="s">
        <v>582</v>
      </c>
      <c r="C480" s="189">
        <v>41653</v>
      </c>
      <c r="D480" s="111">
        <v>0</v>
      </c>
      <c r="E480" s="111">
        <v>16</v>
      </c>
      <c r="F480" s="190">
        <v>1.577546296296296E-2</v>
      </c>
      <c r="G480" s="194" t="s">
        <v>717</v>
      </c>
    </row>
    <row r="481" spans="2:7" x14ac:dyDescent="0.25">
      <c r="B481" s="14" t="s">
        <v>582</v>
      </c>
      <c r="C481" s="189">
        <v>41660</v>
      </c>
      <c r="D481" s="111">
        <v>0</v>
      </c>
      <c r="E481" s="111">
        <v>16</v>
      </c>
      <c r="F481" s="190">
        <v>1.6087962962962964E-2</v>
      </c>
      <c r="G481" s="194" t="s">
        <v>717</v>
      </c>
    </row>
    <row r="482" spans="2:7" x14ac:dyDescent="0.25">
      <c r="B482" s="14" t="s">
        <v>582</v>
      </c>
      <c r="C482" s="189">
        <v>41667</v>
      </c>
      <c r="D482" s="111">
        <v>0</v>
      </c>
      <c r="E482" s="111">
        <v>16</v>
      </c>
      <c r="F482" s="190">
        <v>1.5636574074074074E-2</v>
      </c>
      <c r="G482" s="194" t="s">
        <v>717</v>
      </c>
    </row>
    <row r="483" spans="2:7" x14ac:dyDescent="0.25">
      <c r="B483" s="14" t="s">
        <v>582</v>
      </c>
      <c r="C483" s="189">
        <v>41681</v>
      </c>
      <c r="D483" s="111">
        <v>0</v>
      </c>
      <c r="E483" s="111">
        <v>16</v>
      </c>
      <c r="F483" s="190">
        <v>1.5416666666666667E-2</v>
      </c>
      <c r="G483" s="194" t="s">
        <v>717</v>
      </c>
    </row>
    <row r="484" spans="2:7" x14ac:dyDescent="0.25">
      <c r="B484" s="14" t="s">
        <v>582</v>
      </c>
      <c r="C484" s="189">
        <v>41709</v>
      </c>
      <c r="D484" s="111">
        <v>0</v>
      </c>
      <c r="E484" s="111">
        <v>16</v>
      </c>
      <c r="F484" s="190">
        <v>1.5752314814814813E-2</v>
      </c>
      <c r="G484" s="194" t="s">
        <v>717</v>
      </c>
    </row>
    <row r="485" spans="2:7" x14ac:dyDescent="0.25">
      <c r="B485" s="14" t="s">
        <v>582</v>
      </c>
      <c r="C485" s="189">
        <v>41611</v>
      </c>
      <c r="D485" s="196">
        <v>0</v>
      </c>
      <c r="E485" s="196">
        <v>0</v>
      </c>
      <c r="F485" s="190">
        <v>2.7754629629629629E-2</v>
      </c>
      <c r="G485" s="194" t="s">
        <v>718</v>
      </c>
    </row>
    <row r="486" spans="2:7" x14ac:dyDescent="0.25">
      <c r="B486" s="14" t="s">
        <v>582</v>
      </c>
      <c r="C486" s="189">
        <v>41623</v>
      </c>
      <c r="D486" s="196">
        <v>0</v>
      </c>
      <c r="E486" s="196">
        <v>18.5</v>
      </c>
      <c r="F486" s="190">
        <v>1.8749999999999999E-2</v>
      </c>
      <c r="G486" s="194" t="s">
        <v>719</v>
      </c>
    </row>
    <row r="487" spans="2:7" x14ac:dyDescent="0.25">
      <c r="B487" s="14" t="s">
        <v>582</v>
      </c>
      <c r="C487" s="189">
        <v>41686</v>
      </c>
      <c r="D487" s="196">
        <v>0</v>
      </c>
      <c r="E487" s="196">
        <v>40</v>
      </c>
      <c r="F487" s="190">
        <v>4.0567129629629627E-2</v>
      </c>
      <c r="G487" s="194" t="s">
        <v>720</v>
      </c>
    </row>
    <row r="488" spans="2:7" x14ac:dyDescent="0.25">
      <c r="B488" s="14" t="s">
        <v>583</v>
      </c>
      <c r="C488" s="189">
        <v>41604</v>
      </c>
      <c r="D488" s="111">
        <v>0</v>
      </c>
      <c r="E488" s="111">
        <v>16</v>
      </c>
      <c r="F488" s="190">
        <v>1.7002314814814814E-2</v>
      </c>
      <c r="G488" s="194" t="s">
        <v>717</v>
      </c>
    </row>
    <row r="489" spans="2:7" x14ac:dyDescent="0.25">
      <c r="B489" s="14" t="s">
        <v>584</v>
      </c>
      <c r="C489" s="189">
        <v>41590</v>
      </c>
      <c r="D489" s="111">
        <v>0</v>
      </c>
      <c r="E489" s="111">
        <v>16</v>
      </c>
      <c r="F489" s="190">
        <v>1.8981481481481478E-2</v>
      </c>
      <c r="G489" s="194" t="s">
        <v>717</v>
      </c>
    </row>
    <row r="490" spans="2:7" x14ac:dyDescent="0.25">
      <c r="B490" s="14" t="s">
        <v>585</v>
      </c>
      <c r="C490" s="189">
        <v>41667</v>
      </c>
      <c r="D490" s="111">
        <v>0</v>
      </c>
      <c r="E490" s="111">
        <v>16</v>
      </c>
      <c r="F490" s="190">
        <v>1.621527777777778E-2</v>
      </c>
      <c r="G490" s="194" t="s">
        <v>717</v>
      </c>
    </row>
    <row r="491" spans="2:7" x14ac:dyDescent="0.25">
      <c r="B491" s="14" t="s">
        <v>585</v>
      </c>
      <c r="C491" s="189">
        <v>41674</v>
      </c>
      <c r="D491" s="111">
        <v>0</v>
      </c>
      <c r="E491" s="111">
        <v>16</v>
      </c>
      <c r="F491" s="190">
        <v>1.6377314814814813E-2</v>
      </c>
      <c r="G491" s="194" t="s">
        <v>717</v>
      </c>
    </row>
    <row r="492" spans="2:7" x14ac:dyDescent="0.25">
      <c r="B492" s="14" t="s">
        <v>585</v>
      </c>
      <c r="C492" s="189">
        <v>41681</v>
      </c>
      <c r="D492" s="111">
        <v>0</v>
      </c>
      <c r="E492" s="111">
        <v>16</v>
      </c>
      <c r="F492" s="190">
        <v>1.6319444444444445E-2</v>
      </c>
      <c r="G492" s="194" t="s">
        <v>717</v>
      </c>
    </row>
    <row r="493" spans="2:7" x14ac:dyDescent="0.25">
      <c r="B493" s="14" t="s">
        <v>585</v>
      </c>
      <c r="C493" s="189">
        <v>41688</v>
      </c>
      <c r="D493" s="111">
        <v>0</v>
      </c>
      <c r="E493" s="111">
        <v>16</v>
      </c>
      <c r="F493" s="190">
        <v>1.486111111111111E-2</v>
      </c>
      <c r="G493" s="194" t="s">
        <v>717</v>
      </c>
    </row>
    <row r="494" spans="2:7" x14ac:dyDescent="0.25">
      <c r="B494" s="14" t="s">
        <v>585</v>
      </c>
      <c r="C494" s="189">
        <v>41695</v>
      </c>
      <c r="D494" s="111">
        <v>0</v>
      </c>
      <c r="E494" s="111">
        <v>16</v>
      </c>
      <c r="F494" s="190">
        <v>1.480324074074074E-2</v>
      </c>
      <c r="G494" s="194" t="s">
        <v>717</v>
      </c>
    </row>
    <row r="495" spans="2:7" x14ac:dyDescent="0.25">
      <c r="B495" s="14" t="s">
        <v>586</v>
      </c>
      <c r="C495" s="189">
        <v>41548</v>
      </c>
      <c r="D495" s="111">
        <v>0</v>
      </c>
      <c r="E495" s="111">
        <v>16</v>
      </c>
      <c r="F495" s="190">
        <v>1.247685185185185E-2</v>
      </c>
      <c r="G495" s="194" t="s">
        <v>717</v>
      </c>
    </row>
    <row r="496" spans="2:7" x14ac:dyDescent="0.25">
      <c r="B496" s="14" t="s">
        <v>586</v>
      </c>
      <c r="C496" s="189">
        <v>41562</v>
      </c>
      <c r="D496" s="111">
        <v>0</v>
      </c>
      <c r="E496" s="111">
        <v>16</v>
      </c>
      <c r="F496" s="190">
        <v>1.9386574074074073E-2</v>
      </c>
      <c r="G496" s="194" t="s">
        <v>717</v>
      </c>
    </row>
    <row r="497" spans="2:7" x14ac:dyDescent="0.25">
      <c r="B497" s="14" t="s">
        <v>586</v>
      </c>
      <c r="C497" s="189">
        <v>41569</v>
      </c>
      <c r="D497" s="111">
        <v>0</v>
      </c>
      <c r="E497" s="111">
        <v>16</v>
      </c>
      <c r="F497" s="190">
        <v>1.9502314814814813E-2</v>
      </c>
      <c r="G497" s="194" t="s">
        <v>717</v>
      </c>
    </row>
    <row r="498" spans="2:7" x14ac:dyDescent="0.25">
      <c r="B498" s="14" t="s">
        <v>586</v>
      </c>
      <c r="C498" s="189">
        <v>41583</v>
      </c>
      <c r="D498" s="111">
        <v>0</v>
      </c>
      <c r="E498" s="111">
        <v>16</v>
      </c>
      <c r="F498" s="190">
        <v>1.8912037037037036E-2</v>
      </c>
      <c r="G498" s="194" t="s">
        <v>717</v>
      </c>
    </row>
    <row r="499" spans="2:7" x14ac:dyDescent="0.25">
      <c r="B499" s="14" t="s">
        <v>586</v>
      </c>
      <c r="C499" s="189">
        <v>41590</v>
      </c>
      <c r="D499" s="111">
        <v>0</v>
      </c>
      <c r="E499" s="111">
        <v>16</v>
      </c>
      <c r="F499" s="190">
        <v>1.90625E-2</v>
      </c>
      <c r="G499" s="194" t="s">
        <v>717</v>
      </c>
    </row>
    <row r="500" spans="2:7" x14ac:dyDescent="0.25">
      <c r="B500" s="14" t="s">
        <v>586</v>
      </c>
      <c r="C500" s="189">
        <v>41653</v>
      </c>
      <c r="D500" s="111">
        <v>0</v>
      </c>
      <c r="E500" s="111">
        <v>16</v>
      </c>
      <c r="F500" s="190">
        <v>1.8587962962962962E-2</v>
      </c>
      <c r="G500" s="194" t="s">
        <v>717</v>
      </c>
    </row>
    <row r="501" spans="2:7" x14ac:dyDescent="0.25">
      <c r="B501" s="14" t="s">
        <v>586</v>
      </c>
      <c r="C501" s="189">
        <v>41611</v>
      </c>
      <c r="D501" s="196">
        <v>0</v>
      </c>
      <c r="E501" s="196">
        <v>0</v>
      </c>
      <c r="F501" s="190">
        <v>3.5219907407407408E-2</v>
      </c>
      <c r="G501" s="194" t="s">
        <v>718</v>
      </c>
    </row>
    <row r="502" spans="2:7" x14ac:dyDescent="0.25">
      <c r="B502" s="14" t="s">
        <v>587</v>
      </c>
      <c r="C502" s="189">
        <v>41590</v>
      </c>
      <c r="D502" s="111">
        <v>0</v>
      </c>
      <c r="E502" s="111">
        <v>16</v>
      </c>
      <c r="F502" s="190">
        <v>1.9004629629629628E-2</v>
      </c>
      <c r="G502" s="194" t="s">
        <v>717</v>
      </c>
    </row>
    <row r="503" spans="2:7" x14ac:dyDescent="0.25">
      <c r="B503" s="14" t="s">
        <v>587</v>
      </c>
      <c r="C503" s="189">
        <v>41611</v>
      </c>
      <c r="D503" s="196">
        <v>0</v>
      </c>
      <c r="E503" s="196">
        <v>0</v>
      </c>
      <c r="F503" s="190">
        <v>2.9699074074074072E-2</v>
      </c>
      <c r="G503" s="194" t="s">
        <v>718</v>
      </c>
    </row>
    <row r="504" spans="2:7" x14ac:dyDescent="0.25">
      <c r="B504" s="14" t="s">
        <v>588</v>
      </c>
      <c r="C504" s="189">
        <v>41569</v>
      </c>
      <c r="D504" s="111">
        <v>0</v>
      </c>
      <c r="E504" s="111">
        <v>16</v>
      </c>
      <c r="F504" s="190">
        <v>1.7337962962962961E-2</v>
      </c>
      <c r="G504" s="194" t="s">
        <v>717</v>
      </c>
    </row>
    <row r="505" spans="2:7" x14ac:dyDescent="0.25">
      <c r="B505" s="14" t="s">
        <v>588</v>
      </c>
      <c r="C505" s="189">
        <v>41576</v>
      </c>
      <c r="D505" s="111">
        <v>0</v>
      </c>
      <c r="E505" s="111">
        <v>16</v>
      </c>
      <c r="F505" s="190">
        <v>1.7650462962962958E-2</v>
      </c>
      <c r="G505" s="194" t="s">
        <v>717</v>
      </c>
    </row>
    <row r="506" spans="2:7" x14ac:dyDescent="0.25">
      <c r="B506" s="14" t="s">
        <v>588</v>
      </c>
      <c r="C506" s="189">
        <v>41667</v>
      </c>
      <c r="D506" s="111">
        <v>0</v>
      </c>
      <c r="E506" s="111">
        <v>16</v>
      </c>
      <c r="F506" s="190">
        <v>1.7048611111111112E-2</v>
      </c>
      <c r="G506" s="194" t="s">
        <v>717</v>
      </c>
    </row>
    <row r="507" spans="2:7" x14ac:dyDescent="0.25">
      <c r="B507" s="14" t="s">
        <v>588</v>
      </c>
      <c r="C507" s="189">
        <v>41674</v>
      </c>
      <c r="D507" s="111">
        <v>0</v>
      </c>
      <c r="E507" s="111">
        <v>16</v>
      </c>
      <c r="F507" s="190">
        <v>1.7071759259259259E-2</v>
      </c>
      <c r="G507" s="194" t="s">
        <v>717</v>
      </c>
    </row>
    <row r="508" spans="2:7" x14ac:dyDescent="0.25">
      <c r="B508" s="14" t="s">
        <v>588</v>
      </c>
      <c r="C508" s="189">
        <v>41688</v>
      </c>
      <c r="D508" s="111">
        <v>0</v>
      </c>
      <c r="E508" s="111">
        <v>16</v>
      </c>
      <c r="F508" s="190">
        <v>1.6770833333333332E-2</v>
      </c>
      <c r="G508" s="194" t="s">
        <v>717</v>
      </c>
    </row>
    <row r="509" spans="2:7" x14ac:dyDescent="0.25">
      <c r="B509" s="14" t="s">
        <v>588</v>
      </c>
      <c r="C509" s="189">
        <v>41695</v>
      </c>
      <c r="D509" s="111">
        <v>0</v>
      </c>
      <c r="E509" s="111">
        <v>16</v>
      </c>
      <c r="F509" s="190">
        <v>1.7210648148148149E-2</v>
      </c>
      <c r="G509" s="194" t="s">
        <v>717</v>
      </c>
    </row>
    <row r="510" spans="2:7" x14ac:dyDescent="0.25">
      <c r="B510" s="14" t="s">
        <v>589</v>
      </c>
      <c r="C510" s="189">
        <v>41548</v>
      </c>
      <c r="D510" s="111">
        <v>0</v>
      </c>
      <c r="E510" s="111">
        <v>16</v>
      </c>
      <c r="F510" s="190">
        <v>1.0509259259259256E-2</v>
      </c>
      <c r="G510" s="194" t="s">
        <v>717</v>
      </c>
    </row>
    <row r="511" spans="2:7" x14ac:dyDescent="0.25">
      <c r="B511" s="14" t="s">
        <v>589</v>
      </c>
      <c r="C511" s="189">
        <v>41562</v>
      </c>
      <c r="D511" s="111">
        <v>0</v>
      </c>
      <c r="E511" s="111">
        <v>16</v>
      </c>
      <c r="F511" s="190">
        <v>1.7569444444444443E-2</v>
      </c>
      <c r="G511" s="194" t="s">
        <v>717</v>
      </c>
    </row>
    <row r="512" spans="2:7" x14ac:dyDescent="0.25">
      <c r="B512" s="14" t="s">
        <v>589</v>
      </c>
      <c r="C512" s="189">
        <v>41569</v>
      </c>
      <c r="D512" s="111">
        <v>0</v>
      </c>
      <c r="E512" s="111">
        <v>16</v>
      </c>
      <c r="F512" s="190">
        <v>1.6828703703703703E-2</v>
      </c>
      <c r="G512" s="194" t="s">
        <v>717</v>
      </c>
    </row>
    <row r="513" spans="2:7" x14ac:dyDescent="0.25">
      <c r="B513" s="14" t="s">
        <v>589</v>
      </c>
      <c r="C513" s="189">
        <v>41590</v>
      </c>
      <c r="D513" s="111">
        <v>0</v>
      </c>
      <c r="E513" s="111">
        <v>16</v>
      </c>
      <c r="F513" s="190">
        <v>1.6157407407407405E-2</v>
      </c>
      <c r="G513" s="194" t="s">
        <v>717</v>
      </c>
    </row>
    <row r="514" spans="2:7" x14ac:dyDescent="0.25">
      <c r="B514" s="14" t="s">
        <v>589</v>
      </c>
      <c r="C514" s="189">
        <v>41604</v>
      </c>
      <c r="D514" s="111">
        <v>0</v>
      </c>
      <c r="E514" s="111">
        <v>16</v>
      </c>
      <c r="F514" s="190">
        <v>1.6111111111111111E-2</v>
      </c>
      <c r="G514" s="194" t="s">
        <v>717</v>
      </c>
    </row>
    <row r="515" spans="2:7" x14ac:dyDescent="0.25">
      <c r="B515" s="14" t="s">
        <v>589</v>
      </c>
      <c r="C515" s="189">
        <v>41618</v>
      </c>
      <c r="D515" s="111">
        <v>0</v>
      </c>
      <c r="E515" s="111">
        <v>16</v>
      </c>
      <c r="F515" s="190">
        <v>1.681712962962963E-2</v>
      </c>
      <c r="G515" s="194" t="s">
        <v>717</v>
      </c>
    </row>
    <row r="516" spans="2:7" x14ac:dyDescent="0.25">
      <c r="B516" s="14" t="s">
        <v>589</v>
      </c>
      <c r="C516" s="189">
        <v>41681</v>
      </c>
      <c r="D516" s="111">
        <v>0</v>
      </c>
      <c r="E516" s="111">
        <v>16</v>
      </c>
      <c r="F516" s="190">
        <v>1.6157407407407409E-2</v>
      </c>
      <c r="G516" s="194" t="s">
        <v>717</v>
      </c>
    </row>
    <row r="517" spans="2:7" x14ac:dyDescent="0.25">
      <c r="B517" s="14" t="s">
        <v>589</v>
      </c>
      <c r="C517" s="189">
        <v>41688</v>
      </c>
      <c r="D517" s="111">
        <v>0</v>
      </c>
      <c r="E517" s="111">
        <v>16</v>
      </c>
      <c r="F517" s="190">
        <v>1.6064814814814813E-2</v>
      </c>
      <c r="G517" s="194" t="s">
        <v>717</v>
      </c>
    </row>
    <row r="518" spans="2:7" x14ac:dyDescent="0.25">
      <c r="B518" s="14" t="s">
        <v>589</v>
      </c>
      <c r="C518" s="189">
        <v>41695</v>
      </c>
      <c r="D518" s="111">
        <v>0</v>
      </c>
      <c r="E518" s="111">
        <v>16</v>
      </c>
      <c r="F518" s="190">
        <v>1.621527777777778E-2</v>
      </c>
      <c r="G518" s="194" t="s">
        <v>717</v>
      </c>
    </row>
    <row r="519" spans="2:7" x14ac:dyDescent="0.25">
      <c r="B519" s="14" t="s">
        <v>589</v>
      </c>
      <c r="C519" s="189">
        <v>41716</v>
      </c>
      <c r="D519" s="111">
        <v>0</v>
      </c>
      <c r="E519" s="111">
        <v>16</v>
      </c>
      <c r="F519" s="190">
        <v>1.5972222222222224E-2</v>
      </c>
      <c r="G519" s="194" t="s">
        <v>717</v>
      </c>
    </row>
    <row r="520" spans="2:7" x14ac:dyDescent="0.25">
      <c r="B520" s="14" t="s">
        <v>589</v>
      </c>
      <c r="C520" s="189">
        <v>41611</v>
      </c>
      <c r="D520" s="196">
        <v>0</v>
      </c>
      <c r="E520" s="196">
        <v>0</v>
      </c>
      <c r="F520" s="190">
        <v>2.8136574074074074E-2</v>
      </c>
      <c r="G520" s="194" t="s">
        <v>718</v>
      </c>
    </row>
    <row r="521" spans="2:7" x14ac:dyDescent="0.25">
      <c r="B521" s="14" t="s">
        <v>589</v>
      </c>
      <c r="C521" s="189">
        <v>41623</v>
      </c>
      <c r="D521" s="196">
        <v>0</v>
      </c>
      <c r="E521" s="196">
        <v>18.5</v>
      </c>
      <c r="F521" s="190">
        <v>1.8981481481481481E-2</v>
      </c>
      <c r="G521" s="194" t="s">
        <v>719</v>
      </c>
    </row>
    <row r="522" spans="2:7" x14ac:dyDescent="0.25">
      <c r="B522" s="14" t="s">
        <v>589</v>
      </c>
      <c r="C522" s="189">
        <v>41686</v>
      </c>
      <c r="D522" s="196">
        <v>0</v>
      </c>
      <c r="E522" s="196">
        <v>40</v>
      </c>
      <c r="F522" s="190">
        <v>4.1435185185185179E-2</v>
      </c>
      <c r="G522" s="194" t="s">
        <v>720</v>
      </c>
    </row>
    <row r="523" spans="2:7" x14ac:dyDescent="0.25">
      <c r="B523" s="14" t="s">
        <v>589</v>
      </c>
      <c r="C523" s="189">
        <v>41700</v>
      </c>
      <c r="D523" s="196">
        <v>0</v>
      </c>
      <c r="E523" s="196">
        <v>25</v>
      </c>
      <c r="F523" s="190">
        <v>2.5486111111111112E-2</v>
      </c>
      <c r="G523" s="194" t="s">
        <v>721</v>
      </c>
    </row>
    <row r="524" spans="2:7" x14ac:dyDescent="0.25">
      <c r="B524" s="14" t="s">
        <v>590</v>
      </c>
      <c r="C524" s="189">
        <v>41660</v>
      </c>
      <c r="D524" s="111">
        <v>0</v>
      </c>
      <c r="E524" s="111">
        <v>16</v>
      </c>
      <c r="F524" s="190">
        <v>1.8032407407407407E-2</v>
      </c>
      <c r="G524" s="194" t="s">
        <v>717</v>
      </c>
    </row>
    <row r="525" spans="2:7" x14ac:dyDescent="0.25">
      <c r="B525" s="14" t="s">
        <v>591</v>
      </c>
      <c r="C525" s="189">
        <v>41562</v>
      </c>
      <c r="D525" s="111">
        <v>0</v>
      </c>
      <c r="E525" s="111">
        <v>16</v>
      </c>
      <c r="F525" s="190">
        <v>1.9872685185185184E-2</v>
      </c>
      <c r="G525" s="194" t="s">
        <v>717</v>
      </c>
    </row>
    <row r="526" spans="2:7" x14ac:dyDescent="0.25">
      <c r="B526" s="14" t="s">
        <v>591</v>
      </c>
      <c r="C526" s="189">
        <v>41576</v>
      </c>
      <c r="D526" s="111">
        <v>0</v>
      </c>
      <c r="E526" s="111">
        <v>16</v>
      </c>
      <c r="F526" s="190">
        <v>1.9490740740740743E-2</v>
      </c>
      <c r="G526" s="194" t="s">
        <v>717</v>
      </c>
    </row>
    <row r="527" spans="2:7" x14ac:dyDescent="0.25">
      <c r="B527" s="14" t="s">
        <v>591</v>
      </c>
      <c r="C527" s="189">
        <v>41604</v>
      </c>
      <c r="D527" s="111">
        <v>0</v>
      </c>
      <c r="E527" s="111">
        <v>16</v>
      </c>
      <c r="F527" s="190">
        <v>1.9027777777777775E-2</v>
      </c>
      <c r="G527" s="194" t="s">
        <v>717</v>
      </c>
    </row>
    <row r="528" spans="2:7" x14ac:dyDescent="0.25">
      <c r="B528" s="14" t="s">
        <v>591</v>
      </c>
      <c r="C528" s="189">
        <v>41653</v>
      </c>
      <c r="D528" s="111">
        <v>0</v>
      </c>
      <c r="E528" s="111">
        <v>16</v>
      </c>
      <c r="F528" s="190">
        <v>1.9456018518518518E-2</v>
      </c>
      <c r="G528" s="194" t="s">
        <v>717</v>
      </c>
    </row>
    <row r="529" spans="2:7" x14ac:dyDescent="0.25">
      <c r="B529" s="14" t="s">
        <v>591</v>
      </c>
      <c r="C529" s="189">
        <v>41667</v>
      </c>
      <c r="D529" s="111">
        <v>0</v>
      </c>
      <c r="E529" s="111">
        <v>16</v>
      </c>
      <c r="F529" s="190">
        <v>1.8888888888888889E-2</v>
      </c>
      <c r="G529" s="194" t="s">
        <v>717</v>
      </c>
    </row>
    <row r="530" spans="2:7" x14ac:dyDescent="0.25">
      <c r="B530" s="14" t="s">
        <v>591</v>
      </c>
      <c r="C530" s="189">
        <v>41674</v>
      </c>
      <c r="D530" s="111">
        <v>0</v>
      </c>
      <c r="E530" s="111">
        <v>16</v>
      </c>
      <c r="F530" s="190">
        <v>1.8807870370370371E-2</v>
      </c>
      <c r="G530" s="194" t="s">
        <v>717</v>
      </c>
    </row>
    <row r="531" spans="2:7" x14ac:dyDescent="0.25">
      <c r="B531" s="14" t="s">
        <v>591</v>
      </c>
      <c r="C531" s="189">
        <v>41695</v>
      </c>
      <c r="D531" s="111">
        <v>0</v>
      </c>
      <c r="E531" s="111">
        <v>16</v>
      </c>
      <c r="F531" s="190">
        <v>1.8680555555555554E-2</v>
      </c>
      <c r="G531" s="194" t="s">
        <v>717</v>
      </c>
    </row>
    <row r="532" spans="2:7" x14ac:dyDescent="0.25">
      <c r="B532" s="14" t="s">
        <v>591</v>
      </c>
      <c r="C532" s="189">
        <v>41716</v>
      </c>
      <c r="D532" s="111">
        <v>0</v>
      </c>
      <c r="E532" s="111">
        <v>16</v>
      </c>
      <c r="F532" s="190">
        <v>1.8217592592592594E-2</v>
      </c>
      <c r="G532" s="194" t="s">
        <v>717</v>
      </c>
    </row>
    <row r="533" spans="2:7" x14ac:dyDescent="0.25">
      <c r="B533" s="14" t="s">
        <v>592</v>
      </c>
      <c r="C533" s="189">
        <v>41590</v>
      </c>
      <c r="D533" s="111">
        <v>0</v>
      </c>
      <c r="E533" s="111">
        <v>16</v>
      </c>
      <c r="F533" s="190">
        <v>2.359953703703704E-2</v>
      </c>
      <c r="G533" s="194" t="s">
        <v>717</v>
      </c>
    </row>
    <row r="534" spans="2:7" x14ac:dyDescent="0.25">
      <c r="B534" s="14" t="s">
        <v>592</v>
      </c>
      <c r="C534" s="189">
        <v>41618</v>
      </c>
      <c r="D534" s="111">
        <v>0</v>
      </c>
      <c r="E534" s="111">
        <v>16</v>
      </c>
      <c r="F534" s="190">
        <v>2.478009259259259E-2</v>
      </c>
      <c r="G534" s="194" t="s">
        <v>717</v>
      </c>
    </row>
    <row r="535" spans="2:7" x14ac:dyDescent="0.25">
      <c r="B535" s="14" t="s">
        <v>593</v>
      </c>
      <c r="C535" s="189">
        <v>41667</v>
      </c>
      <c r="D535" s="111">
        <v>0</v>
      </c>
      <c r="E535" s="111">
        <v>16</v>
      </c>
      <c r="F535" s="190">
        <v>1.6863425925925928E-2</v>
      </c>
      <c r="G535" s="194" t="s">
        <v>717</v>
      </c>
    </row>
    <row r="536" spans="2:7" x14ac:dyDescent="0.25">
      <c r="B536" s="14" t="s">
        <v>594</v>
      </c>
      <c r="C536" s="189">
        <v>41611</v>
      </c>
      <c r="D536" s="196">
        <v>0</v>
      </c>
      <c r="E536" s="196">
        <v>0</v>
      </c>
      <c r="F536" s="190">
        <v>3.0127314814814815E-2</v>
      </c>
      <c r="G536" s="194" t="s">
        <v>718</v>
      </c>
    </row>
    <row r="537" spans="2:7" x14ac:dyDescent="0.25">
      <c r="B537" s="14" t="s">
        <v>595</v>
      </c>
      <c r="C537" s="189">
        <v>41590</v>
      </c>
      <c r="D537" s="111">
        <v>0</v>
      </c>
      <c r="E537" s="111">
        <v>16</v>
      </c>
      <c r="F537" s="190">
        <v>1.5995370370370372E-2</v>
      </c>
      <c r="G537" s="194" t="s">
        <v>717</v>
      </c>
    </row>
    <row r="538" spans="2:7" x14ac:dyDescent="0.25">
      <c r="B538" s="14" t="s">
        <v>595</v>
      </c>
      <c r="C538" s="189">
        <v>41604</v>
      </c>
      <c r="D538" s="111">
        <v>0</v>
      </c>
      <c r="E538" s="111">
        <v>16</v>
      </c>
      <c r="F538" s="190">
        <v>1.5810185185185184E-2</v>
      </c>
      <c r="G538" s="194" t="s">
        <v>717</v>
      </c>
    </row>
    <row r="539" spans="2:7" x14ac:dyDescent="0.25">
      <c r="B539" s="14" t="s">
        <v>595</v>
      </c>
      <c r="C539" s="189">
        <v>41618</v>
      </c>
      <c r="D539" s="111">
        <v>0</v>
      </c>
      <c r="E539" s="111">
        <v>16</v>
      </c>
      <c r="F539" s="190">
        <v>1.5856481481481482E-2</v>
      </c>
      <c r="G539" s="194" t="s">
        <v>717</v>
      </c>
    </row>
    <row r="540" spans="2:7" x14ac:dyDescent="0.25">
      <c r="B540" s="14" t="s">
        <v>595</v>
      </c>
      <c r="C540" s="189">
        <v>41674</v>
      </c>
      <c r="D540" s="111">
        <v>0</v>
      </c>
      <c r="E540" s="111">
        <v>16</v>
      </c>
      <c r="F540" s="190">
        <v>1.5844907407407408E-2</v>
      </c>
      <c r="G540" s="194" t="s">
        <v>717</v>
      </c>
    </row>
    <row r="541" spans="2:7" x14ac:dyDescent="0.25">
      <c r="B541" s="14" t="s">
        <v>596</v>
      </c>
      <c r="C541" s="189">
        <v>41583</v>
      </c>
      <c r="D541" s="111">
        <v>0</v>
      </c>
      <c r="E541" s="111">
        <v>16</v>
      </c>
      <c r="F541" s="190">
        <v>1.8252314814814818E-2</v>
      </c>
      <c r="G541" s="194" t="s">
        <v>717</v>
      </c>
    </row>
    <row r="542" spans="2:7" x14ac:dyDescent="0.25">
      <c r="B542" s="14" t="s">
        <v>597</v>
      </c>
      <c r="C542" s="189">
        <v>41576</v>
      </c>
      <c r="D542" s="111">
        <v>0</v>
      </c>
      <c r="E542" s="111">
        <v>16</v>
      </c>
      <c r="F542" s="190">
        <v>1.8981481481481481E-2</v>
      </c>
      <c r="G542" s="194" t="s">
        <v>717</v>
      </c>
    </row>
    <row r="543" spans="2:7" x14ac:dyDescent="0.25">
      <c r="B543" s="14" t="s">
        <v>598</v>
      </c>
      <c r="C543" s="189">
        <v>41583</v>
      </c>
      <c r="D543" s="111">
        <v>0</v>
      </c>
      <c r="E543" s="111">
        <v>16</v>
      </c>
      <c r="F543" s="190">
        <v>1.5439814814814814E-2</v>
      </c>
      <c r="G543" s="194" t="s">
        <v>717</v>
      </c>
    </row>
    <row r="544" spans="2:7" x14ac:dyDescent="0.25">
      <c r="B544" s="14" t="s">
        <v>599</v>
      </c>
      <c r="C544" s="189">
        <v>41623</v>
      </c>
      <c r="D544" s="196">
        <v>0</v>
      </c>
      <c r="E544" s="196">
        <v>18.5</v>
      </c>
      <c r="F544" s="190">
        <v>2.0995370370370373E-2</v>
      </c>
      <c r="G544" s="194" t="s">
        <v>719</v>
      </c>
    </row>
    <row r="545" spans="2:7" x14ac:dyDescent="0.25">
      <c r="B545" s="14" t="s">
        <v>600</v>
      </c>
      <c r="C545" s="189">
        <v>41590</v>
      </c>
      <c r="D545" s="111">
        <v>0</v>
      </c>
      <c r="E545" s="111">
        <v>16</v>
      </c>
      <c r="F545" s="190">
        <v>1.6087962962962964E-2</v>
      </c>
      <c r="G545" s="194" t="s">
        <v>717</v>
      </c>
    </row>
    <row r="546" spans="2:7" x14ac:dyDescent="0.25">
      <c r="B546" s="14" t="s">
        <v>600</v>
      </c>
      <c r="C546" s="189">
        <v>41674</v>
      </c>
      <c r="D546" s="111">
        <v>0</v>
      </c>
      <c r="E546" s="111">
        <v>16</v>
      </c>
      <c r="F546" s="190">
        <v>1.621527777777778E-2</v>
      </c>
      <c r="G546" s="194" t="s">
        <v>717</v>
      </c>
    </row>
    <row r="547" spans="2:7" x14ac:dyDescent="0.25">
      <c r="B547" s="14" t="s">
        <v>601</v>
      </c>
      <c r="C547" s="189">
        <v>41583</v>
      </c>
      <c r="D547" s="111">
        <v>0</v>
      </c>
      <c r="E547" s="111">
        <v>16</v>
      </c>
      <c r="F547" s="190">
        <v>1.5775462962962963E-2</v>
      </c>
      <c r="G547" s="194" t="s">
        <v>717</v>
      </c>
    </row>
    <row r="548" spans="2:7" x14ac:dyDescent="0.25">
      <c r="B548" s="14" t="s">
        <v>601</v>
      </c>
      <c r="C548" s="189">
        <v>41590</v>
      </c>
      <c r="D548" s="111">
        <v>0</v>
      </c>
      <c r="E548" s="111">
        <v>16</v>
      </c>
      <c r="F548" s="190">
        <v>1.5810185185185184E-2</v>
      </c>
      <c r="G548" s="194" t="s">
        <v>717</v>
      </c>
    </row>
    <row r="549" spans="2:7" x14ac:dyDescent="0.25">
      <c r="B549" s="14" t="s">
        <v>601</v>
      </c>
      <c r="C549" s="189">
        <v>41597</v>
      </c>
      <c r="D549" s="111">
        <v>0</v>
      </c>
      <c r="E549" s="111">
        <v>16</v>
      </c>
      <c r="F549" s="190">
        <v>1.6145833333333331E-2</v>
      </c>
      <c r="G549" s="194" t="s">
        <v>717</v>
      </c>
    </row>
    <row r="550" spans="2:7" x14ac:dyDescent="0.25">
      <c r="B550" s="14" t="s">
        <v>601</v>
      </c>
      <c r="C550" s="189">
        <v>41604</v>
      </c>
      <c r="D550" s="111">
        <v>0</v>
      </c>
      <c r="E550" s="111">
        <v>16</v>
      </c>
      <c r="F550" s="190">
        <v>1.579861111111111E-2</v>
      </c>
      <c r="G550" s="194" t="s">
        <v>717</v>
      </c>
    </row>
    <row r="551" spans="2:7" x14ac:dyDescent="0.25">
      <c r="B551" s="14" t="s">
        <v>601</v>
      </c>
      <c r="C551" s="189">
        <v>41618</v>
      </c>
      <c r="D551" s="111">
        <v>0</v>
      </c>
      <c r="E551" s="111">
        <v>16</v>
      </c>
      <c r="F551" s="190">
        <v>1.5902777777777776E-2</v>
      </c>
      <c r="G551" s="194" t="s">
        <v>717</v>
      </c>
    </row>
    <row r="552" spans="2:7" x14ac:dyDescent="0.25">
      <c r="B552" s="14" t="s">
        <v>601</v>
      </c>
      <c r="C552" s="189">
        <v>41611</v>
      </c>
      <c r="D552" s="196">
        <v>0</v>
      </c>
      <c r="E552" s="196">
        <v>0</v>
      </c>
      <c r="F552" s="190">
        <v>2.6655092592592591E-2</v>
      </c>
      <c r="G552" s="194" t="s">
        <v>718</v>
      </c>
    </row>
    <row r="553" spans="2:7" x14ac:dyDescent="0.25">
      <c r="B553" s="14" t="s">
        <v>602</v>
      </c>
      <c r="C553" s="189">
        <v>41716</v>
      </c>
      <c r="D553" s="111">
        <v>0</v>
      </c>
      <c r="E553" s="111">
        <v>16</v>
      </c>
      <c r="F553" s="190">
        <v>1.6979166666666667E-2</v>
      </c>
      <c r="G553" s="194" t="s">
        <v>717</v>
      </c>
    </row>
    <row r="554" spans="2:7" x14ac:dyDescent="0.25">
      <c r="B554" s="14" t="s">
        <v>603</v>
      </c>
      <c r="C554" s="189">
        <v>41562</v>
      </c>
      <c r="D554" s="111">
        <v>0</v>
      </c>
      <c r="E554" s="111">
        <v>16</v>
      </c>
      <c r="F554" s="190">
        <v>1.9791666666666669E-2</v>
      </c>
      <c r="G554" s="194" t="s">
        <v>717</v>
      </c>
    </row>
    <row r="555" spans="2:7" x14ac:dyDescent="0.25">
      <c r="B555" s="14" t="s">
        <v>603</v>
      </c>
      <c r="C555" s="189">
        <v>41576</v>
      </c>
      <c r="D555" s="111">
        <v>0</v>
      </c>
      <c r="E555" s="111">
        <v>16</v>
      </c>
      <c r="F555" s="190">
        <v>1.7835648148148149E-2</v>
      </c>
      <c r="G555" s="194" t="s">
        <v>717</v>
      </c>
    </row>
    <row r="556" spans="2:7" x14ac:dyDescent="0.25">
      <c r="B556" s="14" t="s">
        <v>603</v>
      </c>
      <c r="C556" s="189">
        <v>41660</v>
      </c>
      <c r="D556" s="111">
        <v>0</v>
      </c>
      <c r="E556" s="111">
        <v>16</v>
      </c>
      <c r="F556" s="190">
        <v>1.7847222222222223E-2</v>
      </c>
      <c r="G556" s="194" t="s">
        <v>717</v>
      </c>
    </row>
    <row r="557" spans="2:7" x14ac:dyDescent="0.25">
      <c r="B557" s="14" t="s">
        <v>604</v>
      </c>
      <c r="C557" s="189">
        <v>41681</v>
      </c>
      <c r="D557" s="111">
        <v>0</v>
      </c>
      <c r="E557" s="111">
        <v>16</v>
      </c>
      <c r="F557" s="190">
        <v>1.954861111111111E-2</v>
      </c>
      <c r="G557" s="194" t="s">
        <v>717</v>
      </c>
    </row>
    <row r="558" spans="2:7" x14ac:dyDescent="0.25">
      <c r="B558" s="14" t="s">
        <v>604</v>
      </c>
      <c r="C558" s="189">
        <v>41688</v>
      </c>
      <c r="D558" s="111">
        <v>0</v>
      </c>
      <c r="E558" s="111">
        <v>16</v>
      </c>
      <c r="F558" s="190">
        <v>1.9409722222222221E-2</v>
      </c>
      <c r="G558" s="194" t="s">
        <v>717</v>
      </c>
    </row>
    <row r="559" spans="2:7" x14ac:dyDescent="0.25">
      <c r="B559" s="14" t="s">
        <v>604</v>
      </c>
      <c r="C559" s="189">
        <v>41686</v>
      </c>
      <c r="D559" s="196">
        <v>0</v>
      </c>
      <c r="E559" s="196">
        <v>40</v>
      </c>
      <c r="F559" s="190">
        <v>5.0104166666666672E-2</v>
      </c>
      <c r="G559" s="194" t="s">
        <v>720</v>
      </c>
    </row>
    <row r="560" spans="2:7" x14ac:dyDescent="0.25">
      <c r="B560" s="14" t="s">
        <v>605</v>
      </c>
      <c r="C560" s="189">
        <v>41709</v>
      </c>
      <c r="D560" s="111">
        <v>0</v>
      </c>
      <c r="E560" s="111">
        <v>16</v>
      </c>
      <c r="F560" s="190">
        <v>1.9710648148148147E-2</v>
      </c>
      <c r="G560" s="194" t="s">
        <v>717</v>
      </c>
    </row>
    <row r="561" spans="2:7" x14ac:dyDescent="0.25">
      <c r="B561" s="14" t="s">
        <v>605</v>
      </c>
      <c r="C561" s="189">
        <v>41716</v>
      </c>
      <c r="D561" s="111">
        <v>0</v>
      </c>
      <c r="E561" s="111">
        <v>16</v>
      </c>
      <c r="F561" s="190">
        <v>1.9421296296296294E-2</v>
      </c>
      <c r="G561" s="194" t="s">
        <v>717</v>
      </c>
    </row>
    <row r="562" spans="2:7" x14ac:dyDescent="0.25">
      <c r="B562" s="14" t="s">
        <v>606</v>
      </c>
      <c r="C562" s="189">
        <v>41576</v>
      </c>
      <c r="D562" s="111">
        <v>0</v>
      </c>
      <c r="E562" s="111">
        <v>16</v>
      </c>
      <c r="F562" s="190">
        <v>1.9664351851851856E-2</v>
      </c>
      <c r="G562" s="194" t="s">
        <v>717</v>
      </c>
    </row>
    <row r="563" spans="2:7" x14ac:dyDescent="0.25">
      <c r="B563" s="14" t="s">
        <v>606</v>
      </c>
      <c r="C563" s="189">
        <v>41583</v>
      </c>
      <c r="D563" s="111">
        <v>0</v>
      </c>
      <c r="E563" s="111">
        <v>16</v>
      </c>
      <c r="F563" s="190">
        <v>2.0405092592592589E-2</v>
      </c>
      <c r="G563" s="194" t="s">
        <v>717</v>
      </c>
    </row>
    <row r="564" spans="2:7" x14ac:dyDescent="0.25">
      <c r="B564" s="14" t="s">
        <v>606</v>
      </c>
      <c r="C564" s="189">
        <v>41590</v>
      </c>
      <c r="D564" s="111">
        <v>0</v>
      </c>
      <c r="E564" s="111">
        <v>16</v>
      </c>
      <c r="F564" s="190">
        <v>2.028935185185185E-2</v>
      </c>
      <c r="G564" s="194" t="s">
        <v>717</v>
      </c>
    </row>
    <row r="565" spans="2:7" x14ac:dyDescent="0.25">
      <c r="B565" s="14" t="s">
        <v>606</v>
      </c>
      <c r="C565" s="189">
        <v>41597</v>
      </c>
      <c r="D565" s="111">
        <v>0</v>
      </c>
      <c r="E565" s="111">
        <v>16</v>
      </c>
      <c r="F565" s="190">
        <v>2.0486111111111111E-2</v>
      </c>
      <c r="G565" s="194" t="s">
        <v>717</v>
      </c>
    </row>
    <row r="566" spans="2:7" x14ac:dyDescent="0.25">
      <c r="B566" s="14" t="s">
        <v>606</v>
      </c>
      <c r="C566" s="189">
        <v>41604</v>
      </c>
      <c r="D566" s="111">
        <v>0</v>
      </c>
      <c r="E566" s="111">
        <v>16</v>
      </c>
      <c r="F566" s="190">
        <v>2.0092592592592586E-2</v>
      </c>
      <c r="G566" s="194" t="s">
        <v>717</v>
      </c>
    </row>
    <row r="567" spans="2:7" x14ac:dyDescent="0.25">
      <c r="B567" s="14" t="s">
        <v>606</v>
      </c>
      <c r="C567" s="189">
        <v>41653</v>
      </c>
      <c r="D567" s="111">
        <v>0</v>
      </c>
      <c r="E567" s="111">
        <v>16</v>
      </c>
      <c r="F567" s="190">
        <v>2.0810185185185185E-2</v>
      </c>
      <c r="G567" s="194" t="s">
        <v>717</v>
      </c>
    </row>
    <row r="568" spans="2:7" x14ac:dyDescent="0.25">
      <c r="B568" s="14" t="s">
        <v>606</v>
      </c>
      <c r="C568" s="189">
        <v>41660</v>
      </c>
      <c r="D568" s="111">
        <v>0</v>
      </c>
      <c r="E568" s="111">
        <v>16</v>
      </c>
      <c r="F568" s="190">
        <v>2.0358796296296295E-2</v>
      </c>
      <c r="G568" s="194" t="s">
        <v>717</v>
      </c>
    </row>
    <row r="569" spans="2:7" x14ac:dyDescent="0.25">
      <c r="B569" s="14" t="s">
        <v>606</v>
      </c>
      <c r="C569" s="189">
        <v>41667</v>
      </c>
      <c r="D569" s="111">
        <v>0</v>
      </c>
      <c r="E569" s="111">
        <v>16</v>
      </c>
      <c r="F569" s="190">
        <v>1.9710648148148147E-2</v>
      </c>
      <c r="G569" s="194" t="s">
        <v>717</v>
      </c>
    </row>
    <row r="570" spans="2:7" x14ac:dyDescent="0.25">
      <c r="B570" s="14" t="s">
        <v>606</v>
      </c>
      <c r="C570" s="189">
        <v>41674</v>
      </c>
      <c r="D570" s="111">
        <v>0</v>
      </c>
      <c r="E570" s="111">
        <v>16</v>
      </c>
      <c r="F570" s="190">
        <v>2.013888888888889E-2</v>
      </c>
      <c r="G570" s="194" t="s">
        <v>717</v>
      </c>
    </row>
    <row r="571" spans="2:7" x14ac:dyDescent="0.25">
      <c r="B571" s="14" t="s">
        <v>606</v>
      </c>
      <c r="C571" s="189">
        <v>41681</v>
      </c>
      <c r="D571" s="111">
        <v>0</v>
      </c>
      <c r="E571" s="111">
        <v>16</v>
      </c>
      <c r="F571" s="190">
        <v>1.9571759259259257E-2</v>
      </c>
      <c r="G571" s="194" t="s">
        <v>717</v>
      </c>
    </row>
    <row r="572" spans="2:7" x14ac:dyDescent="0.25">
      <c r="B572" s="14" t="s">
        <v>606</v>
      </c>
      <c r="C572" s="189">
        <v>41709</v>
      </c>
      <c r="D572" s="111">
        <v>0</v>
      </c>
      <c r="E572" s="111">
        <v>16</v>
      </c>
      <c r="F572" s="190">
        <v>1.9490740740740743E-2</v>
      </c>
      <c r="G572" s="194" t="s">
        <v>717</v>
      </c>
    </row>
    <row r="573" spans="2:7" x14ac:dyDescent="0.25">
      <c r="B573" s="14" t="s">
        <v>606</v>
      </c>
      <c r="C573" s="189">
        <v>41716</v>
      </c>
      <c r="D573" s="111">
        <v>0</v>
      </c>
      <c r="E573" s="111">
        <v>16</v>
      </c>
      <c r="F573" s="190">
        <v>1.9224537037037037E-2</v>
      </c>
      <c r="G573" s="194" t="s">
        <v>717</v>
      </c>
    </row>
    <row r="574" spans="2:7" x14ac:dyDescent="0.25">
      <c r="B574" s="14" t="s">
        <v>607</v>
      </c>
      <c r="C574" s="189">
        <v>41700</v>
      </c>
      <c r="D574" s="196">
        <v>0</v>
      </c>
      <c r="E574" s="196">
        <v>25</v>
      </c>
      <c r="F574" s="190">
        <v>3.1493055555555559E-2</v>
      </c>
      <c r="G574" s="194" t="s">
        <v>721</v>
      </c>
    </row>
    <row r="575" spans="2:7" x14ac:dyDescent="0.25">
      <c r="B575" s="14" t="s">
        <v>608</v>
      </c>
      <c r="C575" s="189">
        <v>41597</v>
      </c>
      <c r="D575" s="111">
        <v>0</v>
      </c>
      <c r="E575" s="111">
        <v>16</v>
      </c>
      <c r="F575" s="190">
        <v>1.5347222222222222E-2</v>
      </c>
      <c r="G575" s="194" t="s">
        <v>717</v>
      </c>
    </row>
    <row r="576" spans="2:7" x14ac:dyDescent="0.25">
      <c r="B576" s="14" t="s">
        <v>608</v>
      </c>
      <c r="C576" s="189">
        <v>41604</v>
      </c>
      <c r="D576" s="111">
        <v>0</v>
      </c>
      <c r="E576" s="111">
        <v>16</v>
      </c>
      <c r="F576" s="190">
        <v>1.5069444444444446E-2</v>
      </c>
      <c r="G576" s="194" t="s">
        <v>717</v>
      </c>
    </row>
    <row r="577" spans="2:7" x14ac:dyDescent="0.25">
      <c r="B577" s="14" t="s">
        <v>608</v>
      </c>
      <c r="C577" s="189">
        <v>41688</v>
      </c>
      <c r="D577" s="111">
        <v>0</v>
      </c>
      <c r="E577" s="111">
        <v>16</v>
      </c>
      <c r="F577" s="190">
        <v>1.4456018518518519E-2</v>
      </c>
      <c r="G577" s="194" t="s">
        <v>717</v>
      </c>
    </row>
    <row r="578" spans="2:7" x14ac:dyDescent="0.25">
      <c r="B578" s="14" t="s">
        <v>608</v>
      </c>
      <c r="C578" s="189">
        <v>41716</v>
      </c>
      <c r="D578" s="111">
        <v>0</v>
      </c>
      <c r="E578" s="111">
        <v>16</v>
      </c>
      <c r="F578" s="190">
        <v>1.4502314814814815E-2</v>
      </c>
      <c r="G578" s="194" t="s">
        <v>717</v>
      </c>
    </row>
    <row r="579" spans="2:7" x14ac:dyDescent="0.25">
      <c r="B579" s="14" t="s">
        <v>608</v>
      </c>
      <c r="C579" s="189">
        <v>41611</v>
      </c>
      <c r="D579" s="196">
        <v>0</v>
      </c>
      <c r="E579" s="196">
        <v>0</v>
      </c>
      <c r="F579" s="190">
        <v>2.4143518518518519E-2</v>
      </c>
      <c r="G579" s="194" t="s">
        <v>718</v>
      </c>
    </row>
    <row r="580" spans="2:7" x14ac:dyDescent="0.25">
      <c r="B580" s="14" t="s">
        <v>609</v>
      </c>
      <c r="C580" s="189">
        <v>41590</v>
      </c>
      <c r="D580" s="111">
        <v>0</v>
      </c>
      <c r="E580" s="111">
        <v>16</v>
      </c>
      <c r="F580" s="190">
        <v>1.7777777777777778E-2</v>
      </c>
      <c r="G580" s="194" t="s">
        <v>717</v>
      </c>
    </row>
    <row r="581" spans="2:7" x14ac:dyDescent="0.25">
      <c r="B581" s="14" t="s">
        <v>610</v>
      </c>
      <c r="C581" s="189">
        <v>41590</v>
      </c>
      <c r="D581" s="111">
        <v>0</v>
      </c>
      <c r="E581" s="111">
        <v>16</v>
      </c>
      <c r="F581" s="190">
        <v>1.7094907407407406E-2</v>
      </c>
      <c r="G581" s="194" t="s">
        <v>717</v>
      </c>
    </row>
    <row r="582" spans="2:7" x14ac:dyDescent="0.25">
      <c r="B582" s="14" t="s">
        <v>610</v>
      </c>
      <c r="C582" s="189">
        <v>41597</v>
      </c>
      <c r="D582" s="111">
        <v>0</v>
      </c>
      <c r="E582" s="111">
        <v>16</v>
      </c>
      <c r="F582" s="190">
        <v>1.7581018518518517E-2</v>
      </c>
      <c r="G582" s="194" t="s">
        <v>717</v>
      </c>
    </row>
    <row r="583" spans="2:7" x14ac:dyDescent="0.25">
      <c r="B583" s="14" t="s">
        <v>610</v>
      </c>
      <c r="C583" s="189">
        <v>41716</v>
      </c>
      <c r="D583" s="111">
        <v>0</v>
      </c>
      <c r="E583" s="111">
        <v>16</v>
      </c>
      <c r="F583" s="190">
        <v>1.7094907407407409E-2</v>
      </c>
      <c r="G583" s="194" t="s">
        <v>717</v>
      </c>
    </row>
    <row r="584" spans="2:7" x14ac:dyDescent="0.25">
      <c r="B584" s="14" t="s">
        <v>610</v>
      </c>
      <c r="C584" s="189">
        <v>41611</v>
      </c>
      <c r="D584" s="196">
        <v>0</v>
      </c>
      <c r="E584" s="196">
        <v>0</v>
      </c>
      <c r="F584" s="190">
        <v>2.9513888888888892E-2</v>
      </c>
      <c r="G584" s="194" t="s">
        <v>718</v>
      </c>
    </row>
    <row r="585" spans="2:7" x14ac:dyDescent="0.25">
      <c r="B585" s="14" t="s">
        <v>611</v>
      </c>
      <c r="C585" s="189">
        <v>41583</v>
      </c>
      <c r="D585" s="111">
        <v>0</v>
      </c>
      <c r="E585" s="111">
        <v>16</v>
      </c>
      <c r="F585" s="190">
        <v>1.8842592592592591E-2</v>
      </c>
      <c r="G585" s="194" t="s">
        <v>717</v>
      </c>
    </row>
    <row r="586" spans="2:7" x14ac:dyDescent="0.25">
      <c r="B586" s="14" t="s">
        <v>611</v>
      </c>
      <c r="C586" s="189">
        <v>41597</v>
      </c>
      <c r="D586" s="111">
        <v>0</v>
      </c>
      <c r="E586" s="111">
        <v>16</v>
      </c>
      <c r="F586" s="190">
        <v>1.9004629629629628E-2</v>
      </c>
      <c r="G586" s="194" t="s">
        <v>717</v>
      </c>
    </row>
    <row r="587" spans="2:7" x14ac:dyDescent="0.25">
      <c r="B587" s="14" t="s">
        <v>611</v>
      </c>
      <c r="C587" s="189">
        <v>41681</v>
      </c>
      <c r="D587" s="111">
        <v>0</v>
      </c>
      <c r="E587" s="111">
        <v>16</v>
      </c>
      <c r="F587" s="190">
        <v>1.9004629629629632E-2</v>
      </c>
      <c r="G587" s="194" t="s">
        <v>717</v>
      </c>
    </row>
    <row r="588" spans="2:7" x14ac:dyDescent="0.25">
      <c r="B588" s="14" t="s">
        <v>612</v>
      </c>
      <c r="C588" s="189">
        <v>41700</v>
      </c>
      <c r="D588" s="196">
        <v>0</v>
      </c>
      <c r="E588" s="196">
        <v>25</v>
      </c>
      <c r="F588" s="190">
        <v>3.2361111111111111E-2</v>
      </c>
      <c r="G588" s="194" t="s">
        <v>721</v>
      </c>
    </row>
    <row r="589" spans="2:7" x14ac:dyDescent="0.25">
      <c r="B589" s="14" t="s">
        <v>613</v>
      </c>
      <c r="C589" s="189">
        <v>41562</v>
      </c>
      <c r="D589" s="111">
        <v>0</v>
      </c>
      <c r="E589" s="111">
        <v>16</v>
      </c>
      <c r="F589" s="190">
        <v>2.0011574074074074E-2</v>
      </c>
      <c r="G589" s="194" t="s">
        <v>717</v>
      </c>
    </row>
    <row r="590" spans="2:7" x14ac:dyDescent="0.25">
      <c r="B590" s="14" t="s">
        <v>613</v>
      </c>
      <c r="C590" s="189">
        <v>41583</v>
      </c>
      <c r="D590" s="111">
        <v>0</v>
      </c>
      <c r="E590" s="111">
        <v>16</v>
      </c>
      <c r="F590" s="190">
        <v>1.9375E-2</v>
      </c>
      <c r="G590" s="194" t="s">
        <v>717</v>
      </c>
    </row>
    <row r="591" spans="2:7" x14ac:dyDescent="0.25">
      <c r="B591" s="14" t="s">
        <v>614</v>
      </c>
      <c r="C591" s="189">
        <v>41562</v>
      </c>
      <c r="D591" s="111">
        <v>0</v>
      </c>
      <c r="E591" s="111">
        <v>16</v>
      </c>
      <c r="F591" s="190">
        <v>1.953703703703704E-2</v>
      </c>
      <c r="G591" s="194" t="s">
        <v>717</v>
      </c>
    </row>
    <row r="592" spans="2:7" x14ac:dyDescent="0.25">
      <c r="B592" s="14" t="s">
        <v>615</v>
      </c>
      <c r="C592" s="189">
        <v>41653</v>
      </c>
      <c r="D592" s="111">
        <v>0</v>
      </c>
      <c r="E592" s="111">
        <v>16</v>
      </c>
      <c r="F592" s="190">
        <v>1.8900462962962963E-2</v>
      </c>
      <c r="G592" s="194" t="s">
        <v>717</v>
      </c>
    </row>
    <row r="593" spans="2:7" x14ac:dyDescent="0.25">
      <c r="B593" s="14" t="s">
        <v>616</v>
      </c>
      <c r="C593" s="189">
        <v>41576</v>
      </c>
      <c r="D593" s="111">
        <v>0</v>
      </c>
      <c r="E593" s="111">
        <v>16</v>
      </c>
      <c r="F593" s="190">
        <v>1.8229166666666664E-2</v>
      </c>
      <c r="G593" s="194" t="s">
        <v>717</v>
      </c>
    </row>
    <row r="594" spans="2:7" x14ac:dyDescent="0.25">
      <c r="B594" s="14" t="s">
        <v>616</v>
      </c>
      <c r="C594" s="189">
        <v>41590</v>
      </c>
      <c r="D594" s="111">
        <v>0</v>
      </c>
      <c r="E594" s="111">
        <v>16</v>
      </c>
      <c r="F594" s="190">
        <v>1.7696759259259259E-2</v>
      </c>
      <c r="G594" s="194" t="s">
        <v>717</v>
      </c>
    </row>
    <row r="595" spans="2:7" x14ac:dyDescent="0.25">
      <c r="B595" s="14" t="s">
        <v>616</v>
      </c>
      <c r="C595" s="189">
        <v>41618</v>
      </c>
      <c r="D595" s="111">
        <v>0</v>
      </c>
      <c r="E595" s="111">
        <v>16</v>
      </c>
      <c r="F595" s="190">
        <v>1.8287037037037036E-2</v>
      </c>
      <c r="G595" s="194" t="s">
        <v>717</v>
      </c>
    </row>
    <row r="596" spans="2:7" x14ac:dyDescent="0.25">
      <c r="B596" s="14" t="s">
        <v>616</v>
      </c>
      <c r="C596" s="189">
        <v>41674</v>
      </c>
      <c r="D596" s="111">
        <v>0</v>
      </c>
      <c r="E596" s="111">
        <v>16</v>
      </c>
      <c r="F596" s="190">
        <v>1.6620370370370372E-2</v>
      </c>
      <c r="G596" s="194" t="s">
        <v>717</v>
      </c>
    </row>
    <row r="597" spans="2:7" x14ac:dyDescent="0.25">
      <c r="B597" s="14" t="s">
        <v>617</v>
      </c>
      <c r="C597" s="189">
        <v>41548</v>
      </c>
      <c r="D597" s="111">
        <v>0</v>
      </c>
      <c r="E597" s="111">
        <v>16</v>
      </c>
      <c r="F597" s="190">
        <v>1.3622685185185184E-2</v>
      </c>
      <c r="G597" s="194" t="s">
        <v>717</v>
      </c>
    </row>
    <row r="598" spans="2:7" x14ac:dyDescent="0.25">
      <c r="B598" s="14" t="s">
        <v>617</v>
      </c>
      <c r="C598" s="189">
        <v>41562</v>
      </c>
      <c r="D598" s="111">
        <v>0</v>
      </c>
      <c r="E598" s="111">
        <v>16</v>
      </c>
      <c r="F598" s="190">
        <v>2.2245370370370367E-2</v>
      </c>
      <c r="G598" s="194" t="s">
        <v>717</v>
      </c>
    </row>
    <row r="599" spans="2:7" x14ac:dyDescent="0.25">
      <c r="B599" s="14" t="s">
        <v>617</v>
      </c>
      <c r="C599" s="189">
        <v>41569</v>
      </c>
      <c r="D599" s="111">
        <v>0</v>
      </c>
      <c r="E599" s="111">
        <v>16</v>
      </c>
      <c r="F599" s="190">
        <v>2.2141203703703705E-2</v>
      </c>
      <c r="G599" s="194" t="s">
        <v>717</v>
      </c>
    </row>
    <row r="600" spans="2:7" x14ac:dyDescent="0.25">
      <c r="B600" s="14" t="s">
        <v>617</v>
      </c>
      <c r="C600" s="189">
        <v>41576</v>
      </c>
      <c r="D600" s="111">
        <v>0</v>
      </c>
      <c r="E600" s="111">
        <v>16</v>
      </c>
      <c r="F600" s="190">
        <v>2.2418981481481481E-2</v>
      </c>
      <c r="G600" s="194" t="s">
        <v>717</v>
      </c>
    </row>
    <row r="601" spans="2:7" x14ac:dyDescent="0.25">
      <c r="B601" s="14" t="s">
        <v>617</v>
      </c>
      <c r="C601" s="189">
        <v>41590</v>
      </c>
      <c r="D601" s="111">
        <v>0</v>
      </c>
      <c r="E601" s="111">
        <v>16</v>
      </c>
      <c r="F601" s="190">
        <v>2.16087962962963E-2</v>
      </c>
      <c r="G601" s="194" t="s">
        <v>717</v>
      </c>
    </row>
    <row r="602" spans="2:7" x14ac:dyDescent="0.25">
      <c r="B602" s="14" t="s">
        <v>617</v>
      </c>
      <c r="C602" s="189">
        <v>41597</v>
      </c>
      <c r="D602" s="111">
        <v>0</v>
      </c>
      <c r="E602" s="111">
        <v>16</v>
      </c>
      <c r="F602" s="190">
        <v>2.2453703703703708E-2</v>
      </c>
      <c r="G602" s="194" t="s">
        <v>717</v>
      </c>
    </row>
    <row r="603" spans="2:7" x14ac:dyDescent="0.25">
      <c r="B603" s="14" t="s">
        <v>617</v>
      </c>
      <c r="C603" s="189">
        <v>41604</v>
      </c>
      <c r="D603" s="111">
        <v>0</v>
      </c>
      <c r="E603" s="111">
        <v>16</v>
      </c>
      <c r="F603" s="190">
        <v>2.1620370370370366E-2</v>
      </c>
      <c r="G603" s="194" t="s">
        <v>717</v>
      </c>
    </row>
    <row r="604" spans="2:7" x14ac:dyDescent="0.25">
      <c r="B604" s="14" t="s">
        <v>617</v>
      </c>
      <c r="C604" s="189">
        <v>41618</v>
      </c>
      <c r="D604" s="111">
        <v>0</v>
      </c>
      <c r="E604" s="111">
        <v>16</v>
      </c>
      <c r="F604" s="190">
        <v>2.2094907407407407E-2</v>
      </c>
      <c r="G604" s="194" t="s">
        <v>717</v>
      </c>
    </row>
    <row r="605" spans="2:7" x14ac:dyDescent="0.25">
      <c r="B605" s="14" t="s">
        <v>617</v>
      </c>
      <c r="C605" s="189">
        <v>41653</v>
      </c>
      <c r="D605" s="111">
        <v>0</v>
      </c>
      <c r="E605" s="111">
        <v>16</v>
      </c>
      <c r="F605" s="190">
        <v>2.1076388888888891E-2</v>
      </c>
      <c r="G605" s="194" t="s">
        <v>717</v>
      </c>
    </row>
    <row r="606" spans="2:7" x14ac:dyDescent="0.25">
      <c r="B606" s="14" t="s">
        <v>617</v>
      </c>
      <c r="C606" s="189">
        <v>41660</v>
      </c>
      <c r="D606" s="111">
        <v>0</v>
      </c>
      <c r="E606" s="111">
        <v>16</v>
      </c>
      <c r="F606" s="190">
        <v>2.1122685185185185E-2</v>
      </c>
      <c r="G606" s="194" t="s">
        <v>717</v>
      </c>
    </row>
    <row r="607" spans="2:7" x14ac:dyDescent="0.25">
      <c r="B607" s="14" t="s">
        <v>617</v>
      </c>
      <c r="C607" s="189">
        <v>41667</v>
      </c>
      <c r="D607" s="111">
        <v>0</v>
      </c>
      <c r="E607" s="111">
        <v>16</v>
      </c>
      <c r="F607" s="190">
        <v>2.1030092592592597E-2</v>
      </c>
      <c r="G607" s="194" t="s">
        <v>717</v>
      </c>
    </row>
    <row r="608" spans="2:7" x14ac:dyDescent="0.25">
      <c r="B608" s="14" t="s">
        <v>617</v>
      </c>
      <c r="C608" s="189">
        <v>41674</v>
      </c>
      <c r="D608" s="111">
        <v>0</v>
      </c>
      <c r="E608" s="111">
        <v>16</v>
      </c>
      <c r="F608" s="190">
        <v>2.1145833333333332E-2</v>
      </c>
      <c r="G608" s="194" t="s">
        <v>717</v>
      </c>
    </row>
    <row r="609" spans="2:7" x14ac:dyDescent="0.25">
      <c r="B609" s="14" t="s">
        <v>617</v>
      </c>
      <c r="C609" s="189">
        <v>41681</v>
      </c>
      <c r="D609" s="111">
        <v>0</v>
      </c>
      <c r="E609" s="111">
        <v>16</v>
      </c>
      <c r="F609" s="190">
        <v>2.0532407407407405E-2</v>
      </c>
      <c r="G609" s="194" t="s">
        <v>717</v>
      </c>
    </row>
    <row r="610" spans="2:7" x14ac:dyDescent="0.25">
      <c r="B610" s="14" t="s">
        <v>617</v>
      </c>
      <c r="C610" s="189">
        <v>41709</v>
      </c>
      <c r="D610" s="111">
        <v>0</v>
      </c>
      <c r="E610" s="111">
        <v>16</v>
      </c>
      <c r="F610" s="190">
        <v>2.0578703703703703E-2</v>
      </c>
      <c r="G610" s="194" t="s">
        <v>717</v>
      </c>
    </row>
    <row r="611" spans="2:7" x14ac:dyDescent="0.25">
      <c r="B611" s="14" t="s">
        <v>617</v>
      </c>
      <c r="C611" s="189">
        <v>41716</v>
      </c>
      <c r="D611" s="111">
        <v>0</v>
      </c>
      <c r="E611" s="111">
        <v>16</v>
      </c>
      <c r="F611" s="190">
        <v>2.0185185185185184E-2</v>
      </c>
      <c r="G611" s="194" t="s">
        <v>717</v>
      </c>
    </row>
    <row r="612" spans="2:7" x14ac:dyDescent="0.25">
      <c r="B612" s="14" t="s">
        <v>618</v>
      </c>
      <c r="C612" s="189">
        <v>41674</v>
      </c>
      <c r="D612" s="111">
        <v>0</v>
      </c>
      <c r="E612" s="111">
        <v>16</v>
      </c>
      <c r="F612" s="190">
        <v>1.9212962962962963E-2</v>
      </c>
      <c r="G612" s="194" t="s">
        <v>717</v>
      </c>
    </row>
    <row r="613" spans="2:7" x14ac:dyDescent="0.25">
      <c r="B613" s="14" t="s">
        <v>619</v>
      </c>
      <c r="C613" s="189">
        <v>41611</v>
      </c>
      <c r="D613" s="196">
        <v>0</v>
      </c>
      <c r="E613" s="196">
        <v>0</v>
      </c>
      <c r="F613" s="190">
        <v>3.3981481481481481E-2</v>
      </c>
      <c r="G613" s="194" t="s">
        <v>718</v>
      </c>
    </row>
    <row r="614" spans="2:7" x14ac:dyDescent="0.25">
      <c r="B614" s="14" t="s">
        <v>620</v>
      </c>
      <c r="C614" s="189">
        <v>41548</v>
      </c>
      <c r="D614" s="111">
        <v>0</v>
      </c>
      <c r="E614" s="111">
        <v>16</v>
      </c>
      <c r="F614" s="190">
        <v>1.1076388888888889E-2</v>
      </c>
      <c r="G614" s="194" t="s">
        <v>717</v>
      </c>
    </row>
    <row r="615" spans="2:7" x14ac:dyDescent="0.25">
      <c r="B615" s="14" t="s">
        <v>620</v>
      </c>
      <c r="C615" s="189">
        <v>41562</v>
      </c>
      <c r="D615" s="111">
        <v>0</v>
      </c>
      <c r="E615" s="111">
        <v>16</v>
      </c>
      <c r="F615" s="190">
        <v>1.7893518518518517E-2</v>
      </c>
      <c r="G615" s="194" t="s">
        <v>717</v>
      </c>
    </row>
    <row r="616" spans="2:7" x14ac:dyDescent="0.25">
      <c r="B616" s="14" t="s">
        <v>620</v>
      </c>
      <c r="C616" s="189">
        <v>41576</v>
      </c>
      <c r="D616" s="111">
        <v>0</v>
      </c>
      <c r="E616" s="111">
        <v>16</v>
      </c>
      <c r="F616" s="190">
        <v>1.8206018518518517E-2</v>
      </c>
      <c r="G616" s="194" t="s">
        <v>717</v>
      </c>
    </row>
    <row r="617" spans="2:7" x14ac:dyDescent="0.25">
      <c r="B617" s="14" t="s">
        <v>620</v>
      </c>
      <c r="C617" s="189">
        <v>41583</v>
      </c>
      <c r="D617" s="111">
        <v>0</v>
      </c>
      <c r="E617" s="111">
        <v>16</v>
      </c>
      <c r="F617" s="190">
        <v>1.800925925925926E-2</v>
      </c>
      <c r="G617" s="194" t="s">
        <v>717</v>
      </c>
    </row>
    <row r="618" spans="2:7" x14ac:dyDescent="0.25">
      <c r="B618" s="14" t="s">
        <v>620</v>
      </c>
      <c r="C618" s="189">
        <v>41590</v>
      </c>
      <c r="D618" s="111">
        <v>0</v>
      </c>
      <c r="E618" s="111">
        <v>16</v>
      </c>
      <c r="F618" s="190">
        <v>1.7777777777777781E-2</v>
      </c>
      <c r="G618" s="194" t="s">
        <v>717</v>
      </c>
    </row>
    <row r="619" spans="2:7" x14ac:dyDescent="0.25">
      <c r="B619" s="14" t="s">
        <v>620</v>
      </c>
      <c r="C619" s="189">
        <v>41597</v>
      </c>
      <c r="D619" s="111">
        <v>0</v>
      </c>
      <c r="E619" s="111">
        <v>16</v>
      </c>
      <c r="F619" s="190">
        <v>1.8726851851851849E-2</v>
      </c>
      <c r="G619" s="194" t="s">
        <v>717</v>
      </c>
    </row>
    <row r="620" spans="2:7" x14ac:dyDescent="0.25">
      <c r="B620" s="14" t="s">
        <v>620</v>
      </c>
      <c r="C620" s="189">
        <v>41674</v>
      </c>
      <c r="D620" s="111">
        <v>0</v>
      </c>
      <c r="E620" s="111">
        <v>16</v>
      </c>
      <c r="F620" s="190">
        <v>1.8055555555555557E-2</v>
      </c>
      <c r="G620" s="194" t="s">
        <v>717</v>
      </c>
    </row>
    <row r="621" spans="2:7" x14ac:dyDescent="0.25">
      <c r="B621" s="14" t="s">
        <v>620</v>
      </c>
      <c r="C621" s="189">
        <v>41695</v>
      </c>
      <c r="D621" s="111">
        <v>0</v>
      </c>
      <c r="E621" s="111">
        <v>16</v>
      </c>
      <c r="F621" s="190">
        <v>1.8391203703703705E-2</v>
      </c>
      <c r="G621" s="194" t="s">
        <v>717</v>
      </c>
    </row>
    <row r="622" spans="2:7" x14ac:dyDescent="0.25">
      <c r="B622" s="14" t="s">
        <v>620</v>
      </c>
      <c r="C622" s="189">
        <v>41611</v>
      </c>
      <c r="D622" s="196">
        <v>0</v>
      </c>
      <c r="E622" s="196">
        <v>0</v>
      </c>
      <c r="F622" s="190">
        <v>3.4212962962962966E-2</v>
      </c>
      <c r="G622" s="194" t="s">
        <v>718</v>
      </c>
    </row>
    <row r="623" spans="2:7" x14ac:dyDescent="0.25">
      <c r="B623" s="14" t="s">
        <v>621</v>
      </c>
      <c r="C623" s="189">
        <v>41583</v>
      </c>
      <c r="D623" s="111">
        <v>0</v>
      </c>
      <c r="E623" s="111">
        <v>16</v>
      </c>
      <c r="F623" s="190">
        <v>1.8530092592592584E-2</v>
      </c>
      <c r="G623" s="194" t="s">
        <v>717</v>
      </c>
    </row>
    <row r="624" spans="2:7" x14ac:dyDescent="0.25">
      <c r="B624" s="14" t="s">
        <v>621</v>
      </c>
      <c r="C624" s="189">
        <v>41590</v>
      </c>
      <c r="D624" s="111">
        <v>0</v>
      </c>
      <c r="E624" s="111">
        <v>16</v>
      </c>
      <c r="F624" s="190">
        <v>1.832175925925926E-2</v>
      </c>
      <c r="G624" s="194" t="s">
        <v>717</v>
      </c>
    </row>
    <row r="625" spans="2:7" x14ac:dyDescent="0.25">
      <c r="B625" s="14" t="s">
        <v>621</v>
      </c>
      <c r="C625" s="189">
        <v>41597</v>
      </c>
      <c r="D625" s="111">
        <v>0</v>
      </c>
      <c r="E625" s="111">
        <v>16</v>
      </c>
      <c r="F625" s="190">
        <v>1.8842592592592588E-2</v>
      </c>
      <c r="G625" s="194" t="s">
        <v>717</v>
      </c>
    </row>
    <row r="626" spans="2:7" x14ac:dyDescent="0.25">
      <c r="B626" s="14" t="s">
        <v>621</v>
      </c>
      <c r="C626" s="189">
        <v>41653</v>
      </c>
      <c r="D626" s="111">
        <v>0</v>
      </c>
      <c r="E626" s="111">
        <v>16</v>
      </c>
      <c r="F626" s="190">
        <v>1.8043981481481484E-2</v>
      </c>
      <c r="G626" s="194" t="s">
        <v>717</v>
      </c>
    </row>
    <row r="627" spans="2:7" x14ac:dyDescent="0.25">
      <c r="B627" s="14" t="s">
        <v>621</v>
      </c>
      <c r="C627" s="189">
        <v>41667</v>
      </c>
      <c r="D627" s="111">
        <v>0</v>
      </c>
      <c r="E627" s="111">
        <v>16</v>
      </c>
      <c r="F627" s="190">
        <v>1.7916666666666668E-2</v>
      </c>
      <c r="G627" s="194" t="s">
        <v>717</v>
      </c>
    </row>
    <row r="628" spans="2:7" x14ac:dyDescent="0.25">
      <c r="B628" s="14" t="s">
        <v>621</v>
      </c>
      <c r="C628" s="189">
        <v>41674</v>
      </c>
      <c r="D628" s="111">
        <v>0</v>
      </c>
      <c r="E628" s="111">
        <v>16</v>
      </c>
      <c r="F628" s="190">
        <v>1.7499999999999998E-2</v>
      </c>
      <c r="G628" s="194" t="s">
        <v>717</v>
      </c>
    </row>
    <row r="629" spans="2:7" x14ac:dyDescent="0.25">
      <c r="B629" s="14" t="s">
        <v>621</v>
      </c>
      <c r="C629" s="189">
        <v>41681</v>
      </c>
      <c r="D629" s="111">
        <v>0</v>
      </c>
      <c r="E629" s="111">
        <v>16</v>
      </c>
      <c r="F629" s="190">
        <v>1.7928240740740741E-2</v>
      </c>
      <c r="G629" s="194" t="s">
        <v>717</v>
      </c>
    </row>
    <row r="630" spans="2:7" x14ac:dyDescent="0.25">
      <c r="B630" s="14" t="s">
        <v>621</v>
      </c>
      <c r="C630" s="189">
        <v>41695</v>
      </c>
      <c r="D630" s="111">
        <v>0</v>
      </c>
      <c r="E630" s="111">
        <v>16</v>
      </c>
      <c r="F630" s="190">
        <v>1.7997685185185186E-2</v>
      </c>
      <c r="G630" s="194" t="s">
        <v>717</v>
      </c>
    </row>
    <row r="631" spans="2:7" x14ac:dyDescent="0.25">
      <c r="B631" s="14" t="s">
        <v>621</v>
      </c>
      <c r="C631" s="189">
        <v>41709</v>
      </c>
      <c r="D631" s="111">
        <v>0</v>
      </c>
      <c r="E631" s="111">
        <v>16</v>
      </c>
      <c r="F631" s="190">
        <v>1.7708333333333333E-2</v>
      </c>
      <c r="G631" s="194" t="s">
        <v>717</v>
      </c>
    </row>
    <row r="632" spans="2:7" x14ac:dyDescent="0.25">
      <c r="B632" s="14" t="s">
        <v>621</v>
      </c>
      <c r="C632" s="189">
        <v>41716</v>
      </c>
      <c r="D632" s="111">
        <v>0</v>
      </c>
      <c r="E632" s="111">
        <v>16</v>
      </c>
      <c r="F632" s="190">
        <v>1.8252314814814815E-2</v>
      </c>
      <c r="G632" s="194" t="s">
        <v>717</v>
      </c>
    </row>
    <row r="633" spans="2:7" x14ac:dyDescent="0.25">
      <c r="B633" s="14" t="s">
        <v>621</v>
      </c>
      <c r="C633" s="189">
        <v>41611</v>
      </c>
      <c r="D633" s="196">
        <v>0</v>
      </c>
      <c r="E633" s="196">
        <v>0</v>
      </c>
      <c r="F633" s="190">
        <v>3.4074074074074076E-2</v>
      </c>
      <c r="G633" s="194" t="s">
        <v>718</v>
      </c>
    </row>
    <row r="634" spans="2:7" x14ac:dyDescent="0.25">
      <c r="B634" s="14" t="s">
        <v>621</v>
      </c>
      <c r="C634" s="189">
        <v>41623</v>
      </c>
      <c r="D634" s="196">
        <v>0</v>
      </c>
      <c r="E634" s="196">
        <v>18.5</v>
      </c>
      <c r="F634" s="190">
        <v>2.0902777777777781E-2</v>
      </c>
      <c r="G634" s="194" t="s">
        <v>719</v>
      </c>
    </row>
    <row r="635" spans="2:7" x14ac:dyDescent="0.25">
      <c r="B635" s="14" t="s">
        <v>621</v>
      </c>
      <c r="C635" s="189">
        <v>41686</v>
      </c>
      <c r="D635" s="196">
        <v>0</v>
      </c>
      <c r="E635" s="196">
        <v>40</v>
      </c>
      <c r="F635" s="190">
        <v>4.760416666666667E-2</v>
      </c>
      <c r="G635" s="194" t="s">
        <v>720</v>
      </c>
    </row>
    <row r="636" spans="2:7" x14ac:dyDescent="0.25">
      <c r="B636" s="14" t="s">
        <v>621</v>
      </c>
      <c r="C636" s="189">
        <v>41700</v>
      </c>
      <c r="D636" s="196">
        <v>0</v>
      </c>
      <c r="E636" s="196">
        <v>25</v>
      </c>
      <c r="F636" s="190">
        <v>2.8761574074074075E-2</v>
      </c>
      <c r="G636" s="194" t="s">
        <v>721</v>
      </c>
    </row>
    <row r="637" spans="2:7" x14ac:dyDescent="0.25">
      <c r="B637" s="14" t="s">
        <v>622</v>
      </c>
      <c r="C637" s="189">
        <v>41548</v>
      </c>
      <c r="D637" s="111">
        <v>0</v>
      </c>
      <c r="E637" s="111">
        <v>16</v>
      </c>
      <c r="F637" s="190">
        <v>9.9189814814814835E-3</v>
      </c>
      <c r="G637" s="194" t="s">
        <v>717</v>
      </c>
    </row>
    <row r="638" spans="2:7" x14ac:dyDescent="0.25">
      <c r="B638" s="14" t="s">
        <v>622</v>
      </c>
      <c r="C638" s="189">
        <v>41562</v>
      </c>
      <c r="D638" s="111">
        <v>0</v>
      </c>
      <c r="E638" s="111">
        <v>16</v>
      </c>
      <c r="F638" s="190">
        <v>1.6643518518518516E-2</v>
      </c>
      <c r="G638" s="194" t="s">
        <v>717</v>
      </c>
    </row>
    <row r="639" spans="2:7" x14ac:dyDescent="0.25">
      <c r="B639" s="14" t="s">
        <v>622</v>
      </c>
      <c r="C639" s="189">
        <v>41569</v>
      </c>
      <c r="D639" s="111">
        <v>0</v>
      </c>
      <c r="E639" s="111">
        <v>16</v>
      </c>
      <c r="F639" s="190">
        <v>1.5625E-2</v>
      </c>
      <c r="G639" s="194" t="s">
        <v>717</v>
      </c>
    </row>
    <row r="640" spans="2:7" x14ac:dyDescent="0.25">
      <c r="B640" s="14" t="s">
        <v>622</v>
      </c>
      <c r="C640" s="189">
        <v>41576</v>
      </c>
      <c r="D640" s="111">
        <v>0</v>
      </c>
      <c r="E640" s="111">
        <v>16</v>
      </c>
      <c r="F640" s="190">
        <v>1.5694444444444445E-2</v>
      </c>
      <c r="G640" s="194" t="s">
        <v>717</v>
      </c>
    </row>
    <row r="641" spans="2:7" x14ac:dyDescent="0.25">
      <c r="B641" s="14" t="s">
        <v>622</v>
      </c>
      <c r="C641" s="189">
        <v>41583</v>
      </c>
      <c r="D641" s="111">
        <v>0</v>
      </c>
      <c r="E641" s="111">
        <v>16</v>
      </c>
      <c r="F641" s="190">
        <v>1.5543981481481483E-2</v>
      </c>
      <c r="G641" s="194" t="s">
        <v>717</v>
      </c>
    </row>
    <row r="642" spans="2:7" x14ac:dyDescent="0.25">
      <c r="B642" s="14" t="s">
        <v>622</v>
      </c>
      <c r="C642" s="189">
        <v>41590</v>
      </c>
      <c r="D642" s="111">
        <v>0</v>
      </c>
      <c r="E642" s="111">
        <v>16</v>
      </c>
      <c r="F642" s="190">
        <v>1.5590277777777778E-2</v>
      </c>
      <c r="G642" s="194" t="s">
        <v>717</v>
      </c>
    </row>
    <row r="643" spans="2:7" x14ac:dyDescent="0.25">
      <c r="B643" s="14" t="s">
        <v>622</v>
      </c>
      <c r="C643" s="189">
        <v>41597</v>
      </c>
      <c r="D643" s="111">
        <v>0</v>
      </c>
      <c r="E643" s="111">
        <v>16</v>
      </c>
      <c r="F643" s="190">
        <v>1.5891203703703706E-2</v>
      </c>
      <c r="G643" s="194" t="s">
        <v>717</v>
      </c>
    </row>
    <row r="644" spans="2:7" x14ac:dyDescent="0.25">
      <c r="B644" s="14" t="s">
        <v>622</v>
      </c>
      <c r="C644" s="189">
        <v>41618</v>
      </c>
      <c r="D644" s="111">
        <v>0</v>
      </c>
      <c r="E644" s="111">
        <v>16</v>
      </c>
      <c r="F644" s="190">
        <v>1.556712962962963E-2</v>
      </c>
      <c r="G644" s="194" t="s">
        <v>717</v>
      </c>
    </row>
    <row r="645" spans="2:7" x14ac:dyDescent="0.25">
      <c r="B645" s="14" t="s">
        <v>622</v>
      </c>
      <c r="C645" s="189">
        <v>41653</v>
      </c>
      <c r="D645" s="111">
        <v>0</v>
      </c>
      <c r="E645" s="111">
        <v>16</v>
      </c>
      <c r="F645" s="190">
        <v>1.5509259259259257E-2</v>
      </c>
      <c r="G645" s="194" t="s">
        <v>717</v>
      </c>
    </row>
    <row r="646" spans="2:7" x14ac:dyDescent="0.25">
      <c r="B646" s="14" t="s">
        <v>622</v>
      </c>
      <c r="C646" s="189">
        <v>41660</v>
      </c>
      <c r="D646" s="111">
        <v>0</v>
      </c>
      <c r="E646" s="111">
        <v>16</v>
      </c>
      <c r="F646" s="190">
        <v>1.5474537037037038E-2</v>
      </c>
      <c r="G646" s="194" t="s">
        <v>717</v>
      </c>
    </row>
    <row r="647" spans="2:7" x14ac:dyDescent="0.25">
      <c r="B647" s="14" t="s">
        <v>622</v>
      </c>
      <c r="C647" s="189">
        <v>41667</v>
      </c>
      <c r="D647" s="111">
        <v>0</v>
      </c>
      <c r="E647" s="111">
        <v>16</v>
      </c>
      <c r="F647" s="190">
        <v>1.5335648148148147E-2</v>
      </c>
      <c r="G647" s="194" t="s">
        <v>717</v>
      </c>
    </row>
    <row r="648" spans="2:7" x14ac:dyDescent="0.25">
      <c r="B648" s="14" t="s">
        <v>622</v>
      </c>
      <c r="C648" s="189">
        <v>41674</v>
      </c>
      <c r="D648" s="111">
        <v>0</v>
      </c>
      <c r="E648" s="111">
        <v>16</v>
      </c>
      <c r="F648" s="190">
        <v>1.5462962962962963E-2</v>
      </c>
      <c r="G648" s="194" t="s">
        <v>717</v>
      </c>
    </row>
    <row r="649" spans="2:7" x14ac:dyDescent="0.25">
      <c r="B649" s="14" t="s">
        <v>622</v>
      </c>
      <c r="C649" s="189">
        <v>41681</v>
      </c>
      <c r="D649" s="111">
        <v>0</v>
      </c>
      <c r="E649" s="111">
        <v>16</v>
      </c>
      <c r="F649" s="190">
        <v>1.5416666666666667E-2</v>
      </c>
      <c r="G649" s="194" t="s">
        <v>717</v>
      </c>
    </row>
    <row r="650" spans="2:7" x14ac:dyDescent="0.25">
      <c r="B650" s="14" t="s">
        <v>622</v>
      </c>
      <c r="C650" s="189">
        <v>41688</v>
      </c>
      <c r="D650" s="111">
        <v>0</v>
      </c>
      <c r="E650" s="111">
        <v>16</v>
      </c>
      <c r="F650" s="190">
        <v>1.5127314814814816E-2</v>
      </c>
      <c r="G650" s="194" t="s">
        <v>717</v>
      </c>
    </row>
    <row r="651" spans="2:7" x14ac:dyDescent="0.25">
      <c r="B651" s="14" t="s">
        <v>622</v>
      </c>
      <c r="C651" s="189">
        <v>41695</v>
      </c>
      <c r="D651" s="111">
        <v>0</v>
      </c>
      <c r="E651" s="111">
        <v>16</v>
      </c>
      <c r="F651" s="190">
        <v>1.5671296296296298E-2</v>
      </c>
      <c r="G651" s="194" t="s">
        <v>717</v>
      </c>
    </row>
    <row r="652" spans="2:7" x14ac:dyDescent="0.25">
      <c r="B652" s="14" t="s">
        <v>622</v>
      </c>
      <c r="C652" s="189">
        <v>41709</v>
      </c>
      <c r="D652" s="111">
        <v>0</v>
      </c>
      <c r="E652" s="111">
        <v>16</v>
      </c>
      <c r="F652" s="190">
        <v>1.5266203703703705E-2</v>
      </c>
      <c r="G652" s="194" t="s">
        <v>717</v>
      </c>
    </row>
    <row r="653" spans="2:7" x14ac:dyDescent="0.25">
      <c r="B653" s="14" t="s">
        <v>622</v>
      </c>
      <c r="C653" s="189">
        <v>41716</v>
      </c>
      <c r="D653" s="111">
        <v>0</v>
      </c>
      <c r="E653" s="111">
        <v>16</v>
      </c>
      <c r="F653" s="190">
        <v>1.545138888888889E-2</v>
      </c>
      <c r="G653" s="194" t="s">
        <v>717</v>
      </c>
    </row>
    <row r="654" spans="2:7" x14ac:dyDescent="0.25">
      <c r="B654" s="14" t="s">
        <v>622</v>
      </c>
      <c r="C654" s="189">
        <v>41611</v>
      </c>
      <c r="D654" s="196">
        <v>0</v>
      </c>
      <c r="E654" s="196">
        <v>0</v>
      </c>
      <c r="F654" s="190">
        <v>2.5810185185185183E-2</v>
      </c>
      <c r="G654" s="194" t="s">
        <v>718</v>
      </c>
    </row>
    <row r="655" spans="2:7" x14ac:dyDescent="0.25">
      <c r="B655" s="14" t="s">
        <v>622</v>
      </c>
      <c r="C655" s="189">
        <v>41623</v>
      </c>
      <c r="D655" s="196">
        <v>0</v>
      </c>
      <c r="E655" s="196">
        <v>18.5</v>
      </c>
      <c r="F655" s="190">
        <v>1.7766203703703704E-2</v>
      </c>
      <c r="G655" s="194" t="s">
        <v>719</v>
      </c>
    </row>
    <row r="656" spans="2:7" x14ac:dyDescent="0.25">
      <c r="B656" s="14" t="s">
        <v>622</v>
      </c>
      <c r="C656" s="189">
        <v>41686</v>
      </c>
      <c r="D656" s="196">
        <v>0</v>
      </c>
      <c r="E656" s="196">
        <v>40</v>
      </c>
      <c r="F656" s="190">
        <v>3.9027777777777779E-2</v>
      </c>
      <c r="G656" s="194" t="s">
        <v>720</v>
      </c>
    </row>
    <row r="657" spans="2:7" x14ac:dyDescent="0.25">
      <c r="B657" s="14" t="s">
        <v>622</v>
      </c>
      <c r="C657" s="189">
        <v>41700</v>
      </c>
      <c r="D657" s="196">
        <v>0</v>
      </c>
      <c r="E657" s="196">
        <v>25</v>
      </c>
      <c r="F657" s="190">
        <v>2.4328703703703703E-2</v>
      </c>
      <c r="G657" s="194" t="s">
        <v>721</v>
      </c>
    </row>
    <row r="658" spans="2:7" x14ac:dyDescent="0.25">
      <c r="B658" s="14" t="s">
        <v>623</v>
      </c>
      <c r="C658" s="189">
        <v>41548</v>
      </c>
      <c r="D658" s="111">
        <v>0</v>
      </c>
      <c r="E658" s="111">
        <v>16</v>
      </c>
      <c r="F658" s="190">
        <v>1.1076388888888889E-2</v>
      </c>
      <c r="G658" s="194" t="s">
        <v>717</v>
      </c>
    </row>
    <row r="659" spans="2:7" x14ac:dyDescent="0.25">
      <c r="B659" s="14" t="s">
        <v>623</v>
      </c>
      <c r="C659" s="189">
        <v>41576</v>
      </c>
      <c r="D659" s="111">
        <v>0</v>
      </c>
      <c r="E659" s="111">
        <v>16</v>
      </c>
      <c r="F659" s="190">
        <v>1.804398148148148E-2</v>
      </c>
      <c r="G659" s="194" t="s">
        <v>717</v>
      </c>
    </row>
    <row r="660" spans="2:7" x14ac:dyDescent="0.25">
      <c r="B660" s="14" t="s">
        <v>623</v>
      </c>
      <c r="C660" s="189">
        <v>41590</v>
      </c>
      <c r="D660" s="111">
        <v>0</v>
      </c>
      <c r="E660" s="111">
        <v>16</v>
      </c>
      <c r="F660" s="190">
        <v>1.7546296296296296E-2</v>
      </c>
      <c r="G660" s="194" t="s">
        <v>717</v>
      </c>
    </row>
    <row r="661" spans="2:7" x14ac:dyDescent="0.25">
      <c r="B661" s="14" t="s">
        <v>623</v>
      </c>
      <c r="C661" s="189">
        <v>41618</v>
      </c>
      <c r="D661" s="111">
        <v>0</v>
      </c>
      <c r="E661" s="111">
        <v>16</v>
      </c>
      <c r="F661" s="190">
        <v>1.7326388888888888E-2</v>
      </c>
      <c r="G661" s="194" t="s">
        <v>717</v>
      </c>
    </row>
    <row r="662" spans="2:7" x14ac:dyDescent="0.25">
      <c r="B662" s="14" t="s">
        <v>623</v>
      </c>
      <c r="C662" s="189">
        <v>41674</v>
      </c>
      <c r="D662" s="111">
        <v>0</v>
      </c>
      <c r="E662" s="111">
        <v>16</v>
      </c>
      <c r="F662" s="190">
        <v>1.7280092592592593E-2</v>
      </c>
      <c r="G662" s="194" t="s">
        <v>717</v>
      </c>
    </row>
    <row r="663" spans="2:7" x14ac:dyDescent="0.25">
      <c r="B663" s="14" t="s">
        <v>623</v>
      </c>
      <c r="C663" s="189">
        <v>41695</v>
      </c>
      <c r="D663" s="111">
        <v>0</v>
      </c>
      <c r="E663" s="111">
        <v>16</v>
      </c>
      <c r="F663" s="190">
        <v>1.7372685185185185E-2</v>
      </c>
      <c r="G663" s="194" t="s">
        <v>717</v>
      </c>
    </row>
    <row r="664" spans="2:7" x14ac:dyDescent="0.25">
      <c r="B664" s="14" t="s">
        <v>623</v>
      </c>
      <c r="C664" s="189">
        <v>41709</v>
      </c>
      <c r="D664" s="111">
        <v>0</v>
      </c>
      <c r="E664" s="111">
        <v>16</v>
      </c>
      <c r="F664" s="190">
        <v>1.7291666666666667E-2</v>
      </c>
      <c r="G664" s="194" t="s">
        <v>717</v>
      </c>
    </row>
    <row r="665" spans="2:7" x14ac:dyDescent="0.25">
      <c r="B665" s="14" t="s">
        <v>623</v>
      </c>
      <c r="C665" s="189">
        <v>41716</v>
      </c>
      <c r="D665" s="111">
        <v>0</v>
      </c>
      <c r="E665" s="111">
        <v>16</v>
      </c>
      <c r="F665" s="190">
        <v>1.7210648148148149E-2</v>
      </c>
      <c r="G665" s="194" t="s">
        <v>717</v>
      </c>
    </row>
    <row r="666" spans="2:7" x14ac:dyDescent="0.25">
      <c r="B666" s="14" t="s">
        <v>623</v>
      </c>
      <c r="C666" s="189">
        <v>41611</v>
      </c>
      <c r="D666" s="196">
        <v>0</v>
      </c>
      <c r="E666" s="196">
        <v>0</v>
      </c>
      <c r="F666" s="190">
        <v>3.108796296296296E-2</v>
      </c>
      <c r="G666" s="194" t="s">
        <v>718</v>
      </c>
    </row>
    <row r="667" spans="2:7" x14ac:dyDescent="0.25">
      <c r="B667" s="14" t="s">
        <v>624</v>
      </c>
      <c r="C667" s="189">
        <v>41681</v>
      </c>
      <c r="D667" s="111">
        <v>0</v>
      </c>
      <c r="E667" s="111">
        <v>16</v>
      </c>
      <c r="F667" s="190">
        <v>1.8194444444444444E-2</v>
      </c>
      <c r="G667" s="194" t="s">
        <v>717</v>
      </c>
    </row>
    <row r="668" spans="2:7" x14ac:dyDescent="0.25">
      <c r="B668" s="14" t="s">
        <v>625</v>
      </c>
      <c r="C668" s="189">
        <v>41590</v>
      </c>
      <c r="D668" s="111">
        <v>0</v>
      </c>
      <c r="E668" s="111">
        <v>16</v>
      </c>
      <c r="F668" s="190">
        <v>1.6469907407407405E-2</v>
      </c>
      <c r="G668" s="194" t="s">
        <v>717</v>
      </c>
    </row>
    <row r="669" spans="2:7" x14ac:dyDescent="0.25">
      <c r="B669" s="14" t="s">
        <v>625</v>
      </c>
      <c r="C669" s="189">
        <v>41604</v>
      </c>
      <c r="D669" s="111">
        <v>0</v>
      </c>
      <c r="E669" s="111">
        <v>16</v>
      </c>
      <c r="F669" s="190">
        <v>1.6354166666666663E-2</v>
      </c>
      <c r="G669" s="194" t="s">
        <v>717</v>
      </c>
    </row>
    <row r="670" spans="2:7" x14ac:dyDescent="0.25">
      <c r="B670" s="14" t="s">
        <v>625</v>
      </c>
      <c r="C670" s="189">
        <v>41618</v>
      </c>
      <c r="D670" s="111">
        <v>0</v>
      </c>
      <c r="E670" s="111">
        <v>16</v>
      </c>
      <c r="F670" s="190">
        <v>1.6400462962962964E-2</v>
      </c>
      <c r="G670" s="194" t="s">
        <v>717</v>
      </c>
    </row>
    <row r="671" spans="2:7" x14ac:dyDescent="0.25">
      <c r="B671" s="14" t="s">
        <v>625</v>
      </c>
      <c r="C671" s="189">
        <v>41653</v>
      </c>
      <c r="D671" s="111">
        <v>0</v>
      </c>
      <c r="E671" s="111">
        <v>16</v>
      </c>
      <c r="F671" s="190">
        <v>1.6307870370370372E-2</v>
      </c>
      <c r="G671" s="194" t="s">
        <v>717</v>
      </c>
    </row>
    <row r="672" spans="2:7" x14ac:dyDescent="0.25">
      <c r="B672" s="14" t="s">
        <v>625</v>
      </c>
      <c r="C672" s="189">
        <v>41686</v>
      </c>
      <c r="D672" s="196">
        <v>0</v>
      </c>
      <c r="E672" s="196">
        <v>40</v>
      </c>
      <c r="F672" s="190">
        <v>4.0879629629629634E-2</v>
      </c>
      <c r="G672" s="194" t="s">
        <v>720</v>
      </c>
    </row>
    <row r="673" spans="2:7" x14ac:dyDescent="0.25">
      <c r="B673" s="14" t="s">
        <v>626</v>
      </c>
      <c r="C673" s="189">
        <v>41653</v>
      </c>
      <c r="D673" s="111">
        <v>0</v>
      </c>
      <c r="E673" s="111">
        <v>16</v>
      </c>
      <c r="F673" s="190">
        <v>2.013888888888889E-2</v>
      </c>
      <c r="G673" s="194" t="s">
        <v>717</v>
      </c>
    </row>
    <row r="674" spans="2:7" x14ac:dyDescent="0.25">
      <c r="B674" s="14" t="s">
        <v>627</v>
      </c>
      <c r="C674" s="189">
        <v>41576</v>
      </c>
      <c r="D674" s="111">
        <v>0</v>
      </c>
      <c r="E674" s="111">
        <v>16</v>
      </c>
      <c r="F674" s="190">
        <v>1.8680555555555554E-2</v>
      </c>
      <c r="G674" s="194" t="s">
        <v>717</v>
      </c>
    </row>
    <row r="675" spans="2:7" x14ac:dyDescent="0.25">
      <c r="B675" s="14" t="s">
        <v>627</v>
      </c>
      <c r="C675" s="189">
        <v>41583</v>
      </c>
      <c r="D675" s="111">
        <v>0</v>
      </c>
      <c r="E675" s="111">
        <v>16</v>
      </c>
      <c r="F675" s="190">
        <v>1.8020833333333337E-2</v>
      </c>
      <c r="G675" s="194" t="s">
        <v>717</v>
      </c>
    </row>
    <row r="676" spans="2:7" x14ac:dyDescent="0.25">
      <c r="B676" s="14" t="s">
        <v>627</v>
      </c>
      <c r="C676" s="189">
        <v>41604</v>
      </c>
      <c r="D676" s="111">
        <v>0</v>
      </c>
      <c r="E676" s="111">
        <v>16</v>
      </c>
      <c r="F676" s="190">
        <v>1.7962962962962962E-2</v>
      </c>
      <c r="G676" s="194" t="s">
        <v>717</v>
      </c>
    </row>
    <row r="677" spans="2:7" x14ac:dyDescent="0.25">
      <c r="B677" s="14" t="s">
        <v>627</v>
      </c>
      <c r="C677" s="189">
        <v>41618</v>
      </c>
      <c r="D677" s="111">
        <v>0</v>
      </c>
      <c r="E677" s="111">
        <v>16</v>
      </c>
      <c r="F677" s="190">
        <v>1.8043981481481484E-2</v>
      </c>
      <c r="G677" s="194" t="s">
        <v>717</v>
      </c>
    </row>
    <row r="678" spans="2:7" x14ac:dyDescent="0.25">
      <c r="B678" s="14" t="s">
        <v>627</v>
      </c>
      <c r="C678" s="189">
        <v>41660</v>
      </c>
      <c r="D678" s="111">
        <v>0</v>
      </c>
      <c r="E678" s="111">
        <v>16</v>
      </c>
      <c r="F678" s="190">
        <v>1.8206018518518517E-2</v>
      </c>
      <c r="G678" s="194" t="s">
        <v>717</v>
      </c>
    </row>
    <row r="679" spans="2:7" x14ac:dyDescent="0.25">
      <c r="B679" s="14" t="s">
        <v>627</v>
      </c>
      <c r="C679" s="189">
        <v>41674</v>
      </c>
      <c r="D679" s="111">
        <v>0</v>
      </c>
      <c r="E679" s="111">
        <v>16</v>
      </c>
      <c r="F679" s="190">
        <v>1.8078703703703704E-2</v>
      </c>
      <c r="G679" s="194" t="s">
        <v>717</v>
      </c>
    </row>
    <row r="680" spans="2:7" x14ac:dyDescent="0.25">
      <c r="B680" s="14" t="s">
        <v>627</v>
      </c>
      <c r="C680" s="189">
        <v>41681</v>
      </c>
      <c r="D680" s="111">
        <v>0</v>
      </c>
      <c r="E680" s="111">
        <v>16</v>
      </c>
      <c r="F680" s="190">
        <v>1.7835648148148149E-2</v>
      </c>
      <c r="G680" s="194" t="s">
        <v>717</v>
      </c>
    </row>
    <row r="681" spans="2:7" x14ac:dyDescent="0.25">
      <c r="B681" s="14" t="s">
        <v>627</v>
      </c>
      <c r="C681" s="189">
        <v>41688</v>
      </c>
      <c r="D681" s="111">
        <v>0</v>
      </c>
      <c r="E681" s="111">
        <v>16</v>
      </c>
      <c r="F681" s="190">
        <v>1.7731481481481483E-2</v>
      </c>
      <c r="G681" s="194" t="s">
        <v>717</v>
      </c>
    </row>
    <row r="682" spans="2:7" x14ac:dyDescent="0.25">
      <c r="B682" s="14" t="s">
        <v>627</v>
      </c>
      <c r="C682" s="189">
        <v>41695</v>
      </c>
      <c r="D682" s="111">
        <v>0</v>
      </c>
      <c r="E682" s="111">
        <v>16</v>
      </c>
      <c r="F682" s="190">
        <v>1.7800925925925925E-2</v>
      </c>
      <c r="G682" s="194" t="s">
        <v>717</v>
      </c>
    </row>
    <row r="683" spans="2:7" x14ac:dyDescent="0.25">
      <c r="B683" s="14" t="s">
        <v>627</v>
      </c>
      <c r="C683" s="189">
        <v>41709</v>
      </c>
      <c r="D683" s="111">
        <v>0</v>
      </c>
      <c r="E683" s="111">
        <v>16</v>
      </c>
      <c r="F683" s="190">
        <v>1.8148148148148146E-2</v>
      </c>
      <c r="G683" s="194" t="s">
        <v>717</v>
      </c>
    </row>
    <row r="684" spans="2:7" x14ac:dyDescent="0.25">
      <c r="B684" s="14" t="s">
        <v>627</v>
      </c>
      <c r="C684" s="189">
        <v>41716</v>
      </c>
      <c r="D684" s="111">
        <v>0</v>
      </c>
      <c r="E684" s="111">
        <v>16</v>
      </c>
      <c r="F684" s="190">
        <v>1.7835648148148149E-2</v>
      </c>
      <c r="G684" s="194" t="s">
        <v>717</v>
      </c>
    </row>
    <row r="685" spans="2:7" x14ac:dyDescent="0.25">
      <c r="B685" s="14" t="s">
        <v>627</v>
      </c>
      <c r="C685" s="189">
        <v>41611</v>
      </c>
      <c r="D685" s="196">
        <v>0</v>
      </c>
      <c r="E685" s="196">
        <v>0</v>
      </c>
      <c r="F685" s="190">
        <v>3.3067129629629634E-2</v>
      </c>
      <c r="G685" s="194" t="s">
        <v>718</v>
      </c>
    </row>
    <row r="686" spans="2:7" x14ac:dyDescent="0.25">
      <c r="B686" s="14" t="s">
        <v>627</v>
      </c>
      <c r="C686" s="189">
        <v>41686</v>
      </c>
      <c r="D686" s="196">
        <v>0</v>
      </c>
      <c r="E686" s="196">
        <v>40</v>
      </c>
      <c r="F686" s="190">
        <v>4.5601851851851859E-2</v>
      </c>
      <c r="G686" s="194" t="s">
        <v>720</v>
      </c>
    </row>
    <row r="687" spans="2:7" x14ac:dyDescent="0.25">
      <c r="B687" s="14" t="s">
        <v>627</v>
      </c>
      <c r="C687" s="189">
        <v>41700</v>
      </c>
      <c r="D687" s="196">
        <v>0</v>
      </c>
      <c r="E687" s="196">
        <v>25</v>
      </c>
      <c r="F687" s="190">
        <v>2.8020833333333332E-2</v>
      </c>
      <c r="G687" s="194" t="s">
        <v>721</v>
      </c>
    </row>
    <row r="688" spans="2:7" x14ac:dyDescent="0.25">
      <c r="B688" s="14" t="s">
        <v>628</v>
      </c>
      <c r="C688" s="189">
        <v>41562</v>
      </c>
      <c r="D688" s="111">
        <v>0</v>
      </c>
      <c r="E688" s="111">
        <v>16</v>
      </c>
      <c r="F688" s="190">
        <v>1.5856481481481482E-2</v>
      </c>
      <c r="G688" s="194" t="s">
        <v>717</v>
      </c>
    </row>
    <row r="689" spans="2:7" x14ac:dyDescent="0.25">
      <c r="B689" s="14" t="s">
        <v>629</v>
      </c>
      <c r="C689" s="189">
        <v>41674</v>
      </c>
      <c r="D689" s="111">
        <v>0</v>
      </c>
      <c r="E689" s="111">
        <v>16</v>
      </c>
      <c r="F689" s="190">
        <v>1.7951388888888888E-2</v>
      </c>
      <c r="G689" s="194" t="s">
        <v>717</v>
      </c>
    </row>
    <row r="690" spans="2:7" x14ac:dyDescent="0.25">
      <c r="B690" s="14" t="s">
        <v>629</v>
      </c>
      <c r="C690" s="189">
        <v>41688</v>
      </c>
      <c r="D690" s="111">
        <v>0</v>
      </c>
      <c r="E690" s="111">
        <v>16</v>
      </c>
      <c r="F690" s="190">
        <v>1.7604166666666667E-2</v>
      </c>
      <c r="G690" s="194" t="s">
        <v>717</v>
      </c>
    </row>
    <row r="691" spans="2:7" x14ac:dyDescent="0.25">
      <c r="B691" s="14" t="s">
        <v>629</v>
      </c>
      <c r="C691" s="189">
        <v>41709</v>
      </c>
      <c r="D691" s="111">
        <v>0</v>
      </c>
      <c r="E691" s="111">
        <v>16</v>
      </c>
      <c r="F691" s="190">
        <v>1.7476851851851851E-2</v>
      </c>
      <c r="G691" s="194" t="s">
        <v>717</v>
      </c>
    </row>
    <row r="692" spans="2:7" x14ac:dyDescent="0.25">
      <c r="B692" s="14" t="s">
        <v>629</v>
      </c>
      <c r="C692" s="189">
        <v>41716</v>
      </c>
      <c r="D692" s="111">
        <v>0</v>
      </c>
      <c r="E692" s="111">
        <v>16</v>
      </c>
      <c r="F692" s="190">
        <v>1.7754629629629631E-2</v>
      </c>
      <c r="G692" s="194" t="s">
        <v>717</v>
      </c>
    </row>
    <row r="693" spans="2:7" x14ac:dyDescent="0.25">
      <c r="B693" s="14" t="s">
        <v>630</v>
      </c>
      <c r="C693" s="189">
        <v>41548</v>
      </c>
      <c r="D693" s="111">
        <v>0</v>
      </c>
      <c r="E693" s="111">
        <v>16</v>
      </c>
      <c r="F693" s="190">
        <v>1.0081018518518517E-2</v>
      </c>
      <c r="G693" s="194" t="s">
        <v>717</v>
      </c>
    </row>
    <row r="694" spans="2:7" x14ac:dyDescent="0.25">
      <c r="B694" s="14" t="s">
        <v>630</v>
      </c>
      <c r="C694" s="189">
        <v>41562</v>
      </c>
      <c r="D694" s="111">
        <v>0</v>
      </c>
      <c r="E694" s="111">
        <v>16</v>
      </c>
      <c r="F694" s="190">
        <v>1.6145833333333331E-2</v>
      </c>
      <c r="G694" s="194" t="s">
        <v>717</v>
      </c>
    </row>
    <row r="695" spans="2:7" x14ac:dyDescent="0.25">
      <c r="B695" s="14" t="s">
        <v>630</v>
      </c>
      <c r="C695" s="189">
        <v>41576</v>
      </c>
      <c r="D695" s="111">
        <v>0</v>
      </c>
      <c r="E695" s="111">
        <v>16</v>
      </c>
      <c r="F695" s="190">
        <v>1.622685185185185E-2</v>
      </c>
      <c r="G695" s="194" t="s">
        <v>717</v>
      </c>
    </row>
    <row r="696" spans="2:7" x14ac:dyDescent="0.25">
      <c r="B696" s="14" t="s">
        <v>630</v>
      </c>
      <c r="C696" s="189">
        <v>41597</v>
      </c>
      <c r="D696" s="111">
        <v>0</v>
      </c>
      <c r="E696" s="111">
        <v>16</v>
      </c>
      <c r="F696" s="190">
        <v>1.6493055555555556E-2</v>
      </c>
      <c r="G696" s="194" t="s">
        <v>717</v>
      </c>
    </row>
    <row r="697" spans="2:7" x14ac:dyDescent="0.25">
      <c r="B697" s="14" t="s">
        <v>630</v>
      </c>
      <c r="C697" s="189">
        <v>41611</v>
      </c>
      <c r="D697" s="196">
        <v>0</v>
      </c>
      <c r="E697" s="196">
        <v>0</v>
      </c>
      <c r="F697" s="190">
        <v>2.9652777777777778E-2</v>
      </c>
      <c r="G697" s="194" t="s">
        <v>718</v>
      </c>
    </row>
    <row r="698" spans="2:7" x14ac:dyDescent="0.25">
      <c r="B698" s="14" t="s">
        <v>631</v>
      </c>
      <c r="C698" s="189">
        <v>41548</v>
      </c>
      <c r="D698" s="111">
        <v>0</v>
      </c>
      <c r="E698" s="111">
        <v>16</v>
      </c>
      <c r="F698" s="190">
        <v>1.1053240740740744E-2</v>
      </c>
      <c r="G698" s="194" t="s">
        <v>717</v>
      </c>
    </row>
    <row r="699" spans="2:7" x14ac:dyDescent="0.25">
      <c r="B699" s="14" t="s">
        <v>631</v>
      </c>
      <c r="C699" s="189">
        <v>41583</v>
      </c>
      <c r="D699" s="111">
        <v>0</v>
      </c>
      <c r="E699" s="111">
        <v>16</v>
      </c>
      <c r="F699" s="190">
        <v>1.7094907407407406E-2</v>
      </c>
      <c r="G699" s="194" t="s">
        <v>717</v>
      </c>
    </row>
    <row r="700" spans="2:7" x14ac:dyDescent="0.25">
      <c r="B700" s="14" t="s">
        <v>631</v>
      </c>
      <c r="C700" s="189">
        <v>41590</v>
      </c>
      <c r="D700" s="111">
        <v>0</v>
      </c>
      <c r="E700" s="111">
        <v>16</v>
      </c>
      <c r="F700" s="190">
        <v>1.729166666666667E-2</v>
      </c>
      <c r="G700" s="194" t="s">
        <v>717</v>
      </c>
    </row>
    <row r="701" spans="2:7" x14ac:dyDescent="0.25">
      <c r="B701" s="14" t="s">
        <v>631</v>
      </c>
      <c r="C701" s="189">
        <v>41597</v>
      </c>
      <c r="D701" s="111">
        <v>0</v>
      </c>
      <c r="E701" s="111">
        <v>16</v>
      </c>
      <c r="F701" s="190">
        <v>1.7175925925925928E-2</v>
      </c>
      <c r="G701" s="194" t="s">
        <v>717</v>
      </c>
    </row>
    <row r="702" spans="2:7" x14ac:dyDescent="0.25">
      <c r="B702" s="14" t="s">
        <v>632</v>
      </c>
      <c r="C702" s="189">
        <v>41597</v>
      </c>
      <c r="D702" s="111">
        <v>0</v>
      </c>
      <c r="E702" s="111">
        <v>16</v>
      </c>
      <c r="F702" s="190">
        <v>1.8761574074074073E-2</v>
      </c>
      <c r="G702" s="194" t="s">
        <v>717</v>
      </c>
    </row>
    <row r="703" spans="2:7" x14ac:dyDescent="0.25">
      <c r="B703" s="14" t="s">
        <v>632</v>
      </c>
      <c r="C703" s="189">
        <v>41618</v>
      </c>
      <c r="D703" s="111">
        <v>0</v>
      </c>
      <c r="E703" s="111">
        <v>16</v>
      </c>
      <c r="F703" s="190">
        <v>1.9872685185185184E-2</v>
      </c>
      <c r="G703" s="194" t="s">
        <v>717</v>
      </c>
    </row>
    <row r="704" spans="2:7" x14ac:dyDescent="0.25">
      <c r="B704" s="14" t="s">
        <v>633</v>
      </c>
      <c r="C704" s="189">
        <v>41562</v>
      </c>
      <c r="D704" s="111">
        <v>0</v>
      </c>
      <c r="E704" s="111">
        <v>16</v>
      </c>
      <c r="F704" s="190">
        <v>1.7233796296296296E-2</v>
      </c>
      <c r="G704" s="194" t="s">
        <v>717</v>
      </c>
    </row>
    <row r="705" spans="2:7" x14ac:dyDescent="0.25">
      <c r="B705" s="14" t="s">
        <v>633</v>
      </c>
      <c r="C705" s="189">
        <v>41604</v>
      </c>
      <c r="D705" s="111">
        <v>0</v>
      </c>
      <c r="E705" s="111">
        <v>16</v>
      </c>
      <c r="F705" s="190">
        <v>1.7349537037037035E-2</v>
      </c>
      <c r="G705" s="194" t="s">
        <v>717</v>
      </c>
    </row>
    <row r="706" spans="2:7" x14ac:dyDescent="0.25">
      <c r="B706" s="14" t="s">
        <v>633</v>
      </c>
      <c r="C706" s="189">
        <v>41681</v>
      </c>
      <c r="D706" s="111">
        <v>0</v>
      </c>
      <c r="E706" s="111">
        <v>16</v>
      </c>
      <c r="F706" s="190">
        <v>1.7615740740740741E-2</v>
      </c>
      <c r="G706" s="194" t="s">
        <v>717</v>
      </c>
    </row>
    <row r="707" spans="2:7" x14ac:dyDescent="0.25">
      <c r="B707" s="14" t="s">
        <v>634</v>
      </c>
      <c r="C707" s="189">
        <v>41576</v>
      </c>
      <c r="D707" s="111">
        <v>0</v>
      </c>
      <c r="E707" s="111">
        <v>16</v>
      </c>
      <c r="F707" s="190">
        <v>1.7789351851851855E-2</v>
      </c>
      <c r="G707" s="194" t="s">
        <v>717</v>
      </c>
    </row>
    <row r="708" spans="2:7" x14ac:dyDescent="0.25">
      <c r="B708" s="14" t="s">
        <v>635</v>
      </c>
      <c r="C708" s="189">
        <v>41569</v>
      </c>
      <c r="D708" s="111">
        <v>0</v>
      </c>
      <c r="E708" s="111">
        <v>16</v>
      </c>
      <c r="F708" s="190">
        <v>1.7615740740740741E-2</v>
      </c>
      <c r="G708" s="194" t="s">
        <v>717</v>
      </c>
    </row>
    <row r="709" spans="2:7" x14ac:dyDescent="0.25">
      <c r="B709" s="14" t="s">
        <v>635</v>
      </c>
      <c r="C709" s="189">
        <v>41576</v>
      </c>
      <c r="D709" s="111">
        <v>0</v>
      </c>
      <c r="E709" s="111">
        <v>16</v>
      </c>
      <c r="F709" s="190">
        <v>1.7812499999999998E-2</v>
      </c>
      <c r="G709" s="194" t="s">
        <v>717</v>
      </c>
    </row>
    <row r="710" spans="2:7" x14ac:dyDescent="0.25">
      <c r="B710" s="14" t="s">
        <v>635</v>
      </c>
      <c r="C710" s="189">
        <v>41583</v>
      </c>
      <c r="D710" s="111">
        <v>0</v>
      </c>
      <c r="E710" s="111">
        <v>16</v>
      </c>
      <c r="F710" s="190">
        <v>1.7361111111111108E-2</v>
      </c>
      <c r="G710" s="194" t="s">
        <v>717</v>
      </c>
    </row>
    <row r="711" spans="2:7" x14ac:dyDescent="0.25">
      <c r="B711" s="14" t="s">
        <v>635</v>
      </c>
      <c r="C711" s="189">
        <v>41590</v>
      </c>
      <c r="D711" s="111">
        <v>0</v>
      </c>
      <c r="E711" s="111">
        <v>16</v>
      </c>
      <c r="F711" s="190">
        <v>1.7499999999999998E-2</v>
      </c>
      <c r="G711" s="194" t="s">
        <v>717</v>
      </c>
    </row>
    <row r="712" spans="2:7" x14ac:dyDescent="0.25">
      <c r="B712" s="14" t="s">
        <v>635</v>
      </c>
      <c r="C712" s="189">
        <v>41597</v>
      </c>
      <c r="D712" s="111">
        <v>0</v>
      </c>
      <c r="E712" s="111">
        <v>16</v>
      </c>
      <c r="F712" s="190">
        <v>1.7939814814814811E-2</v>
      </c>
      <c r="G712" s="194" t="s">
        <v>717</v>
      </c>
    </row>
    <row r="713" spans="2:7" x14ac:dyDescent="0.25">
      <c r="B713" s="14" t="s">
        <v>635</v>
      </c>
      <c r="C713" s="189">
        <v>41604</v>
      </c>
      <c r="D713" s="111">
        <v>0</v>
      </c>
      <c r="E713" s="111">
        <v>16</v>
      </c>
      <c r="F713" s="190">
        <v>1.7638888888888885E-2</v>
      </c>
      <c r="G713" s="194" t="s">
        <v>717</v>
      </c>
    </row>
    <row r="714" spans="2:7" x14ac:dyDescent="0.25">
      <c r="B714" s="14" t="s">
        <v>635</v>
      </c>
      <c r="C714" s="189">
        <v>41618</v>
      </c>
      <c r="D714" s="111">
        <v>0</v>
      </c>
      <c r="E714" s="111">
        <v>16</v>
      </c>
      <c r="F714" s="190">
        <v>1.7245370370370369E-2</v>
      </c>
      <c r="G714" s="194" t="s">
        <v>717</v>
      </c>
    </row>
    <row r="715" spans="2:7" x14ac:dyDescent="0.25">
      <c r="B715" s="14" t="s">
        <v>635</v>
      </c>
      <c r="C715" s="189">
        <v>41660</v>
      </c>
      <c r="D715" s="111">
        <v>0</v>
      </c>
      <c r="E715" s="111">
        <v>16</v>
      </c>
      <c r="F715" s="190">
        <v>1.7569444444444447E-2</v>
      </c>
      <c r="G715" s="194" t="s">
        <v>717</v>
      </c>
    </row>
    <row r="716" spans="2:7" x14ac:dyDescent="0.25">
      <c r="B716" s="14" t="s">
        <v>635</v>
      </c>
      <c r="C716" s="189">
        <v>41667</v>
      </c>
      <c r="D716" s="111">
        <v>0</v>
      </c>
      <c r="E716" s="111">
        <v>16</v>
      </c>
      <c r="F716" s="190">
        <v>1.7615740740740741E-2</v>
      </c>
      <c r="G716" s="194" t="s">
        <v>717</v>
      </c>
    </row>
    <row r="717" spans="2:7" x14ac:dyDescent="0.25">
      <c r="B717" s="14" t="s">
        <v>635</v>
      </c>
      <c r="C717" s="189">
        <v>41674</v>
      </c>
      <c r="D717" s="111">
        <v>0</v>
      </c>
      <c r="E717" s="111">
        <v>16</v>
      </c>
      <c r="F717" s="190">
        <v>1.7488425925925925E-2</v>
      </c>
      <c r="G717" s="194" t="s">
        <v>717</v>
      </c>
    </row>
    <row r="718" spans="2:7" x14ac:dyDescent="0.25">
      <c r="B718" s="14" t="s">
        <v>635</v>
      </c>
      <c r="C718" s="189">
        <v>41688</v>
      </c>
      <c r="D718" s="111">
        <v>0</v>
      </c>
      <c r="E718" s="111">
        <v>16</v>
      </c>
      <c r="F718" s="190">
        <v>1.7094907407407409E-2</v>
      </c>
      <c r="G718" s="194" t="s">
        <v>717</v>
      </c>
    </row>
    <row r="719" spans="2:7" x14ac:dyDescent="0.25">
      <c r="B719" s="14" t="s">
        <v>635</v>
      </c>
      <c r="C719" s="189">
        <v>41695</v>
      </c>
      <c r="D719" s="111">
        <v>0</v>
      </c>
      <c r="E719" s="111">
        <v>16</v>
      </c>
      <c r="F719" s="190">
        <v>1.7638888888888888E-2</v>
      </c>
      <c r="G719" s="194" t="s">
        <v>717</v>
      </c>
    </row>
    <row r="720" spans="2:7" x14ac:dyDescent="0.25">
      <c r="B720" s="14" t="s">
        <v>635</v>
      </c>
      <c r="C720" s="189">
        <v>41716</v>
      </c>
      <c r="D720" s="111">
        <v>0</v>
      </c>
      <c r="E720" s="111">
        <v>16</v>
      </c>
      <c r="F720" s="190">
        <v>1.7916666666666668E-2</v>
      </c>
      <c r="G720" s="194" t="s">
        <v>717</v>
      </c>
    </row>
    <row r="721" spans="2:7" x14ac:dyDescent="0.25">
      <c r="B721" s="14" t="s">
        <v>635</v>
      </c>
      <c r="C721" s="189">
        <v>41611</v>
      </c>
      <c r="D721" s="196">
        <v>0</v>
      </c>
      <c r="E721" s="196">
        <v>0</v>
      </c>
      <c r="F721" s="190">
        <v>3.1782407407407405E-2</v>
      </c>
      <c r="G721" s="194" t="s">
        <v>718</v>
      </c>
    </row>
    <row r="722" spans="2:7" x14ac:dyDescent="0.25">
      <c r="B722" s="14" t="s">
        <v>636</v>
      </c>
      <c r="C722" s="189">
        <v>41688</v>
      </c>
      <c r="D722" s="111">
        <v>0</v>
      </c>
      <c r="E722" s="111">
        <v>16</v>
      </c>
      <c r="F722" s="190">
        <v>1.3761574074074074E-2</v>
      </c>
      <c r="G722" s="194" t="s">
        <v>717</v>
      </c>
    </row>
    <row r="723" spans="2:7" x14ac:dyDescent="0.25">
      <c r="B723" s="14" t="s">
        <v>637</v>
      </c>
      <c r="C723" s="189">
        <v>41583</v>
      </c>
      <c r="D723" s="111">
        <v>0</v>
      </c>
      <c r="E723" s="111">
        <v>16</v>
      </c>
      <c r="F723" s="190">
        <v>1.8564814814814815E-2</v>
      </c>
      <c r="G723" s="194" t="s">
        <v>717</v>
      </c>
    </row>
    <row r="724" spans="2:7" x14ac:dyDescent="0.25">
      <c r="B724" s="14" t="s">
        <v>637</v>
      </c>
      <c r="C724" s="189">
        <v>41618</v>
      </c>
      <c r="D724" s="111">
        <v>0</v>
      </c>
      <c r="E724" s="111">
        <v>16</v>
      </c>
      <c r="F724" s="190">
        <v>1.8657407407407407E-2</v>
      </c>
      <c r="G724" s="194" t="s">
        <v>717</v>
      </c>
    </row>
    <row r="725" spans="2:7" x14ac:dyDescent="0.25">
      <c r="B725" s="14" t="s">
        <v>637</v>
      </c>
      <c r="C725" s="189">
        <v>41688</v>
      </c>
      <c r="D725" s="111">
        <v>0</v>
      </c>
      <c r="E725" s="111">
        <v>16</v>
      </c>
      <c r="F725" s="190">
        <v>1.8564814814814815E-2</v>
      </c>
      <c r="G725" s="194" t="s">
        <v>717</v>
      </c>
    </row>
    <row r="726" spans="2:7" x14ac:dyDescent="0.25">
      <c r="B726" s="14" t="s">
        <v>638</v>
      </c>
      <c r="C726" s="189">
        <v>41576</v>
      </c>
      <c r="D726" s="111">
        <v>0</v>
      </c>
      <c r="E726" s="111">
        <v>16</v>
      </c>
      <c r="F726" s="190">
        <v>1.5844907407407408E-2</v>
      </c>
      <c r="G726" s="194" t="s">
        <v>717</v>
      </c>
    </row>
    <row r="727" spans="2:7" x14ac:dyDescent="0.25">
      <c r="B727" s="14" t="s">
        <v>638</v>
      </c>
      <c r="C727" s="189">
        <v>41583</v>
      </c>
      <c r="D727" s="111">
        <v>0</v>
      </c>
      <c r="E727" s="111">
        <v>16</v>
      </c>
      <c r="F727" s="190">
        <v>1.6111111111111114E-2</v>
      </c>
      <c r="G727" s="194" t="s">
        <v>717</v>
      </c>
    </row>
    <row r="728" spans="2:7" x14ac:dyDescent="0.25">
      <c r="B728" s="14" t="s">
        <v>638</v>
      </c>
      <c r="C728" s="189">
        <v>41618</v>
      </c>
      <c r="D728" s="111">
        <v>0</v>
      </c>
      <c r="E728" s="111">
        <v>16</v>
      </c>
      <c r="F728" s="190">
        <v>1.5636574074074074E-2</v>
      </c>
      <c r="G728" s="194" t="s">
        <v>717</v>
      </c>
    </row>
    <row r="729" spans="2:7" x14ac:dyDescent="0.25">
      <c r="B729" s="14" t="s">
        <v>638</v>
      </c>
      <c r="C729" s="189">
        <v>41688</v>
      </c>
      <c r="D729" s="111">
        <v>0</v>
      </c>
      <c r="E729" s="111">
        <v>16</v>
      </c>
      <c r="F729" s="190">
        <v>1.5821759259259261E-2</v>
      </c>
      <c r="G729" s="194" t="s">
        <v>717</v>
      </c>
    </row>
    <row r="730" spans="2:7" x14ac:dyDescent="0.25">
      <c r="B730" s="14" t="s">
        <v>639</v>
      </c>
      <c r="C730" s="189">
        <v>41576</v>
      </c>
      <c r="D730" s="111">
        <v>0</v>
      </c>
      <c r="E730" s="111">
        <v>16</v>
      </c>
      <c r="F730" s="190">
        <v>1.863425925925926E-2</v>
      </c>
      <c r="G730" s="194" t="s">
        <v>717</v>
      </c>
    </row>
    <row r="731" spans="2:7" x14ac:dyDescent="0.25">
      <c r="B731" s="14" t="s">
        <v>639</v>
      </c>
      <c r="C731" s="189">
        <v>41674</v>
      </c>
      <c r="D731" s="111">
        <v>0</v>
      </c>
      <c r="E731" s="111">
        <v>16</v>
      </c>
      <c r="F731" s="190">
        <v>1.6805555555555556E-2</v>
      </c>
      <c r="G731" s="194" t="s">
        <v>717</v>
      </c>
    </row>
    <row r="732" spans="2:7" x14ac:dyDescent="0.25">
      <c r="B732" s="14" t="s">
        <v>639</v>
      </c>
      <c r="C732" s="189">
        <v>41611</v>
      </c>
      <c r="D732" s="196">
        <v>0</v>
      </c>
      <c r="E732" s="196">
        <v>0</v>
      </c>
      <c r="F732" s="190">
        <v>3.1909722222222221E-2</v>
      </c>
      <c r="G732" s="194" t="s">
        <v>718</v>
      </c>
    </row>
    <row r="733" spans="2:7" x14ac:dyDescent="0.25">
      <c r="B733" s="14" t="s">
        <v>639</v>
      </c>
      <c r="C733" s="189">
        <v>41623</v>
      </c>
      <c r="D733" s="196">
        <v>0</v>
      </c>
      <c r="E733" s="196">
        <v>18.5</v>
      </c>
      <c r="F733" s="190">
        <v>2.0960648148148148E-2</v>
      </c>
      <c r="G733" s="194" t="s">
        <v>719</v>
      </c>
    </row>
    <row r="734" spans="2:7" x14ac:dyDescent="0.25">
      <c r="B734" s="14" t="s">
        <v>640</v>
      </c>
      <c r="C734" s="189">
        <v>41562</v>
      </c>
      <c r="D734" s="111">
        <v>0</v>
      </c>
      <c r="E734" s="111">
        <v>16</v>
      </c>
      <c r="F734" s="190">
        <v>1.892361111111111E-2</v>
      </c>
      <c r="G734" s="194" t="s">
        <v>717</v>
      </c>
    </row>
    <row r="735" spans="2:7" x14ac:dyDescent="0.25">
      <c r="B735" s="14" t="s">
        <v>641</v>
      </c>
      <c r="C735" s="189">
        <v>41548</v>
      </c>
      <c r="D735" s="111">
        <v>0</v>
      </c>
      <c r="E735" s="111">
        <v>16</v>
      </c>
      <c r="F735" s="190">
        <v>1.3043981481481481E-2</v>
      </c>
      <c r="G735" s="194" t="s">
        <v>717</v>
      </c>
    </row>
    <row r="736" spans="2:7" x14ac:dyDescent="0.25">
      <c r="B736" s="14" t="s">
        <v>641</v>
      </c>
      <c r="C736" s="189">
        <v>41562</v>
      </c>
      <c r="D736" s="111">
        <v>0</v>
      </c>
      <c r="E736" s="111">
        <v>16</v>
      </c>
      <c r="F736" s="190">
        <v>2.162037037037037E-2</v>
      </c>
      <c r="G736" s="194" t="s">
        <v>717</v>
      </c>
    </row>
    <row r="737" spans="2:7" x14ac:dyDescent="0.25">
      <c r="B737" s="14" t="s">
        <v>641</v>
      </c>
      <c r="C737" s="189">
        <v>41569</v>
      </c>
      <c r="D737" s="111">
        <v>0</v>
      </c>
      <c r="E737" s="111">
        <v>16</v>
      </c>
      <c r="F737" s="190">
        <v>1.9849537037037041E-2</v>
      </c>
      <c r="G737" s="194" t="s">
        <v>717</v>
      </c>
    </row>
    <row r="738" spans="2:7" x14ac:dyDescent="0.25">
      <c r="B738" s="14" t="s">
        <v>641</v>
      </c>
      <c r="C738" s="189">
        <v>41576</v>
      </c>
      <c r="D738" s="111">
        <v>0</v>
      </c>
      <c r="E738" s="111">
        <v>16</v>
      </c>
      <c r="F738" s="190">
        <v>2.1388888888888888E-2</v>
      </c>
      <c r="G738" s="194" t="s">
        <v>717</v>
      </c>
    </row>
    <row r="739" spans="2:7" x14ac:dyDescent="0.25">
      <c r="B739" s="14" t="s">
        <v>641</v>
      </c>
      <c r="C739" s="189">
        <v>41590</v>
      </c>
      <c r="D739" s="111">
        <v>0</v>
      </c>
      <c r="E739" s="111">
        <v>16</v>
      </c>
      <c r="F739" s="190">
        <v>2.0081018518518519E-2</v>
      </c>
      <c r="G739" s="194" t="s">
        <v>717</v>
      </c>
    </row>
    <row r="740" spans="2:7" x14ac:dyDescent="0.25">
      <c r="B740" s="14" t="s">
        <v>641</v>
      </c>
      <c r="C740" s="189">
        <v>41618</v>
      </c>
      <c r="D740" s="111">
        <v>0</v>
      </c>
      <c r="E740" s="111">
        <v>16</v>
      </c>
      <c r="F740" s="190">
        <v>2.0358796296296295E-2</v>
      </c>
      <c r="G740" s="194" t="s">
        <v>717</v>
      </c>
    </row>
    <row r="741" spans="2:7" x14ac:dyDescent="0.25">
      <c r="B741" s="14" t="s">
        <v>641</v>
      </c>
      <c r="C741" s="189">
        <v>41653</v>
      </c>
      <c r="D741" s="111">
        <v>0</v>
      </c>
      <c r="E741" s="111">
        <v>16</v>
      </c>
      <c r="F741" s="190">
        <v>2.0532407407407405E-2</v>
      </c>
      <c r="G741" s="194" t="s">
        <v>717</v>
      </c>
    </row>
    <row r="742" spans="2:7" x14ac:dyDescent="0.25">
      <c r="B742" s="14" t="s">
        <v>641</v>
      </c>
      <c r="C742" s="189">
        <v>41667</v>
      </c>
      <c r="D742" s="111">
        <v>0</v>
      </c>
      <c r="E742" s="111">
        <v>16</v>
      </c>
      <c r="F742" s="190">
        <v>2.011574074074074E-2</v>
      </c>
      <c r="G742" s="194" t="s">
        <v>717</v>
      </c>
    </row>
    <row r="743" spans="2:7" x14ac:dyDescent="0.25">
      <c r="B743" s="14" t="s">
        <v>642</v>
      </c>
      <c r="C743" s="189">
        <v>41576</v>
      </c>
      <c r="D743" s="111">
        <v>0</v>
      </c>
      <c r="E743" s="111">
        <v>16</v>
      </c>
      <c r="F743" s="190">
        <v>1.7361111111111112E-2</v>
      </c>
      <c r="G743" s="194" t="s">
        <v>717</v>
      </c>
    </row>
    <row r="744" spans="2:7" x14ac:dyDescent="0.25">
      <c r="B744" s="14" t="s">
        <v>642</v>
      </c>
      <c r="C744" s="189">
        <v>41597</v>
      </c>
      <c r="D744" s="111">
        <v>0</v>
      </c>
      <c r="E744" s="111">
        <v>16</v>
      </c>
      <c r="F744" s="190">
        <v>1.6909722222222222E-2</v>
      </c>
      <c r="G744" s="194" t="s">
        <v>717</v>
      </c>
    </row>
    <row r="745" spans="2:7" x14ac:dyDescent="0.25">
      <c r="B745" s="14" t="s">
        <v>642</v>
      </c>
      <c r="C745" s="189">
        <v>41604</v>
      </c>
      <c r="D745" s="111">
        <v>0</v>
      </c>
      <c r="E745" s="111">
        <v>16</v>
      </c>
      <c r="F745" s="190">
        <v>1.667824074074074E-2</v>
      </c>
      <c r="G745" s="194" t="s">
        <v>717</v>
      </c>
    </row>
    <row r="746" spans="2:7" x14ac:dyDescent="0.25">
      <c r="B746" s="14" t="s">
        <v>642</v>
      </c>
      <c r="C746" s="189">
        <v>41667</v>
      </c>
      <c r="D746" s="111">
        <v>0</v>
      </c>
      <c r="E746" s="111">
        <v>16</v>
      </c>
      <c r="F746" s="190">
        <v>1.7210648148148149E-2</v>
      </c>
      <c r="G746" s="194" t="s">
        <v>717</v>
      </c>
    </row>
    <row r="747" spans="2:7" x14ac:dyDescent="0.25">
      <c r="B747" s="14" t="s">
        <v>642</v>
      </c>
      <c r="C747" s="189">
        <v>41611</v>
      </c>
      <c r="D747" s="196">
        <v>0</v>
      </c>
      <c r="E747" s="196">
        <v>0</v>
      </c>
      <c r="F747" s="190">
        <v>2.9317129629629634E-2</v>
      </c>
      <c r="G747" s="194" t="s">
        <v>718</v>
      </c>
    </row>
    <row r="748" spans="2:7" x14ac:dyDescent="0.25">
      <c r="B748" s="14" t="s">
        <v>643</v>
      </c>
      <c r="C748" s="189">
        <v>41548</v>
      </c>
      <c r="D748" s="111">
        <v>0</v>
      </c>
      <c r="E748" s="111">
        <v>16</v>
      </c>
      <c r="F748" s="190">
        <v>9.7916666666666655E-3</v>
      </c>
      <c r="G748" s="194" t="s">
        <v>717</v>
      </c>
    </row>
    <row r="749" spans="2:7" x14ac:dyDescent="0.25">
      <c r="B749" s="14" t="s">
        <v>643</v>
      </c>
      <c r="C749" s="189">
        <v>41562</v>
      </c>
      <c r="D749" s="111">
        <v>0</v>
      </c>
      <c r="E749" s="111">
        <v>16</v>
      </c>
      <c r="F749" s="190">
        <v>1.534722222222222E-2</v>
      </c>
      <c r="G749" s="194" t="s">
        <v>717</v>
      </c>
    </row>
    <row r="750" spans="2:7" x14ac:dyDescent="0.25">
      <c r="B750" s="14" t="s">
        <v>643</v>
      </c>
      <c r="C750" s="189">
        <v>41576</v>
      </c>
      <c r="D750" s="111">
        <v>0</v>
      </c>
      <c r="E750" s="111">
        <v>16</v>
      </c>
      <c r="F750" s="190">
        <v>1.5289351851851853E-2</v>
      </c>
      <c r="G750" s="194" t="s">
        <v>717</v>
      </c>
    </row>
    <row r="751" spans="2:7" x14ac:dyDescent="0.25">
      <c r="B751" s="14" t="s">
        <v>643</v>
      </c>
      <c r="C751" s="189">
        <v>41583</v>
      </c>
      <c r="D751" s="111">
        <v>0</v>
      </c>
      <c r="E751" s="111">
        <v>16</v>
      </c>
      <c r="F751" s="190">
        <v>1.4988425925925926E-2</v>
      </c>
      <c r="G751" s="194" t="s">
        <v>717</v>
      </c>
    </row>
    <row r="752" spans="2:7" x14ac:dyDescent="0.25">
      <c r="B752" s="14" t="s">
        <v>643</v>
      </c>
      <c r="C752" s="189">
        <v>41597</v>
      </c>
      <c r="D752" s="111">
        <v>0</v>
      </c>
      <c r="E752" s="111">
        <v>16</v>
      </c>
      <c r="F752" s="190">
        <v>1.5254629629629632E-2</v>
      </c>
      <c r="G752" s="194" t="s">
        <v>717</v>
      </c>
    </row>
    <row r="753" spans="2:7" x14ac:dyDescent="0.25">
      <c r="B753" s="14" t="s">
        <v>643</v>
      </c>
      <c r="C753" s="189">
        <v>41604</v>
      </c>
      <c r="D753" s="111">
        <v>0</v>
      </c>
      <c r="E753" s="111">
        <v>16</v>
      </c>
      <c r="F753" s="190">
        <v>1.5243055555555555E-2</v>
      </c>
      <c r="G753" s="194" t="s">
        <v>717</v>
      </c>
    </row>
    <row r="754" spans="2:7" x14ac:dyDescent="0.25">
      <c r="B754" s="14" t="s">
        <v>643</v>
      </c>
      <c r="C754" s="189">
        <v>41618</v>
      </c>
      <c r="D754" s="111">
        <v>0</v>
      </c>
      <c r="E754" s="111">
        <v>16</v>
      </c>
      <c r="F754" s="190">
        <v>1.5347222222222222E-2</v>
      </c>
      <c r="G754" s="194" t="s">
        <v>717</v>
      </c>
    </row>
    <row r="755" spans="2:7" x14ac:dyDescent="0.25">
      <c r="B755" s="14" t="s">
        <v>643</v>
      </c>
      <c r="C755" s="189">
        <v>41660</v>
      </c>
      <c r="D755" s="111">
        <v>0</v>
      </c>
      <c r="E755" s="111">
        <v>16</v>
      </c>
      <c r="F755" s="190">
        <v>1.5347222222222222E-2</v>
      </c>
      <c r="G755" s="194" t="s">
        <v>717</v>
      </c>
    </row>
    <row r="756" spans="2:7" x14ac:dyDescent="0.25">
      <c r="B756" s="14" t="s">
        <v>643</v>
      </c>
      <c r="C756" s="189">
        <v>41667</v>
      </c>
      <c r="D756" s="111">
        <v>0</v>
      </c>
      <c r="E756" s="111">
        <v>16</v>
      </c>
      <c r="F756" s="190">
        <v>1.5057870370370369E-2</v>
      </c>
      <c r="G756" s="194" t="s">
        <v>717</v>
      </c>
    </row>
    <row r="757" spans="2:7" x14ac:dyDescent="0.25">
      <c r="B757" s="14" t="s">
        <v>643</v>
      </c>
      <c r="C757" s="189">
        <v>41674</v>
      </c>
      <c r="D757" s="111">
        <v>0</v>
      </c>
      <c r="E757" s="111">
        <v>16</v>
      </c>
      <c r="F757" s="190">
        <v>1.503472222222222E-2</v>
      </c>
      <c r="G757" s="194" t="s">
        <v>717</v>
      </c>
    </row>
    <row r="758" spans="2:7" x14ac:dyDescent="0.25">
      <c r="B758" s="14" t="s">
        <v>643</v>
      </c>
      <c r="C758" s="189">
        <v>41681</v>
      </c>
      <c r="D758" s="111">
        <v>0</v>
      </c>
      <c r="E758" s="111">
        <v>16</v>
      </c>
      <c r="F758" s="190">
        <v>1.4953703703703705E-2</v>
      </c>
      <c r="G758" s="194" t="s">
        <v>717</v>
      </c>
    </row>
    <row r="759" spans="2:7" x14ac:dyDescent="0.25">
      <c r="B759" s="14" t="s">
        <v>643</v>
      </c>
      <c r="C759" s="189">
        <v>41688</v>
      </c>
      <c r="D759" s="111">
        <v>0</v>
      </c>
      <c r="E759" s="111">
        <v>16</v>
      </c>
      <c r="F759" s="190">
        <v>1.4745370370370372E-2</v>
      </c>
      <c r="G759" s="194" t="s">
        <v>717</v>
      </c>
    </row>
    <row r="760" spans="2:7" x14ac:dyDescent="0.25">
      <c r="B760" s="14" t="s">
        <v>643</v>
      </c>
      <c r="C760" s="189">
        <v>41716</v>
      </c>
      <c r="D760" s="111">
        <v>0</v>
      </c>
      <c r="E760" s="111">
        <v>16</v>
      </c>
      <c r="F760" s="190">
        <v>1.4930555555555556E-2</v>
      </c>
      <c r="G760" s="194" t="s">
        <v>717</v>
      </c>
    </row>
    <row r="761" spans="2:7" x14ac:dyDescent="0.25">
      <c r="B761" s="14" t="s">
        <v>643</v>
      </c>
      <c r="C761" s="189">
        <v>41611</v>
      </c>
      <c r="D761" s="196">
        <v>0</v>
      </c>
      <c r="E761" s="196">
        <v>0</v>
      </c>
      <c r="F761" s="190">
        <v>2.5381944444444443E-2</v>
      </c>
      <c r="G761" s="194" t="s">
        <v>718</v>
      </c>
    </row>
    <row r="762" spans="2:7" x14ac:dyDescent="0.25">
      <c r="B762" s="14" t="s">
        <v>643</v>
      </c>
      <c r="C762" s="189">
        <v>41623</v>
      </c>
      <c r="D762" s="196">
        <v>0</v>
      </c>
      <c r="E762" s="196">
        <v>18.5</v>
      </c>
      <c r="F762" s="190">
        <v>1.7800925925925925E-2</v>
      </c>
      <c r="G762" s="194" t="s">
        <v>719</v>
      </c>
    </row>
    <row r="763" spans="2:7" x14ac:dyDescent="0.25">
      <c r="B763" s="14" t="s">
        <v>643</v>
      </c>
      <c r="C763" s="189">
        <v>41686</v>
      </c>
      <c r="D763" s="196">
        <v>0</v>
      </c>
      <c r="E763" s="196">
        <v>40</v>
      </c>
      <c r="F763" s="190">
        <v>3.8009259259259263E-2</v>
      </c>
      <c r="G763" s="194" t="s">
        <v>720</v>
      </c>
    </row>
    <row r="764" spans="2:7" x14ac:dyDescent="0.25">
      <c r="B764" s="14" t="s">
        <v>643</v>
      </c>
      <c r="C764" s="189">
        <v>41700</v>
      </c>
      <c r="D764" s="196">
        <v>0</v>
      </c>
      <c r="E764" s="196">
        <v>25</v>
      </c>
      <c r="F764" s="190">
        <v>2.3912037037037034E-2</v>
      </c>
      <c r="G764" s="194" t="s">
        <v>721</v>
      </c>
    </row>
    <row r="765" spans="2:7" x14ac:dyDescent="0.25">
      <c r="B765" s="14" t="s">
        <v>644</v>
      </c>
      <c r="C765" s="189">
        <v>41548</v>
      </c>
      <c r="D765" s="111">
        <v>0</v>
      </c>
      <c r="E765" s="111">
        <v>16</v>
      </c>
      <c r="F765" s="190">
        <v>1.1388888888888888E-2</v>
      </c>
      <c r="G765" s="194" t="s">
        <v>717</v>
      </c>
    </row>
    <row r="766" spans="2:7" x14ac:dyDescent="0.25">
      <c r="B766" s="14" t="s">
        <v>644</v>
      </c>
      <c r="C766" s="189">
        <v>41569</v>
      </c>
      <c r="D766" s="111">
        <v>0</v>
      </c>
      <c r="E766" s="111">
        <v>16</v>
      </c>
      <c r="F766" s="190">
        <v>1.8344907407407407E-2</v>
      </c>
      <c r="G766" s="194" t="s">
        <v>717</v>
      </c>
    </row>
    <row r="767" spans="2:7" x14ac:dyDescent="0.25">
      <c r="B767" s="14" t="s">
        <v>644</v>
      </c>
      <c r="C767" s="189">
        <v>41576</v>
      </c>
      <c r="D767" s="111">
        <v>0</v>
      </c>
      <c r="E767" s="111">
        <v>16</v>
      </c>
      <c r="F767" s="190">
        <v>1.8703703703703705E-2</v>
      </c>
      <c r="G767" s="194" t="s">
        <v>717</v>
      </c>
    </row>
    <row r="768" spans="2:7" x14ac:dyDescent="0.25">
      <c r="B768" s="14" t="s">
        <v>644</v>
      </c>
      <c r="C768" s="189">
        <v>41583</v>
      </c>
      <c r="D768" s="111">
        <v>0</v>
      </c>
      <c r="E768" s="111">
        <v>16</v>
      </c>
      <c r="F768" s="190">
        <v>1.78587962962963E-2</v>
      </c>
      <c r="G768" s="194" t="s">
        <v>717</v>
      </c>
    </row>
    <row r="769" spans="2:7" x14ac:dyDescent="0.25">
      <c r="B769" s="14" t="s">
        <v>644</v>
      </c>
      <c r="C769" s="189">
        <v>41590</v>
      </c>
      <c r="D769" s="111">
        <v>0</v>
      </c>
      <c r="E769" s="111">
        <v>16</v>
      </c>
      <c r="F769" s="190">
        <v>1.7986111111111109E-2</v>
      </c>
      <c r="G769" s="194" t="s">
        <v>717</v>
      </c>
    </row>
    <row r="770" spans="2:7" x14ac:dyDescent="0.25">
      <c r="B770" s="14" t="s">
        <v>644</v>
      </c>
      <c r="C770" s="189">
        <v>41597</v>
      </c>
      <c r="D770" s="111">
        <v>0</v>
      </c>
      <c r="E770" s="111">
        <v>16</v>
      </c>
      <c r="F770" s="190">
        <v>1.8333333333333333E-2</v>
      </c>
      <c r="G770" s="194" t="s">
        <v>717</v>
      </c>
    </row>
    <row r="771" spans="2:7" x14ac:dyDescent="0.25">
      <c r="B771" s="14" t="s">
        <v>644</v>
      </c>
      <c r="C771" s="189">
        <v>41660</v>
      </c>
      <c r="D771" s="111">
        <v>0</v>
      </c>
      <c r="E771" s="111">
        <v>16</v>
      </c>
      <c r="F771" s="190">
        <v>1.7777777777777778E-2</v>
      </c>
      <c r="G771" s="194" t="s">
        <v>717</v>
      </c>
    </row>
    <row r="772" spans="2:7" x14ac:dyDescent="0.25">
      <c r="B772" s="14" t="s">
        <v>644</v>
      </c>
      <c r="C772" s="189">
        <v>41667</v>
      </c>
      <c r="D772" s="111">
        <v>0</v>
      </c>
      <c r="E772" s="111">
        <v>16</v>
      </c>
      <c r="F772" s="190">
        <v>1.8124999999999999E-2</v>
      </c>
      <c r="G772" s="194" t="s">
        <v>717</v>
      </c>
    </row>
    <row r="773" spans="2:7" x14ac:dyDescent="0.25">
      <c r="B773" s="14" t="s">
        <v>644</v>
      </c>
      <c r="C773" s="189">
        <v>41681</v>
      </c>
      <c r="D773" s="111">
        <v>0</v>
      </c>
      <c r="E773" s="111">
        <v>16</v>
      </c>
      <c r="F773" s="190">
        <v>1.8078703703703704E-2</v>
      </c>
      <c r="G773" s="194" t="s">
        <v>717</v>
      </c>
    </row>
    <row r="774" spans="2:7" x14ac:dyDescent="0.25">
      <c r="B774" s="14" t="s">
        <v>644</v>
      </c>
      <c r="C774" s="189">
        <v>41688</v>
      </c>
      <c r="D774" s="111">
        <v>0</v>
      </c>
      <c r="E774" s="111">
        <v>16</v>
      </c>
      <c r="F774" s="190">
        <v>1.7997685185185186E-2</v>
      </c>
      <c r="G774" s="194" t="s">
        <v>717</v>
      </c>
    </row>
    <row r="775" spans="2:7" x14ac:dyDescent="0.25">
      <c r="B775" s="14" t="s">
        <v>644</v>
      </c>
      <c r="C775" s="189">
        <v>41686</v>
      </c>
      <c r="D775" s="196">
        <v>0</v>
      </c>
      <c r="E775" s="196">
        <v>40</v>
      </c>
      <c r="F775" s="190">
        <v>4.6388888888888889E-2</v>
      </c>
      <c r="G775" s="194" t="s">
        <v>720</v>
      </c>
    </row>
    <row r="776" spans="2:7" x14ac:dyDescent="0.25">
      <c r="B776" s="14" t="s">
        <v>645</v>
      </c>
      <c r="C776" s="189">
        <v>41604</v>
      </c>
      <c r="D776" s="111">
        <v>0</v>
      </c>
      <c r="E776" s="111">
        <v>16</v>
      </c>
      <c r="F776" s="190">
        <v>1.7152777777777777E-2</v>
      </c>
      <c r="G776" s="194" t="s">
        <v>717</v>
      </c>
    </row>
    <row r="777" spans="2:7" x14ac:dyDescent="0.25">
      <c r="B777" s="14" t="s">
        <v>645</v>
      </c>
      <c r="C777" s="189">
        <v>41611</v>
      </c>
      <c r="D777" s="196">
        <v>0</v>
      </c>
      <c r="E777" s="196">
        <v>0</v>
      </c>
      <c r="F777" s="190">
        <v>3.1203703703703702E-2</v>
      </c>
      <c r="G777" s="194" t="s">
        <v>718</v>
      </c>
    </row>
    <row r="778" spans="2:7" x14ac:dyDescent="0.25">
      <c r="B778" s="14" t="s">
        <v>646</v>
      </c>
      <c r="C778" s="189">
        <v>41569</v>
      </c>
      <c r="D778" s="111">
        <v>0</v>
      </c>
      <c r="E778" s="111">
        <v>16</v>
      </c>
      <c r="F778" s="190">
        <v>1.8680555555555554E-2</v>
      </c>
      <c r="G778" s="194" t="s">
        <v>717</v>
      </c>
    </row>
    <row r="779" spans="2:7" x14ac:dyDescent="0.25">
      <c r="B779" s="14" t="s">
        <v>646</v>
      </c>
      <c r="C779" s="189">
        <v>41590</v>
      </c>
      <c r="D779" s="111">
        <v>0</v>
      </c>
      <c r="E779" s="111">
        <v>16</v>
      </c>
      <c r="F779" s="190">
        <v>1.8252314814814815E-2</v>
      </c>
      <c r="G779" s="194" t="s">
        <v>717</v>
      </c>
    </row>
    <row r="780" spans="2:7" x14ac:dyDescent="0.25">
      <c r="B780" s="14" t="s">
        <v>646</v>
      </c>
      <c r="C780" s="189">
        <v>41597</v>
      </c>
      <c r="D780" s="111">
        <v>0</v>
      </c>
      <c r="E780" s="111">
        <v>16</v>
      </c>
      <c r="F780" s="190">
        <v>1.8287037037037036E-2</v>
      </c>
      <c r="G780" s="194" t="s">
        <v>717</v>
      </c>
    </row>
    <row r="781" spans="2:7" x14ac:dyDescent="0.25">
      <c r="B781" s="14" t="s">
        <v>646</v>
      </c>
      <c r="C781" s="189">
        <v>41618</v>
      </c>
      <c r="D781" s="111">
        <v>0</v>
      </c>
      <c r="E781" s="111">
        <v>16</v>
      </c>
      <c r="F781" s="190">
        <v>1.8032407407407407E-2</v>
      </c>
      <c r="G781" s="194" t="s">
        <v>717</v>
      </c>
    </row>
    <row r="782" spans="2:7" x14ac:dyDescent="0.25">
      <c r="B782" s="14" t="s">
        <v>647</v>
      </c>
      <c r="C782" s="189">
        <v>41569</v>
      </c>
      <c r="D782" s="111">
        <v>0</v>
      </c>
      <c r="E782" s="111">
        <v>16</v>
      </c>
      <c r="F782" s="190">
        <v>1.5486111111111108E-2</v>
      </c>
      <c r="G782" s="194" t="s">
        <v>717</v>
      </c>
    </row>
    <row r="783" spans="2:7" x14ac:dyDescent="0.25">
      <c r="B783" s="14" t="s">
        <v>647</v>
      </c>
      <c r="C783" s="189">
        <v>41583</v>
      </c>
      <c r="D783" s="111">
        <v>0</v>
      </c>
      <c r="E783" s="111">
        <v>16</v>
      </c>
      <c r="F783" s="190">
        <v>1.5462962962962963E-2</v>
      </c>
      <c r="G783" s="194" t="s">
        <v>717</v>
      </c>
    </row>
    <row r="784" spans="2:7" x14ac:dyDescent="0.25">
      <c r="B784" s="14" t="s">
        <v>647</v>
      </c>
      <c r="C784" s="189">
        <v>41618</v>
      </c>
      <c r="D784" s="111">
        <v>0</v>
      </c>
      <c r="E784" s="111">
        <v>16</v>
      </c>
      <c r="F784" s="190">
        <v>1.7037037037037038E-2</v>
      </c>
      <c r="G784" s="194" t="s">
        <v>717</v>
      </c>
    </row>
    <row r="785" spans="2:7" x14ac:dyDescent="0.25">
      <c r="B785" s="14" t="s">
        <v>647</v>
      </c>
      <c r="C785" s="189">
        <v>41681</v>
      </c>
      <c r="D785" s="111">
        <v>0</v>
      </c>
      <c r="E785" s="111">
        <v>16</v>
      </c>
      <c r="F785" s="190">
        <v>1.579861111111111E-2</v>
      </c>
      <c r="G785" s="194" t="s">
        <v>717</v>
      </c>
    </row>
    <row r="786" spans="2:7" x14ac:dyDescent="0.25">
      <c r="B786" s="14" t="s">
        <v>647</v>
      </c>
      <c r="C786" s="189">
        <v>41688</v>
      </c>
      <c r="D786" s="111">
        <v>0</v>
      </c>
      <c r="E786" s="111">
        <v>16</v>
      </c>
      <c r="F786" s="190">
        <v>1.7048611111111112E-2</v>
      </c>
      <c r="G786" s="194" t="s">
        <v>717</v>
      </c>
    </row>
    <row r="787" spans="2:7" x14ac:dyDescent="0.25">
      <c r="B787" s="14" t="s">
        <v>647</v>
      </c>
      <c r="C787" s="189">
        <v>41611</v>
      </c>
      <c r="D787" s="196">
        <v>0</v>
      </c>
      <c r="E787" s="196">
        <v>0</v>
      </c>
      <c r="F787" s="190">
        <v>3.2777777777777781E-2</v>
      </c>
      <c r="G787" s="194" t="s">
        <v>718</v>
      </c>
    </row>
    <row r="788" spans="2:7" x14ac:dyDescent="0.25">
      <c r="B788" s="14" t="s">
        <v>647</v>
      </c>
      <c r="C788" s="189">
        <v>41623</v>
      </c>
      <c r="D788" s="196">
        <v>0</v>
      </c>
      <c r="E788" s="196">
        <v>18.5</v>
      </c>
      <c r="F788" s="190">
        <v>1.8541666666666668E-2</v>
      </c>
      <c r="G788" s="194" t="s">
        <v>719</v>
      </c>
    </row>
    <row r="789" spans="2:7" x14ac:dyDescent="0.25">
      <c r="B789" s="14" t="s">
        <v>648</v>
      </c>
      <c r="C789" s="189">
        <v>41716</v>
      </c>
      <c r="D789" s="111">
        <v>0</v>
      </c>
      <c r="E789" s="111">
        <v>16</v>
      </c>
      <c r="F789" s="190">
        <v>2.0625000000000001E-2</v>
      </c>
      <c r="G789" s="194" t="s">
        <v>717</v>
      </c>
    </row>
    <row r="790" spans="2:7" x14ac:dyDescent="0.25">
      <c r="B790" s="14" t="s">
        <v>649</v>
      </c>
      <c r="C790" s="189">
        <v>41695</v>
      </c>
      <c r="D790" s="111">
        <v>0</v>
      </c>
      <c r="E790" s="111">
        <v>16</v>
      </c>
      <c r="F790" s="190">
        <v>1.5462962962962963E-2</v>
      </c>
      <c r="G790" s="194" t="s">
        <v>717</v>
      </c>
    </row>
    <row r="791" spans="2:7" x14ac:dyDescent="0.25">
      <c r="B791" s="14" t="s">
        <v>649</v>
      </c>
      <c r="C791" s="189">
        <v>41709</v>
      </c>
      <c r="D791" s="111">
        <v>0</v>
      </c>
      <c r="E791" s="111">
        <v>16</v>
      </c>
      <c r="F791" s="190">
        <v>1.511574074074074E-2</v>
      </c>
      <c r="G791" s="194" t="s">
        <v>717</v>
      </c>
    </row>
    <row r="792" spans="2:7" x14ac:dyDescent="0.25">
      <c r="B792" s="14" t="s">
        <v>649</v>
      </c>
      <c r="C792" s="189">
        <v>41716</v>
      </c>
      <c r="D792" s="111">
        <v>0</v>
      </c>
      <c r="E792" s="111">
        <v>16</v>
      </c>
      <c r="F792" s="190">
        <v>1.5300925925925926E-2</v>
      </c>
      <c r="G792" s="194" t="s">
        <v>717</v>
      </c>
    </row>
    <row r="793" spans="2:7" x14ac:dyDescent="0.25">
      <c r="B793" s="14" t="s">
        <v>650</v>
      </c>
      <c r="C793" s="189">
        <v>41548</v>
      </c>
      <c r="D793" s="111">
        <v>0</v>
      </c>
      <c r="E793" s="111">
        <v>16</v>
      </c>
      <c r="F793" s="190">
        <v>1.2974537037037033E-2</v>
      </c>
      <c r="G793" s="194" t="s">
        <v>717</v>
      </c>
    </row>
    <row r="794" spans="2:7" x14ac:dyDescent="0.25">
      <c r="B794" s="14" t="s">
        <v>650</v>
      </c>
      <c r="C794" s="189">
        <v>41562</v>
      </c>
      <c r="D794" s="111">
        <v>0</v>
      </c>
      <c r="E794" s="111">
        <v>16</v>
      </c>
      <c r="F794" s="190">
        <v>2.0914351851851858E-2</v>
      </c>
      <c r="G794" s="194" t="s">
        <v>717</v>
      </c>
    </row>
    <row r="795" spans="2:7" x14ac:dyDescent="0.25">
      <c r="B795" s="14" t="s">
        <v>650</v>
      </c>
      <c r="C795" s="189">
        <v>41569</v>
      </c>
      <c r="D795" s="111">
        <v>0</v>
      </c>
      <c r="E795" s="111">
        <v>16</v>
      </c>
      <c r="F795" s="190">
        <v>2.071759259259259E-2</v>
      </c>
      <c r="G795" s="194" t="s">
        <v>717</v>
      </c>
    </row>
    <row r="796" spans="2:7" x14ac:dyDescent="0.25">
      <c r="B796" s="14" t="s">
        <v>650</v>
      </c>
      <c r="C796" s="189">
        <v>41576</v>
      </c>
      <c r="D796" s="111">
        <v>0</v>
      </c>
      <c r="E796" s="111">
        <v>16</v>
      </c>
      <c r="F796" s="190">
        <v>2.16087962962963E-2</v>
      </c>
      <c r="G796" s="194" t="s">
        <v>717</v>
      </c>
    </row>
    <row r="797" spans="2:7" x14ac:dyDescent="0.25">
      <c r="B797" s="14" t="s">
        <v>650</v>
      </c>
      <c r="C797" s="189">
        <v>41583</v>
      </c>
      <c r="D797" s="111">
        <v>0</v>
      </c>
      <c r="E797" s="111">
        <v>16</v>
      </c>
      <c r="F797" s="190">
        <v>2.0648148148148148E-2</v>
      </c>
      <c r="G797" s="194" t="s">
        <v>717</v>
      </c>
    </row>
    <row r="798" spans="2:7" x14ac:dyDescent="0.25">
      <c r="B798" s="14" t="s">
        <v>650</v>
      </c>
      <c r="C798" s="189">
        <v>41618</v>
      </c>
      <c r="D798" s="111">
        <v>0</v>
      </c>
      <c r="E798" s="111">
        <v>16</v>
      </c>
      <c r="F798" s="190">
        <v>2.056712962962963E-2</v>
      </c>
      <c r="G798" s="194" t="s">
        <v>717</v>
      </c>
    </row>
    <row r="799" spans="2:7" x14ac:dyDescent="0.25">
      <c r="B799" s="14" t="s">
        <v>650</v>
      </c>
      <c r="C799" s="189">
        <v>41653</v>
      </c>
      <c r="D799" s="111">
        <v>0</v>
      </c>
      <c r="E799" s="111">
        <v>16</v>
      </c>
      <c r="F799" s="190">
        <v>2.1064814814814814E-2</v>
      </c>
      <c r="G799" s="194" t="s">
        <v>717</v>
      </c>
    </row>
    <row r="800" spans="2:7" x14ac:dyDescent="0.25">
      <c r="B800" s="14" t="s">
        <v>650</v>
      </c>
      <c r="C800" s="189">
        <v>41667</v>
      </c>
      <c r="D800" s="111">
        <v>0</v>
      </c>
      <c r="E800" s="111">
        <v>16</v>
      </c>
      <c r="F800" s="190">
        <v>1.96875E-2</v>
      </c>
      <c r="G800" s="194" t="s">
        <v>717</v>
      </c>
    </row>
    <row r="801" spans="2:7" x14ac:dyDescent="0.25">
      <c r="B801" s="14" t="s">
        <v>650</v>
      </c>
      <c r="C801" s="189">
        <v>41674</v>
      </c>
      <c r="D801" s="111">
        <v>0</v>
      </c>
      <c r="E801" s="111">
        <v>16</v>
      </c>
      <c r="F801" s="190">
        <v>1.9768518518518515E-2</v>
      </c>
      <c r="G801" s="194" t="s">
        <v>717</v>
      </c>
    </row>
    <row r="802" spans="2:7" x14ac:dyDescent="0.25">
      <c r="B802" s="14" t="s">
        <v>650</v>
      </c>
      <c r="C802" s="189">
        <v>41681</v>
      </c>
      <c r="D802" s="111">
        <v>0</v>
      </c>
      <c r="E802" s="111">
        <v>16</v>
      </c>
      <c r="F802" s="190">
        <v>1.9409722222222221E-2</v>
      </c>
      <c r="G802" s="194" t="s">
        <v>717</v>
      </c>
    </row>
    <row r="803" spans="2:7" x14ac:dyDescent="0.25">
      <c r="B803" s="14" t="s">
        <v>650</v>
      </c>
      <c r="C803" s="189">
        <v>41688</v>
      </c>
      <c r="D803" s="111">
        <v>0</v>
      </c>
      <c r="E803" s="111">
        <v>16</v>
      </c>
      <c r="F803" s="190">
        <v>1.9409722222222221E-2</v>
      </c>
      <c r="G803" s="194" t="s">
        <v>717</v>
      </c>
    </row>
    <row r="804" spans="2:7" x14ac:dyDescent="0.25">
      <c r="B804" s="14" t="s">
        <v>650</v>
      </c>
      <c r="C804" s="189">
        <v>41695</v>
      </c>
      <c r="D804" s="111">
        <v>0</v>
      </c>
      <c r="E804" s="111">
        <v>16</v>
      </c>
      <c r="F804" s="190">
        <v>1.9803240740740739E-2</v>
      </c>
      <c r="G804" s="194" t="s">
        <v>717</v>
      </c>
    </row>
    <row r="805" spans="2:7" x14ac:dyDescent="0.25">
      <c r="B805" s="14" t="s">
        <v>650</v>
      </c>
      <c r="C805" s="189">
        <v>41709</v>
      </c>
      <c r="D805" s="111">
        <v>0</v>
      </c>
      <c r="E805" s="111">
        <v>16</v>
      </c>
      <c r="F805" s="190">
        <v>1.9351851851851853E-2</v>
      </c>
      <c r="G805" s="194" t="s">
        <v>717</v>
      </c>
    </row>
    <row r="806" spans="2:7" x14ac:dyDescent="0.25">
      <c r="B806" s="14" t="s">
        <v>650</v>
      </c>
      <c r="C806" s="189">
        <v>41716</v>
      </c>
      <c r="D806" s="111">
        <v>0</v>
      </c>
      <c r="E806" s="111">
        <v>16</v>
      </c>
      <c r="F806" s="190">
        <v>1.954861111111111E-2</v>
      </c>
      <c r="G806" s="194" t="s">
        <v>717</v>
      </c>
    </row>
    <row r="807" spans="2:7" x14ac:dyDescent="0.25">
      <c r="B807" s="14" t="s">
        <v>650</v>
      </c>
      <c r="C807" s="189">
        <v>41623</v>
      </c>
      <c r="D807" s="196">
        <v>0</v>
      </c>
      <c r="E807" s="196">
        <v>18.5</v>
      </c>
      <c r="F807" s="190">
        <v>2.3796296296296298E-2</v>
      </c>
      <c r="G807" s="194" t="s">
        <v>719</v>
      </c>
    </row>
    <row r="808" spans="2:7" x14ac:dyDescent="0.25">
      <c r="B808" s="14" t="s">
        <v>650</v>
      </c>
      <c r="C808" s="189">
        <v>41686</v>
      </c>
      <c r="D808" s="196">
        <v>0</v>
      </c>
      <c r="E808" s="196">
        <v>40</v>
      </c>
      <c r="F808" s="190">
        <v>5.0243055555555555E-2</v>
      </c>
      <c r="G808" s="194" t="s">
        <v>720</v>
      </c>
    </row>
    <row r="809" spans="2:7" x14ac:dyDescent="0.25">
      <c r="B809" s="14" t="s">
        <v>650</v>
      </c>
      <c r="C809" s="189">
        <v>41700</v>
      </c>
      <c r="D809" s="196">
        <v>0</v>
      </c>
      <c r="E809" s="196">
        <v>25</v>
      </c>
      <c r="F809" s="190">
        <v>3.1111111111111107E-2</v>
      </c>
      <c r="G809" s="194" t="s">
        <v>721</v>
      </c>
    </row>
    <row r="810" spans="2:7" x14ac:dyDescent="0.25">
      <c r="B810" s="14" t="s">
        <v>651</v>
      </c>
      <c r="C810" s="189">
        <v>41709</v>
      </c>
      <c r="D810" s="111">
        <v>0</v>
      </c>
      <c r="E810" s="111">
        <v>16</v>
      </c>
      <c r="F810" s="190">
        <v>1.8032407407407407E-2</v>
      </c>
      <c r="G810" s="194" t="s">
        <v>717</v>
      </c>
    </row>
    <row r="811" spans="2:7" x14ac:dyDescent="0.25">
      <c r="B811" s="14" t="s">
        <v>651</v>
      </c>
      <c r="C811" s="189">
        <v>41716</v>
      </c>
      <c r="D811" s="111">
        <v>0</v>
      </c>
      <c r="E811" s="111">
        <v>16</v>
      </c>
      <c r="F811" s="190">
        <v>1.7407407407407406E-2</v>
      </c>
      <c r="G811" s="194" t="s">
        <v>717</v>
      </c>
    </row>
    <row r="812" spans="2:7" x14ac:dyDescent="0.25">
      <c r="B812" s="14" t="s">
        <v>652</v>
      </c>
      <c r="C812" s="189">
        <v>41576</v>
      </c>
      <c r="D812" s="111">
        <v>0</v>
      </c>
      <c r="E812" s="111">
        <v>16</v>
      </c>
      <c r="F812" s="190">
        <v>1.4305555555555557E-2</v>
      </c>
      <c r="G812" s="194" t="s">
        <v>717</v>
      </c>
    </row>
    <row r="813" spans="2:7" x14ac:dyDescent="0.25">
      <c r="B813" s="14" t="s">
        <v>652</v>
      </c>
      <c r="C813" s="189">
        <v>41597</v>
      </c>
      <c r="D813" s="111">
        <v>0</v>
      </c>
      <c r="E813" s="111">
        <v>16</v>
      </c>
      <c r="F813" s="190">
        <v>1.4363425925925922E-2</v>
      </c>
      <c r="G813" s="194" t="s">
        <v>717</v>
      </c>
    </row>
    <row r="814" spans="2:7" x14ac:dyDescent="0.25">
      <c r="B814" s="14" t="s">
        <v>652</v>
      </c>
      <c r="C814" s="189">
        <v>41688</v>
      </c>
      <c r="D814" s="111">
        <v>0</v>
      </c>
      <c r="E814" s="111">
        <v>16</v>
      </c>
      <c r="F814" s="190">
        <v>1.3518518518518518E-2</v>
      </c>
      <c r="G814" s="194" t="s">
        <v>717</v>
      </c>
    </row>
    <row r="815" spans="2:7" x14ac:dyDescent="0.25">
      <c r="B815" s="14" t="s">
        <v>652</v>
      </c>
      <c r="C815" s="189">
        <v>41695</v>
      </c>
      <c r="D815" s="111">
        <v>0</v>
      </c>
      <c r="E815" s="111">
        <v>16</v>
      </c>
      <c r="F815" s="190">
        <v>1.3587962962962963E-2</v>
      </c>
      <c r="G815" s="194" t="s">
        <v>717</v>
      </c>
    </row>
    <row r="816" spans="2:7" x14ac:dyDescent="0.25">
      <c r="B816" s="14" t="s">
        <v>652</v>
      </c>
      <c r="C816" s="189">
        <v>41709</v>
      </c>
      <c r="D816" s="111">
        <v>0</v>
      </c>
      <c r="E816" s="111">
        <v>16</v>
      </c>
      <c r="F816" s="190">
        <v>1.3495370370370371E-2</v>
      </c>
      <c r="G816" s="194" t="s">
        <v>717</v>
      </c>
    </row>
    <row r="817" spans="2:7" x14ac:dyDescent="0.25">
      <c r="B817" s="14" t="s">
        <v>652</v>
      </c>
      <c r="C817" s="189">
        <v>41716</v>
      </c>
      <c r="D817" s="111">
        <v>0</v>
      </c>
      <c r="E817" s="111">
        <v>16</v>
      </c>
      <c r="F817" s="190">
        <v>1.3622685185185184E-2</v>
      </c>
      <c r="G817" s="194" t="s">
        <v>717</v>
      </c>
    </row>
    <row r="818" spans="2:7" x14ac:dyDescent="0.25">
      <c r="B818" s="14" t="s">
        <v>653</v>
      </c>
      <c r="C818" s="189">
        <v>41597</v>
      </c>
      <c r="D818" s="111">
        <v>0</v>
      </c>
      <c r="E818" s="111">
        <v>16</v>
      </c>
      <c r="F818" s="190">
        <v>1.7881944444444447E-2</v>
      </c>
      <c r="G818" s="194" t="s">
        <v>717</v>
      </c>
    </row>
    <row r="819" spans="2:7" x14ac:dyDescent="0.25">
      <c r="B819" s="14" t="s">
        <v>654</v>
      </c>
      <c r="C819" s="189">
        <v>41597</v>
      </c>
      <c r="D819" s="111">
        <v>0</v>
      </c>
      <c r="E819" s="111">
        <v>16</v>
      </c>
      <c r="F819" s="190">
        <v>1.832175925925926E-2</v>
      </c>
      <c r="G819" s="194" t="s">
        <v>717</v>
      </c>
    </row>
    <row r="820" spans="2:7" x14ac:dyDescent="0.25">
      <c r="B820" s="14" t="s">
        <v>654</v>
      </c>
      <c r="C820" s="189">
        <v>41604</v>
      </c>
      <c r="D820" s="111">
        <v>0</v>
      </c>
      <c r="E820" s="111">
        <v>16</v>
      </c>
      <c r="F820" s="190">
        <v>1.8067129629629631E-2</v>
      </c>
      <c r="G820" s="194" t="s">
        <v>717</v>
      </c>
    </row>
    <row r="821" spans="2:7" x14ac:dyDescent="0.25">
      <c r="B821" s="14" t="s">
        <v>655</v>
      </c>
      <c r="C821" s="189">
        <v>41562</v>
      </c>
      <c r="D821" s="111">
        <v>0</v>
      </c>
      <c r="E821" s="111">
        <v>16</v>
      </c>
      <c r="F821" s="190">
        <v>1.8101851851851852E-2</v>
      </c>
      <c r="G821" s="194" t="s">
        <v>717</v>
      </c>
    </row>
    <row r="822" spans="2:7" x14ac:dyDescent="0.25">
      <c r="B822" s="14" t="s">
        <v>655</v>
      </c>
      <c r="C822" s="189">
        <v>41569</v>
      </c>
      <c r="D822" s="111">
        <v>0</v>
      </c>
      <c r="E822" s="111">
        <v>16</v>
      </c>
      <c r="F822" s="190">
        <v>1.7488425925925925E-2</v>
      </c>
      <c r="G822" s="194" t="s">
        <v>717</v>
      </c>
    </row>
    <row r="823" spans="2:7" x14ac:dyDescent="0.25">
      <c r="B823" s="14" t="s">
        <v>655</v>
      </c>
      <c r="C823" s="189">
        <v>41576</v>
      </c>
      <c r="D823" s="111">
        <v>0</v>
      </c>
      <c r="E823" s="111">
        <v>16</v>
      </c>
      <c r="F823" s="190">
        <v>1.7662037037037039E-2</v>
      </c>
      <c r="G823" s="194" t="s">
        <v>717</v>
      </c>
    </row>
    <row r="824" spans="2:7" x14ac:dyDescent="0.25">
      <c r="B824" s="14" t="s">
        <v>655</v>
      </c>
      <c r="C824" s="189">
        <v>41681</v>
      </c>
      <c r="D824" s="111">
        <v>0</v>
      </c>
      <c r="E824" s="111">
        <v>16</v>
      </c>
      <c r="F824" s="190">
        <v>1.7326388888888888E-2</v>
      </c>
      <c r="G824" s="194" t="s">
        <v>717</v>
      </c>
    </row>
    <row r="825" spans="2:7" x14ac:dyDescent="0.25">
      <c r="B825" s="14" t="s">
        <v>655</v>
      </c>
      <c r="C825" s="189">
        <v>41688</v>
      </c>
      <c r="D825" s="111">
        <v>0</v>
      </c>
      <c r="E825" s="111">
        <v>16</v>
      </c>
      <c r="F825" s="190">
        <v>1.7141203703703704E-2</v>
      </c>
      <c r="G825" s="194" t="s">
        <v>717</v>
      </c>
    </row>
    <row r="826" spans="2:7" x14ac:dyDescent="0.25">
      <c r="B826" s="14" t="s">
        <v>655</v>
      </c>
      <c r="C826" s="189">
        <v>41709</v>
      </c>
      <c r="D826" s="111">
        <v>0</v>
      </c>
      <c r="E826" s="111">
        <v>16</v>
      </c>
      <c r="F826" s="190">
        <v>1.726851851851852E-2</v>
      </c>
      <c r="G826" s="194" t="s">
        <v>717</v>
      </c>
    </row>
    <row r="827" spans="2:7" x14ac:dyDescent="0.25">
      <c r="B827" s="14" t="s">
        <v>656</v>
      </c>
      <c r="C827" s="189">
        <v>41674</v>
      </c>
      <c r="D827" s="111">
        <v>0</v>
      </c>
      <c r="E827" s="111">
        <v>16</v>
      </c>
      <c r="F827" s="190">
        <v>1.8483796296296297E-2</v>
      </c>
      <c r="G827" s="194" t="s">
        <v>717</v>
      </c>
    </row>
    <row r="828" spans="2:7" x14ac:dyDescent="0.25">
      <c r="B828" s="14" t="s">
        <v>656</v>
      </c>
      <c r="C828" s="189">
        <v>41681</v>
      </c>
      <c r="D828" s="111">
        <v>0</v>
      </c>
      <c r="E828" s="111">
        <v>16</v>
      </c>
      <c r="F828" s="190">
        <v>1.8622685185185183E-2</v>
      </c>
      <c r="G828" s="194" t="s">
        <v>717</v>
      </c>
    </row>
    <row r="829" spans="2:7" x14ac:dyDescent="0.25">
      <c r="B829" s="14" t="s">
        <v>656</v>
      </c>
      <c r="C829" s="189">
        <v>41688</v>
      </c>
      <c r="D829" s="111">
        <v>0</v>
      </c>
      <c r="E829" s="111">
        <v>16</v>
      </c>
      <c r="F829" s="190">
        <v>1.8159722222222219E-2</v>
      </c>
      <c r="G829" s="194" t="s">
        <v>717</v>
      </c>
    </row>
    <row r="830" spans="2:7" x14ac:dyDescent="0.25">
      <c r="B830" s="14" t="s">
        <v>656</v>
      </c>
      <c r="C830" s="189">
        <v>41695</v>
      </c>
      <c r="D830" s="111">
        <v>0</v>
      </c>
      <c r="E830" s="111">
        <v>16</v>
      </c>
      <c r="F830" s="190">
        <v>1.8206018518518517E-2</v>
      </c>
      <c r="G830" s="194" t="s">
        <v>717</v>
      </c>
    </row>
    <row r="831" spans="2:7" x14ac:dyDescent="0.25">
      <c r="B831" s="14" t="s">
        <v>656</v>
      </c>
      <c r="C831" s="189">
        <v>41709</v>
      </c>
      <c r="D831" s="111">
        <v>0</v>
      </c>
      <c r="E831" s="111">
        <v>16</v>
      </c>
      <c r="F831" s="190">
        <v>1.7835648148148149E-2</v>
      </c>
      <c r="G831" s="194" t="s">
        <v>717</v>
      </c>
    </row>
    <row r="832" spans="2:7" x14ac:dyDescent="0.25">
      <c r="B832" s="14" t="s">
        <v>656</v>
      </c>
      <c r="C832" s="189">
        <v>41716</v>
      </c>
      <c r="D832" s="111">
        <v>0</v>
      </c>
      <c r="E832" s="111">
        <v>16</v>
      </c>
      <c r="F832" s="190">
        <v>1.7916666666666668E-2</v>
      </c>
      <c r="G832" s="194" t="s">
        <v>717</v>
      </c>
    </row>
    <row r="833" spans="2:7" x14ac:dyDescent="0.25">
      <c r="B833" s="14" t="s">
        <v>657</v>
      </c>
      <c r="C833" s="189">
        <v>41548</v>
      </c>
      <c r="D833" s="111">
        <v>0</v>
      </c>
      <c r="E833" s="111">
        <v>16</v>
      </c>
      <c r="F833" s="190">
        <v>1.2569444444444446E-2</v>
      </c>
      <c r="G833" s="194" t="s">
        <v>717</v>
      </c>
    </row>
    <row r="834" spans="2:7" x14ac:dyDescent="0.25">
      <c r="B834" s="14" t="s">
        <v>657</v>
      </c>
      <c r="C834" s="189">
        <v>41562</v>
      </c>
      <c r="D834" s="111">
        <v>0</v>
      </c>
      <c r="E834" s="111">
        <v>16</v>
      </c>
      <c r="F834" s="190">
        <v>2.1203703703703704E-2</v>
      </c>
      <c r="G834" s="194" t="s">
        <v>717</v>
      </c>
    </row>
    <row r="835" spans="2:7" x14ac:dyDescent="0.25">
      <c r="B835" s="14" t="s">
        <v>657</v>
      </c>
      <c r="C835" s="189">
        <v>41583</v>
      </c>
      <c r="D835" s="111">
        <v>0</v>
      </c>
      <c r="E835" s="111">
        <v>16</v>
      </c>
      <c r="F835" s="190">
        <v>2.0208333333333335E-2</v>
      </c>
      <c r="G835" s="194" t="s">
        <v>717</v>
      </c>
    </row>
    <row r="836" spans="2:7" x14ac:dyDescent="0.25">
      <c r="B836" s="14" t="s">
        <v>658</v>
      </c>
      <c r="C836" s="189">
        <v>41597</v>
      </c>
      <c r="D836" s="111">
        <v>0</v>
      </c>
      <c r="E836" s="111">
        <v>16</v>
      </c>
      <c r="F836" s="190">
        <v>1.8310185185185186E-2</v>
      </c>
      <c r="G836" s="194" t="s">
        <v>717</v>
      </c>
    </row>
    <row r="837" spans="2:7" x14ac:dyDescent="0.25">
      <c r="B837" s="14" t="s">
        <v>658</v>
      </c>
      <c r="C837" s="189">
        <v>41604</v>
      </c>
      <c r="D837" s="111">
        <v>0</v>
      </c>
      <c r="E837" s="111">
        <v>16</v>
      </c>
      <c r="F837" s="190">
        <v>1.8078703703703701E-2</v>
      </c>
      <c r="G837" s="194" t="s">
        <v>717</v>
      </c>
    </row>
    <row r="838" spans="2:7" x14ac:dyDescent="0.25">
      <c r="B838" s="14" t="s">
        <v>658</v>
      </c>
      <c r="C838" s="189">
        <v>41618</v>
      </c>
      <c r="D838" s="111">
        <v>0</v>
      </c>
      <c r="E838" s="111">
        <v>16</v>
      </c>
      <c r="F838" s="190">
        <v>1.7789351851851851E-2</v>
      </c>
      <c r="G838" s="194" t="s">
        <v>717</v>
      </c>
    </row>
    <row r="839" spans="2:7" x14ac:dyDescent="0.25">
      <c r="B839" s="14" t="s">
        <v>659</v>
      </c>
      <c r="C839" s="189">
        <v>41709</v>
      </c>
      <c r="D839" s="111">
        <v>0</v>
      </c>
      <c r="E839" s="111">
        <v>16</v>
      </c>
      <c r="F839" s="190">
        <v>2.071759259259259E-2</v>
      </c>
      <c r="G839" s="194" t="s">
        <v>717</v>
      </c>
    </row>
    <row r="840" spans="2:7" x14ac:dyDescent="0.25">
      <c r="B840" s="14" t="s">
        <v>660</v>
      </c>
      <c r="C840" s="189">
        <v>41716</v>
      </c>
      <c r="D840" s="111">
        <v>0</v>
      </c>
      <c r="E840" s="111">
        <v>16</v>
      </c>
      <c r="F840" s="190">
        <v>2.0532407407407405E-2</v>
      </c>
      <c r="G840" s="194" t="s">
        <v>717</v>
      </c>
    </row>
    <row r="841" spans="2:7" x14ac:dyDescent="0.25">
      <c r="B841" s="14" t="s">
        <v>661</v>
      </c>
      <c r="C841" s="189">
        <v>41562</v>
      </c>
      <c r="D841" s="111">
        <v>0</v>
      </c>
      <c r="E841" s="111">
        <v>16</v>
      </c>
      <c r="F841" s="190">
        <v>2.1874999999999999E-2</v>
      </c>
      <c r="G841" s="194" t="s">
        <v>717</v>
      </c>
    </row>
    <row r="842" spans="2:7" x14ac:dyDescent="0.25">
      <c r="B842" s="14" t="s">
        <v>661</v>
      </c>
      <c r="C842" s="189">
        <v>41576</v>
      </c>
      <c r="D842" s="111">
        <v>0</v>
      </c>
      <c r="E842" s="111">
        <v>16</v>
      </c>
      <c r="F842" s="190">
        <v>2.2199074074074072E-2</v>
      </c>
      <c r="G842" s="194" t="s">
        <v>717</v>
      </c>
    </row>
    <row r="843" spans="2:7" x14ac:dyDescent="0.25">
      <c r="B843" s="14" t="s">
        <v>661</v>
      </c>
      <c r="C843" s="189">
        <v>41583</v>
      </c>
      <c r="D843" s="111">
        <v>0</v>
      </c>
      <c r="E843" s="111">
        <v>16</v>
      </c>
      <c r="F843" s="190">
        <v>2.1863425925925922E-2</v>
      </c>
      <c r="G843" s="194" t="s">
        <v>717</v>
      </c>
    </row>
    <row r="844" spans="2:7" x14ac:dyDescent="0.25">
      <c r="B844" s="14" t="s">
        <v>661</v>
      </c>
      <c r="C844" s="189">
        <v>41674</v>
      </c>
      <c r="D844" s="111">
        <v>0</v>
      </c>
      <c r="E844" s="111">
        <v>16</v>
      </c>
      <c r="F844" s="190">
        <v>2.225694444444444E-2</v>
      </c>
      <c r="G844" s="194" t="s">
        <v>717</v>
      </c>
    </row>
    <row r="845" spans="2:7" x14ac:dyDescent="0.25">
      <c r="B845" s="14" t="s">
        <v>662</v>
      </c>
      <c r="C845" s="189">
        <v>41569</v>
      </c>
      <c r="D845" s="111">
        <v>0</v>
      </c>
      <c r="E845" s="111">
        <v>16</v>
      </c>
      <c r="F845" s="190">
        <v>1.5532407407407406E-2</v>
      </c>
      <c r="G845" s="194" t="s">
        <v>717</v>
      </c>
    </row>
    <row r="846" spans="2:7" x14ac:dyDescent="0.25">
      <c r="B846" s="14" t="s">
        <v>662</v>
      </c>
      <c r="C846" s="189">
        <v>41576</v>
      </c>
      <c r="D846" s="111">
        <v>0</v>
      </c>
      <c r="E846" s="111">
        <v>16</v>
      </c>
      <c r="F846" s="190">
        <v>1.5011574074074075E-2</v>
      </c>
      <c r="G846" s="194" t="s">
        <v>717</v>
      </c>
    </row>
    <row r="847" spans="2:7" x14ac:dyDescent="0.25">
      <c r="B847" s="14" t="s">
        <v>662</v>
      </c>
      <c r="C847" s="189">
        <v>41618</v>
      </c>
      <c r="D847" s="111">
        <v>0</v>
      </c>
      <c r="E847" s="111">
        <v>16</v>
      </c>
      <c r="F847" s="190">
        <v>1.5046296296296295E-2</v>
      </c>
      <c r="G847" s="194" t="s">
        <v>717</v>
      </c>
    </row>
    <row r="848" spans="2:7" x14ac:dyDescent="0.25">
      <c r="B848" s="14" t="s">
        <v>662</v>
      </c>
      <c r="C848" s="189">
        <v>41688</v>
      </c>
      <c r="D848" s="111">
        <v>0</v>
      </c>
      <c r="E848" s="111">
        <v>16</v>
      </c>
      <c r="F848" s="190">
        <v>1.462962962962963E-2</v>
      </c>
      <c r="G848" s="194" t="s">
        <v>717</v>
      </c>
    </row>
    <row r="849" spans="2:7" x14ac:dyDescent="0.25">
      <c r="B849" s="14" t="s">
        <v>662</v>
      </c>
      <c r="C849" s="189">
        <v>41695</v>
      </c>
      <c r="D849" s="111">
        <v>0</v>
      </c>
      <c r="E849" s="111">
        <v>16</v>
      </c>
      <c r="F849" s="190">
        <v>1.4791666666666668E-2</v>
      </c>
      <c r="G849" s="194" t="s">
        <v>717</v>
      </c>
    </row>
    <row r="850" spans="2:7" x14ac:dyDescent="0.25">
      <c r="B850" s="14" t="s">
        <v>662</v>
      </c>
      <c r="C850" s="189">
        <v>41709</v>
      </c>
      <c r="D850" s="111">
        <v>0</v>
      </c>
      <c r="E850" s="111">
        <v>16</v>
      </c>
      <c r="F850" s="190">
        <v>1.4791666666666668E-2</v>
      </c>
      <c r="G850" s="194" t="s">
        <v>717</v>
      </c>
    </row>
    <row r="851" spans="2:7" x14ac:dyDescent="0.25">
      <c r="B851" s="14" t="s">
        <v>662</v>
      </c>
      <c r="C851" s="189">
        <v>41716</v>
      </c>
      <c r="D851" s="111">
        <v>0</v>
      </c>
      <c r="E851" s="111">
        <v>16</v>
      </c>
      <c r="F851" s="190">
        <v>1.4687499999999999E-2</v>
      </c>
      <c r="G851" s="194" t="s">
        <v>717</v>
      </c>
    </row>
    <row r="852" spans="2:7" x14ac:dyDescent="0.25">
      <c r="B852" s="14" t="s">
        <v>663</v>
      </c>
      <c r="C852" s="189">
        <v>41674</v>
      </c>
      <c r="D852" s="111">
        <v>0</v>
      </c>
      <c r="E852" s="111">
        <v>16</v>
      </c>
      <c r="F852" s="190">
        <v>1.6562500000000001E-2</v>
      </c>
      <c r="G852" s="194" t="s">
        <v>717</v>
      </c>
    </row>
    <row r="853" spans="2:7" x14ac:dyDescent="0.25">
      <c r="B853" s="14" t="s">
        <v>663</v>
      </c>
      <c r="C853" s="189">
        <v>41681</v>
      </c>
      <c r="D853" s="111">
        <v>0</v>
      </c>
      <c r="E853" s="111">
        <v>16</v>
      </c>
      <c r="F853" s="190">
        <v>1.6689814814814817E-2</v>
      </c>
      <c r="G853" s="194" t="s">
        <v>717</v>
      </c>
    </row>
    <row r="854" spans="2:7" x14ac:dyDescent="0.25">
      <c r="B854" s="14" t="s">
        <v>663</v>
      </c>
      <c r="C854" s="189">
        <v>41709</v>
      </c>
      <c r="D854" s="111">
        <v>0</v>
      </c>
      <c r="E854" s="111">
        <v>16</v>
      </c>
      <c r="F854" s="190">
        <v>1.6481481481481482E-2</v>
      </c>
      <c r="G854" s="194" t="s">
        <v>717</v>
      </c>
    </row>
    <row r="855" spans="2:7" x14ac:dyDescent="0.25">
      <c r="B855" s="14" t="s">
        <v>664</v>
      </c>
      <c r="C855" s="189">
        <v>41548</v>
      </c>
      <c r="D855" s="111">
        <v>0</v>
      </c>
      <c r="E855" s="111">
        <v>16</v>
      </c>
      <c r="F855" s="190">
        <v>9.7685185185185184E-3</v>
      </c>
      <c r="G855" s="194" t="s">
        <v>717</v>
      </c>
    </row>
    <row r="856" spans="2:7" x14ac:dyDescent="0.25">
      <c r="B856" s="14" t="s">
        <v>664</v>
      </c>
      <c r="C856" s="189">
        <v>41562</v>
      </c>
      <c r="D856" s="111">
        <v>0</v>
      </c>
      <c r="E856" s="111">
        <v>16</v>
      </c>
      <c r="F856" s="190">
        <v>1.6041666666666669E-2</v>
      </c>
      <c r="G856" s="194" t="s">
        <v>717</v>
      </c>
    </row>
    <row r="857" spans="2:7" x14ac:dyDescent="0.25">
      <c r="B857" s="14" t="s">
        <v>665</v>
      </c>
      <c r="C857" s="189">
        <v>41548</v>
      </c>
      <c r="D857" s="111">
        <v>0</v>
      </c>
      <c r="E857" s="111">
        <v>16</v>
      </c>
      <c r="F857" s="190">
        <v>1.1099537037037038E-2</v>
      </c>
      <c r="G857" s="194" t="s">
        <v>717</v>
      </c>
    </row>
    <row r="858" spans="2:7" x14ac:dyDescent="0.25">
      <c r="B858" s="14" t="s">
        <v>665</v>
      </c>
      <c r="C858" s="189">
        <v>41562</v>
      </c>
      <c r="D858" s="111">
        <v>0</v>
      </c>
      <c r="E858" s="111">
        <v>16</v>
      </c>
      <c r="F858" s="190">
        <v>1.8067129629629627E-2</v>
      </c>
      <c r="G858" s="194" t="s">
        <v>717</v>
      </c>
    </row>
    <row r="859" spans="2:7" x14ac:dyDescent="0.25">
      <c r="B859" s="14" t="s">
        <v>665</v>
      </c>
      <c r="C859" s="189">
        <v>41583</v>
      </c>
      <c r="D859" s="111">
        <v>0</v>
      </c>
      <c r="E859" s="111">
        <v>16</v>
      </c>
      <c r="F859" s="190">
        <v>1.7638888888888885E-2</v>
      </c>
      <c r="G859" s="194" t="s">
        <v>717</v>
      </c>
    </row>
    <row r="860" spans="2:7" x14ac:dyDescent="0.25">
      <c r="B860" s="14" t="s">
        <v>665</v>
      </c>
      <c r="C860" s="189">
        <v>41590</v>
      </c>
      <c r="D860" s="111">
        <v>0</v>
      </c>
      <c r="E860" s="111">
        <v>16</v>
      </c>
      <c r="F860" s="190">
        <v>1.7523148148148149E-2</v>
      </c>
      <c r="G860" s="194" t="s">
        <v>717</v>
      </c>
    </row>
    <row r="861" spans="2:7" x14ac:dyDescent="0.25">
      <c r="B861" s="14" t="s">
        <v>665</v>
      </c>
      <c r="C861" s="189">
        <v>41709</v>
      </c>
      <c r="D861" s="111">
        <v>0</v>
      </c>
      <c r="E861" s="111">
        <v>16</v>
      </c>
      <c r="F861" s="190">
        <v>1.6886574074074075E-2</v>
      </c>
      <c r="G861" s="194" t="s">
        <v>717</v>
      </c>
    </row>
    <row r="862" spans="2:7" x14ac:dyDescent="0.25">
      <c r="B862" s="14" t="s">
        <v>665</v>
      </c>
      <c r="C862" s="189">
        <v>41716</v>
      </c>
      <c r="D862" s="111">
        <v>0</v>
      </c>
      <c r="E862" s="111">
        <v>16</v>
      </c>
      <c r="F862" s="190">
        <v>1.7118055555555556E-2</v>
      </c>
      <c r="G862" s="194" t="s">
        <v>717</v>
      </c>
    </row>
    <row r="863" spans="2:7" x14ac:dyDescent="0.25">
      <c r="B863" s="14" t="s">
        <v>665</v>
      </c>
      <c r="C863" s="189">
        <v>41611</v>
      </c>
      <c r="D863" s="196">
        <v>0</v>
      </c>
      <c r="E863" s="196">
        <v>0</v>
      </c>
      <c r="F863" s="190">
        <v>2.9340277777777781E-2</v>
      </c>
      <c r="G863" s="194" t="s">
        <v>718</v>
      </c>
    </row>
    <row r="864" spans="2:7" x14ac:dyDescent="0.25">
      <c r="B864" s="14" t="s">
        <v>666</v>
      </c>
      <c r="C864" s="189">
        <v>41576</v>
      </c>
      <c r="D864" s="111">
        <v>0</v>
      </c>
      <c r="E864" s="111">
        <v>16</v>
      </c>
      <c r="F864" s="190">
        <v>1.7881944444444443E-2</v>
      </c>
      <c r="G864" s="194" t="s">
        <v>717</v>
      </c>
    </row>
    <row r="865" spans="2:7" x14ac:dyDescent="0.25">
      <c r="B865" s="14" t="s">
        <v>667</v>
      </c>
      <c r="C865" s="189">
        <v>41583</v>
      </c>
      <c r="D865" s="111">
        <v>0</v>
      </c>
      <c r="E865" s="111">
        <v>16</v>
      </c>
      <c r="F865" s="190">
        <v>1.7372685185185185E-2</v>
      </c>
      <c r="G865" s="194" t="s">
        <v>717</v>
      </c>
    </row>
    <row r="866" spans="2:7" x14ac:dyDescent="0.25">
      <c r="B866" s="14" t="s">
        <v>667</v>
      </c>
      <c r="C866" s="189">
        <v>41590</v>
      </c>
      <c r="D866" s="111">
        <v>0</v>
      </c>
      <c r="E866" s="111">
        <v>16</v>
      </c>
      <c r="F866" s="190">
        <v>1.7268518518518516E-2</v>
      </c>
      <c r="G866" s="194" t="s">
        <v>717</v>
      </c>
    </row>
    <row r="867" spans="2:7" x14ac:dyDescent="0.25">
      <c r="B867" s="14" t="s">
        <v>667</v>
      </c>
      <c r="C867" s="189">
        <v>41604</v>
      </c>
      <c r="D867" s="111">
        <v>0</v>
      </c>
      <c r="E867" s="111">
        <v>16</v>
      </c>
      <c r="F867" s="190">
        <v>1.7210648148148149E-2</v>
      </c>
      <c r="G867" s="194" t="s">
        <v>717</v>
      </c>
    </row>
    <row r="868" spans="2:7" x14ac:dyDescent="0.25">
      <c r="B868" s="14" t="s">
        <v>667</v>
      </c>
      <c r="C868" s="189">
        <v>41653</v>
      </c>
      <c r="D868" s="111">
        <v>0</v>
      </c>
      <c r="E868" s="111">
        <v>16</v>
      </c>
      <c r="F868" s="190" t="s">
        <v>320</v>
      </c>
      <c r="G868" s="194" t="s">
        <v>717</v>
      </c>
    </row>
    <row r="869" spans="2:7" x14ac:dyDescent="0.25">
      <c r="B869" s="14" t="s">
        <v>667</v>
      </c>
      <c r="C869" s="189">
        <v>41660</v>
      </c>
      <c r="D869" s="111">
        <v>0</v>
      </c>
      <c r="E869" s="111">
        <v>16</v>
      </c>
      <c r="F869" s="190">
        <v>1.7152777777777777E-2</v>
      </c>
      <c r="G869" s="194" t="s">
        <v>717</v>
      </c>
    </row>
    <row r="870" spans="2:7" x14ac:dyDescent="0.25">
      <c r="B870" s="14" t="s">
        <v>667</v>
      </c>
      <c r="C870" s="189">
        <v>41674</v>
      </c>
      <c r="D870" s="111">
        <v>0</v>
      </c>
      <c r="E870" s="111">
        <v>16</v>
      </c>
      <c r="F870" s="190">
        <v>1.7222222222222222E-2</v>
      </c>
      <c r="G870" s="194" t="s">
        <v>717</v>
      </c>
    </row>
    <row r="871" spans="2:7" x14ac:dyDescent="0.25">
      <c r="B871" s="14" t="s">
        <v>667</v>
      </c>
      <c r="C871" s="189">
        <v>41681</v>
      </c>
      <c r="D871" s="111">
        <v>0</v>
      </c>
      <c r="E871" s="111">
        <v>16</v>
      </c>
      <c r="F871" s="190">
        <v>1.7615740740740741E-2</v>
      </c>
      <c r="G871" s="194" t="s">
        <v>717</v>
      </c>
    </row>
    <row r="872" spans="2:7" x14ac:dyDescent="0.25">
      <c r="B872" s="14" t="s">
        <v>667</v>
      </c>
      <c r="C872" s="189">
        <v>41611</v>
      </c>
      <c r="D872" s="196">
        <v>0</v>
      </c>
      <c r="E872" s="196">
        <v>0</v>
      </c>
      <c r="F872" s="190">
        <v>2.9675925925925925E-2</v>
      </c>
      <c r="G872" s="194" t="s">
        <v>718</v>
      </c>
    </row>
    <row r="873" spans="2:7" x14ac:dyDescent="0.25">
      <c r="B873" s="14" t="s">
        <v>668</v>
      </c>
      <c r="C873" s="189">
        <v>41548</v>
      </c>
      <c r="D873" s="111">
        <v>0</v>
      </c>
      <c r="E873" s="111">
        <v>16</v>
      </c>
      <c r="F873" s="190">
        <v>1.1909722222222223E-2</v>
      </c>
      <c r="G873" s="194" t="s">
        <v>717</v>
      </c>
    </row>
    <row r="874" spans="2:7" x14ac:dyDescent="0.25">
      <c r="B874" s="14" t="s">
        <v>668</v>
      </c>
      <c r="C874" s="189">
        <v>41562</v>
      </c>
      <c r="D874" s="111">
        <v>0</v>
      </c>
      <c r="E874" s="111">
        <v>16</v>
      </c>
      <c r="F874" s="190">
        <v>1.8240740740740738E-2</v>
      </c>
      <c r="G874" s="194" t="s">
        <v>717</v>
      </c>
    </row>
    <row r="875" spans="2:7" x14ac:dyDescent="0.25">
      <c r="B875" s="14" t="s">
        <v>668</v>
      </c>
      <c r="C875" s="189">
        <v>41569</v>
      </c>
      <c r="D875" s="111">
        <v>0</v>
      </c>
      <c r="E875" s="111">
        <v>16</v>
      </c>
      <c r="F875" s="190">
        <v>1.8668981481481481E-2</v>
      </c>
      <c r="G875" s="194" t="s">
        <v>717</v>
      </c>
    </row>
    <row r="876" spans="2:7" x14ac:dyDescent="0.25">
      <c r="B876" s="14" t="s">
        <v>668</v>
      </c>
      <c r="C876" s="189">
        <v>41576</v>
      </c>
      <c r="D876" s="111">
        <v>0</v>
      </c>
      <c r="E876" s="111">
        <v>16</v>
      </c>
      <c r="F876" s="190">
        <v>1.8993055555555555E-2</v>
      </c>
      <c r="G876" s="194" t="s">
        <v>717</v>
      </c>
    </row>
    <row r="877" spans="2:7" x14ac:dyDescent="0.25">
      <c r="B877" s="14" t="s">
        <v>668</v>
      </c>
      <c r="C877" s="189">
        <v>41583</v>
      </c>
      <c r="D877" s="111">
        <v>0</v>
      </c>
      <c r="E877" s="111">
        <v>16</v>
      </c>
      <c r="F877" s="190">
        <v>1.8784722222222217E-2</v>
      </c>
      <c r="G877" s="194" t="s">
        <v>717</v>
      </c>
    </row>
    <row r="878" spans="2:7" x14ac:dyDescent="0.25">
      <c r="B878" s="14" t="s">
        <v>668</v>
      </c>
      <c r="C878" s="189">
        <v>41590</v>
      </c>
      <c r="D878" s="111">
        <v>0</v>
      </c>
      <c r="E878" s="111">
        <v>16</v>
      </c>
      <c r="F878" s="190">
        <v>1.8125000000000002E-2</v>
      </c>
      <c r="G878" s="194" t="s">
        <v>717</v>
      </c>
    </row>
    <row r="879" spans="2:7" x14ac:dyDescent="0.25">
      <c r="B879" s="14" t="s">
        <v>668</v>
      </c>
      <c r="C879" s="189">
        <v>41597</v>
      </c>
      <c r="D879" s="111">
        <v>0</v>
      </c>
      <c r="E879" s="111">
        <v>16</v>
      </c>
      <c r="F879" s="190">
        <v>1.8564814814814815E-2</v>
      </c>
      <c r="G879" s="194" t="s">
        <v>717</v>
      </c>
    </row>
    <row r="880" spans="2:7" x14ac:dyDescent="0.25">
      <c r="B880" s="14" t="s">
        <v>668</v>
      </c>
      <c r="C880" s="189">
        <v>41604</v>
      </c>
      <c r="D880" s="111">
        <v>0</v>
      </c>
      <c r="E880" s="111">
        <v>16</v>
      </c>
      <c r="F880" s="190">
        <v>1.7893518518518517E-2</v>
      </c>
      <c r="G880" s="194" t="s">
        <v>717</v>
      </c>
    </row>
    <row r="881" spans="2:7" x14ac:dyDescent="0.25">
      <c r="B881" s="14" t="s">
        <v>668</v>
      </c>
      <c r="C881" s="189">
        <v>41618</v>
      </c>
      <c r="D881" s="111">
        <v>0</v>
      </c>
      <c r="E881" s="111">
        <v>16</v>
      </c>
      <c r="F881" s="190">
        <v>1.8541666666666668E-2</v>
      </c>
      <c r="G881" s="194" t="s">
        <v>717</v>
      </c>
    </row>
    <row r="882" spans="2:7" x14ac:dyDescent="0.25">
      <c r="B882" s="14" t="s">
        <v>668</v>
      </c>
      <c r="C882" s="189">
        <v>41674</v>
      </c>
      <c r="D882" s="111">
        <v>0</v>
      </c>
      <c r="E882" s="111">
        <v>16</v>
      </c>
      <c r="F882" s="190">
        <v>1.8287037037037036E-2</v>
      </c>
      <c r="G882" s="194" t="s">
        <v>717</v>
      </c>
    </row>
    <row r="883" spans="2:7" x14ac:dyDescent="0.25">
      <c r="B883" s="14" t="s">
        <v>668</v>
      </c>
      <c r="C883" s="189">
        <v>41681</v>
      </c>
      <c r="D883" s="111">
        <v>0</v>
      </c>
      <c r="E883" s="111">
        <v>16</v>
      </c>
      <c r="F883" s="190">
        <v>1.8194444444444444E-2</v>
      </c>
      <c r="G883" s="194" t="s">
        <v>717</v>
      </c>
    </row>
    <row r="884" spans="2:7" x14ac:dyDescent="0.25">
      <c r="B884" s="14" t="s">
        <v>668</v>
      </c>
      <c r="C884" s="189">
        <v>41688</v>
      </c>
      <c r="D884" s="111">
        <v>0</v>
      </c>
      <c r="E884" s="111">
        <v>16</v>
      </c>
      <c r="F884" s="190">
        <v>1.8101851851851852E-2</v>
      </c>
      <c r="G884" s="194" t="s">
        <v>717</v>
      </c>
    </row>
    <row r="885" spans="2:7" x14ac:dyDescent="0.25">
      <c r="B885" s="14" t="s">
        <v>668</v>
      </c>
      <c r="C885" s="189">
        <v>41695</v>
      </c>
      <c r="D885" s="111">
        <v>0</v>
      </c>
      <c r="E885" s="111">
        <v>16</v>
      </c>
      <c r="F885" s="190">
        <v>1.7974537037037035E-2</v>
      </c>
      <c r="G885" s="194" t="s">
        <v>717</v>
      </c>
    </row>
    <row r="886" spans="2:7" x14ac:dyDescent="0.25">
      <c r="B886" s="14" t="s">
        <v>668</v>
      </c>
      <c r="C886" s="189">
        <v>41709</v>
      </c>
      <c r="D886" s="111">
        <v>0</v>
      </c>
      <c r="E886" s="111">
        <v>16</v>
      </c>
      <c r="F886" s="190">
        <v>1.7812499999999998E-2</v>
      </c>
      <c r="G886" s="194" t="s">
        <v>717</v>
      </c>
    </row>
    <row r="887" spans="2:7" x14ac:dyDescent="0.25">
      <c r="B887" s="14" t="s">
        <v>668</v>
      </c>
      <c r="C887" s="189">
        <v>41716</v>
      </c>
      <c r="D887" s="111">
        <v>0</v>
      </c>
      <c r="E887" s="111">
        <v>16</v>
      </c>
      <c r="F887" s="190">
        <v>1.8043981481481484E-2</v>
      </c>
      <c r="G887" s="194" t="s">
        <v>717</v>
      </c>
    </row>
    <row r="888" spans="2:7" x14ac:dyDescent="0.25">
      <c r="B888" s="14" t="s">
        <v>668</v>
      </c>
      <c r="C888" s="189">
        <v>41611</v>
      </c>
      <c r="D888" s="196">
        <v>0</v>
      </c>
      <c r="E888" s="196">
        <v>0</v>
      </c>
      <c r="F888" s="190">
        <v>3.515046296296296E-2</v>
      </c>
      <c r="G888" s="194" t="s">
        <v>718</v>
      </c>
    </row>
    <row r="889" spans="2:7" x14ac:dyDescent="0.25">
      <c r="B889" s="14" t="s">
        <v>669</v>
      </c>
      <c r="C889" s="189">
        <v>41562</v>
      </c>
      <c r="D889" s="111">
        <v>0</v>
      </c>
      <c r="E889" s="111">
        <v>16</v>
      </c>
      <c r="F889" s="190">
        <v>1.7893518518518513E-2</v>
      </c>
      <c r="G889" s="194" t="s">
        <v>717</v>
      </c>
    </row>
    <row r="890" spans="2:7" x14ac:dyDescent="0.25">
      <c r="B890" s="14" t="s">
        <v>669</v>
      </c>
      <c r="C890" s="189">
        <v>41583</v>
      </c>
      <c r="D890" s="111">
        <v>0</v>
      </c>
      <c r="E890" s="111">
        <v>16</v>
      </c>
      <c r="F890" s="190">
        <v>1.7349537037037038E-2</v>
      </c>
      <c r="G890" s="194" t="s">
        <v>717</v>
      </c>
    </row>
    <row r="891" spans="2:7" x14ac:dyDescent="0.25">
      <c r="B891" s="14" t="s">
        <v>669</v>
      </c>
      <c r="C891" s="189">
        <v>41590</v>
      </c>
      <c r="D891" s="111">
        <v>0</v>
      </c>
      <c r="E891" s="111">
        <v>16</v>
      </c>
      <c r="F891" s="190">
        <v>1.7314814814814811E-2</v>
      </c>
      <c r="G891" s="194" t="s">
        <v>717</v>
      </c>
    </row>
    <row r="892" spans="2:7" x14ac:dyDescent="0.25">
      <c r="B892" s="14" t="s">
        <v>670</v>
      </c>
      <c r="C892" s="189">
        <v>41562</v>
      </c>
      <c r="D892" s="111">
        <v>0</v>
      </c>
      <c r="E892" s="111">
        <v>16</v>
      </c>
      <c r="F892" s="190">
        <v>1.9456018518518522E-2</v>
      </c>
      <c r="G892" s="194" t="s">
        <v>717</v>
      </c>
    </row>
    <row r="893" spans="2:7" x14ac:dyDescent="0.25">
      <c r="B893" s="14" t="s">
        <v>670</v>
      </c>
      <c r="C893" s="189">
        <v>41576</v>
      </c>
      <c r="D893" s="111">
        <v>0</v>
      </c>
      <c r="E893" s="111">
        <v>16</v>
      </c>
      <c r="F893" s="190">
        <v>2.043981481481482E-2</v>
      </c>
      <c r="G893" s="194" t="s">
        <v>717</v>
      </c>
    </row>
    <row r="894" spans="2:7" x14ac:dyDescent="0.25">
      <c r="B894" s="14" t="s">
        <v>670</v>
      </c>
      <c r="C894" s="189">
        <v>41590</v>
      </c>
      <c r="D894" s="111">
        <v>0</v>
      </c>
      <c r="E894" s="111">
        <v>16</v>
      </c>
      <c r="F894" s="190">
        <v>1.8773148148148146E-2</v>
      </c>
      <c r="G894" s="194" t="s">
        <v>717</v>
      </c>
    </row>
    <row r="895" spans="2:7" x14ac:dyDescent="0.25">
      <c r="B895" s="14" t="s">
        <v>670</v>
      </c>
      <c r="C895" s="189">
        <v>41597</v>
      </c>
      <c r="D895" s="111">
        <v>0</v>
      </c>
      <c r="E895" s="111">
        <v>16</v>
      </c>
      <c r="F895" s="190">
        <v>1.9768518518518522E-2</v>
      </c>
      <c r="G895" s="194" t="s">
        <v>717</v>
      </c>
    </row>
    <row r="896" spans="2:7" x14ac:dyDescent="0.25">
      <c r="B896" s="14" t="s">
        <v>670</v>
      </c>
      <c r="C896" s="189">
        <v>41618</v>
      </c>
      <c r="D896" s="111">
        <v>0</v>
      </c>
      <c r="E896" s="111">
        <v>16</v>
      </c>
      <c r="F896" s="190">
        <v>1.9363425925925926E-2</v>
      </c>
      <c r="G896" s="194" t="s">
        <v>717</v>
      </c>
    </row>
    <row r="897" spans="2:7" x14ac:dyDescent="0.25">
      <c r="B897" s="14" t="s">
        <v>670</v>
      </c>
      <c r="C897" s="189">
        <v>41688</v>
      </c>
      <c r="D897" s="111">
        <v>0</v>
      </c>
      <c r="E897" s="111">
        <v>16</v>
      </c>
      <c r="F897" s="190">
        <v>1.9120370370370371E-2</v>
      </c>
      <c r="G897" s="194" t="s">
        <v>717</v>
      </c>
    </row>
    <row r="898" spans="2:7" x14ac:dyDescent="0.25">
      <c r="B898" s="14" t="s">
        <v>670</v>
      </c>
      <c r="C898" s="189">
        <v>41695</v>
      </c>
      <c r="D898" s="111">
        <v>0</v>
      </c>
      <c r="E898" s="111">
        <v>16</v>
      </c>
      <c r="F898" s="190">
        <v>1.9490740740740743E-2</v>
      </c>
      <c r="G898" s="194" t="s">
        <v>717</v>
      </c>
    </row>
    <row r="899" spans="2:7" x14ac:dyDescent="0.25">
      <c r="B899" s="14" t="s">
        <v>670</v>
      </c>
      <c r="C899" s="189">
        <v>41709</v>
      </c>
      <c r="D899" s="111">
        <v>0</v>
      </c>
      <c r="E899" s="111">
        <v>16</v>
      </c>
      <c r="F899" s="190">
        <v>1.8402777777777778E-2</v>
      </c>
      <c r="G899" s="194" t="s">
        <v>717</v>
      </c>
    </row>
    <row r="900" spans="2:7" x14ac:dyDescent="0.25">
      <c r="B900" s="14" t="s">
        <v>670</v>
      </c>
      <c r="C900" s="189">
        <v>41716</v>
      </c>
      <c r="D900" s="111">
        <v>0</v>
      </c>
      <c r="E900" s="111">
        <v>16</v>
      </c>
      <c r="F900" s="190">
        <v>1.894675925925926E-2</v>
      </c>
      <c r="G900" s="194" t="s">
        <v>717</v>
      </c>
    </row>
    <row r="901" spans="2:7" x14ac:dyDescent="0.25">
      <c r="B901" s="14" t="s">
        <v>670</v>
      </c>
      <c r="C901" s="189">
        <v>41611</v>
      </c>
      <c r="D901" s="196">
        <v>0</v>
      </c>
      <c r="E901" s="196">
        <v>0</v>
      </c>
      <c r="F901" s="190">
        <v>3.3136574074074075E-2</v>
      </c>
      <c r="G901" s="194" t="s">
        <v>718</v>
      </c>
    </row>
    <row r="902" spans="2:7" x14ac:dyDescent="0.25">
      <c r="B902" s="14" t="s">
        <v>671</v>
      </c>
      <c r="C902" s="189">
        <v>41716</v>
      </c>
      <c r="D902" s="111">
        <v>0</v>
      </c>
      <c r="E902" s="111">
        <v>16</v>
      </c>
      <c r="F902" s="190">
        <v>1.9305555555555555E-2</v>
      </c>
      <c r="G902" s="194" t="s">
        <v>717</v>
      </c>
    </row>
    <row r="903" spans="2:7" x14ac:dyDescent="0.25">
      <c r="B903" s="14" t="s">
        <v>672</v>
      </c>
      <c r="C903" s="189">
        <v>41569</v>
      </c>
      <c r="D903" s="111">
        <v>0</v>
      </c>
      <c r="E903" s="111">
        <v>16</v>
      </c>
      <c r="F903" s="190">
        <v>1.8553240740740738E-2</v>
      </c>
      <c r="G903" s="194" t="s">
        <v>717</v>
      </c>
    </row>
    <row r="904" spans="2:7" x14ac:dyDescent="0.25">
      <c r="B904" s="14" t="s">
        <v>672</v>
      </c>
      <c r="C904" s="189">
        <v>41576</v>
      </c>
      <c r="D904" s="111">
        <v>0</v>
      </c>
      <c r="E904" s="111">
        <v>16</v>
      </c>
      <c r="F904" s="190">
        <v>1.9467592592592592E-2</v>
      </c>
      <c r="G904" s="194" t="s">
        <v>717</v>
      </c>
    </row>
    <row r="905" spans="2:7" x14ac:dyDescent="0.25">
      <c r="B905" s="14" t="s">
        <v>672</v>
      </c>
      <c r="C905" s="189">
        <v>41583</v>
      </c>
      <c r="D905" s="111">
        <v>0</v>
      </c>
      <c r="E905" s="111">
        <v>16</v>
      </c>
      <c r="F905" s="190">
        <v>1.8449074074074073E-2</v>
      </c>
      <c r="G905" s="194" t="s">
        <v>717</v>
      </c>
    </row>
    <row r="906" spans="2:7" x14ac:dyDescent="0.25">
      <c r="B906" s="14" t="s">
        <v>672</v>
      </c>
      <c r="C906" s="189">
        <v>41597</v>
      </c>
      <c r="D906" s="111">
        <v>0</v>
      </c>
      <c r="E906" s="111">
        <v>16</v>
      </c>
      <c r="F906" s="190">
        <v>1.8993055555555555E-2</v>
      </c>
      <c r="G906" s="194" t="s">
        <v>717</v>
      </c>
    </row>
    <row r="907" spans="2:7" x14ac:dyDescent="0.25">
      <c r="B907" s="14" t="s">
        <v>672</v>
      </c>
      <c r="C907" s="189">
        <v>41618</v>
      </c>
      <c r="D907" s="111">
        <v>0</v>
      </c>
      <c r="E907" s="111">
        <v>16</v>
      </c>
      <c r="F907" s="190">
        <v>1.8865740740740742E-2</v>
      </c>
      <c r="G907" s="194" t="s">
        <v>717</v>
      </c>
    </row>
    <row r="908" spans="2:7" x14ac:dyDescent="0.25">
      <c r="B908" s="14" t="s">
        <v>672</v>
      </c>
      <c r="C908" s="189">
        <v>41653</v>
      </c>
      <c r="D908" s="111">
        <v>0</v>
      </c>
      <c r="E908" s="111">
        <v>16</v>
      </c>
      <c r="F908" s="190">
        <v>1.8587962962962962E-2</v>
      </c>
      <c r="G908" s="194" t="s">
        <v>717</v>
      </c>
    </row>
    <row r="909" spans="2:7" x14ac:dyDescent="0.25">
      <c r="B909" s="14" t="s">
        <v>672</v>
      </c>
      <c r="C909" s="189">
        <v>41660</v>
      </c>
      <c r="D909" s="111">
        <v>0</v>
      </c>
      <c r="E909" s="111">
        <v>16</v>
      </c>
      <c r="F909" s="190">
        <v>1.8668981481481481E-2</v>
      </c>
      <c r="G909" s="194" t="s">
        <v>717</v>
      </c>
    </row>
    <row r="910" spans="2:7" x14ac:dyDescent="0.25">
      <c r="B910" s="14" t="s">
        <v>672</v>
      </c>
      <c r="C910" s="189">
        <v>41667</v>
      </c>
      <c r="D910" s="111">
        <v>0</v>
      </c>
      <c r="E910" s="111">
        <v>16</v>
      </c>
      <c r="F910" s="190">
        <v>1.8368055555555554E-2</v>
      </c>
      <c r="G910" s="194" t="s">
        <v>717</v>
      </c>
    </row>
    <row r="911" spans="2:7" x14ac:dyDescent="0.25">
      <c r="B911" s="14" t="s">
        <v>672</v>
      </c>
      <c r="C911" s="189">
        <v>41674</v>
      </c>
      <c r="D911" s="111">
        <v>0</v>
      </c>
      <c r="E911" s="111">
        <v>16</v>
      </c>
      <c r="F911" s="190">
        <v>1.8171296296296297E-2</v>
      </c>
      <c r="G911" s="194" t="s">
        <v>717</v>
      </c>
    </row>
    <row r="912" spans="2:7" x14ac:dyDescent="0.25">
      <c r="B912" s="14" t="s">
        <v>672</v>
      </c>
      <c r="C912" s="189">
        <v>41681</v>
      </c>
      <c r="D912" s="111">
        <v>0</v>
      </c>
      <c r="E912" s="111">
        <v>16</v>
      </c>
      <c r="F912" s="190">
        <v>1.8414351851851852E-2</v>
      </c>
      <c r="G912" s="194" t="s">
        <v>717</v>
      </c>
    </row>
    <row r="913" spans="2:7" x14ac:dyDescent="0.25">
      <c r="B913" s="14" t="s">
        <v>672</v>
      </c>
      <c r="C913" s="189">
        <v>41688</v>
      </c>
      <c r="D913" s="111">
        <v>0</v>
      </c>
      <c r="E913" s="111">
        <v>16</v>
      </c>
      <c r="F913" s="190">
        <v>1.7824074074074076E-2</v>
      </c>
      <c r="G913" s="194" t="s">
        <v>717</v>
      </c>
    </row>
    <row r="914" spans="2:7" x14ac:dyDescent="0.25">
      <c r="B914" s="14" t="s">
        <v>673</v>
      </c>
      <c r="C914" s="189">
        <v>41611</v>
      </c>
      <c r="D914" s="196">
        <v>0</v>
      </c>
      <c r="E914" s="196">
        <v>0</v>
      </c>
      <c r="F914" s="190">
        <v>3.246527777777778E-2</v>
      </c>
      <c r="G914" s="194" t="s">
        <v>718</v>
      </c>
    </row>
    <row r="915" spans="2:7" x14ac:dyDescent="0.25">
      <c r="B915" s="14" t="s">
        <v>674</v>
      </c>
      <c r="C915" s="189">
        <v>41548</v>
      </c>
      <c r="D915" s="111">
        <v>0</v>
      </c>
      <c r="E915" s="111">
        <v>16</v>
      </c>
      <c r="F915" s="190">
        <v>1.0624999999999999E-2</v>
      </c>
      <c r="G915" s="194" t="s">
        <v>717</v>
      </c>
    </row>
    <row r="916" spans="2:7" x14ac:dyDescent="0.25">
      <c r="B916" s="14" t="s">
        <v>674</v>
      </c>
      <c r="C916" s="189">
        <v>41562</v>
      </c>
      <c r="D916" s="111">
        <v>0</v>
      </c>
      <c r="E916" s="111">
        <v>16</v>
      </c>
      <c r="F916" s="190">
        <v>1.6354166666666659E-2</v>
      </c>
      <c r="G916" s="194" t="s">
        <v>717</v>
      </c>
    </row>
    <row r="917" spans="2:7" x14ac:dyDescent="0.25">
      <c r="B917" s="14" t="s">
        <v>674</v>
      </c>
      <c r="C917" s="189">
        <v>41583</v>
      </c>
      <c r="D917" s="111">
        <v>0</v>
      </c>
      <c r="E917" s="111">
        <v>16</v>
      </c>
      <c r="F917" s="190">
        <v>1.5682870370370368E-2</v>
      </c>
      <c r="G917" s="194" t="s">
        <v>717</v>
      </c>
    </row>
    <row r="918" spans="2:7" x14ac:dyDescent="0.25">
      <c r="B918" s="14" t="s">
        <v>674</v>
      </c>
      <c r="C918" s="189">
        <v>41590</v>
      </c>
      <c r="D918" s="111">
        <v>0</v>
      </c>
      <c r="E918" s="111">
        <v>16</v>
      </c>
      <c r="F918" s="190">
        <v>1.592592592592592E-2</v>
      </c>
      <c r="G918" s="194" t="s">
        <v>717</v>
      </c>
    </row>
    <row r="919" spans="2:7" x14ac:dyDescent="0.25">
      <c r="B919" s="14" t="s">
        <v>674</v>
      </c>
      <c r="C919" s="189">
        <v>41597</v>
      </c>
      <c r="D919" s="111">
        <v>0</v>
      </c>
      <c r="E919" s="111">
        <v>16</v>
      </c>
      <c r="F919" s="190">
        <v>1.6018518518518522E-2</v>
      </c>
      <c r="G919" s="194" t="s">
        <v>717</v>
      </c>
    </row>
    <row r="920" spans="2:7" x14ac:dyDescent="0.25">
      <c r="B920" s="14" t="s">
        <v>674</v>
      </c>
      <c r="C920" s="189">
        <v>41604</v>
      </c>
      <c r="D920" s="111">
        <v>0</v>
      </c>
      <c r="E920" s="111">
        <v>16</v>
      </c>
      <c r="F920" s="190">
        <v>1.6064814814814816E-2</v>
      </c>
      <c r="G920" s="194" t="s">
        <v>717</v>
      </c>
    </row>
    <row r="921" spans="2:7" x14ac:dyDescent="0.25">
      <c r="B921" s="14" t="s">
        <v>674</v>
      </c>
      <c r="C921" s="189">
        <v>41653</v>
      </c>
      <c r="D921" s="111">
        <v>0</v>
      </c>
      <c r="E921" s="111">
        <v>16</v>
      </c>
      <c r="F921" s="190">
        <v>1.5960648148148151E-2</v>
      </c>
      <c r="G921" s="194" t="s">
        <v>717</v>
      </c>
    </row>
    <row r="922" spans="2:7" x14ac:dyDescent="0.25">
      <c r="B922" s="14" t="s">
        <v>674</v>
      </c>
      <c r="C922" s="189">
        <v>41667</v>
      </c>
      <c r="D922" s="111">
        <v>0</v>
      </c>
      <c r="E922" s="111">
        <v>16</v>
      </c>
      <c r="F922" s="190">
        <v>1.6354166666666666E-2</v>
      </c>
      <c r="G922" s="194" t="s">
        <v>717</v>
      </c>
    </row>
    <row r="923" spans="2:7" x14ac:dyDescent="0.25">
      <c r="B923" s="14" t="s">
        <v>674</v>
      </c>
      <c r="C923" s="189">
        <v>41674</v>
      </c>
      <c r="D923" s="111">
        <v>0</v>
      </c>
      <c r="E923" s="111">
        <v>16</v>
      </c>
      <c r="F923" s="190">
        <v>1.5578703703703704E-2</v>
      </c>
      <c r="G923" s="194" t="s">
        <v>717</v>
      </c>
    </row>
    <row r="924" spans="2:7" x14ac:dyDescent="0.25">
      <c r="B924" s="14" t="s">
        <v>674</v>
      </c>
      <c r="C924" s="189">
        <v>41681</v>
      </c>
      <c r="D924" s="111">
        <v>0</v>
      </c>
      <c r="E924" s="111">
        <v>16</v>
      </c>
      <c r="F924" s="190">
        <v>1.5347222222222222E-2</v>
      </c>
      <c r="G924" s="194" t="s">
        <v>717</v>
      </c>
    </row>
    <row r="925" spans="2:7" x14ac:dyDescent="0.25">
      <c r="B925" s="14" t="s">
        <v>674</v>
      </c>
      <c r="C925" s="189">
        <v>41688</v>
      </c>
      <c r="D925" s="111">
        <v>0</v>
      </c>
      <c r="E925" s="111">
        <v>16</v>
      </c>
      <c r="F925" s="190">
        <v>1.5462962962962963E-2</v>
      </c>
      <c r="G925" s="194" t="s">
        <v>717</v>
      </c>
    </row>
    <row r="926" spans="2:7" x14ac:dyDescent="0.25">
      <c r="B926" s="14" t="s">
        <v>674</v>
      </c>
      <c r="C926" s="189">
        <v>41716</v>
      </c>
      <c r="D926" s="111">
        <v>0</v>
      </c>
      <c r="E926" s="111">
        <v>16</v>
      </c>
      <c r="F926" s="190">
        <v>1.5682870370370371E-2</v>
      </c>
      <c r="G926" s="194" t="s">
        <v>717</v>
      </c>
    </row>
    <row r="927" spans="2:7" x14ac:dyDescent="0.25">
      <c r="B927" s="14" t="s">
        <v>674</v>
      </c>
      <c r="C927" s="189">
        <v>41611</v>
      </c>
      <c r="D927" s="196">
        <v>0</v>
      </c>
      <c r="E927" s="196">
        <v>0</v>
      </c>
      <c r="F927" s="190">
        <v>2.8391203703703707E-2</v>
      </c>
      <c r="G927" s="194" t="s">
        <v>718</v>
      </c>
    </row>
    <row r="928" spans="2:7" x14ac:dyDescent="0.25">
      <c r="B928" s="14" t="s">
        <v>674</v>
      </c>
      <c r="C928" s="189">
        <v>41623</v>
      </c>
      <c r="D928" s="196">
        <v>0</v>
      </c>
      <c r="E928" s="196">
        <v>18.5</v>
      </c>
      <c r="F928" s="190">
        <v>1.8310185185185186E-2</v>
      </c>
      <c r="G928" s="194" t="s">
        <v>719</v>
      </c>
    </row>
    <row r="929" spans="2:7" x14ac:dyDescent="0.25">
      <c r="B929" s="14" t="s">
        <v>674</v>
      </c>
      <c r="C929" s="189">
        <v>41686</v>
      </c>
      <c r="D929" s="196">
        <v>0</v>
      </c>
      <c r="E929" s="196">
        <v>40</v>
      </c>
      <c r="F929" s="190">
        <v>3.9525462962962964E-2</v>
      </c>
      <c r="G929" s="194" t="s">
        <v>720</v>
      </c>
    </row>
    <row r="930" spans="2:7" x14ac:dyDescent="0.25">
      <c r="B930" s="14" t="s">
        <v>675</v>
      </c>
      <c r="C930" s="189">
        <v>41653</v>
      </c>
      <c r="D930" s="111">
        <v>0</v>
      </c>
      <c r="E930" s="111">
        <v>16</v>
      </c>
      <c r="F930" s="190">
        <v>2.1215277777777777E-2</v>
      </c>
      <c r="G930" s="194" t="s">
        <v>717</v>
      </c>
    </row>
    <row r="931" spans="2:7" x14ac:dyDescent="0.25">
      <c r="B931" s="14" t="s">
        <v>675</v>
      </c>
      <c r="C931" s="189">
        <v>41660</v>
      </c>
      <c r="D931" s="111">
        <v>0</v>
      </c>
      <c r="E931" s="111">
        <v>16</v>
      </c>
      <c r="F931" s="190">
        <v>2.1099537037037038E-2</v>
      </c>
      <c r="G931" s="194" t="s">
        <v>717</v>
      </c>
    </row>
    <row r="932" spans="2:7" x14ac:dyDescent="0.25">
      <c r="B932" s="14" t="s">
        <v>675</v>
      </c>
      <c r="C932" s="189">
        <v>41674</v>
      </c>
      <c r="D932" s="111">
        <v>0</v>
      </c>
      <c r="E932" s="111">
        <v>16</v>
      </c>
      <c r="F932" s="190">
        <v>2.0682870370370372E-2</v>
      </c>
      <c r="G932" s="194" t="s">
        <v>717</v>
      </c>
    </row>
    <row r="933" spans="2:7" x14ac:dyDescent="0.25">
      <c r="B933" s="14" t="s">
        <v>675</v>
      </c>
      <c r="C933" s="189">
        <v>41688</v>
      </c>
      <c r="D933" s="111">
        <v>0</v>
      </c>
      <c r="E933" s="111">
        <v>16</v>
      </c>
      <c r="F933" s="190">
        <v>2.1030092592592597E-2</v>
      </c>
      <c r="G933" s="194" t="s">
        <v>717</v>
      </c>
    </row>
    <row r="934" spans="2:7" x14ac:dyDescent="0.25">
      <c r="B934" s="14" t="s">
        <v>676</v>
      </c>
      <c r="C934" s="189">
        <v>41583</v>
      </c>
      <c r="D934" s="111">
        <v>0</v>
      </c>
      <c r="E934" s="111">
        <v>16</v>
      </c>
      <c r="F934" s="190">
        <v>2.1875000000000006E-2</v>
      </c>
      <c r="G934" s="194" t="s">
        <v>717</v>
      </c>
    </row>
    <row r="935" spans="2:7" x14ac:dyDescent="0.25">
      <c r="B935" s="14" t="s">
        <v>677</v>
      </c>
      <c r="C935" s="189">
        <v>41583</v>
      </c>
      <c r="D935" s="111">
        <v>0</v>
      </c>
      <c r="E935" s="111">
        <v>16</v>
      </c>
      <c r="F935" s="190">
        <v>1.7986111111111112E-2</v>
      </c>
      <c r="G935" s="194" t="s">
        <v>717</v>
      </c>
    </row>
    <row r="936" spans="2:7" x14ac:dyDescent="0.25">
      <c r="B936" s="14" t="s">
        <v>677</v>
      </c>
      <c r="C936" s="189">
        <v>41597</v>
      </c>
      <c r="D936" s="111">
        <v>0</v>
      </c>
      <c r="E936" s="111">
        <v>16</v>
      </c>
      <c r="F936" s="190">
        <v>1.8078703703703704E-2</v>
      </c>
      <c r="G936" s="194" t="s">
        <v>717</v>
      </c>
    </row>
    <row r="937" spans="2:7" x14ac:dyDescent="0.25">
      <c r="B937" s="14" t="s">
        <v>677</v>
      </c>
      <c r="C937" s="189">
        <v>41618</v>
      </c>
      <c r="D937" s="111">
        <v>0</v>
      </c>
      <c r="E937" s="111">
        <v>16</v>
      </c>
      <c r="F937" s="190">
        <v>1.7974537037037035E-2</v>
      </c>
      <c r="G937" s="194" t="s">
        <v>717</v>
      </c>
    </row>
    <row r="938" spans="2:7" x14ac:dyDescent="0.25">
      <c r="B938" s="14" t="s">
        <v>678</v>
      </c>
      <c r="C938" s="189">
        <v>41590</v>
      </c>
      <c r="D938" s="111">
        <v>0</v>
      </c>
      <c r="E938" s="111">
        <v>16</v>
      </c>
      <c r="F938" s="190">
        <v>1.5671296296296301E-2</v>
      </c>
      <c r="G938" s="194" t="s">
        <v>717</v>
      </c>
    </row>
    <row r="939" spans="2:7" x14ac:dyDescent="0.25">
      <c r="B939" s="14" t="s">
        <v>678</v>
      </c>
      <c r="C939" s="189">
        <v>41604</v>
      </c>
      <c r="D939" s="111">
        <v>0</v>
      </c>
      <c r="E939" s="111">
        <v>16</v>
      </c>
      <c r="F939" s="190">
        <v>1.5972222222222221E-2</v>
      </c>
      <c r="G939" s="194" t="s">
        <v>717</v>
      </c>
    </row>
    <row r="940" spans="2:7" x14ac:dyDescent="0.25">
      <c r="B940" s="14" t="s">
        <v>678</v>
      </c>
      <c r="C940" s="189">
        <v>41618</v>
      </c>
      <c r="D940" s="111">
        <v>0</v>
      </c>
      <c r="E940" s="111">
        <v>16</v>
      </c>
      <c r="F940" s="190">
        <v>1.6099537037037037E-2</v>
      </c>
      <c r="G940" s="194" t="s">
        <v>717</v>
      </c>
    </row>
    <row r="941" spans="2:7" x14ac:dyDescent="0.25">
      <c r="B941" s="14" t="s">
        <v>678</v>
      </c>
      <c r="C941" s="189">
        <v>41667</v>
      </c>
      <c r="D941" s="111">
        <v>0</v>
      </c>
      <c r="E941" s="111">
        <v>16</v>
      </c>
      <c r="F941" s="190">
        <v>1.6550925925925924E-2</v>
      </c>
      <c r="G941" s="194" t="s">
        <v>717</v>
      </c>
    </row>
    <row r="942" spans="2:7" x14ac:dyDescent="0.25">
      <c r="B942" s="14" t="s">
        <v>678</v>
      </c>
      <c r="C942" s="189">
        <v>41674</v>
      </c>
      <c r="D942" s="111">
        <v>0</v>
      </c>
      <c r="E942" s="111">
        <v>16</v>
      </c>
      <c r="F942" s="190">
        <v>1.5717592592592592E-2</v>
      </c>
      <c r="G942" s="194" t="s">
        <v>717</v>
      </c>
    </row>
    <row r="943" spans="2:7" x14ac:dyDescent="0.25">
      <c r="B943" s="14" t="s">
        <v>678</v>
      </c>
      <c r="C943" s="189">
        <v>41688</v>
      </c>
      <c r="D943" s="111">
        <v>0</v>
      </c>
      <c r="E943" s="111">
        <v>16</v>
      </c>
      <c r="F943" s="190">
        <v>1.6655092592592593E-2</v>
      </c>
      <c r="G943" s="194" t="s">
        <v>717</v>
      </c>
    </row>
    <row r="944" spans="2:7" x14ac:dyDescent="0.25">
      <c r="B944" s="14" t="s">
        <v>679</v>
      </c>
      <c r="C944" s="189">
        <v>41590</v>
      </c>
      <c r="D944" s="111">
        <v>0</v>
      </c>
      <c r="E944" s="111">
        <v>16</v>
      </c>
      <c r="F944" s="190">
        <v>1.6331018518518519E-2</v>
      </c>
      <c r="G944" s="194" t="s">
        <v>717</v>
      </c>
    </row>
    <row r="945" spans="2:7" x14ac:dyDescent="0.25">
      <c r="B945" s="14" t="s">
        <v>680</v>
      </c>
      <c r="C945" s="189">
        <v>41597</v>
      </c>
      <c r="D945" s="111">
        <v>0</v>
      </c>
      <c r="E945" s="111">
        <v>16</v>
      </c>
      <c r="F945" s="190">
        <v>1.4108796296296296E-2</v>
      </c>
      <c r="G945" s="194" t="s">
        <v>717</v>
      </c>
    </row>
    <row r="946" spans="2:7" x14ac:dyDescent="0.25">
      <c r="B946" s="14" t="s">
        <v>680</v>
      </c>
      <c r="C946" s="189">
        <v>41653</v>
      </c>
      <c r="D946" s="111">
        <v>0</v>
      </c>
      <c r="E946" s="111">
        <v>16</v>
      </c>
      <c r="F946" s="190">
        <v>1.4317129629629631E-2</v>
      </c>
      <c r="G946" s="194" t="s">
        <v>717</v>
      </c>
    </row>
    <row r="947" spans="2:7" x14ac:dyDescent="0.25">
      <c r="B947" s="14" t="s">
        <v>680</v>
      </c>
      <c r="C947" s="189">
        <v>41681</v>
      </c>
      <c r="D947" s="111">
        <v>0</v>
      </c>
      <c r="E947" s="111">
        <v>16</v>
      </c>
      <c r="F947" s="190">
        <v>1.3819444444444445E-2</v>
      </c>
      <c r="G947" s="194" t="s">
        <v>717</v>
      </c>
    </row>
    <row r="948" spans="2:7" x14ac:dyDescent="0.25">
      <c r="B948" s="14" t="s">
        <v>681</v>
      </c>
      <c r="C948" s="189">
        <v>41562</v>
      </c>
      <c r="D948" s="111">
        <v>0</v>
      </c>
      <c r="E948" s="111">
        <v>16</v>
      </c>
      <c r="F948" s="190">
        <v>1.8530092592592584E-2</v>
      </c>
      <c r="G948" s="194" t="s">
        <v>717</v>
      </c>
    </row>
    <row r="949" spans="2:7" x14ac:dyDescent="0.25">
      <c r="B949" s="14" t="s">
        <v>681</v>
      </c>
      <c r="C949" s="189">
        <v>41653</v>
      </c>
      <c r="D949" s="111">
        <v>0</v>
      </c>
      <c r="E949" s="111">
        <v>16</v>
      </c>
      <c r="F949" s="190">
        <v>1.7870370370370373E-2</v>
      </c>
      <c r="G949" s="194" t="s">
        <v>717</v>
      </c>
    </row>
    <row r="950" spans="2:7" x14ac:dyDescent="0.25">
      <c r="B950" s="14" t="s">
        <v>681</v>
      </c>
      <c r="C950" s="189">
        <v>41660</v>
      </c>
      <c r="D950" s="111">
        <v>0</v>
      </c>
      <c r="E950" s="111">
        <v>16</v>
      </c>
      <c r="F950" s="190">
        <v>1.8043981481481484E-2</v>
      </c>
      <c r="G950" s="194" t="s">
        <v>717</v>
      </c>
    </row>
    <row r="951" spans="2:7" x14ac:dyDescent="0.25">
      <c r="B951" s="14" t="s">
        <v>681</v>
      </c>
      <c r="C951" s="189">
        <v>41667</v>
      </c>
      <c r="D951" s="111">
        <v>0</v>
      </c>
      <c r="E951" s="111">
        <v>16</v>
      </c>
      <c r="F951" s="190">
        <v>1.7546296296296296E-2</v>
      </c>
      <c r="G951" s="194" t="s">
        <v>717</v>
      </c>
    </row>
    <row r="952" spans="2:7" x14ac:dyDescent="0.25">
      <c r="B952" s="14" t="s">
        <v>681</v>
      </c>
      <c r="C952" s="189">
        <v>41674</v>
      </c>
      <c r="D952" s="111">
        <v>0</v>
      </c>
      <c r="E952" s="111">
        <v>16</v>
      </c>
      <c r="F952" s="190">
        <v>1.7557870370370373E-2</v>
      </c>
      <c r="G952" s="194" t="s">
        <v>717</v>
      </c>
    </row>
    <row r="953" spans="2:7" x14ac:dyDescent="0.25">
      <c r="B953" s="14" t="s">
        <v>681</v>
      </c>
      <c r="C953" s="189">
        <v>41681</v>
      </c>
      <c r="D953" s="111">
        <v>0</v>
      </c>
      <c r="E953" s="111">
        <v>16</v>
      </c>
      <c r="F953" s="190">
        <v>1.7372685185185185E-2</v>
      </c>
      <c r="G953" s="194" t="s">
        <v>717</v>
      </c>
    </row>
    <row r="954" spans="2:7" x14ac:dyDescent="0.25">
      <c r="B954" s="14" t="s">
        <v>681</v>
      </c>
      <c r="C954" s="189">
        <v>41686</v>
      </c>
      <c r="D954" s="196">
        <v>0</v>
      </c>
      <c r="E954" s="196">
        <v>40</v>
      </c>
      <c r="F954" s="190">
        <v>4.4189814814814814E-2</v>
      </c>
      <c r="G954" s="194" t="s">
        <v>720</v>
      </c>
    </row>
    <row r="955" spans="2:7" x14ac:dyDescent="0.25">
      <c r="B955" s="14" t="s">
        <v>682</v>
      </c>
      <c r="C955" s="189">
        <v>41548</v>
      </c>
      <c r="D955" s="111">
        <v>0</v>
      </c>
      <c r="E955" s="111">
        <v>16</v>
      </c>
      <c r="F955" s="190">
        <v>1.357638888888889E-2</v>
      </c>
      <c r="G955" s="194" t="s">
        <v>717</v>
      </c>
    </row>
    <row r="956" spans="2:7" x14ac:dyDescent="0.25">
      <c r="B956" s="14" t="s">
        <v>683</v>
      </c>
      <c r="C956" s="189">
        <v>41674</v>
      </c>
      <c r="D956" s="111">
        <v>0</v>
      </c>
      <c r="E956" s="111">
        <v>16</v>
      </c>
      <c r="F956" s="190">
        <v>1.7013888888888887E-2</v>
      </c>
      <c r="G956" s="194" t="s">
        <v>717</v>
      </c>
    </row>
    <row r="957" spans="2:7" x14ac:dyDescent="0.25">
      <c r="B957" s="14" t="s">
        <v>684</v>
      </c>
      <c r="C957" s="189">
        <v>41548</v>
      </c>
      <c r="D957" s="111">
        <v>0</v>
      </c>
      <c r="E957" s="111">
        <v>16</v>
      </c>
      <c r="F957" s="190">
        <v>1.0138888888888888E-2</v>
      </c>
      <c r="G957" s="194" t="s">
        <v>717</v>
      </c>
    </row>
    <row r="958" spans="2:7" x14ac:dyDescent="0.25">
      <c r="B958" s="14" t="s">
        <v>684</v>
      </c>
      <c r="C958" s="189">
        <v>41576</v>
      </c>
      <c r="D958" s="111">
        <v>0</v>
      </c>
      <c r="E958" s="111">
        <v>16</v>
      </c>
      <c r="F958" s="190">
        <v>1.6898148148148148E-2</v>
      </c>
      <c r="G958" s="194" t="s">
        <v>717</v>
      </c>
    </row>
    <row r="959" spans="2:7" x14ac:dyDescent="0.25">
      <c r="B959" s="14" t="s">
        <v>684</v>
      </c>
      <c r="C959" s="189">
        <v>41604</v>
      </c>
      <c r="D959" s="111">
        <v>0</v>
      </c>
      <c r="E959" s="111">
        <v>16</v>
      </c>
      <c r="F959" s="190">
        <v>1.6250000000000001E-2</v>
      </c>
      <c r="G959" s="194" t="s">
        <v>717</v>
      </c>
    </row>
    <row r="960" spans="2:7" x14ac:dyDescent="0.25">
      <c r="B960" s="14" t="s">
        <v>685</v>
      </c>
      <c r="C960" s="189">
        <v>41618</v>
      </c>
      <c r="D960" s="111">
        <v>0</v>
      </c>
      <c r="E960" s="111">
        <v>16</v>
      </c>
      <c r="F960" s="190">
        <v>1.5462962962962963E-2</v>
      </c>
      <c r="G960" s="194" t="s">
        <v>717</v>
      </c>
    </row>
    <row r="961" spans="2:7" x14ac:dyDescent="0.25">
      <c r="B961" s="14" t="s">
        <v>685</v>
      </c>
      <c r="C961" s="189">
        <v>41623</v>
      </c>
      <c r="D961" s="196">
        <v>0</v>
      </c>
      <c r="E961" s="196">
        <v>18.5</v>
      </c>
      <c r="F961" s="190">
        <v>1.8263888888888889E-2</v>
      </c>
      <c r="G961" s="194" t="s">
        <v>719</v>
      </c>
    </row>
    <row r="962" spans="2:7" x14ac:dyDescent="0.25">
      <c r="B962" s="14" t="s">
        <v>686</v>
      </c>
      <c r="C962" s="189">
        <v>41618</v>
      </c>
      <c r="D962" s="111">
        <v>0</v>
      </c>
      <c r="E962" s="111">
        <v>16</v>
      </c>
      <c r="F962" s="190">
        <v>1.5763888888888886E-2</v>
      </c>
      <c r="G962" s="194" t="s">
        <v>717</v>
      </c>
    </row>
    <row r="963" spans="2:7" x14ac:dyDescent="0.25">
      <c r="B963" s="14" t="s">
        <v>686</v>
      </c>
      <c r="C963" s="189">
        <v>41653</v>
      </c>
      <c r="D963" s="111">
        <v>0</v>
      </c>
      <c r="E963" s="111">
        <v>16</v>
      </c>
      <c r="F963" s="190">
        <v>1.6412037037037037E-2</v>
      </c>
      <c r="G963" s="194" t="s">
        <v>717</v>
      </c>
    </row>
    <row r="964" spans="2:7" x14ac:dyDescent="0.25">
      <c r="B964" s="14" t="s">
        <v>686</v>
      </c>
      <c r="C964" s="189">
        <v>41688</v>
      </c>
      <c r="D964" s="111">
        <v>0</v>
      </c>
      <c r="E964" s="111">
        <v>16</v>
      </c>
      <c r="F964" s="190">
        <v>1.5636574074074074E-2</v>
      </c>
      <c r="G964" s="194" t="s">
        <v>717</v>
      </c>
    </row>
    <row r="965" spans="2:7" x14ac:dyDescent="0.25">
      <c r="B965" s="14" t="s">
        <v>686</v>
      </c>
      <c r="C965" s="189">
        <v>41611</v>
      </c>
      <c r="D965" s="196">
        <v>0</v>
      </c>
      <c r="E965" s="196">
        <v>0</v>
      </c>
      <c r="F965" s="190">
        <v>2.6377314814814815E-2</v>
      </c>
      <c r="G965" s="194" t="s">
        <v>718</v>
      </c>
    </row>
    <row r="966" spans="2:7" x14ac:dyDescent="0.25">
      <c r="B966" s="14" t="s">
        <v>686</v>
      </c>
      <c r="C966" s="189">
        <v>41623</v>
      </c>
      <c r="D966" s="196">
        <v>0</v>
      </c>
      <c r="E966" s="196">
        <v>18.5</v>
      </c>
      <c r="F966" s="190">
        <v>1.8449074074074073E-2</v>
      </c>
      <c r="G966" s="194" t="s">
        <v>719</v>
      </c>
    </row>
    <row r="967" spans="2:7" x14ac:dyDescent="0.25">
      <c r="B967" s="14" t="s">
        <v>687</v>
      </c>
      <c r="C967" s="189">
        <v>41660</v>
      </c>
      <c r="D967" s="111">
        <v>0</v>
      </c>
      <c r="E967" s="111">
        <v>16</v>
      </c>
      <c r="F967" s="190">
        <v>1.8738425925925926E-2</v>
      </c>
      <c r="G967" s="194" t="s">
        <v>717</v>
      </c>
    </row>
    <row r="968" spans="2:7" x14ac:dyDescent="0.25">
      <c r="B968" s="14" t="s">
        <v>687</v>
      </c>
      <c r="C968" s="189">
        <v>41674</v>
      </c>
      <c r="D968" s="111">
        <v>0</v>
      </c>
      <c r="E968" s="111">
        <v>16</v>
      </c>
      <c r="F968" s="190">
        <v>1.8576388888888889E-2</v>
      </c>
      <c r="G968" s="194" t="s">
        <v>717</v>
      </c>
    </row>
    <row r="969" spans="2:7" x14ac:dyDescent="0.25">
      <c r="B969" s="14" t="s">
        <v>688</v>
      </c>
      <c r="C969" s="189">
        <v>41548</v>
      </c>
      <c r="D969" s="111">
        <v>0</v>
      </c>
      <c r="E969" s="111">
        <v>16</v>
      </c>
      <c r="F969" s="190">
        <v>1.1458333333333334E-2</v>
      </c>
      <c r="G969" s="194" t="s">
        <v>717</v>
      </c>
    </row>
    <row r="970" spans="2:7" x14ac:dyDescent="0.25">
      <c r="B970" s="14" t="s">
        <v>688</v>
      </c>
      <c r="C970" s="189">
        <v>41562</v>
      </c>
      <c r="D970" s="111">
        <v>0</v>
      </c>
      <c r="E970" s="111">
        <v>16</v>
      </c>
      <c r="F970" s="190">
        <v>1.8287037037037039E-2</v>
      </c>
      <c r="G970" s="194" t="s">
        <v>717</v>
      </c>
    </row>
    <row r="971" spans="2:7" x14ac:dyDescent="0.25">
      <c r="B971" s="14" t="s">
        <v>688</v>
      </c>
      <c r="C971" s="189">
        <v>41569</v>
      </c>
      <c r="D971" s="111">
        <v>0</v>
      </c>
      <c r="E971" s="111">
        <v>16</v>
      </c>
      <c r="F971" s="190">
        <v>1.7835648148148146E-2</v>
      </c>
      <c r="G971" s="194" t="s">
        <v>717</v>
      </c>
    </row>
    <row r="972" spans="2:7" x14ac:dyDescent="0.25">
      <c r="B972" s="14" t="s">
        <v>688</v>
      </c>
      <c r="C972" s="189">
        <v>41590</v>
      </c>
      <c r="D972" s="111">
        <v>0</v>
      </c>
      <c r="E972" s="111">
        <v>16</v>
      </c>
      <c r="F972" s="190">
        <v>1.8587962962962966E-2</v>
      </c>
      <c r="G972" s="194" t="s">
        <v>717</v>
      </c>
    </row>
    <row r="973" spans="2:7" x14ac:dyDescent="0.25">
      <c r="B973" s="14" t="s">
        <v>688</v>
      </c>
      <c r="C973" s="189">
        <v>41597</v>
      </c>
      <c r="D973" s="111">
        <v>0</v>
      </c>
      <c r="E973" s="111">
        <v>16</v>
      </c>
      <c r="F973" s="190">
        <v>1.8344907407407404E-2</v>
      </c>
      <c r="G973" s="194" t="s">
        <v>717</v>
      </c>
    </row>
    <row r="974" spans="2:7" x14ac:dyDescent="0.25">
      <c r="B974" s="14" t="s">
        <v>688</v>
      </c>
      <c r="C974" s="189">
        <v>41604</v>
      </c>
      <c r="D974" s="111">
        <v>0</v>
      </c>
      <c r="E974" s="111">
        <v>16</v>
      </c>
      <c r="F974" s="190">
        <v>1.7962962962962962E-2</v>
      </c>
      <c r="G974" s="194" t="s">
        <v>717</v>
      </c>
    </row>
    <row r="975" spans="2:7" x14ac:dyDescent="0.25">
      <c r="B975" s="14" t="s">
        <v>688</v>
      </c>
      <c r="C975" s="189">
        <v>41618</v>
      </c>
      <c r="D975" s="111">
        <v>0</v>
      </c>
      <c r="E975" s="111">
        <v>16</v>
      </c>
      <c r="F975" s="190">
        <v>1.7824074074074076E-2</v>
      </c>
      <c r="G975" s="194" t="s">
        <v>717</v>
      </c>
    </row>
    <row r="976" spans="2:7" x14ac:dyDescent="0.25">
      <c r="B976" s="14" t="s">
        <v>688</v>
      </c>
      <c r="C976" s="189">
        <v>41674</v>
      </c>
      <c r="D976" s="111">
        <v>0</v>
      </c>
      <c r="E976" s="111">
        <v>16</v>
      </c>
      <c r="F976" s="190">
        <v>1.7650462962962962E-2</v>
      </c>
      <c r="G976" s="194" t="s">
        <v>717</v>
      </c>
    </row>
    <row r="977" spans="2:7" x14ac:dyDescent="0.25">
      <c r="B977" s="14" t="s">
        <v>688</v>
      </c>
      <c r="C977" s="189">
        <v>41681</v>
      </c>
      <c r="D977" s="111">
        <v>0</v>
      </c>
      <c r="E977" s="111">
        <v>16</v>
      </c>
      <c r="F977" s="190">
        <v>1.7835648148148149E-2</v>
      </c>
      <c r="G977" s="194" t="s">
        <v>717</v>
      </c>
    </row>
    <row r="978" spans="2:7" x14ac:dyDescent="0.25">
      <c r="B978" s="14" t="s">
        <v>688</v>
      </c>
      <c r="C978" s="189">
        <v>41688</v>
      </c>
      <c r="D978" s="111">
        <v>0</v>
      </c>
      <c r="E978" s="111">
        <v>16</v>
      </c>
      <c r="F978" s="190">
        <v>1.7384259259259262E-2</v>
      </c>
      <c r="G978" s="194" t="s">
        <v>717</v>
      </c>
    </row>
    <row r="979" spans="2:7" x14ac:dyDescent="0.25">
      <c r="B979" s="14" t="s">
        <v>688</v>
      </c>
      <c r="C979" s="189">
        <v>41695</v>
      </c>
      <c r="D979" s="111">
        <v>0</v>
      </c>
      <c r="E979" s="111">
        <v>16</v>
      </c>
      <c r="F979" s="190">
        <v>1.7673611111111109E-2</v>
      </c>
      <c r="G979" s="194" t="s">
        <v>717</v>
      </c>
    </row>
    <row r="980" spans="2:7" x14ac:dyDescent="0.25">
      <c r="B980" s="14" t="s">
        <v>688</v>
      </c>
      <c r="C980" s="189">
        <v>41709</v>
      </c>
      <c r="D980" s="111">
        <v>0</v>
      </c>
      <c r="E980" s="111">
        <v>16</v>
      </c>
      <c r="F980" s="190">
        <v>1.7361111111111112E-2</v>
      </c>
      <c r="G980" s="194" t="s">
        <v>717</v>
      </c>
    </row>
    <row r="981" spans="2:7" x14ac:dyDescent="0.25">
      <c r="B981" s="14" t="s">
        <v>688</v>
      </c>
      <c r="C981" s="189">
        <v>41716</v>
      </c>
      <c r="D981" s="111">
        <v>0</v>
      </c>
      <c r="E981" s="111">
        <v>16</v>
      </c>
      <c r="F981" s="190">
        <v>1.7650462962962962E-2</v>
      </c>
      <c r="G981" s="194" t="s">
        <v>717</v>
      </c>
    </row>
    <row r="982" spans="2:7" x14ac:dyDescent="0.25">
      <c r="B982" s="14" t="s">
        <v>688</v>
      </c>
      <c r="C982" s="189">
        <v>41611</v>
      </c>
      <c r="D982" s="196">
        <v>0</v>
      </c>
      <c r="E982" s="196">
        <v>0</v>
      </c>
      <c r="F982" s="190">
        <v>3.1817129629629633E-2</v>
      </c>
      <c r="G982" s="194" t="s">
        <v>718</v>
      </c>
    </row>
    <row r="983" spans="2:7" x14ac:dyDescent="0.25">
      <c r="B983" s="14" t="s">
        <v>688</v>
      </c>
      <c r="C983" s="189">
        <v>41623</v>
      </c>
      <c r="D983" s="196">
        <v>0</v>
      </c>
      <c r="E983" s="196">
        <v>18.5</v>
      </c>
      <c r="F983" s="190">
        <v>2.0914351851851851E-2</v>
      </c>
      <c r="G983" s="194" t="s">
        <v>719</v>
      </c>
    </row>
    <row r="984" spans="2:7" x14ac:dyDescent="0.25">
      <c r="B984" s="14" t="s">
        <v>688</v>
      </c>
      <c r="C984" s="189">
        <v>41686</v>
      </c>
      <c r="D984" s="196">
        <v>0</v>
      </c>
      <c r="E984" s="196">
        <v>40</v>
      </c>
      <c r="F984" s="190">
        <v>4.5405092592592594E-2</v>
      </c>
      <c r="G984" s="194" t="s">
        <v>720</v>
      </c>
    </row>
    <row r="985" spans="2:7" x14ac:dyDescent="0.25">
      <c r="B985" s="14" t="s">
        <v>688</v>
      </c>
      <c r="C985" s="189">
        <v>41700</v>
      </c>
      <c r="D985" s="196">
        <v>0</v>
      </c>
      <c r="E985" s="196">
        <v>25</v>
      </c>
      <c r="F985" s="190">
        <v>2.7916666666666669E-2</v>
      </c>
      <c r="G985" s="194" t="s">
        <v>721</v>
      </c>
    </row>
    <row r="986" spans="2:7" x14ac:dyDescent="0.25">
      <c r="B986" s="14" t="s">
        <v>689</v>
      </c>
      <c r="C986" s="189">
        <v>41695</v>
      </c>
      <c r="D986" s="111">
        <v>0</v>
      </c>
      <c r="E986" s="111">
        <v>16</v>
      </c>
      <c r="F986" s="190">
        <v>1.8553240740740742E-2</v>
      </c>
      <c r="G986" s="194" t="s">
        <v>717</v>
      </c>
    </row>
    <row r="987" spans="2:7" x14ac:dyDescent="0.25">
      <c r="B987" s="14" t="s">
        <v>690</v>
      </c>
      <c r="C987" s="189">
        <v>41562</v>
      </c>
      <c r="D987" s="111">
        <v>0</v>
      </c>
      <c r="E987" s="111">
        <v>16</v>
      </c>
      <c r="F987" s="190">
        <v>1.996527777777778E-2</v>
      </c>
      <c r="G987" s="194" t="s">
        <v>717</v>
      </c>
    </row>
    <row r="988" spans="2:7" x14ac:dyDescent="0.25">
      <c r="B988" s="14" t="s">
        <v>690</v>
      </c>
      <c r="C988" s="189">
        <v>41604</v>
      </c>
      <c r="D988" s="111">
        <v>0</v>
      </c>
      <c r="E988" s="111">
        <v>16</v>
      </c>
      <c r="F988" s="190">
        <v>2.011574074074074E-2</v>
      </c>
      <c r="G988" s="194" t="s">
        <v>717</v>
      </c>
    </row>
    <row r="989" spans="2:7" x14ac:dyDescent="0.25">
      <c r="B989" s="14" t="s">
        <v>690</v>
      </c>
      <c r="C989" s="189">
        <v>41611</v>
      </c>
      <c r="D989" s="196">
        <v>0</v>
      </c>
      <c r="E989" s="196">
        <v>0</v>
      </c>
      <c r="F989" s="190">
        <v>3.4733796296296297E-2</v>
      </c>
      <c r="G989" s="194" t="s">
        <v>718</v>
      </c>
    </row>
    <row r="990" spans="2:7" x14ac:dyDescent="0.25">
      <c r="B990" s="14" t="s">
        <v>691</v>
      </c>
      <c r="C990" s="189">
        <v>41688</v>
      </c>
      <c r="D990" s="111">
        <v>0</v>
      </c>
      <c r="E990" s="111">
        <v>16</v>
      </c>
      <c r="F990" s="190">
        <v>1.9884259259259258E-2</v>
      </c>
      <c r="G990" s="194" t="s">
        <v>717</v>
      </c>
    </row>
    <row r="991" spans="2:7" x14ac:dyDescent="0.25">
      <c r="B991" s="14" t="s">
        <v>691</v>
      </c>
      <c r="C991" s="189">
        <v>41716</v>
      </c>
      <c r="D991" s="111">
        <v>0</v>
      </c>
      <c r="E991" s="111">
        <v>16</v>
      </c>
      <c r="F991" s="190">
        <v>1.9884259259259258E-2</v>
      </c>
      <c r="G991" s="194" t="s">
        <v>717</v>
      </c>
    </row>
    <row r="992" spans="2:7" x14ac:dyDescent="0.25">
      <c r="B992" s="14" t="s">
        <v>692</v>
      </c>
      <c r="C992" s="189">
        <v>41576</v>
      </c>
      <c r="D992" s="111">
        <v>0</v>
      </c>
      <c r="E992" s="111">
        <v>16</v>
      </c>
      <c r="F992" s="190">
        <v>1.5891203703703706E-2</v>
      </c>
      <c r="G992" s="194" t="s">
        <v>717</v>
      </c>
    </row>
    <row r="993" spans="2:7" x14ac:dyDescent="0.25">
      <c r="B993" s="14" t="s">
        <v>692</v>
      </c>
      <c r="C993" s="189">
        <v>41653</v>
      </c>
      <c r="D993" s="111">
        <v>0</v>
      </c>
      <c r="E993" s="111">
        <v>16</v>
      </c>
      <c r="F993" s="190">
        <v>1.554398148148148E-2</v>
      </c>
      <c r="G993" s="194" t="s">
        <v>717</v>
      </c>
    </row>
    <row r="994" spans="2:7" x14ac:dyDescent="0.25">
      <c r="B994" s="14" t="s">
        <v>693</v>
      </c>
      <c r="C994" s="189">
        <v>41548</v>
      </c>
      <c r="D994" s="111">
        <v>0</v>
      </c>
      <c r="E994" s="111">
        <v>16</v>
      </c>
      <c r="F994" s="190">
        <v>9.4328703703703692E-3</v>
      </c>
      <c r="G994" s="194" t="s">
        <v>717</v>
      </c>
    </row>
    <row r="995" spans="2:7" x14ac:dyDescent="0.25">
      <c r="B995" s="14" t="s">
        <v>693</v>
      </c>
      <c r="C995" s="189">
        <v>41562</v>
      </c>
      <c r="D995" s="111">
        <v>0</v>
      </c>
      <c r="E995" s="111">
        <v>16</v>
      </c>
      <c r="F995" s="190">
        <v>1.5335648148148147E-2</v>
      </c>
      <c r="G995" s="194" t="s">
        <v>717</v>
      </c>
    </row>
    <row r="996" spans="2:7" x14ac:dyDescent="0.25">
      <c r="B996" s="14" t="s">
        <v>693</v>
      </c>
      <c r="C996" s="189">
        <v>41569</v>
      </c>
      <c r="D996" s="111">
        <v>0</v>
      </c>
      <c r="E996" s="111">
        <v>16</v>
      </c>
      <c r="F996" s="190">
        <v>1.511574074074074E-2</v>
      </c>
      <c r="G996" s="194" t="s">
        <v>717</v>
      </c>
    </row>
    <row r="997" spans="2:7" x14ac:dyDescent="0.25">
      <c r="B997" s="14" t="s">
        <v>693</v>
      </c>
      <c r="C997" s="189">
        <v>41576</v>
      </c>
      <c r="D997" s="111">
        <v>0</v>
      </c>
      <c r="E997" s="111">
        <v>16</v>
      </c>
      <c r="F997" s="190">
        <v>1.5370370370370369E-2</v>
      </c>
      <c r="G997" s="194" t="s">
        <v>717</v>
      </c>
    </row>
    <row r="998" spans="2:7" x14ac:dyDescent="0.25">
      <c r="B998" s="14" t="s">
        <v>693</v>
      </c>
      <c r="C998" s="189">
        <v>41583</v>
      </c>
      <c r="D998" s="111">
        <v>0</v>
      </c>
      <c r="E998" s="111">
        <v>16</v>
      </c>
      <c r="F998" s="190">
        <v>1.5416666666666667E-2</v>
      </c>
      <c r="G998" s="194" t="s">
        <v>717</v>
      </c>
    </row>
    <row r="999" spans="2:7" x14ac:dyDescent="0.25">
      <c r="B999" s="14" t="s">
        <v>693</v>
      </c>
      <c r="C999" s="189">
        <v>41590</v>
      </c>
      <c r="D999" s="111">
        <v>0</v>
      </c>
      <c r="E999" s="111">
        <v>16</v>
      </c>
      <c r="F999" s="190">
        <v>1.5324074074074073E-2</v>
      </c>
      <c r="G999" s="194" t="s">
        <v>717</v>
      </c>
    </row>
    <row r="1000" spans="2:7" x14ac:dyDescent="0.25">
      <c r="B1000" s="14" t="s">
        <v>693</v>
      </c>
      <c r="C1000" s="189">
        <v>41597</v>
      </c>
      <c r="D1000" s="111">
        <v>0</v>
      </c>
      <c r="E1000" s="111">
        <v>16</v>
      </c>
      <c r="F1000" s="190">
        <v>1.5358796296296294E-2</v>
      </c>
      <c r="G1000" s="194" t="s">
        <v>717</v>
      </c>
    </row>
    <row r="1001" spans="2:7" x14ac:dyDescent="0.25">
      <c r="B1001" s="14" t="s">
        <v>693</v>
      </c>
      <c r="C1001" s="189">
        <v>41653</v>
      </c>
      <c r="D1001" s="111">
        <v>0</v>
      </c>
      <c r="E1001" s="111">
        <v>16</v>
      </c>
      <c r="F1001" s="190">
        <v>1.4965277777777779E-2</v>
      </c>
      <c r="G1001" s="194" t="s">
        <v>717</v>
      </c>
    </row>
    <row r="1002" spans="2:7" x14ac:dyDescent="0.25">
      <c r="B1002" s="14" t="s">
        <v>693</v>
      </c>
      <c r="C1002" s="189">
        <v>41660</v>
      </c>
      <c r="D1002" s="111">
        <v>0</v>
      </c>
      <c r="E1002" s="111">
        <v>16</v>
      </c>
      <c r="F1002" s="190">
        <v>1.511574074074074E-2</v>
      </c>
      <c r="G1002" s="194" t="s">
        <v>717</v>
      </c>
    </row>
    <row r="1003" spans="2:7" x14ac:dyDescent="0.25">
      <c r="B1003" s="14" t="s">
        <v>693</v>
      </c>
      <c r="C1003" s="189">
        <v>41667</v>
      </c>
      <c r="D1003" s="111">
        <v>0</v>
      </c>
      <c r="E1003" s="111">
        <v>16</v>
      </c>
      <c r="F1003" s="190">
        <v>1.5173611111111112E-2</v>
      </c>
      <c r="G1003" s="194" t="s">
        <v>717</v>
      </c>
    </row>
    <row r="1004" spans="2:7" x14ac:dyDescent="0.25">
      <c r="B1004" s="14" t="s">
        <v>693</v>
      </c>
      <c r="C1004" s="189">
        <v>41674</v>
      </c>
      <c r="D1004" s="111">
        <v>0</v>
      </c>
      <c r="E1004" s="111">
        <v>16</v>
      </c>
      <c r="F1004" s="190">
        <v>1.486111111111111E-2</v>
      </c>
      <c r="G1004" s="194" t="s">
        <v>717</v>
      </c>
    </row>
    <row r="1005" spans="2:7" x14ac:dyDescent="0.25">
      <c r="B1005" s="14" t="s">
        <v>693</v>
      </c>
      <c r="C1005" s="189">
        <v>41681</v>
      </c>
      <c r="D1005" s="111">
        <v>0</v>
      </c>
      <c r="E1005" s="111">
        <v>16</v>
      </c>
      <c r="F1005" s="190">
        <v>1.4988425925925926E-2</v>
      </c>
      <c r="G1005" s="194" t="s">
        <v>717</v>
      </c>
    </row>
    <row r="1006" spans="2:7" x14ac:dyDescent="0.25">
      <c r="B1006" s="14" t="s">
        <v>693</v>
      </c>
      <c r="C1006" s="189">
        <v>41688</v>
      </c>
      <c r="D1006" s="111">
        <v>0</v>
      </c>
      <c r="E1006" s="111">
        <v>16</v>
      </c>
      <c r="F1006" s="190">
        <v>1.4652777777777778E-2</v>
      </c>
      <c r="G1006" s="194" t="s">
        <v>717</v>
      </c>
    </row>
    <row r="1007" spans="2:7" x14ac:dyDescent="0.25">
      <c r="B1007" s="14" t="s">
        <v>693</v>
      </c>
      <c r="C1007" s="189">
        <v>41695</v>
      </c>
      <c r="D1007" s="111">
        <v>0</v>
      </c>
      <c r="E1007" s="111">
        <v>16</v>
      </c>
      <c r="F1007" s="190">
        <v>1.5046296296296295E-2</v>
      </c>
      <c r="G1007" s="194" t="s">
        <v>717</v>
      </c>
    </row>
    <row r="1008" spans="2:7" x14ac:dyDescent="0.25">
      <c r="B1008" s="14" t="s">
        <v>693</v>
      </c>
      <c r="C1008" s="189">
        <v>41716</v>
      </c>
      <c r="D1008" s="111">
        <v>0</v>
      </c>
      <c r="E1008" s="111">
        <v>16</v>
      </c>
      <c r="F1008" s="190">
        <v>1.4814814814814814E-2</v>
      </c>
      <c r="G1008" s="194" t="s">
        <v>717</v>
      </c>
    </row>
    <row r="1009" spans="2:7" x14ac:dyDescent="0.25">
      <c r="B1009" s="14" t="s">
        <v>693</v>
      </c>
      <c r="C1009" s="189">
        <v>41611</v>
      </c>
      <c r="D1009" s="196">
        <v>0</v>
      </c>
      <c r="E1009" s="196">
        <v>0</v>
      </c>
      <c r="F1009" s="190">
        <v>2.5567129629629634E-2</v>
      </c>
      <c r="G1009" s="194" t="s">
        <v>718</v>
      </c>
    </row>
    <row r="1010" spans="2:7" x14ac:dyDescent="0.25">
      <c r="B1010" s="14" t="s">
        <v>693</v>
      </c>
      <c r="C1010" s="189">
        <v>41623</v>
      </c>
      <c r="D1010" s="196">
        <v>0</v>
      </c>
      <c r="E1010" s="196">
        <v>18.5</v>
      </c>
      <c r="F1010" s="190">
        <v>1.7789351851851851E-2</v>
      </c>
      <c r="G1010" s="194" t="s">
        <v>719</v>
      </c>
    </row>
    <row r="1011" spans="2:7" x14ac:dyDescent="0.25">
      <c r="B1011" s="14" t="s">
        <v>693</v>
      </c>
      <c r="C1011" s="189">
        <v>41686</v>
      </c>
      <c r="D1011" s="196">
        <v>0</v>
      </c>
      <c r="E1011" s="196">
        <v>40</v>
      </c>
      <c r="F1011" s="190">
        <v>3.8530092592592595E-2</v>
      </c>
      <c r="G1011" s="194" t="s">
        <v>720</v>
      </c>
    </row>
    <row r="1012" spans="2:7" x14ac:dyDescent="0.25">
      <c r="B1012" s="14" t="s">
        <v>693</v>
      </c>
      <c r="C1012" s="189">
        <v>41700</v>
      </c>
      <c r="D1012" s="196">
        <v>0</v>
      </c>
      <c r="E1012" s="196">
        <v>25</v>
      </c>
      <c r="F1012" s="190">
        <v>2.388888888888889E-2</v>
      </c>
      <c r="G1012" s="194" t="s">
        <v>721</v>
      </c>
    </row>
    <row r="1013" spans="2:7" x14ac:dyDescent="0.25">
      <c r="B1013" s="14" t="s">
        <v>694</v>
      </c>
      <c r="C1013" s="189">
        <v>41590</v>
      </c>
      <c r="D1013" s="111">
        <v>0</v>
      </c>
      <c r="E1013" s="111">
        <v>16</v>
      </c>
      <c r="F1013" s="190">
        <v>1.9606481481481482E-2</v>
      </c>
      <c r="G1013" s="194" t="s">
        <v>717</v>
      </c>
    </row>
    <row r="1014" spans="2:7" x14ac:dyDescent="0.25">
      <c r="B1014" s="14" t="s">
        <v>694</v>
      </c>
      <c r="C1014" s="189">
        <v>41623</v>
      </c>
      <c r="D1014" s="196">
        <v>0</v>
      </c>
      <c r="E1014" s="196">
        <v>18.5</v>
      </c>
      <c r="F1014" s="190">
        <v>2.3078703703703702E-2</v>
      </c>
      <c r="G1014" s="194" t="s">
        <v>719</v>
      </c>
    </row>
    <row r="1015" spans="2:7" x14ac:dyDescent="0.25">
      <c r="B1015" s="14" t="s">
        <v>695</v>
      </c>
      <c r="C1015" s="189">
        <v>41688</v>
      </c>
      <c r="D1015" s="111">
        <v>0</v>
      </c>
      <c r="E1015" s="111">
        <v>16</v>
      </c>
      <c r="F1015" s="190">
        <v>1.9953703703703706E-2</v>
      </c>
      <c r="G1015" s="194" t="s">
        <v>717</v>
      </c>
    </row>
    <row r="1016" spans="2:7" x14ac:dyDescent="0.25">
      <c r="B1016" s="14" t="s">
        <v>696</v>
      </c>
      <c r="C1016" s="189">
        <v>41583</v>
      </c>
      <c r="D1016" s="111">
        <v>0</v>
      </c>
      <c r="E1016" s="111">
        <v>16</v>
      </c>
      <c r="F1016" s="190">
        <v>1.8437499999999996E-2</v>
      </c>
      <c r="G1016" s="194" t="s">
        <v>717</v>
      </c>
    </row>
    <row r="1017" spans="2:7" x14ac:dyDescent="0.25">
      <c r="B1017" s="14" t="s">
        <v>696</v>
      </c>
      <c r="C1017" s="189">
        <v>41590</v>
      </c>
      <c r="D1017" s="111">
        <v>0</v>
      </c>
      <c r="E1017" s="111">
        <v>16</v>
      </c>
      <c r="F1017" s="190">
        <v>1.8414351851851848E-2</v>
      </c>
      <c r="G1017" s="194" t="s">
        <v>717</v>
      </c>
    </row>
    <row r="1018" spans="2:7" x14ac:dyDescent="0.25">
      <c r="B1018" s="14" t="s">
        <v>696</v>
      </c>
      <c r="C1018" s="189">
        <v>41597</v>
      </c>
      <c r="D1018" s="111">
        <v>0</v>
      </c>
      <c r="E1018" s="111">
        <v>16</v>
      </c>
      <c r="F1018" s="190">
        <v>1.8414351851851848E-2</v>
      </c>
      <c r="G1018" s="194" t="s">
        <v>717</v>
      </c>
    </row>
    <row r="1019" spans="2:7" x14ac:dyDescent="0.25">
      <c r="B1019" s="14" t="s">
        <v>696</v>
      </c>
      <c r="C1019" s="189">
        <v>41681</v>
      </c>
      <c r="D1019" s="111">
        <v>0</v>
      </c>
      <c r="E1019" s="111">
        <v>16</v>
      </c>
      <c r="F1019" s="190">
        <v>1.7893518518518517E-2</v>
      </c>
      <c r="G1019" s="194" t="s">
        <v>717</v>
      </c>
    </row>
    <row r="1020" spans="2:7" x14ac:dyDescent="0.25">
      <c r="B1020" s="14" t="s">
        <v>696</v>
      </c>
      <c r="C1020" s="189">
        <v>41688</v>
      </c>
      <c r="D1020" s="111">
        <v>0</v>
      </c>
      <c r="E1020" s="111">
        <v>16</v>
      </c>
      <c r="F1020" s="190">
        <v>1.7152777777777777E-2</v>
      </c>
      <c r="G1020" s="194" t="s">
        <v>717</v>
      </c>
    </row>
    <row r="1021" spans="2:7" x14ac:dyDescent="0.25">
      <c r="B1021" s="14" t="s">
        <v>696</v>
      </c>
      <c r="C1021" s="189">
        <v>41695</v>
      </c>
      <c r="D1021" s="111">
        <v>0</v>
      </c>
      <c r="E1021" s="111">
        <v>16</v>
      </c>
      <c r="F1021" s="190">
        <v>1.7511574074074072E-2</v>
      </c>
      <c r="G1021" s="194" t="s">
        <v>717</v>
      </c>
    </row>
    <row r="1022" spans="2:7" x14ac:dyDescent="0.25">
      <c r="B1022" s="14" t="s">
        <v>696</v>
      </c>
      <c r="C1022" s="189">
        <v>41611</v>
      </c>
      <c r="D1022" s="196">
        <v>0</v>
      </c>
      <c r="E1022" s="196">
        <v>0</v>
      </c>
      <c r="F1022" s="190">
        <v>3.2789351851851854E-2</v>
      </c>
      <c r="G1022" s="194" t="s">
        <v>718</v>
      </c>
    </row>
    <row r="1023" spans="2:7" x14ac:dyDescent="0.25">
      <c r="B1023" s="14" t="s">
        <v>697</v>
      </c>
      <c r="C1023" s="189">
        <v>41548</v>
      </c>
      <c r="D1023" s="111">
        <v>0</v>
      </c>
      <c r="E1023" s="111">
        <v>16</v>
      </c>
      <c r="F1023" s="190">
        <v>1.1203703703703702E-2</v>
      </c>
      <c r="G1023" s="194" t="s">
        <v>717</v>
      </c>
    </row>
    <row r="1024" spans="2:7" x14ac:dyDescent="0.25">
      <c r="B1024" s="14" t="s">
        <v>697</v>
      </c>
      <c r="C1024" s="189">
        <v>41583</v>
      </c>
      <c r="D1024" s="111">
        <v>0</v>
      </c>
      <c r="E1024" s="111">
        <v>16</v>
      </c>
      <c r="F1024" s="190">
        <v>1.7754629629629634E-2</v>
      </c>
      <c r="G1024" s="194" t="s">
        <v>717</v>
      </c>
    </row>
    <row r="1025" spans="2:7" x14ac:dyDescent="0.25">
      <c r="B1025" s="14" t="s">
        <v>697</v>
      </c>
      <c r="C1025" s="189">
        <v>41597</v>
      </c>
      <c r="D1025" s="111">
        <v>0</v>
      </c>
      <c r="E1025" s="111">
        <v>16</v>
      </c>
      <c r="F1025" s="190">
        <v>1.7766203703703701E-2</v>
      </c>
      <c r="G1025" s="194" t="s">
        <v>717</v>
      </c>
    </row>
    <row r="1026" spans="2:7" x14ac:dyDescent="0.25">
      <c r="B1026" s="14" t="s">
        <v>697</v>
      </c>
      <c r="C1026" s="189">
        <v>41681</v>
      </c>
      <c r="D1026" s="111">
        <v>0</v>
      </c>
      <c r="E1026" s="111">
        <v>16</v>
      </c>
      <c r="F1026" s="190">
        <v>1.7754629629629631E-2</v>
      </c>
      <c r="G1026" s="194" t="s">
        <v>717</v>
      </c>
    </row>
    <row r="1027" spans="2:7" x14ac:dyDescent="0.25">
      <c r="B1027" s="14" t="s">
        <v>697</v>
      </c>
      <c r="C1027" s="189">
        <v>41688</v>
      </c>
      <c r="D1027" s="111">
        <v>0</v>
      </c>
      <c r="E1027" s="111">
        <v>16</v>
      </c>
      <c r="F1027" s="190">
        <v>1.7754629629629631E-2</v>
      </c>
      <c r="G1027" s="194" t="s">
        <v>717</v>
      </c>
    </row>
    <row r="1028" spans="2:7" x14ac:dyDescent="0.25">
      <c r="B1028" s="14" t="s">
        <v>697</v>
      </c>
      <c r="C1028" s="189">
        <v>41695</v>
      </c>
      <c r="D1028" s="111">
        <v>0</v>
      </c>
      <c r="E1028" s="111">
        <v>16</v>
      </c>
      <c r="F1028" s="190">
        <v>1.7858796296296296E-2</v>
      </c>
      <c r="G1028" s="194" t="s">
        <v>717</v>
      </c>
    </row>
    <row r="1029" spans="2:7" x14ac:dyDescent="0.25">
      <c r="B1029" s="14" t="s">
        <v>698</v>
      </c>
      <c r="C1029" s="189">
        <v>41569</v>
      </c>
      <c r="D1029" s="111">
        <v>0</v>
      </c>
      <c r="E1029" s="111">
        <v>16</v>
      </c>
      <c r="F1029" s="190">
        <v>1.6886574074074075E-2</v>
      </c>
      <c r="G1029" s="194" t="s">
        <v>717</v>
      </c>
    </row>
    <row r="1030" spans="2:7" x14ac:dyDescent="0.25">
      <c r="B1030" s="14" t="s">
        <v>698</v>
      </c>
      <c r="C1030" s="189">
        <v>41576</v>
      </c>
      <c r="D1030" s="111">
        <v>0</v>
      </c>
      <c r="E1030" s="111">
        <v>16</v>
      </c>
      <c r="F1030" s="190">
        <v>1.6319444444444442E-2</v>
      </c>
      <c r="G1030" s="194" t="s">
        <v>717</v>
      </c>
    </row>
    <row r="1031" spans="2:7" x14ac:dyDescent="0.25">
      <c r="B1031" s="14" t="s">
        <v>698</v>
      </c>
      <c r="C1031" s="189">
        <v>41590</v>
      </c>
      <c r="D1031" s="111">
        <v>0</v>
      </c>
      <c r="E1031" s="111">
        <v>16</v>
      </c>
      <c r="F1031" s="190">
        <v>1.5659722222222221E-2</v>
      </c>
      <c r="G1031" s="194" t="s">
        <v>717</v>
      </c>
    </row>
    <row r="1032" spans="2:7" x14ac:dyDescent="0.25">
      <c r="B1032" s="14" t="s">
        <v>698</v>
      </c>
      <c r="C1032" s="189">
        <v>41604</v>
      </c>
      <c r="D1032" s="111">
        <v>0</v>
      </c>
      <c r="E1032" s="111">
        <v>16</v>
      </c>
      <c r="F1032" s="190">
        <v>1.5902777777777776E-2</v>
      </c>
      <c r="G1032" s="194" t="s">
        <v>717</v>
      </c>
    </row>
    <row r="1033" spans="2:7" x14ac:dyDescent="0.25">
      <c r="B1033" s="14" t="s">
        <v>698</v>
      </c>
      <c r="C1033" s="189">
        <v>41618</v>
      </c>
      <c r="D1033" s="111">
        <v>0</v>
      </c>
      <c r="E1033" s="111">
        <v>16</v>
      </c>
      <c r="F1033" s="190">
        <v>1.6018518518518519E-2</v>
      </c>
      <c r="G1033" s="194" t="s">
        <v>717</v>
      </c>
    </row>
    <row r="1034" spans="2:7" x14ac:dyDescent="0.25">
      <c r="B1034" s="14" t="s">
        <v>698</v>
      </c>
      <c r="C1034" s="189">
        <v>41716</v>
      </c>
      <c r="D1034" s="111">
        <v>0</v>
      </c>
      <c r="E1034" s="111">
        <v>16</v>
      </c>
      <c r="F1034" s="190">
        <v>1.6006944444444445E-2</v>
      </c>
      <c r="G1034" s="194" t="s">
        <v>717</v>
      </c>
    </row>
    <row r="1035" spans="2:7" x14ac:dyDescent="0.25">
      <c r="B1035" s="14" t="s">
        <v>699</v>
      </c>
      <c r="C1035" s="189">
        <v>41548</v>
      </c>
      <c r="D1035" s="111">
        <v>0</v>
      </c>
      <c r="E1035" s="111">
        <v>16</v>
      </c>
      <c r="F1035" s="190">
        <v>1.1944444444444445E-2</v>
      </c>
      <c r="G1035" s="194" t="s">
        <v>717</v>
      </c>
    </row>
    <row r="1036" spans="2:7" x14ac:dyDescent="0.25">
      <c r="B1036" s="14" t="s">
        <v>699</v>
      </c>
      <c r="C1036" s="189">
        <v>41576</v>
      </c>
      <c r="D1036" s="111">
        <v>0</v>
      </c>
      <c r="E1036" s="111">
        <v>16</v>
      </c>
      <c r="F1036" s="190">
        <v>1.8587962962962962E-2</v>
      </c>
      <c r="G1036" s="194" t="s">
        <v>717</v>
      </c>
    </row>
    <row r="1037" spans="2:7" x14ac:dyDescent="0.25">
      <c r="B1037" s="14" t="s">
        <v>699</v>
      </c>
      <c r="C1037" s="189">
        <v>41583</v>
      </c>
      <c r="D1037" s="111">
        <v>0</v>
      </c>
      <c r="E1037" s="111">
        <v>16</v>
      </c>
      <c r="F1037" s="190">
        <v>1.8518518518518514E-2</v>
      </c>
      <c r="G1037" s="194" t="s">
        <v>717</v>
      </c>
    </row>
    <row r="1038" spans="2:7" x14ac:dyDescent="0.25">
      <c r="B1038" s="14" t="s">
        <v>699</v>
      </c>
      <c r="C1038" s="189">
        <v>41590</v>
      </c>
      <c r="D1038" s="111">
        <v>0</v>
      </c>
      <c r="E1038" s="111">
        <v>16</v>
      </c>
      <c r="F1038" s="190">
        <v>1.8831018518518518E-2</v>
      </c>
      <c r="G1038" s="194" t="s">
        <v>717</v>
      </c>
    </row>
    <row r="1039" spans="2:7" x14ac:dyDescent="0.25">
      <c r="B1039" s="14" t="s">
        <v>699</v>
      </c>
      <c r="C1039" s="189">
        <v>41618</v>
      </c>
      <c r="D1039" s="111">
        <v>0</v>
      </c>
      <c r="E1039" s="111">
        <v>16</v>
      </c>
      <c r="F1039" s="190">
        <v>1.8148148148148146E-2</v>
      </c>
      <c r="G1039" s="194" t="s">
        <v>717</v>
      </c>
    </row>
    <row r="1040" spans="2:7" x14ac:dyDescent="0.25">
      <c r="B1040" s="14" t="s">
        <v>699</v>
      </c>
      <c r="C1040" s="189">
        <v>41653</v>
      </c>
      <c r="D1040" s="111">
        <v>0</v>
      </c>
      <c r="E1040" s="111">
        <v>16</v>
      </c>
      <c r="F1040" s="190">
        <v>1.8483796296296297E-2</v>
      </c>
      <c r="G1040" s="194" t="s">
        <v>717</v>
      </c>
    </row>
    <row r="1041" spans="2:7" x14ac:dyDescent="0.25">
      <c r="B1041" s="14" t="s">
        <v>699</v>
      </c>
      <c r="C1041" s="189">
        <v>41667</v>
      </c>
      <c r="D1041" s="111">
        <v>0</v>
      </c>
      <c r="E1041" s="111">
        <v>16</v>
      </c>
      <c r="F1041" s="190">
        <v>1.7939814814814815E-2</v>
      </c>
      <c r="G1041" s="194" t="s">
        <v>717</v>
      </c>
    </row>
    <row r="1042" spans="2:7" x14ac:dyDescent="0.25">
      <c r="B1042" s="14" t="s">
        <v>699</v>
      </c>
      <c r="C1042" s="189">
        <v>41674</v>
      </c>
      <c r="D1042" s="111">
        <v>0</v>
      </c>
      <c r="E1042" s="111">
        <v>16</v>
      </c>
      <c r="F1042" s="190">
        <v>1.7962962962962962E-2</v>
      </c>
      <c r="G1042" s="194" t="s">
        <v>717</v>
      </c>
    </row>
    <row r="1043" spans="2:7" x14ac:dyDescent="0.25">
      <c r="B1043" s="14" t="s">
        <v>699</v>
      </c>
      <c r="C1043" s="189">
        <v>41681</v>
      </c>
      <c r="D1043" s="111">
        <v>0</v>
      </c>
      <c r="E1043" s="111">
        <v>16</v>
      </c>
      <c r="F1043" s="190">
        <v>1.8275462962962962E-2</v>
      </c>
      <c r="G1043" s="194" t="s">
        <v>717</v>
      </c>
    </row>
    <row r="1044" spans="2:7" x14ac:dyDescent="0.25">
      <c r="B1044" s="14" t="s">
        <v>699</v>
      </c>
      <c r="C1044" s="189">
        <v>41688</v>
      </c>
      <c r="D1044" s="111">
        <v>0</v>
      </c>
      <c r="E1044" s="111">
        <v>16</v>
      </c>
      <c r="F1044" s="190">
        <v>1.7511574074074072E-2</v>
      </c>
      <c r="G1044" s="194" t="s">
        <v>717</v>
      </c>
    </row>
    <row r="1045" spans="2:7" x14ac:dyDescent="0.25">
      <c r="B1045" s="14" t="s">
        <v>699</v>
      </c>
      <c r="C1045" s="189">
        <v>41695</v>
      </c>
      <c r="D1045" s="111">
        <v>0</v>
      </c>
      <c r="E1045" s="111">
        <v>16</v>
      </c>
      <c r="F1045" s="190">
        <v>1.7835648148148149E-2</v>
      </c>
      <c r="G1045" s="194" t="s">
        <v>717</v>
      </c>
    </row>
    <row r="1046" spans="2:7" x14ac:dyDescent="0.25">
      <c r="B1046" s="14" t="s">
        <v>699</v>
      </c>
      <c r="C1046" s="189">
        <v>41709</v>
      </c>
      <c r="D1046" s="111">
        <v>0</v>
      </c>
      <c r="E1046" s="111">
        <v>16</v>
      </c>
      <c r="F1046" s="190">
        <v>1.8194444444444444E-2</v>
      </c>
      <c r="G1046" s="194" t="s">
        <v>717</v>
      </c>
    </row>
    <row r="1047" spans="2:7" x14ac:dyDescent="0.25">
      <c r="B1047" s="14" t="s">
        <v>699</v>
      </c>
      <c r="C1047" s="189">
        <v>41716</v>
      </c>
      <c r="D1047" s="111">
        <v>0</v>
      </c>
      <c r="E1047" s="111">
        <v>16</v>
      </c>
      <c r="F1047" s="190">
        <v>1.7685185185185182E-2</v>
      </c>
      <c r="G1047" s="194" t="s">
        <v>717</v>
      </c>
    </row>
    <row r="1048" spans="2:7" x14ac:dyDescent="0.25">
      <c r="B1048" s="14" t="s">
        <v>699</v>
      </c>
      <c r="C1048" s="189">
        <v>41611</v>
      </c>
      <c r="D1048" s="196">
        <v>0</v>
      </c>
      <c r="E1048" s="196">
        <v>0</v>
      </c>
      <c r="F1048" s="190">
        <v>3.4282407407407407E-2</v>
      </c>
      <c r="G1048" s="194" t="s">
        <v>718</v>
      </c>
    </row>
    <row r="1049" spans="2:7" x14ac:dyDescent="0.25">
      <c r="B1049" s="14" t="s">
        <v>699</v>
      </c>
      <c r="C1049" s="189">
        <v>41623</v>
      </c>
      <c r="D1049" s="196">
        <v>0</v>
      </c>
      <c r="E1049" s="196">
        <v>18.5</v>
      </c>
      <c r="F1049" s="190">
        <v>2.1261574074074075E-2</v>
      </c>
      <c r="G1049" s="194" t="s">
        <v>719</v>
      </c>
    </row>
    <row r="1050" spans="2:7" x14ac:dyDescent="0.25">
      <c r="B1050" s="14" t="s">
        <v>699</v>
      </c>
      <c r="C1050" s="189">
        <v>41686</v>
      </c>
      <c r="D1050" s="196">
        <v>0</v>
      </c>
      <c r="E1050" s="196">
        <v>40</v>
      </c>
      <c r="F1050" s="190">
        <v>4.6319444444444441E-2</v>
      </c>
      <c r="G1050" s="194" t="s">
        <v>720</v>
      </c>
    </row>
    <row r="1051" spans="2:7" x14ac:dyDescent="0.25">
      <c r="B1051" s="14" t="s">
        <v>699</v>
      </c>
      <c r="C1051" s="189">
        <v>41700</v>
      </c>
      <c r="D1051" s="196">
        <v>0</v>
      </c>
      <c r="E1051" s="196">
        <v>25</v>
      </c>
      <c r="F1051" s="190">
        <v>2.855324074074074E-2</v>
      </c>
      <c r="G1051" s="194" t="s">
        <v>721</v>
      </c>
    </row>
    <row r="1052" spans="2:7" x14ac:dyDescent="0.25">
      <c r="B1052" s="14" t="s">
        <v>700</v>
      </c>
      <c r="C1052" s="189">
        <v>41583</v>
      </c>
      <c r="D1052" s="111">
        <v>0</v>
      </c>
      <c r="E1052" s="111">
        <v>16</v>
      </c>
      <c r="F1052" s="190">
        <v>1.9247685185185187E-2</v>
      </c>
      <c r="G1052" s="194" t="s">
        <v>717</v>
      </c>
    </row>
    <row r="1053" spans="2:7" x14ac:dyDescent="0.25">
      <c r="B1053" s="14" t="s">
        <v>700</v>
      </c>
      <c r="C1053" s="189">
        <v>41590</v>
      </c>
      <c r="D1053" s="111">
        <v>0</v>
      </c>
      <c r="E1053" s="111">
        <v>16</v>
      </c>
      <c r="F1053" s="190">
        <v>1.8726851851851856E-2</v>
      </c>
      <c r="G1053" s="194" t="s">
        <v>717</v>
      </c>
    </row>
    <row r="1054" spans="2:7" x14ac:dyDescent="0.25">
      <c r="B1054" s="14" t="s">
        <v>700</v>
      </c>
      <c r="C1054" s="189">
        <v>41618</v>
      </c>
      <c r="D1054" s="111">
        <v>0</v>
      </c>
      <c r="E1054" s="111">
        <v>16</v>
      </c>
      <c r="F1054" s="190">
        <v>1.8206018518518517E-2</v>
      </c>
      <c r="G1054" s="194" t="s">
        <v>717</v>
      </c>
    </row>
    <row r="1055" spans="2:7" x14ac:dyDescent="0.25">
      <c r="B1055" s="14" t="s">
        <v>700</v>
      </c>
      <c r="C1055" s="189">
        <v>41611</v>
      </c>
      <c r="D1055" s="196">
        <v>0</v>
      </c>
      <c r="E1055" s="196">
        <v>0</v>
      </c>
      <c r="F1055" s="190">
        <v>3.4363425925925929E-2</v>
      </c>
      <c r="G1055" s="194" t="s">
        <v>718</v>
      </c>
    </row>
    <row r="1056" spans="2:7" x14ac:dyDescent="0.25">
      <c r="B1056" s="14" t="s">
        <v>701</v>
      </c>
      <c r="C1056" s="189">
        <v>41597</v>
      </c>
      <c r="D1056" s="111">
        <v>0</v>
      </c>
      <c r="E1056" s="111">
        <v>16</v>
      </c>
      <c r="F1056" s="190">
        <v>1.9120370370370367E-2</v>
      </c>
      <c r="G1056" s="194" t="s">
        <v>717</v>
      </c>
    </row>
    <row r="1057" spans="2:7" x14ac:dyDescent="0.25">
      <c r="B1057" s="14" t="s">
        <v>701</v>
      </c>
      <c r="C1057" s="189">
        <v>41618</v>
      </c>
      <c r="D1057" s="111">
        <v>0</v>
      </c>
      <c r="E1057" s="111">
        <v>16</v>
      </c>
      <c r="F1057" s="190">
        <v>1.8634259259259257E-2</v>
      </c>
      <c r="G1057" s="194" t="s">
        <v>717</v>
      </c>
    </row>
    <row r="1058" spans="2:7" x14ac:dyDescent="0.25">
      <c r="B1058" s="14" t="s">
        <v>701</v>
      </c>
      <c r="C1058" s="189">
        <v>41653</v>
      </c>
      <c r="D1058" s="111">
        <v>0</v>
      </c>
      <c r="E1058" s="111">
        <v>16</v>
      </c>
      <c r="F1058" s="190">
        <v>1.8668981481481481E-2</v>
      </c>
      <c r="G1058" s="194" t="s">
        <v>717</v>
      </c>
    </row>
    <row r="1059" spans="2:7" x14ac:dyDescent="0.25">
      <c r="B1059" s="14" t="s">
        <v>702</v>
      </c>
      <c r="C1059" s="189">
        <v>41562</v>
      </c>
      <c r="D1059" s="111">
        <v>0</v>
      </c>
      <c r="E1059" s="111">
        <v>16</v>
      </c>
      <c r="F1059" s="190">
        <v>1.9421296296296298E-2</v>
      </c>
      <c r="G1059" s="194" t="s">
        <v>717</v>
      </c>
    </row>
    <row r="1060" spans="2:7" x14ac:dyDescent="0.25">
      <c r="B1060" s="14" t="s">
        <v>702</v>
      </c>
      <c r="C1060" s="189">
        <v>41590</v>
      </c>
      <c r="D1060" s="111">
        <v>0</v>
      </c>
      <c r="E1060" s="111">
        <v>16</v>
      </c>
      <c r="F1060" s="190">
        <v>1.8912037037037036E-2</v>
      </c>
      <c r="G1060" s="194" t="s">
        <v>717</v>
      </c>
    </row>
    <row r="1061" spans="2:7" x14ac:dyDescent="0.25">
      <c r="B1061" s="14" t="s">
        <v>702</v>
      </c>
      <c r="C1061" s="189">
        <v>41618</v>
      </c>
      <c r="D1061" s="111">
        <v>0</v>
      </c>
      <c r="E1061" s="111">
        <v>16</v>
      </c>
      <c r="F1061" s="190">
        <v>2.0370370370370369E-2</v>
      </c>
      <c r="G1061" s="194" t="s">
        <v>717</v>
      </c>
    </row>
    <row r="1062" spans="2:7" x14ac:dyDescent="0.25">
      <c r="B1062" s="14" t="s">
        <v>702</v>
      </c>
      <c r="C1062" s="189">
        <v>41611</v>
      </c>
      <c r="D1062" s="196">
        <v>0</v>
      </c>
      <c r="E1062" s="196">
        <v>0</v>
      </c>
      <c r="F1062" s="190">
        <v>3.4606481481481481E-2</v>
      </c>
      <c r="G1062" s="194" t="s">
        <v>718</v>
      </c>
    </row>
    <row r="1063" spans="2:7" x14ac:dyDescent="0.25">
      <c r="B1063" s="14" t="s">
        <v>703</v>
      </c>
      <c r="C1063" s="189">
        <v>41548</v>
      </c>
      <c r="D1063" s="111">
        <v>0</v>
      </c>
      <c r="E1063" s="111">
        <v>16</v>
      </c>
      <c r="F1063" s="190">
        <v>1.8622685185185187E-2</v>
      </c>
      <c r="G1063" s="194" t="s">
        <v>717</v>
      </c>
    </row>
    <row r="1064" spans="2:7" x14ac:dyDescent="0.25">
      <c r="B1064" s="14" t="s">
        <v>703</v>
      </c>
      <c r="C1064" s="189">
        <v>41562</v>
      </c>
      <c r="D1064" s="111">
        <v>0</v>
      </c>
      <c r="E1064" s="111">
        <v>16</v>
      </c>
      <c r="F1064" s="190">
        <v>1.8622685185185187E-2</v>
      </c>
      <c r="G1064" s="194" t="s">
        <v>717</v>
      </c>
    </row>
    <row r="1065" spans="2:7" x14ac:dyDescent="0.25">
      <c r="B1065" s="14" t="s">
        <v>703</v>
      </c>
      <c r="C1065" s="189">
        <v>41590</v>
      </c>
      <c r="D1065" s="111">
        <v>0</v>
      </c>
      <c r="E1065" s="111">
        <v>16</v>
      </c>
      <c r="F1065" s="190">
        <v>1.8460648148148153E-2</v>
      </c>
      <c r="G1065" s="194" t="s">
        <v>717</v>
      </c>
    </row>
    <row r="1066" spans="2:7" x14ac:dyDescent="0.25">
      <c r="B1066" s="14" t="s">
        <v>704</v>
      </c>
      <c r="C1066" s="189">
        <v>41548</v>
      </c>
      <c r="D1066" s="111">
        <v>0</v>
      </c>
      <c r="E1066" s="111">
        <v>16</v>
      </c>
      <c r="F1066" s="190">
        <v>9.9999999999999985E-3</v>
      </c>
      <c r="G1066" s="194" t="s">
        <v>717</v>
      </c>
    </row>
    <row r="1067" spans="2:7" x14ac:dyDescent="0.25">
      <c r="B1067" s="14" t="s">
        <v>704</v>
      </c>
      <c r="C1067" s="189">
        <v>41569</v>
      </c>
      <c r="D1067" s="111">
        <v>0</v>
      </c>
      <c r="E1067" s="111">
        <v>16</v>
      </c>
      <c r="F1067" s="190">
        <v>1.607638888888889E-2</v>
      </c>
      <c r="G1067" s="194" t="s">
        <v>717</v>
      </c>
    </row>
    <row r="1068" spans="2:7" x14ac:dyDescent="0.25">
      <c r="B1068" s="14" t="s">
        <v>704</v>
      </c>
      <c r="C1068" s="189">
        <v>41576</v>
      </c>
      <c r="D1068" s="111">
        <v>0</v>
      </c>
      <c r="E1068" s="111">
        <v>16</v>
      </c>
      <c r="F1068" s="190">
        <v>1.684027777777778E-2</v>
      </c>
      <c r="G1068" s="194" t="s">
        <v>717</v>
      </c>
    </row>
    <row r="1069" spans="2:7" x14ac:dyDescent="0.25">
      <c r="B1069" s="14" t="s">
        <v>704</v>
      </c>
      <c r="C1069" s="189">
        <v>41583</v>
      </c>
      <c r="D1069" s="111">
        <v>0</v>
      </c>
      <c r="E1069" s="111">
        <v>16</v>
      </c>
      <c r="F1069" s="190">
        <v>1.579861111111111E-2</v>
      </c>
      <c r="G1069" s="194" t="s">
        <v>717</v>
      </c>
    </row>
    <row r="1070" spans="2:7" x14ac:dyDescent="0.25">
      <c r="B1070" s="14" t="s">
        <v>704</v>
      </c>
      <c r="C1070" s="189">
        <v>41590</v>
      </c>
      <c r="D1070" s="111">
        <v>0</v>
      </c>
      <c r="E1070" s="111">
        <v>16</v>
      </c>
      <c r="F1070" s="190">
        <v>1.6180555555555556E-2</v>
      </c>
      <c r="G1070" s="194" t="s">
        <v>717</v>
      </c>
    </row>
    <row r="1071" spans="2:7" x14ac:dyDescent="0.25">
      <c r="B1071" s="14" t="s">
        <v>704</v>
      </c>
      <c r="C1071" s="189">
        <v>41604</v>
      </c>
      <c r="D1071" s="111">
        <v>0</v>
      </c>
      <c r="E1071" s="111">
        <v>16</v>
      </c>
      <c r="F1071" s="190">
        <v>1.5925925925925927E-2</v>
      </c>
      <c r="G1071" s="194" t="s">
        <v>717</v>
      </c>
    </row>
    <row r="1072" spans="2:7" x14ac:dyDescent="0.25">
      <c r="B1072" s="14" t="s">
        <v>704</v>
      </c>
      <c r="C1072" s="189">
        <v>41653</v>
      </c>
      <c r="D1072" s="111">
        <v>0</v>
      </c>
      <c r="E1072" s="111">
        <v>16</v>
      </c>
      <c r="F1072" s="190">
        <v>1.6076388888888887E-2</v>
      </c>
      <c r="G1072" s="194" t="s">
        <v>717</v>
      </c>
    </row>
    <row r="1073" spans="2:7" x14ac:dyDescent="0.25">
      <c r="B1073" s="14" t="s">
        <v>704</v>
      </c>
      <c r="C1073" s="189">
        <v>41674</v>
      </c>
      <c r="D1073" s="111">
        <v>0</v>
      </c>
      <c r="E1073" s="111">
        <v>16</v>
      </c>
      <c r="F1073" s="190">
        <v>1.6030092592592592E-2</v>
      </c>
      <c r="G1073" s="194" t="s">
        <v>717</v>
      </c>
    </row>
    <row r="1074" spans="2:7" x14ac:dyDescent="0.25">
      <c r="B1074" s="14" t="s">
        <v>704</v>
      </c>
      <c r="C1074" s="189">
        <v>41688</v>
      </c>
      <c r="D1074" s="111">
        <v>0</v>
      </c>
      <c r="E1074" s="111">
        <v>16</v>
      </c>
      <c r="F1074" s="190">
        <v>1.5972222222222224E-2</v>
      </c>
      <c r="G1074" s="194" t="s">
        <v>717</v>
      </c>
    </row>
    <row r="1075" spans="2:7" x14ac:dyDescent="0.25">
      <c r="B1075" s="14" t="s">
        <v>704</v>
      </c>
      <c r="C1075" s="189">
        <v>41695</v>
      </c>
      <c r="D1075" s="111">
        <v>0</v>
      </c>
      <c r="E1075" s="111">
        <v>16</v>
      </c>
      <c r="F1075" s="190">
        <v>1.6273148148148148E-2</v>
      </c>
      <c r="G1075" s="194" t="s">
        <v>717</v>
      </c>
    </row>
    <row r="1076" spans="2:7" x14ac:dyDescent="0.25">
      <c r="B1076" s="14" t="s">
        <v>704</v>
      </c>
      <c r="C1076" s="189">
        <v>41611</v>
      </c>
      <c r="D1076" s="196">
        <v>0</v>
      </c>
      <c r="E1076" s="196">
        <v>0</v>
      </c>
      <c r="F1076" s="190">
        <v>2.78125E-2</v>
      </c>
      <c r="G1076" s="194" t="s">
        <v>718</v>
      </c>
    </row>
    <row r="1077" spans="2:7" x14ac:dyDescent="0.25">
      <c r="B1077" s="14" t="s">
        <v>705</v>
      </c>
      <c r="C1077" s="189">
        <v>41548</v>
      </c>
      <c r="D1077" s="111">
        <v>0</v>
      </c>
      <c r="E1077" s="111">
        <v>16</v>
      </c>
      <c r="F1077" s="190">
        <v>1.0821759259259258E-2</v>
      </c>
      <c r="G1077" s="194" t="s">
        <v>717</v>
      </c>
    </row>
    <row r="1078" spans="2:7" x14ac:dyDescent="0.25">
      <c r="B1078" s="14" t="s">
        <v>705</v>
      </c>
      <c r="C1078" s="189">
        <v>41562</v>
      </c>
      <c r="D1078" s="111">
        <v>0</v>
      </c>
      <c r="E1078" s="111">
        <v>16</v>
      </c>
      <c r="F1078" s="190">
        <v>1.7060185185185189E-2</v>
      </c>
      <c r="G1078" s="194" t="s">
        <v>717</v>
      </c>
    </row>
    <row r="1079" spans="2:7" x14ac:dyDescent="0.25">
      <c r="B1079" s="14" t="s">
        <v>705</v>
      </c>
      <c r="C1079" s="189">
        <v>41569</v>
      </c>
      <c r="D1079" s="111">
        <v>0</v>
      </c>
      <c r="E1079" s="111">
        <v>16</v>
      </c>
      <c r="F1079" s="190">
        <v>1.7037037037037031E-2</v>
      </c>
      <c r="G1079" s="194" t="s">
        <v>717</v>
      </c>
    </row>
    <row r="1080" spans="2:7" x14ac:dyDescent="0.25">
      <c r="B1080" s="14" t="s">
        <v>705</v>
      </c>
      <c r="C1080" s="189">
        <v>41576</v>
      </c>
      <c r="D1080" s="111">
        <v>0</v>
      </c>
      <c r="E1080" s="111">
        <v>16</v>
      </c>
      <c r="F1080" s="190">
        <v>1.8043981481481484E-2</v>
      </c>
      <c r="G1080" s="194" t="s">
        <v>717</v>
      </c>
    </row>
    <row r="1081" spans="2:7" x14ac:dyDescent="0.25">
      <c r="B1081" s="14" t="s">
        <v>705</v>
      </c>
      <c r="C1081" s="189">
        <v>41583</v>
      </c>
      <c r="D1081" s="111">
        <v>0</v>
      </c>
      <c r="E1081" s="111">
        <v>16</v>
      </c>
      <c r="F1081" s="190">
        <v>1.6400462962962964E-2</v>
      </c>
      <c r="G1081" s="194" t="s">
        <v>717</v>
      </c>
    </row>
    <row r="1082" spans="2:7" x14ac:dyDescent="0.25">
      <c r="B1082" s="14" t="s">
        <v>705</v>
      </c>
      <c r="C1082" s="189">
        <v>41590</v>
      </c>
      <c r="D1082" s="111">
        <v>0</v>
      </c>
      <c r="E1082" s="111">
        <v>16</v>
      </c>
      <c r="F1082" s="190">
        <v>1.6504629629629633E-2</v>
      </c>
      <c r="G1082" s="194" t="s">
        <v>717</v>
      </c>
    </row>
    <row r="1083" spans="2:7" x14ac:dyDescent="0.25">
      <c r="B1083" s="14" t="s">
        <v>705</v>
      </c>
      <c r="C1083" s="189">
        <v>41604</v>
      </c>
      <c r="D1083" s="111">
        <v>0</v>
      </c>
      <c r="E1083" s="111">
        <v>16</v>
      </c>
      <c r="F1083" s="190">
        <v>1.6435185185185185E-2</v>
      </c>
      <c r="G1083" s="194" t="s">
        <v>717</v>
      </c>
    </row>
    <row r="1084" spans="2:7" x14ac:dyDescent="0.25">
      <c r="B1084" s="14" t="s">
        <v>705</v>
      </c>
      <c r="C1084" s="189">
        <v>41611</v>
      </c>
      <c r="D1084" s="196">
        <v>0</v>
      </c>
      <c r="E1084" s="196">
        <v>0</v>
      </c>
      <c r="F1084" s="190">
        <v>3.0347222222222223E-2</v>
      </c>
      <c r="G1084" s="194" t="s">
        <v>718</v>
      </c>
    </row>
    <row r="1085" spans="2:7" x14ac:dyDescent="0.25">
      <c r="B1085" s="14" t="s">
        <v>705</v>
      </c>
      <c r="C1085" s="189">
        <v>41623</v>
      </c>
      <c r="D1085" s="196">
        <v>0</v>
      </c>
      <c r="E1085" s="196">
        <v>18.5</v>
      </c>
      <c r="F1085" s="190">
        <v>1.8564814814814815E-2</v>
      </c>
      <c r="G1085" s="194" t="s">
        <v>719</v>
      </c>
    </row>
    <row r="1086" spans="2:7" x14ac:dyDescent="0.25">
      <c r="B1086" s="14" t="s">
        <v>706</v>
      </c>
      <c r="C1086" s="189">
        <v>41548</v>
      </c>
      <c r="D1086" s="111">
        <v>0</v>
      </c>
      <c r="E1086" s="111">
        <v>16</v>
      </c>
      <c r="F1086" s="190">
        <v>1.037037037037037E-2</v>
      </c>
      <c r="G1086" s="194" t="s">
        <v>717</v>
      </c>
    </row>
    <row r="1087" spans="2:7" x14ac:dyDescent="0.25">
      <c r="B1087" s="14" t="s">
        <v>707</v>
      </c>
      <c r="C1087" s="189">
        <v>41548</v>
      </c>
      <c r="D1087" s="111">
        <v>0</v>
      </c>
      <c r="E1087" s="111">
        <v>16</v>
      </c>
      <c r="F1087" s="190">
        <v>1.2106481481481482E-2</v>
      </c>
      <c r="G1087" s="194" t="s">
        <v>717</v>
      </c>
    </row>
    <row r="1088" spans="2:7" x14ac:dyDescent="0.25">
      <c r="B1088" s="14" t="s">
        <v>708</v>
      </c>
      <c r="C1088" s="189">
        <v>41576</v>
      </c>
      <c r="D1088" s="111">
        <v>0</v>
      </c>
      <c r="E1088" s="111">
        <v>16</v>
      </c>
      <c r="F1088" s="190">
        <v>1.59375E-2</v>
      </c>
      <c r="G1088" s="194" t="s">
        <v>717</v>
      </c>
    </row>
    <row r="1089" spans="2:7" x14ac:dyDescent="0.25">
      <c r="B1089" s="14" t="s">
        <v>708</v>
      </c>
      <c r="C1089" s="189">
        <v>41618</v>
      </c>
      <c r="D1089" s="111">
        <v>0</v>
      </c>
      <c r="E1089" s="111">
        <v>16</v>
      </c>
      <c r="F1089" s="190">
        <v>1.5532407407407406E-2</v>
      </c>
      <c r="G1089" s="194" t="s">
        <v>717</v>
      </c>
    </row>
    <row r="1090" spans="2:7" x14ac:dyDescent="0.25">
      <c r="B1090" s="14" t="s">
        <v>708</v>
      </c>
      <c r="C1090" s="189">
        <v>41653</v>
      </c>
      <c r="D1090" s="111">
        <v>0</v>
      </c>
      <c r="E1090" s="111">
        <v>16</v>
      </c>
      <c r="F1090" s="190">
        <v>1.525462962962963E-2</v>
      </c>
      <c r="G1090" s="194" t="s">
        <v>717</v>
      </c>
    </row>
    <row r="1091" spans="2:7" x14ac:dyDescent="0.25">
      <c r="B1091" s="14" t="s">
        <v>708</v>
      </c>
      <c r="C1091" s="189">
        <v>41660</v>
      </c>
      <c r="D1091" s="111">
        <v>0</v>
      </c>
      <c r="E1091" s="111">
        <v>16</v>
      </c>
      <c r="F1091" s="190">
        <v>1.5370370370370369E-2</v>
      </c>
      <c r="G1091" s="194" t="s">
        <v>717</v>
      </c>
    </row>
    <row r="1092" spans="2:7" x14ac:dyDescent="0.25">
      <c r="B1092" s="14" t="s">
        <v>708</v>
      </c>
      <c r="C1092" s="189">
        <v>41667</v>
      </c>
      <c r="D1092" s="111">
        <v>0</v>
      </c>
      <c r="E1092" s="111">
        <v>16</v>
      </c>
      <c r="F1092" s="190">
        <v>1.5219907407407409E-2</v>
      </c>
      <c r="G1092" s="194" t="s">
        <v>717</v>
      </c>
    </row>
    <row r="1093" spans="2:7" x14ac:dyDescent="0.25">
      <c r="B1093" s="14" t="s">
        <v>708</v>
      </c>
      <c r="C1093" s="189">
        <v>41674</v>
      </c>
      <c r="D1093" s="111">
        <v>0</v>
      </c>
      <c r="E1093" s="111">
        <v>16</v>
      </c>
      <c r="F1093" s="190">
        <v>1.5266203703703705E-2</v>
      </c>
      <c r="G1093" s="194" t="s">
        <v>717</v>
      </c>
    </row>
    <row r="1094" spans="2:7" x14ac:dyDescent="0.25">
      <c r="B1094" s="14" t="s">
        <v>708</v>
      </c>
      <c r="C1094" s="189">
        <v>41716</v>
      </c>
      <c r="D1094" s="111">
        <v>0</v>
      </c>
      <c r="E1094" s="111">
        <v>16</v>
      </c>
      <c r="F1094" s="190">
        <v>1.5185185185185185E-2</v>
      </c>
      <c r="G1094" s="194" t="s">
        <v>717</v>
      </c>
    </row>
    <row r="1095" spans="2:7" x14ac:dyDescent="0.25">
      <c r="B1095" s="14" t="s">
        <v>708</v>
      </c>
      <c r="C1095" s="189">
        <v>41623</v>
      </c>
      <c r="D1095" s="196">
        <v>0</v>
      </c>
      <c r="E1095" s="196">
        <v>18.5</v>
      </c>
      <c r="F1095" s="190">
        <v>1.7835648148148149E-2</v>
      </c>
      <c r="G1095" s="194" t="s">
        <v>719</v>
      </c>
    </row>
    <row r="1096" spans="2:7" x14ac:dyDescent="0.25">
      <c r="B1096" s="14" t="s">
        <v>708</v>
      </c>
      <c r="C1096" s="189">
        <v>41700</v>
      </c>
      <c r="D1096" s="196">
        <v>0</v>
      </c>
      <c r="E1096" s="196">
        <v>25</v>
      </c>
      <c r="F1096" s="190">
        <v>2.4710648148148148E-2</v>
      </c>
      <c r="G1096" s="194" t="s">
        <v>721</v>
      </c>
    </row>
    <row r="1097" spans="2:7" x14ac:dyDescent="0.25">
      <c r="B1097" s="14" t="s">
        <v>709</v>
      </c>
      <c r="C1097" s="189">
        <v>41604</v>
      </c>
      <c r="D1097" s="111">
        <v>0</v>
      </c>
      <c r="E1097" s="111">
        <v>16</v>
      </c>
      <c r="F1097" s="190">
        <v>2.072916666666667E-2</v>
      </c>
      <c r="G1097" s="194" t="s">
        <v>717</v>
      </c>
    </row>
    <row r="1098" spans="2:7" x14ac:dyDescent="0.25">
      <c r="B1098" s="14" t="s">
        <v>709</v>
      </c>
      <c r="C1098" s="189">
        <v>41674</v>
      </c>
      <c r="D1098" s="111">
        <v>0</v>
      </c>
      <c r="E1098" s="111">
        <v>16</v>
      </c>
      <c r="F1098" s="190">
        <v>2.028935185185185E-2</v>
      </c>
      <c r="G1098" s="194" t="s">
        <v>717</v>
      </c>
    </row>
    <row r="1099" spans="2:7" x14ac:dyDescent="0.25">
      <c r="B1099" s="14" t="s">
        <v>709</v>
      </c>
      <c r="C1099" s="189">
        <v>41681</v>
      </c>
      <c r="D1099" s="111">
        <v>0</v>
      </c>
      <c r="E1099" s="111">
        <v>16</v>
      </c>
      <c r="F1099" s="190">
        <v>2.0081018518518519E-2</v>
      </c>
      <c r="G1099" s="194" t="s">
        <v>717</v>
      </c>
    </row>
    <row r="1100" spans="2:7" x14ac:dyDescent="0.25">
      <c r="B1100" s="14" t="s">
        <v>709</v>
      </c>
      <c r="C1100" s="189">
        <v>41688</v>
      </c>
      <c r="D1100" s="111">
        <v>0</v>
      </c>
      <c r="E1100" s="111">
        <v>16</v>
      </c>
      <c r="F1100" s="190">
        <v>2.0370370370370369E-2</v>
      </c>
      <c r="G1100" s="194" t="s">
        <v>717</v>
      </c>
    </row>
    <row r="1101" spans="2:7" x14ac:dyDescent="0.25">
      <c r="B1101" s="14" t="s">
        <v>709</v>
      </c>
      <c r="C1101" s="189">
        <v>41709</v>
      </c>
      <c r="D1101" s="111">
        <v>0</v>
      </c>
      <c r="E1101" s="111">
        <v>16</v>
      </c>
      <c r="F1101" s="190">
        <v>2.0995370370370373E-2</v>
      </c>
      <c r="G1101" s="194" t="s">
        <v>717</v>
      </c>
    </row>
    <row r="1102" spans="2:7" x14ac:dyDescent="0.25">
      <c r="B1102" s="14" t="s">
        <v>709</v>
      </c>
      <c r="C1102" s="189">
        <v>41716</v>
      </c>
      <c r="D1102" s="111">
        <v>0</v>
      </c>
      <c r="E1102" s="111">
        <v>16</v>
      </c>
      <c r="F1102" s="190">
        <v>2.0462962962962964E-2</v>
      </c>
      <c r="G1102" s="194" t="s">
        <v>717</v>
      </c>
    </row>
    <row r="1103" spans="2:7" x14ac:dyDescent="0.25">
      <c r="B1103" s="14" t="s">
        <v>710</v>
      </c>
      <c r="C1103" s="189">
        <v>41590</v>
      </c>
      <c r="D1103" s="111">
        <v>0</v>
      </c>
      <c r="E1103" s="111">
        <v>16</v>
      </c>
      <c r="F1103" s="190">
        <v>1.8668981481481477E-2</v>
      </c>
      <c r="G1103" s="194" t="s">
        <v>717</v>
      </c>
    </row>
    <row r="1104" spans="2:7" x14ac:dyDescent="0.25">
      <c r="B1104" s="14" t="s">
        <v>710</v>
      </c>
      <c r="C1104" s="189">
        <v>41597</v>
      </c>
      <c r="D1104" s="111">
        <v>0</v>
      </c>
      <c r="E1104" s="111">
        <v>16</v>
      </c>
      <c r="F1104" s="190">
        <v>1.953703703703704E-2</v>
      </c>
      <c r="G1104" s="194" t="s">
        <v>717</v>
      </c>
    </row>
    <row r="1105" spans="2:7" x14ac:dyDescent="0.25">
      <c r="B1105" s="14" t="s">
        <v>710</v>
      </c>
      <c r="C1105" s="189">
        <v>41618</v>
      </c>
      <c r="D1105" s="111">
        <v>0</v>
      </c>
      <c r="E1105" s="111">
        <v>16</v>
      </c>
      <c r="F1105" s="190">
        <v>1.9247685185185184E-2</v>
      </c>
      <c r="G1105" s="194" t="s">
        <v>717</v>
      </c>
    </row>
    <row r="1106" spans="2:7" x14ac:dyDescent="0.25">
      <c r="B1106" s="14" t="s">
        <v>710</v>
      </c>
      <c r="C1106" s="189">
        <v>41653</v>
      </c>
      <c r="D1106" s="111">
        <v>0</v>
      </c>
      <c r="E1106" s="111">
        <v>16</v>
      </c>
      <c r="F1106" s="190">
        <v>1.9004629629629632E-2</v>
      </c>
      <c r="G1106" s="194" t="s">
        <v>717</v>
      </c>
    </row>
    <row r="1107" spans="2:7" x14ac:dyDescent="0.25">
      <c r="B1107" s="14" t="s">
        <v>710</v>
      </c>
      <c r="C1107" s="189">
        <v>41681</v>
      </c>
      <c r="D1107" s="111">
        <v>0</v>
      </c>
      <c r="E1107" s="111">
        <v>16</v>
      </c>
      <c r="F1107" s="190">
        <v>1.9525462962962963E-2</v>
      </c>
      <c r="G1107" s="194" t="s">
        <v>717</v>
      </c>
    </row>
    <row r="1108" spans="2:7" x14ac:dyDescent="0.25">
      <c r="B1108" s="14" t="s">
        <v>710</v>
      </c>
      <c r="C1108" s="189">
        <v>41688</v>
      </c>
      <c r="D1108" s="111">
        <v>0</v>
      </c>
      <c r="E1108" s="111">
        <v>16</v>
      </c>
      <c r="F1108" s="190">
        <v>1.8634259259259257E-2</v>
      </c>
      <c r="G1108" s="194" t="s">
        <v>717</v>
      </c>
    </row>
    <row r="1109" spans="2:7" x14ac:dyDescent="0.25">
      <c r="B1109" s="14" t="s">
        <v>710</v>
      </c>
      <c r="C1109" s="189">
        <v>41709</v>
      </c>
      <c r="D1109" s="111">
        <v>0</v>
      </c>
      <c r="E1109" s="111">
        <v>16</v>
      </c>
      <c r="F1109" s="190">
        <v>1.8634259259259257E-2</v>
      </c>
      <c r="G1109" s="194" t="s">
        <v>717</v>
      </c>
    </row>
    <row r="1110" spans="2:7" x14ac:dyDescent="0.25">
      <c r="B1110" s="14" t="s">
        <v>710</v>
      </c>
      <c r="C1110" s="189">
        <v>41716</v>
      </c>
      <c r="D1110" s="111">
        <v>0</v>
      </c>
      <c r="E1110" s="111">
        <v>16</v>
      </c>
      <c r="F1110" s="190">
        <v>1.9050925925925926E-2</v>
      </c>
      <c r="G1110" s="194" t="s">
        <v>717</v>
      </c>
    </row>
    <row r="1111" spans="2:7" x14ac:dyDescent="0.25">
      <c r="B1111" s="14" t="s">
        <v>711</v>
      </c>
      <c r="C1111" s="189">
        <v>41548</v>
      </c>
      <c r="D1111" s="111">
        <v>0</v>
      </c>
      <c r="E1111" s="111">
        <v>16</v>
      </c>
      <c r="F1111" s="190">
        <v>1.1990740740740738E-2</v>
      </c>
      <c r="G1111" s="194" t="s">
        <v>717</v>
      </c>
    </row>
    <row r="1112" spans="2:7" x14ac:dyDescent="0.25">
      <c r="B1112" s="14" t="s">
        <v>711</v>
      </c>
      <c r="C1112" s="189">
        <v>41562</v>
      </c>
      <c r="D1112" s="111">
        <v>0</v>
      </c>
      <c r="E1112" s="111">
        <v>16</v>
      </c>
      <c r="F1112" s="190">
        <v>1.9502314814814816E-2</v>
      </c>
      <c r="G1112" s="194" t="s">
        <v>717</v>
      </c>
    </row>
    <row r="1113" spans="2:7" x14ac:dyDescent="0.25">
      <c r="B1113" s="14" t="s">
        <v>711</v>
      </c>
      <c r="C1113" s="189">
        <v>41576</v>
      </c>
      <c r="D1113" s="111">
        <v>0</v>
      </c>
      <c r="E1113" s="111">
        <v>16</v>
      </c>
      <c r="F1113" s="190">
        <v>1.9942129629629633E-2</v>
      </c>
      <c r="G1113" s="194" t="s">
        <v>717</v>
      </c>
    </row>
    <row r="1114" spans="2:7" x14ac:dyDescent="0.25">
      <c r="B1114" s="14" t="s">
        <v>711</v>
      </c>
      <c r="C1114" s="189">
        <v>41583</v>
      </c>
      <c r="D1114" s="111">
        <v>0</v>
      </c>
      <c r="E1114" s="111">
        <v>16</v>
      </c>
      <c r="F1114" s="190">
        <v>0</v>
      </c>
      <c r="G1114" s="194" t="s">
        <v>717</v>
      </c>
    </row>
    <row r="1115" spans="2:7" x14ac:dyDescent="0.25">
      <c r="B1115" s="14" t="s">
        <v>711</v>
      </c>
      <c r="C1115" s="189">
        <v>41590</v>
      </c>
      <c r="D1115" s="111">
        <v>0</v>
      </c>
      <c r="E1115" s="111">
        <v>16</v>
      </c>
      <c r="F1115" s="190">
        <v>1.9085648148148147E-2</v>
      </c>
      <c r="G1115" s="194" t="s">
        <v>717</v>
      </c>
    </row>
    <row r="1116" spans="2:7" x14ac:dyDescent="0.25">
      <c r="B1116" s="14" t="s">
        <v>711</v>
      </c>
      <c r="C1116" s="189">
        <v>41597</v>
      </c>
      <c r="D1116" s="111">
        <v>0</v>
      </c>
      <c r="E1116" s="111">
        <v>16</v>
      </c>
      <c r="F1116" s="190">
        <v>1.9548611111111114E-2</v>
      </c>
      <c r="G1116" s="194" t="s">
        <v>717</v>
      </c>
    </row>
    <row r="1117" spans="2:7" x14ac:dyDescent="0.25">
      <c r="B1117" s="14" t="s">
        <v>711</v>
      </c>
      <c r="C1117" s="189">
        <v>41604</v>
      </c>
      <c r="D1117" s="111">
        <v>0</v>
      </c>
      <c r="E1117" s="111">
        <v>16</v>
      </c>
      <c r="F1117" s="190">
        <v>1.9027777777777775E-2</v>
      </c>
      <c r="G1117" s="194" t="s">
        <v>717</v>
      </c>
    </row>
    <row r="1118" spans="2:7" x14ac:dyDescent="0.25">
      <c r="B1118" s="14" t="s">
        <v>711</v>
      </c>
      <c r="C1118" s="189">
        <v>41618</v>
      </c>
      <c r="D1118" s="111">
        <v>0</v>
      </c>
      <c r="E1118" s="111">
        <v>16</v>
      </c>
      <c r="F1118" s="190">
        <v>1.9108796296296294E-2</v>
      </c>
      <c r="G1118" s="194" t="s">
        <v>717</v>
      </c>
    </row>
    <row r="1119" spans="2:7" x14ac:dyDescent="0.25">
      <c r="B1119" s="14" t="s">
        <v>711</v>
      </c>
      <c r="C1119" s="189">
        <v>41653</v>
      </c>
      <c r="D1119" s="111">
        <v>0</v>
      </c>
      <c r="E1119" s="111">
        <v>16</v>
      </c>
      <c r="F1119" s="190">
        <v>1.8888888888888889E-2</v>
      </c>
      <c r="G1119" s="194" t="s">
        <v>717</v>
      </c>
    </row>
    <row r="1120" spans="2:7" x14ac:dyDescent="0.25">
      <c r="B1120" s="14" t="s">
        <v>711</v>
      </c>
      <c r="C1120" s="189">
        <v>41660</v>
      </c>
      <c r="D1120" s="111">
        <v>0</v>
      </c>
      <c r="E1120" s="111">
        <v>16</v>
      </c>
      <c r="F1120" s="190">
        <v>1.9155092592592592E-2</v>
      </c>
      <c r="G1120" s="194" t="s">
        <v>717</v>
      </c>
    </row>
    <row r="1121" spans="2:7" x14ac:dyDescent="0.25">
      <c r="B1121" s="14" t="s">
        <v>711</v>
      </c>
      <c r="C1121" s="189">
        <v>41674</v>
      </c>
      <c r="D1121" s="111">
        <v>0</v>
      </c>
      <c r="E1121" s="111">
        <v>16</v>
      </c>
      <c r="F1121" s="190">
        <v>1.9212962962962963E-2</v>
      </c>
      <c r="G1121" s="194" t="s">
        <v>717</v>
      </c>
    </row>
    <row r="1122" spans="2:7" x14ac:dyDescent="0.25">
      <c r="B1122" s="14" t="s">
        <v>711</v>
      </c>
      <c r="C1122" s="189">
        <v>41681</v>
      </c>
      <c r="D1122" s="111">
        <v>0</v>
      </c>
      <c r="E1122" s="111">
        <v>16</v>
      </c>
      <c r="F1122" s="190">
        <v>1.8703703703703705E-2</v>
      </c>
      <c r="G1122" s="194" t="s">
        <v>717</v>
      </c>
    </row>
    <row r="1123" spans="2:7" x14ac:dyDescent="0.25">
      <c r="B1123" s="14" t="s">
        <v>711</v>
      </c>
      <c r="C1123" s="189">
        <v>41688</v>
      </c>
      <c r="D1123" s="111">
        <v>0</v>
      </c>
      <c r="E1123" s="111">
        <v>16</v>
      </c>
      <c r="F1123" s="190">
        <v>1.8726851851851852E-2</v>
      </c>
      <c r="G1123" s="194" t="s">
        <v>717</v>
      </c>
    </row>
    <row r="1124" spans="2:7" x14ac:dyDescent="0.25">
      <c r="B1124" s="14" t="s">
        <v>711</v>
      </c>
      <c r="C1124" s="189">
        <v>41695</v>
      </c>
      <c r="D1124" s="111">
        <v>0</v>
      </c>
      <c r="E1124" s="111">
        <v>16</v>
      </c>
      <c r="F1124" s="190">
        <v>1.8900462962962963E-2</v>
      </c>
      <c r="G1124" s="194" t="s">
        <v>717</v>
      </c>
    </row>
    <row r="1125" spans="2:7" x14ac:dyDescent="0.25">
      <c r="B1125" s="14" t="s">
        <v>711</v>
      </c>
      <c r="C1125" s="189">
        <v>41709</v>
      </c>
      <c r="D1125" s="111">
        <v>0</v>
      </c>
      <c r="E1125" s="111">
        <v>16</v>
      </c>
      <c r="F1125" s="190">
        <v>1.8055555555555557E-2</v>
      </c>
      <c r="G1125" s="194" t="s">
        <v>717</v>
      </c>
    </row>
    <row r="1126" spans="2:7" x14ac:dyDescent="0.25">
      <c r="B1126" s="14" t="s">
        <v>711</v>
      </c>
      <c r="C1126" s="189">
        <v>41716</v>
      </c>
      <c r="D1126" s="111">
        <v>0</v>
      </c>
      <c r="E1126" s="111">
        <v>16</v>
      </c>
      <c r="F1126" s="190">
        <v>1.8379629629629628E-2</v>
      </c>
      <c r="G1126" s="194" t="s">
        <v>717</v>
      </c>
    </row>
    <row r="1127" spans="2:7" x14ac:dyDescent="0.25">
      <c r="B1127" s="14" t="s">
        <v>711</v>
      </c>
      <c r="C1127" s="189">
        <v>41623</v>
      </c>
      <c r="D1127" s="196">
        <v>0</v>
      </c>
      <c r="E1127" s="196">
        <v>18.5</v>
      </c>
      <c r="F1127" s="190">
        <v>2.193287037037037E-2</v>
      </c>
      <c r="G1127" s="194" t="s">
        <v>719</v>
      </c>
    </row>
    <row r="1128" spans="2:7" x14ac:dyDescent="0.25">
      <c r="B1128" s="14" t="s">
        <v>711</v>
      </c>
      <c r="C1128" s="189">
        <v>41700</v>
      </c>
      <c r="D1128" s="196">
        <v>0</v>
      </c>
      <c r="E1128" s="196">
        <v>25</v>
      </c>
      <c r="F1128" s="190">
        <v>2.9930555555555557E-2</v>
      </c>
      <c r="G1128" s="194" t="s">
        <v>721</v>
      </c>
    </row>
    <row r="1129" spans="2:7" x14ac:dyDescent="0.25">
      <c r="B1129" s="14" t="s">
        <v>712</v>
      </c>
      <c r="C1129" s="189">
        <v>41583</v>
      </c>
      <c r="D1129" s="111">
        <v>0</v>
      </c>
      <c r="E1129" s="111">
        <v>16</v>
      </c>
      <c r="F1129" s="190">
        <v>0</v>
      </c>
      <c r="G1129" s="194" t="s">
        <v>717</v>
      </c>
    </row>
    <row r="1130" spans="2:7" x14ac:dyDescent="0.25">
      <c r="B1130" s="14" t="s">
        <v>712</v>
      </c>
      <c r="C1130" s="189">
        <v>41604</v>
      </c>
      <c r="D1130" s="111">
        <v>0</v>
      </c>
      <c r="E1130" s="111">
        <v>16</v>
      </c>
      <c r="F1130" s="190">
        <v>1.7685185185185182E-2</v>
      </c>
      <c r="G1130" s="194" t="s">
        <v>717</v>
      </c>
    </row>
    <row r="1131" spans="2:7" x14ac:dyDescent="0.25">
      <c r="B1131" s="14" t="s">
        <v>713</v>
      </c>
      <c r="C1131" s="189">
        <v>41562</v>
      </c>
      <c r="D1131" s="111">
        <v>0</v>
      </c>
      <c r="E1131" s="111">
        <v>16</v>
      </c>
      <c r="F1131" s="190">
        <v>1.8622685185185187E-2</v>
      </c>
      <c r="G1131" s="194" t="s">
        <v>717</v>
      </c>
    </row>
    <row r="1132" spans="2:7" x14ac:dyDescent="0.25">
      <c r="B1132" s="14" t="s">
        <v>713</v>
      </c>
      <c r="C1132" s="189">
        <v>41576</v>
      </c>
      <c r="D1132" s="111">
        <v>0</v>
      </c>
      <c r="E1132" s="111">
        <v>16</v>
      </c>
      <c r="F1132" s="190">
        <v>1.8622685185185187E-2</v>
      </c>
      <c r="G1132" s="194" t="s">
        <v>717</v>
      </c>
    </row>
    <row r="1133" spans="2:7" x14ac:dyDescent="0.25">
      <c r="B1133" s="14" t="s">
        <v>713</v>
      </c>
      <c r="C1133" s="189">
        <v>41604</v>
      </c>
      <c r="D1133" s="111">
        <v>0</v>
      </c>
      <c r="E1133" s="111">
        <v>16</v>
      </c>
      <c r="F1133" s="190">
        <v>1.8553240740740745E-2</v>
      </c>
      <c r="G1133" s="194" t="s">
        <v>717</v>
      </c>
    </row>
    <row r="1134" spans="2:7" x14ac:dyDescent="0.25">
      <c r="B1134" s="14" t="s">
        <v>713</v>
      </c>
      <c r="C1134" s="189">
        <v>41618</v>
      </c>
      <c r="D1134" s="111">
        <v>0</v>
      </c>
      <c r="E1134" s="111">
        <v>16</v>
      </c>
      <c r="F1134" s="190">
        <v>1.8368055555555554E-2</v>
      </c>
      <c r="G1134" s="194" t="s">
        <v>717</v>
      </c>
    </row>
    <row r="1135" spans="2:7" x14ac:dyDescent="0.25">
      <c r="B1135" s="14" t="s">
        <v>713</v>
      </c>
      <c r="C1135" s="189">
        <v>41674</v>
      </c>
      <c r="D1135" s="111">
        <v>0</v>
      </c>
      <c r="E1135" s="111">
        <v>16</v>
      </c>
      <c r="F1135" s="190">
        <v>1.8379629629629628E-2</v>
      </c>
      <c r="G1135" s="194" t="s">
        <v>717</v>
      </c>
    </row>
    <row r="1136" spans="2:7" x14ac:dyDescent="0.25">
      <c r="B1136" s="14" t="s">
        <v>713</v>
      </c>
      <c r="C1136" s="189">
        <v>41681</v>
      </c>
      <c r="D1136" s="111">
        <v>0</v>
      </c>
      <c r="E1136" s="111">
        <v>16</v>
      </c>
      <c r="F1136" s="190">
        <v>1.8275462962962962E-2</v>
      </c>
      <c r="G1136" s="194" t="s">
        <v>717</v>
      </c>
    </row>
    <row r="1137" spans="2:7" x14ac:dyDescent="0.25">
      <c r="B1137" s="14" t="s">
        <v>713</v>
      </c>
      <c r="C1137" s="189">
        <v>41688</v>
      </c>
      <c r="D1137" s="111">
        <v>0</v>
      </c>
      <c r="E1137" s="111">
        <v>16</v>
      </c>
      <c r="F1137" s="190">
        <v>1.7905092592592594E-2</v>
      </c>
      <c r="G1137" s="194" t="s">
        <v>717</v>
      </c>
    </row>
    <row r="1138" spans="2:7" x14ac:dyDescent="0.25">
      <c r="B1138" s="14" t="s">
        <v>713</v>
      </c>
      <c r="C1138" s="189">
        <v>41709</v>
      </c>
      <c r="D1138" s="111">
        <v>0</v>
      </c>
      <c r="E1138" s="111">
        <v>16</v>
      </c>
      <c r="F1138" s="190">
        <v>1.8055555555555557E-2</v>
      </c>
      <c r="G1138" s="194" t="s">
        <v>717</v>
      </c>
    </row>
    <row r="1139" spans="2:7" x14ac:dyDescent="0.25">
      <c r="B1139" s="14" t="s">
        <v>713</v>
      </c>
      <c r="C1139" s="189">
        <v>41623</v>
      </c>
      <c r="D1139" s="196">
        <v>0</v>
      </c>
      <c r="E1139" s="196">
        <v>18.5</v>
      </c>
      <c r="F1139" s="190">
        <v>2.1087962962962961E-2</v>
      </c>
      <c r="G1139" s="194" t="s">
        <v>719</v>
      </c>
    </row>
    <row r="1140" spans="2:7" x14ac:dyDescent="0.25">
      <c r="B1140" s="14" t="s">
        <v>713</v>
      </c>
      <c r="C1140" s="189">
        <v>41700</v>
      </c>
      <c r="D1140" s="196">
        <v>0</v>
      </c>
      <c r="E1140" s="196">
        <v>25</v>
      </c>
      <c r="F1140" s="190">
        <v>2.8981481481481483E-2</v>
      </c>
      <c r="G1140" s="194" t="s">
        <v>721</v>
      </c>
    </row>
    <row r="1141" spans="2:7" x14ac:dyDescent="0.25">
      <c r="B1141" s="14" t="s">
        <v>714</v>
      </c>
      <c r="C1141" s="189">
        <v>41562</v>
      </c>
      <c r="D1141" s="111">
        <v>0</v>
      </c>
      <c r="E1141" s="111">
        <v>16</v>
      </c>
      <c r="F1141" s="190">
        <v>1.7013888888888891E-2</v>
      </c>
      <c r="G1141" s="194" t="s">
        <v>717</v>
      </c>
    </row>
    <row r="1142" spans="2:7" x14ac:dyDescent="0.25">
      <c r="B1142" s="14" t="s">
        <v>714</v>
      </c>
      <c r="C1142" s="189">
        <v>41611</v>
      </c>
      <c r="D1142" s="196">
        <v>0</v>
      </c>
      <c r="E1142" s="196">
        <v>0</v>
      </c>
      <c r="F1142" s="190">
        <v>2.584490740740741E-2</v>
      </c>
      <c r="G1142" s="194" t="s">
        <v>718</v>
      </c>
    </row>
    <row r="1143" spans="2:7" x14ac:dyDescent="0.25">
      <c r="B1143" s="14" t="s">
        <v>715</v>
      </c>
      <c r="C1143" s="189">
        <v>41576</v>
      </c>
      <c r="D1143" s="111">
        <v>0</v>
      </c>
      <c r="E1143" s="111">
        <v>16</v>
      </c>
      <c r="F1143" s="190">
        <v>1.6574074074074074E-2</v>
      </c>
      <c r="G1143" s="194" t="s">
        <v>717</v>
      </c>
    </row>
    <row r="1144" spans="2:7" x14ac:dyDescent="0.25">
      <c r="B1144" s="14" t="s">
        <v>715</v>
      </c>
      <c r="C1144" s="189">
        <v>41583</v>
      </c>
      <c r="D1144" s="111">
        <v>0</v>
      </c>
      <c r="E1144" s="111">
        <v>16</v>
      </c>
      <c r="F1144" s="190">
        <v>1.5219907407407404E-2</v>
      </c>
      <c r="G1144" s="194" t="s">
        <v>717</v>
      </c>
    </row>
    <row r="1145" spans="2:7" x14ac:dyDescent="0.25">
      <c r="B1145" s="14" t="s">
        <v>715</v>
      </c>
      <c r="C1145" s="189">
        <v>41597</v>
      </c>
      <c r="D1145" s="111">
        <v>0</v>
      </c>
      <c r="E1145" s="111">
        <v>16</v>
      </c>
      <c r="F1145" s="190">
        <v>1.5347222222222224E-2</v>
      </c>
      <c r="G1145" s="194" t="s">
        <v>717</v>
      </c>
    </row>
    <row r="1146" spans="2:7" x14ac:dyDescent="0.25">
      <c r="B1146" s="14" t="s">
        <v>715</v>
      </c>
      <c r="C1146" s="189">
        <v>41604</v>
      </c>
      <c r="D1146" s="111">
        <v>0</v>
      </c>
      <c r="E1146" s="111">
        <v>16</v>
      </c>
      <c r="F1146" s="190">
        <v>1.5162037037037038E-2</v>
      </c>
      <c r="G1146" s="194" t="s">
        <v>717</v>
      </c>
    </row>
    <row r="1147" spans="2:7" x14ac:dyDescent="0.25">
      <c r="B1147" s="14" t="s">
        <v>715</v>
      </c>
      <c r="C1147" s="189">
        <v>41618</v>
      </c>
      <c r="D1147" s="111">
        <v>0</v>
      </c>
      <c r="E1147" s="111">
        <v>16</v>
      </c>
      <c r="F1147" s="190">
        <v>1.5092592592592593E-2</v>
      </c>
      <c r="G1147" s="194" t="s">
        <v>717</v>
      </c>
    </row>
    <row r="1148" spans="2:7" x14ac:dyDescent="0.25">
      <c r="B1148" s="14" t="s">
        <v>715</v>
      </c>
      <c r="C1148" s="189">
        <v>41653</v>
      </c>
      <c r="D1148" s="111">
        <v>0</v>
      </c>
      <c r="E1148" s="111">
        <v>16</v>
      </c>
      <c r="F1148" s="190">
        <v>1.5069444444444443E-2</v>
      </c>
      <c r="G1148" s="194" t="s">
        <v>717</v>
      </c>
    </row>
    <row r="1149" spans="2:7" x14ac:dyDescent="0.25">
      <c r="B1149" s="14" t="s">
        <v>715</v>
      </c>
      <c r="C1149" s="189">
        <v>41660</v>
      </c>
      <c r="D1149" s="111">
        <v>0</v>
      </c>
      <c r="E1149" s="111">
        <v>16</v>
      </c>
      <c r="F1149" s="190">
        <v>1.5185185185185185E-2</v>
      </c>
      <c r="G1149" s="194" t="s">
        <v>717</v>
      </c>
    </row>
    <row r="1150" spans="2:7" x14ac:dyDescent="0.25">
      <c r="B1150" s="14" t="s">
        <v>715</v>
      </c>
      <c r="C1150" s="189">
        <v>41674</v>
      </c>
      <c r="D1150" s="111">
        <v>0</v>
      </c>
      <c r="E1150" s="111">
        <v>16</v>
      </c>
      <c r="F1150" s="190">
        <v>1.4976851851851852E-2</v>
      </c>
      <c r="G1150" s="194" t="s">
        <v>717</v>
      </c>
    </row>
    <row r="1151" spans="2:7" x14ac:dyDescent="0.25">
      <c r="B1151" s="14" t="s">
        <v>715</v>
      </c>
      <c r="C1151" s="189">
        <v>41681</v>
      </c>
      <c r="D1151" s="111">
        <v>0</v>
      </c>
      <c r="E1151" s="111">
        <v>16</v>
      </c>
      <c r="F1151" s="190">
        <v>1.5300925925925926E-2</v>
      </c>
      <c r="G1151" s="194" t="s">
        <v>717</v>
      </c>
    </row>
    <row r="1152" spans="2:7" x14ac:dyDescent="0.25">
      <c r="B1152" s="14" t="s">
        <v>715</v>
      </c>
      <c r="C1152" s="189">
        <v>41688</v>
      </c>
      <c r="D1152" s="111">
        <v>0</v>
      </c>
      <c r="E1152" s="111">
        <v>16</v>
      </c>
      <c r="F1152" s="190">
        <v>1.5474537037037038E-2</v>
      </c>
      <c r="G1152" s="194" t="s">
        <v>717</v>
      </c>
    </row>
    <row r="1153" spans="2:7" x14ac:dyDescent="0.25">
      <c r="B1153" s="14" t="s">
        <v>715</v>
      </c>
      <c r="C1153" s="189">
        <v>41611</v>
      </c>
      <c r="D1153" s="196">
        <v>0</v>
      </c>
      <c r="E1153" s="196">
        <v>0</v>
      </c>
      <c r="F1153" s="190">
        <v>2.6574074074074073E-2</v>
      </c>
      <c r="G1153" s="194" t="s">
        <v>718</v>
      </c>
    </row>
    <row r="1154" spans="2:7" x14ac:dyDescent="0.25">
      <c r="B1154" s="14" t="s">
        <v>716</v>
      </c>
      <c r="C1154" s="189">
        <v>41562</v>
      </c>
      <c r="D1154" s="111">
        <v>0</v>
      </c>
      <c r="E1154" s="111">
        <v>16</v>
      </c>
      <c r="F1154" s="190">
        <v>2.1261574074074072E-2</v>
      </c>
      <c r="G1154" s="194" t="s">
        <v>717</v>
      </c>
    </row>
    <row r="1155" spans="2:7" x14ac:dyDescent="0.25">
      <c r="B1155" s="14" t="s">
        <v>722</v>
      </c>
      <c r="C1155" s="189">
        <v>41555</v>
      </c>
      <c r="D1155" s="111">
        <v>0</v>
      </c>
      <c r="E1155" s="111">
        <v>16</v>
      </c>
      <c r="F1155" s="190">
        <v>0</v>
      </c>
      <c r="G1155" s="194" t="s">
        <v>717</v>
      </c>
    </row>
  </sheetData>
  <autoFilter ref="B1:G1155" xr:uid="{E7C94951-C741-4CC4-B6EC-18D55562F97C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season times</vt:lpstr>
      <vt:lpstr>OTT Rd 3 fastest ave </vt:lpstr>
      <vt:lpstr>Two UP times</vt:lpstr>
      <vt:lpstr>Allrounder Finishers</vt:lpstr>
      <vt:lpstr>Full season times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Arrington, Yancey</cp:lastModifiedBy>
  <dcterms:created xsi:type="dcterms:W3CDTF">2021-09-21T04:19:21Z</dcterms:created>
  <dcterms:modified xsi:type="dcterms:W3CDTF">2021-09-24T08:49:39Z</dcterms:modified>
</cp:coreProperties>
</file>