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pivotTables/pivotTable20.xml" ContentType="application/vnd.openxmlformats-officedocument.spreadsheetml.pivotTable+xml"/>
  <Override PartName="/xl/pivotTables/pivotTable21.xml" ContentType="application/vnd.openxmlformats-officedocument.spreadsheetml.pivotTable+xml"/>
  <Override PartName="/xl/pivotTables/pivotTable22.xml" ContentType="application/vnd.openxmlformats-officedocument.spreadsheetml.pivot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2"/>
  <workbookPr hidePivotFieldList="1"/>
  <mc:AlternateContent xmlns:mc="http://schemas.openxmlformats.org/markup-compatibility/2006">
    <mc:Choice Requires="x15">
      <x15ac:absPath xmlns:x15ac="http://schemas.microsoft.com/office/spreadsheetml/2010/11/ac" url="C:\Users\user\Documents\MYSQL\EXCEL\"/>
    </mc:Choice>
  </mc:AlternateContent>
  <xr:revisionPtr revIDLastSave="0" documentId="8_{AEE6BE06-2E6A-46FD-BCEE-C73A360BE9BB}" xr6:coauthVersionLast="36" xr6:coauthVersionMax="36" xr10:uidLastSave="{00000000-0000-0000-0000-000000000000}"/>
  <bookViews>
    <workbookView xWindow="0" yWindow="0" windowWidth="18600" windowHeight="6950" firstSheet="2" activeTab="7" xr2:uid="{00000000-000D-0000-FFFF-FFFF00000000}"/>
  </bookViews>
  <sheets>
    <sheet name="products" sheetId="1" r:id="rId1"/>
    <sheet name="customers" sheetId="2" r:id="rId2"/>
    <sheet name="Sheet8" sheetId="12" r:id="rId3"/>
    <sheet name="Consolidated" sheetId="6" r:id="rId4"/>
    <sheet name="Dashboard" sheetId="11" r:id="rId5"/>
    <sheet name="PivotChart" sheetId="14" r:id="rId6"/>
    <sheet name="PivotTable" sheetId="13" r:id="rId7"/>
    <sheet name="orders" sheetId="3" r:id="rId8"/>
    <sheet name="order_items" sheetId="4" r:id="rId9"/>
  </sheets>
  <definedNames>
    <definedName name="_xlnm._FilterDatabase" localSheetId="1" hidden="1">customers!$A$1:$E$101</definedName>
    <definedName name="_xlnm._FilterDatabase" localSheetId="0" hidden="1">products!$A$1:$D$101</definedName>
  </definedNames>
  <calcPr calcId="191029"/>
  <pivotCaches>
    <pivotCache cacheId="54" r:id="rId10"/>
  </pivotCaches>
</workbook>
</file>

<file path=xl/calcChain.xml><?xml version="1.0" encoding="utf-8"?>
<calcChain xmlns="http://schemas.openxmlformats.org/spreadsheetml/2006/main">
  <c r="C2" i="6" l="1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D2" i="6"/>
  <c r="E2" i="6"/>
  <c r="D3" i="6"/>
  <c r="E3" i="6"/>
  <c r="D4" i="6"/>
  <c r="E4" i="6"/>
  <c r="D5" i="6"/>
  <c r="E5" i="6"/>
  <c r="D6" i="6"/>
  <c r="E6" i="6"/>
  <c r="D7" i="6"/>
  <c r="E7" i="6"/>
  <c r="Q101" i="6"/>
  <c r="P101" i="6"/>
  <c r="O101" i="6"/>
  <c r="M101" i="6"/>
  <c r="L101" i="6"/>
  <c r="K101" i="6"/>
  <c r="J101" i="6"/>
  <c r="I101" i="6"/>
  <c r="H101" i="6"/>
  <c r="G101" i="6"/>
  <c r="F101" i="6"/>
  <c r="E101" i="6"/>
  <c r="D101" i="6"/>
  <c r="Q100" i="6"/>
  <c r="P100" i="6"/>
  <c r="O100" i="6"/>
  <c r="M100" i="6"/>
  <c r="L100" i="6"/>
  <c r="K100" i="6"/>
  <c r="J100" i="6"/>
  <c r="I100" i="6"/>
  <c r="H100" i="6"/>
  <c r="G100" i="6"/>
  <c r="F100" i="6"/>
  <c r="E100" i="6"/>
  <c r="D100" i="6"/>
  <c r="Q99" i="6"/>
  <c r="P99" i="6"/>
  <c r="O99" i="6"/>
  <c r="M99" i="6"/>
  <c r="L99" i="6"/>
  <c r="K99" i="6"/>
  <c r="J99" i="6"/>
  <c r="I99" i="6"/>
  <c r="H99" i="6"/>
  <c r="G99" i="6"/>
  <c r="F99" i="6"/>
  <c r="E99" i="6"/>
  <c r="D99" i="6"/>
  <c r="Q98" i="6"/>
  <c r="P98" i="6"/>
  <c r="O98" i="6"/>
  <c r="M98" i="6"/>
  <c r="L98" i="6"/>
  <c r="K98" i="6"/>
  <c r="J98" i="6"/>
  <c r="I98" i="6"/>
  <c r="H98" i="6"/>
  <c r="G98" i="6"/>
  <c r="F98" i="6"/>
  <c r="E98" i="6"/>
  <c r="D98" i="6"/>
  <c r="Q97" i="6"/>
  <c r="P97" i="6"/>
  <c r="O97" i="6"/>
  <c r="M97" i="6"/>
  <c r="L97" i="6"/>
  <c r="K97" i="6"/>
  <c r="J97" i="6"/>
  <c r="I97" i="6"/>
  <c r="H97" i="6"/>
  <c r="G97" i="6"/>
  <c r="F97" i="6"/>
  <c r="E97" i="6"/>
  <c r="D97" i="6"/>
  <c r="Q96" i="6"/>
  <c r="P96" i="6"/>
  <c r="O96" i="6"/>
  <c r="M96" i="6"/>
  <c r="L96" i="6"/>
  <c r="K96" i="6"/>
  <c r="J96" i="6"/>
  <c r="I96" i="6"/>
  <c r="H96" i="6"/>
  <c r="G96" i="6"/>
  <c r="F96" i="6"/>
  <c r="E96" i="6"/>
  <c r="D96" i="6"/>
  <c r="Q95" i="6"/>
  <c r="P95" i="6"/>
  <c r="O95" i="6"/>
  <c r="M95" i="6"/>
  <c r="L95" i="6"/>
  <c r="K95" i="6"/>
  <c r="J95" i="6"/>
  <c r="I95" i="6"/>
  <c r="H95" i="6"/>
  <c r="G95" i="6"/>
  <c r="F95" i="6"/>
  <c r="E95" i="6"/>
  <c r="D95" i="6"/>
  <c r="Q94" i="6"/>
  <c r="P94" i="6"/>
  <c r="O94" i="6"/>
  <c r="M94" i="6"/>
  <c r="L94" i="6"/>
  <c r="K94" i="6"/>
  <c r="J94" i="6"/>
  <c r="I94" i="6"/>
  <c r="H94" i="6"/>
  <c r="G94" i="6"/>
  <c r="F94" i="6"/>
  <c r="E94" i="6"/>
  <c r="D94" i="6"/>
  <c r="Q93" i="6"/>
  <c r="P93" i="6"/>
  <c r="O93" i="6"/>
  <c r="M93" i="6"/>
  <c r="L93" i="6"/>
  <c r="K93" i="6"/>
  <c r="J93" i="6"/>
  <c r="I93" i="6"/>
  <c r="H93" i="6"/>
  <c r="G93" i="6"/>
  <c r="F93" i="6"/>
  <c r="E93" i="6"/>
  <c r="D93" i="6"/>
  <c r="Q92" i="6"/>
  <c r="P92" i="6"/>
  <c r="O92" i="6"/>
  <c r="M92" i="6"/>
  <c r="L92" i="6"/>
  <c r="K92" i="6"/>
  <c r="J92" i="6"/>
  <c r="I92" i="6"/>
  <c r="H92" i="6"/>
  <c r="G92" i="6"/>
  <c r="F92" i="6"/>
  <c r="E92" i="6"/>
  <c r="D92" i="6"/>
  <c r="Q91" i="6"/>
  <c r="P91" i="6"/>
  <c r="O91" i="6"/>
  <c r="M91" i="6"/>
  <c r="L91" i="6"/>
  <c r="K91" i="6"/>
  <c r="J91" i="6"/>
  <c r="I91" i="6"/>
  <c r="H91" i="6"/>
  <c r="G91" i="6"/>
  <c r="F91" i="6"/>
  <c r="E91" i="6"/>
  <c r="D91" i="6"/>
  <c r="Q90" i="6"/>
  <c r="P90" i="6"/>
  <c r="O90" i="6"/>
  <c r="M90" i="6"/>
  <c r="L90" i="6"/>
  <c r="K90" i="6"/>
  <c r="J90" i="6"/>
  <c r="I90" i="6"/>
  <c r="H90" i="6"/>
  <c r="G90" i="6"/>
  <c r="F90" i="6"/>
  <c r="E90" i="6"/>
  <c r="D90" i="6"/>
  <c r="Q89" i="6"/>
  <c r="P89" i="6"/>
  <c r="O89" i="6"/>
  <c r="M89" i="6"/>
  <c r="L89" i="6"/>
  <c r="K89" i="6"/>
  <c r="J89" i="6"/>
  <c r="I89" i="6"/>
  <c r="H89" i="6"/>
  <c r="G89" i="6"/>
  <c r="F89" i="6"/>
  <c r="E89" i="6"/>
  <c r="D89" i="6"/>
  <c r="Q88" i="6"/>
  <c r="P88" i="6"/>
  <c r="O88" i="6"/>
  <c r="M88" i="6"/>
  <c r="L88" i="6"/>
  <c r="K88" i="6"/>
  <c r="J88" i="6"/>
  <c r="I88" i="6"/>
  <c r="H88" i="6"/>
  <c r="G88" i="6"/>
  <c r="F88" i="6"/>
  <c r="E88" i="6"/>
  <c r="D88" i="6"/>
  <c r="Q87" i="6"/>
  <c r="P87" i="6"/>
  <c r="O87" i="6"/>
  <c r="M87" i="6"/>
  <c r="L87" i="6"/>
  <c r="K87" i="6"/>
  <c r="J87" i="6"/>
  <c r="I87" i="6"/>
  <c r="H87" i="6"/>
  <c r="G87" i="6"/>
  <c r="F87" i="6"/>
  <c r="E87" i="6"/>
  <c r="D87" i="6"/>
  <c r="Q86" i="6"/>
  <c r="P86" i="6"/>
  <c r="O86" i="6"/>
  <c r="M86" i="6"/>
  <c r="L86" i="6"/>
  <c r="K86" i="6"/>
  <c r="J86" i="6"/>
  <c r="I86" i="6"/>
  <c r="H86" i="6"/>
  <c r="G86" i="6"/>
  <c r="F86" i="6"/>
  <c r="E86" i="6"/>
  <c r="D86" i="6"/>
  <c r="Q85" i="6"/>
  <c r="P85" i="6"/>
  <c r="O85" i="6"/>
  <c r="M85" i="6"/>
  <c r="L85" i="6"/>
  <c r="K85" i="6"/>
  <c r="J85" i="6"/>
  <c r="I85" i="6"/>
  <c r="H85" i="6"/>
  <c r="G85" i="6"/>
  <c r="F85" i="6"/>
  <c r="E85" i="6"/>
  <c r="D85" i="6"/>
  <c r="Q84" i="6"/>
  <c r="P84" i="6"/>
  <c r="O84" i="6"/>
  <c r="M84" i="6"/>
  <c r="L84" i="6"/>
  <c r="K84" i="6"/>
  <c r="J84" i="6"/>
  <c r="I84" i="6"/>
  <c r="H84" i="6"/>
  <c r="G84" i="6"/>
  <c r="F84" i="6"/>
  <c r="E84" i="6"/>
  <c r="D84" i="6"/>
  <c r="Q83" i="6"/>
  <c r="P83" i="6"/>
  <c r="O83" i="6"/>
  <c r="M83" i="6"/>
  <c r="L83" i="6"/>
  <c r="K83" i="6"/>
  <c r="J83" i="6"/>
  <c r="I83" i="6"/>
  <c r="H83" i="6"/>
  <c r="G83" i="6"/>
  <c r="F83" i="6"/>
  <c r="E83" i="6"/>
  <c r="D83" i="6"/>
  <c r="Q82" i="6"/>
  <c r="P82" i="6"/>
  <c r="O82" i="6"/>
  <c r="M82" i="6"/>
  <c r="L82" i="6"/>
  <c r="K82" i="6"/>
  <c r="J82" i="6"/>
  <c r="I82" i="6"/>
  <c r="H82" i="6"/>
  <c r="G82" i="6"/>
  <c r="F82" i="6"/>
  <c r="E82" i="6"/>
  <c r="D82" i="6"/>
  <c r="Q81" i="6"/>
  <c r="P81" i="6"/>
  <c r="O81" i="6"/>
  <c r="M81" i="6"/>
  <c r="L81" i="6"/>
  <c r="K81" i="6"/>
  <c r="J81" i="6"/>
  <c r="I81" i="6"/>
  <c r="H81" i="6"/>
  <c r="G81" i="6"/>
  <c r="F81" i="6"/>
  <c r="E81" i="6"/>
  <c r="D81" i="6"/>
  <c r="Q80" i="6"/>
  <c r="P80" i="6"/>
  <c r="O80" i="6"/>
  <c r="M80" i="6"/>
  <c r="L80" i="6"/>
  <c r="K80" i="6"/>
  <c r="J80" i="6"/>
  <c r="I80" i="6"/>
  <c r="H80" i="6"/>
  <c r="G80" i="6"/>
  <c r="F80" i="6"/>
  <c r="E80" i="6"/>
  <c r="D80" i="6"/>
  <c r="Q79" i="6"/>
  <c r="P79" i="6"/>
  <c r="O79" i="6"/>
  <c r="M79" i="6"/>
  <c r="L79" i="6"/>
  <c r="K79" i="6"/>
  <c r="J79" i="6"/>
  <c r="I79" i="6"/>
  <c r="H79" i="6"/>
  <c r="G79" i="6"/>
  <c r="F79" i="6"/>
  <c r="E79" i="6"/>
  <c r="D79" i="6"/>
  <c r="Q78" i="6"/>
  <c r="P78" i="6"/>
  <c r="O78" i="6"/>
  <c r="M78" i="6"/>
  <c r="L78" i="6"/>
  <c r="K78" i="6"/>
  <c r="J78" i="6"/>
  <c r="I78" i="6"/>
  <c r="H78" i="6"/>
  <c r="G78" i="6"/>
  <c r="F78" i="6"/>
  <c r="E78" i="6"/>
  <c r="D78" i="6"/>
  <c r="Q77" i="6"/>
  <c r="P77" i="6"/>
  <c r="O77" i="6"/>
  <c r="M77" i="6"/>
  <c r="L77" i="6"/>
  <c r="K77" i="6"/>
  <c r="J77" i="6"/>
  <c r="I77" i="6"/>
  <c r="H77" i="6"/>
  <c r="G77" i="6"/>
  <c r="F77" i="6"/>
  <c r="E77" i="6"/>
  <c r="D77" i="6"/>
  <c r="Q76" i="6"/>
  <c r="P76" i="6"/>
  <c r="O76" i="6"/>
  <c r="M76" i="6"/>
  <c r="L76" i="6"/>
  <c r="K76" i="6"/>
  <c r="J76" i="6"/>
  <c r="I76" i="6"/>
  <c r="H76" i="6"/>
  <c r="G76" i="6"/>
  <c r="F76" i="6"/>
  <c r="E76" i="6"/>
  <c r="D76" i="6"/>
  <c r="Q75" i="6"/>
  <c r="P75" i="6"/>
  <c r="O75" i="6"/>
  <c r="M75" i="6"/>
  <c r="L75" i="6"/>
  <c r="K75" i="6"/>
  <c r="J75" i="6"/>
  <c r="I75" i="6"/>
  <c r="H75" i="6"/>
  <c r="G75" i="6"/>
  <c r="F75" i="6"/>
  <c r="E75" i="6"/>
  <c r="D75" i="6"/>
  <c r="Q74" i="6"/>
  <c r="P74" i="6"/>
  <c r="O74" i="6"/>
  <c r="M74" i="6"/>
  <c r="L74" i="6"/>
  <c r="K74" i="6"/>
  <c r="J74" i="6"/>
  <c r="I74" i="6"/>
  <c r="H74" i="6"/>
  <c r="G74" i="6"/>
  <c r="F74" i="6"/>
  <c r="E74" i="6"/>
  <c r="D74" i="6"/>
  <c r="Q73" i="6"/>
  <c r="P73" i="6"/>
  <c r="O73" i="6"/>
  <c r="M73" i="6"/>
  <c r="L73" i="6"/>
  <c r="K73" i="6"/>
  <c r="J73" i="6"/>
  <c r="I73" i="6"/>
  <c r="H73" i="6"/>
  <c r="G73" i="6"/>
  <c r="F73" i="6"/>
  <c r="E73" i="6"/>
  <c r="D73" i="6"/>
  <c r="Q72" i="6"/>
  <c r="P72" i="6"/>
  <c r="O72" i="6"/>
  <c r="M72" i="6"/>
  <c r="L72" i="6"/>
  <c r="K72" i="6"/>
  <c r="J72" i="6"/>
  <c r="I72" i="6"/>
  <c r="H72" i="6"/>
  <c r="G72" i="6"/>
  <c r="F72" i="6"/>
  <c r="E72" i="6"/>
  <c r="D72" i="6"/>
  <c r="Q71" i="6"/>
  <c r="P71" i="6"/>
  <c r="O71" i="6"/>
  <c r="M71" i="6"/>
  <c r="L71" i="6"/>
  <c r="K71" i="6"/>
  <c r="J71" i="6"/>
  <c r="I71" i="6"/>
  <c r="H71" i="6"/>
  <c r="G71" i="6"/>
  <c r="F71" i="6"/>
  <c r="E71" i="6"/>
  <c r="D71" i="6"/>
  <c r="Q70" i="6"/>
  <c r="P70" i="6"/>
  <c r="O70" i="6"/>
  <c r="M70" i="6"/>
  <c r="L70" i="6"/>
  <c r="K70" i="6"/>
  <c r="J70" i="6"/>
  <c r="I70" i="6"/>
  <c r="H70" i="6"/>
  <c r="G70" i="6"/>
  <c r="F70" i="6"/>
  <c r="E70" i="6"/>
  <c r="D70" i="6"/>
  <c r="Q69" i="6"/>
  <c r="P69" i="6"/>
  <c r="O69" i="6"/>
  <c r="M69" i="6"/>
  <c r="L69" i="6"/>
  <c r="K69" i="6"/>
  <c r="J69" i="6"/>
  <c r="I69" i="6"/>
  <c r="H69" i="6"/>
  <c r="G69" i="6"/>
  <c r="F69" i="6"/>
  <c r="E69" i="6"/>
  <c r="D69" i="6"/>
  <c r="Q68" i="6"/>
  <c r="P68" i="6"/>
  <c r="O68" i="6"/>
  <c r="M68" i="6"/>
  <c r="L68" i="6"/>
  <c r="K68" i="6"/>
  <c r="J68" i="6"/>
  <c r="I68" i="6"/>
  <c r="H68" i="6"/>
  <c r="G68" i="6"/>
  <c r="F68" i="6"/>
  <c r="E68" i="6"/>
  <c r="D68" i="6"/>
  <c r="Q67" i="6"/>
  <c r="P67" i="6"/>
  <c r="O67" i="6"/>
  <c r="M67" i="6"/>
  <c r="L67" i="6"/>
  <c r="K67" i="6"/>
  <c r="J67" i="6"/>
  <c r="I67" i="6"/>
  <c r="H67" i="6"/>
  <c r="G67" i="6"/>
  <c r="F67" i="6"/>
  <c r="E67" i="6"/>
  <c r="D67" i="6"/>
  <c r="Q66" i="6"/>
  <c r="P66" i="6"/>
  <c r="O66" i="6"/>
  <c r="M66" i="6"/>
  <c r="L66" i="6"/>
  <c r="K66" i="6"/>
  <c r="J66" i="6"/>
  <c r="I66" i="6"/>
  <c r="H66" i="6"/>
  <c r="G66" i="6"/>
  <c r="F66" i="6"/>
  <c r="E66" i="6"/>
  <c r="D66" i="6"/>
  <c r="Q65" i="6"/>
  <c r="P65" i="6"/>
  <c r="O65" i="6"/>
  <c r="M65" i="6"/>
  <c r="L65" i="6"/>
  <c r="K65" i="6"/>
  <c r="J65" i="6"/>
  <c r="I65" i="6"/>
  <c r="H65" i="6"/>
  <c r="G65" i="6"/>
  <c r="F65" i="6"/>
  <c r="E65" i="6"/>
  <c r="D65" i="6"/>
  <c r="Q64" i="6"/>
  <c r="P64" i="6"/>
  <c r="O64" i="6"/>
  <c r="M64" i="6"/>
  <c r="L64" i="6"/>
  <c r="K64" i="6"/>
  <c r="J64" i="6"/>
  <c r="I64" i="6"/>
  <c r="H64" i="6"/>
  <c r="G64" i="6"/>
  <c r="F64" i="6"/>
  <c r="E64" i="6"/>
  <c r="D64" i="6"/>
  <c r="Q63" i="6"/>
  <c r="P63" i="6"/>
  <c r="O63" i="6"/>
  <c r="M63" i="6"/>
  <c r="L63" i="6"/>
  <c r="K63" i="6"/>
  <c r="J63" i="6"/>
  <c r="I63" i="6"/>
  <c r="H63" i="6"/>
  <c r="G63" i="6"/>
  <c r="F63" i="6"/>
  <c r="E63" i="6"/>
  <c r="D63" i="6"/>
  <c r="Q62" i="6"/>
  <c r="P62" i="6"/>
  <c r="O62" i="6"/>
  <c r="M62" i="6"/>
  <c r="L62" i="6"/>
  <c r="K62" i="6"/>
  <c r="J62" i="6"/>
  <c r="I62" i="6"/>
  <c r="H62" i="6"/>
  <c r="G62" i="6"/>
  <c r="F62" i="6"/>
  <c r="E62" i="6"/>
  <c r="D62" i="6"/>
  <c r="Q61" i="6"/>
  <c r="P61" i="6"/>
  <c r="O61" i="6"/>
  <c r="M61" i="6"/>
  <c r="L61" i="6"/>
  <c r="K61" i="6"/>
  <c r="J61" i="6"/>
  <c r="I61" i="6"/>
  <c r="H61" i="6"/>
  <c r="G61" i="6"/>
  <c r="F61" i="6"/>
  <c r="E61" i="6"/>
  <c r="D61" i="6"/>
  <c r="Q60" i="6"/>
  <c r="P60" i="6"/>
  <c r="O60" i="6"/>
  <c r="M60" i="6"/>
  <c r="L60" i="6"/>
  <c r="K60" i="6"/>
  <c r="J60" i="6"/>
  <c r="I60" i="6"/>
  <c r="H60" i="6"/>
  <c r="G60" i="6"/>
  <c r="F60" i="6"/>
  <c r="E60" i="6"/>
  <c r="D60" i="6"/>
  <c r="Q59" i="6"/>
  <c r="P59" i="6"/>
  <c r="O59" i="6"/>
  <c r="M59" i="6"/>
  <c r="L59" i="6"/>
  <c r="K59" i="6"/>
  <c r="J59" i="6"/>
  <c r="I59" i="6"/>
  <c r="H59" i="6"/>
  <c r="G59" i="6"/>
  <c r="F59" i="6"/>
  <c r="E59" i="6"/>
  <c r="D59" i="6"/>
  <c r="Q58" i="6"/>
  <c r="P58" i="6"/>
  <c r="O58" i="6"/>
  <c r="M58" i="6"/>
  <c r="L58" i="6"/>
  <c r="K58" i="6"/>
  <c r="J58" i="6"/>
  <c r="I58" i="6"/>
  <c r="H58" i="6"/>
  <c r="G58" i="6"/>
  <c r="F58" i="6"/>
  <c r="E58" i="6"/>
  <c r="D58" i="6"/>
  <c r="Q57" i="6"/>
  <c r="P57" i="6"/>
  <c r="O57" i="6"/>
  <c r="M57" i="6"/>
  <c r="L57" i="6"/>
  <c r="K57" i="6"/>
  <c r="J57" i="6"/>
  <c r="I57" i="6"/>
  <c r="H57" i="6"/>
  <c r="G57" i="6"/>
  <c r="F57" i="6"/>
  <c r="E57" i="6"/>
  <c r="D57" i="6"/>
  <c r="Q56" i="6"/>
  <c r="P56" i="6"/>
  <c r="O56" i="6"/>
  <c r="M56" i="6"/>
  <c r="L56" i="6"/>
  <c r="K56" i="6"/>
  <c r="J56" i="6"/>
  <c r="I56" i="6"/>
  <c r="H56" i="6"/>
  <c r="G56" i="6"/>
  <c r="F56" i="6"/>
  <c r="E56" i="6"/>
  <c r="D56" i="6"/>
  <c r="Q55" i="6"/>
  <c r="P55" i="6"/>
  <c r="O55" i="6"/>
  <c r="M55" i="6"/>
  <c r="L55" i="6"/>
  <c r="K55" i="6"/>
  <c r="J55" i="6"/>
  <c r="I55" i="6"/>
  <c r="H55" i="6"/>
  <c r="G55" i="6"/>
  <c r="F55" i="6"/>
  <c r="E55" i="6"/>
  <c r="D55" i="6"/>
  <c r="Q54" i="6"/>
  <c r="P54" i="6"/>
  <c r="O54" i="6"/>
  <c r="M54" i="6"/>
  <c r="L54" i="6"/>
  <c r="K54" i="6"/>
  <c r="J54" i="6"/>
  <c r="I54" i="6"/>
  <c r="H54" i="6"/>
  <c r="G54" i="6"/>
  <c r="F54" i="6"/>
  <c r="E54" i="6"/>
  <c r="D54" i="6"/>
  <c r="Q53" i="6"/>
  <c r="P53" i="6"/>
  <c r="O53" i="6"/>
  <c r="M53" i="6"/>
  <c r="L53" i="6"/>
  <c r="K53" i="6"/>
  <c r="J53" i="6"/>
  <c r="I53" i="6"/>
  <c r="H53" i="6"/>
  <c r="G53" i="6"/>
  <c r="F53" i="6"/>
  <c r="E53" i="6"/>
  <c r="D53" i="6"/>
  <c r="Q52" i="6"/>
  <c r="P52" i="6"/>
  <c r="O52" i="6"/>
  <c r="M52" i="6"/>
  <c r="L52" i="6"/>
  <c r="K52" i="6"/>
  <c r="J52" i="6"/>
  <c r="I52" i="6"/>
  <c r="H52" i="6"/>
  <c r="G52" i="6"/>
  <c r="F52" i="6"/>
  <c r="E52" i="6"/>
  <c r="D52" i="6"/>
  <c r="Q51" i="6"/>
  <c r="P51" i="6"/>
  <c r="O51" i="6"/>
  <c r="M51" i="6"/>
  <c r="L51" i="6"/>
  <c r="K51" i="6"/>
  <c r="J51" i="6"/>
  <c r="I51" i="6"/>
  <c r="H51" i="6"/>
  <c r="G51" i="6"/>
  <c r="F51" i="6"/>
  <c r="E51" i="6"/>
  <c r="D51" i="6"/>
  <c r="Q50" i="6"/>
  <c r="P50" i="6"/>
  <c r="O50" i="6"/>
  <c r="M50" i="6"/>
  <c r="L50" i="6"/>
  <c r="K50" i="6"/>
  <c r="J50" i="6"/>
  <c r="I50" i="6"/>
  <c r="H50" i="6"/>
  <c r="G50" i="6"/>
  <c r="F50" i="6"/>
  <c r="E50" i="6"/>
  <c r="D50" i="6"/>
  <c r="Q49" i="6"/>
  <c r="P49" i="6"/>
  <c r="O49" i="6"/>
  <c r="M49" i="6"/>
  <c r="L49" i="6"/>
  <c r="K49" i="6"/>
  <c r="J49" i="6"/>
  <c r="I49" i="6"/>
  <c r="H49" i="6"/>
  <c r="G49" i="6"/>
  <c r="F49" i="6"/>
  <c r="E49" i="6"/>
  <c r="D49" i="6"/>
  <c r="Q48" i="6"/>
  <c r="P48" i="6"/>
  <c r="O48" i="6"/>
  <c r="M48" i="6"/>
  <c r="L48" i="6"/>
  <c r="K48" i="6"/>
  <c r="J48" i="6"/>
  <c r="I48" i="6"/>
  <c r="H48" i="6"/>
  <c r="G48" i="6"/>
  <c r="F48" i="6"/>
  <c r="E48" i="6"/>
  <c r="D48" i="6"/>
  <c r="Q47" i="6"/>
  <c r="P47" i="6"/>
  <c r="O47" i="6"/>
  <c r="M47" i="6"/>
  <c r="L47" i="6"/>
  <c r="K47" i="6"/>
  <c r="J47" i="6"/>
  <c r="I47" i="6"/>
  <c r="H47" i="6"/>
  <c r="G47" i="6"/>
  <c r="F47" i="6"/>
  <c r="E47" i="6"/>
  <c r="D47" i="6"/>
  <c r="Q46" i="6"/>
  <c r="P46" i="6"/>
  <c r="O46" i="6"/>
  <c r="M46" i="6"/>
  <c r="L46" i="6"/>
  <c r="K46" i="6"/>
  <c r="J46" i="6"/>
  <c r="I46" i="6"/>
  <c r="H46" i="6"/>
  <c r="G46" i="6"/>
  <c r="F46" i="6"/>
  <c r="E46" i="6"/>
  <c r="D46" i="6"/>
  <c r="Q45" i="6"/>
  <c r="P45" i="6"/>
  <c r="O45" i="6"/>
  <c r="M45" i="6"/>
  <c r="L45" i="6"/>
  <c r="K45" i="6"/>
  <c r="J45" i="6"/>
  <c r="I45" i="6"/>
  <c r="H45" i="6"/>
  <c r="G45" i="6"/>
  <c r="F45" i="6"/>
  <c r="E45" i="6"/>
  <c r="D45" i="6"/>
  <c r="Q44" i="6"/>
  <c r="P44" i="6"/>
  <c r="O44" i="6"/>
  <c r="M44" i="6"/>
  <c r="L44" i="6"/>
  <c r="K44" i="6"/>
  <c r="J44" i="6"/>
  <c r="I44" i="6"/>
  <c r="H44" i="6"/>
  <c r="G44" i="6"/>
  <c r="F44" i="6"/>
  <c r="E44" i="6"/>
  <c r="D44" i="6"/>
  <c r="Q43" i="6"/>
  <c r="P43" i="6"/>
  <c r="O43" i="6"/>
  <c r="M43" i="6"/>
  <c r="L43" i="6"/>
  <c r="K43" i="6"/>
  <c r="J43" i="6"/>
  <c r="I43" i="6"/>
  <c r="H43" i="6"/>
  <c r="G43" i="6"/>
  <c r="F43" i="6"/>
  <c r="E43" i="6"/>
  <c r="D43" i="6"/>
  <c r="Q42" i="6"/>
  <c r="P42" i="6"/>
  <c r="O42" i="6"/>
  <c r="M42" i="6"/>
  <c r="L42" i="6"/>
  <c r="K42" i="6"/>
  <c r="J42" i="6"/>
  <c r="I42" i="6"/>
  <c r="H42" i="6"/>
  <c r="G42" i="6"/>
  <c r="F42" i="6"/>
  <c r="E42" i="6"/>
  <c r="D42" i="6"/>
  <c r="Q41" i="6"/>
  <c r="P41" i="6"/>
  <c r="O41" i="6"/>
  <c r="M41" i="6"/>
  <c r="L41" i="6"/>
  <c r="K41" i="6"/>
  <c r="J41" i="6"/>
  <c r="I41" i="6"/>
  <c r="H41" i="6"/>
  <c r="G41" i="6"/>
  <c r="F41" i="6"/>
  <c r="E41" i="6"/>
  <c r="D41" i="6"/>
  <c r="Q40" i="6"/>
  <c r="P40" i="6"/>
  <c r="O40" i="6"/>
  <c r="M40" i="6"/>
  <c r="L40" i="6"/>
  <c r="K40" i="6"/>
  <c r="J40" i="6"/>
  <c r="I40" i="6"/>
  <c r="H40" i="6"/>
  <c r="G40" i="6"/>
  <c r="F40" i="6"/>
  <c r="E40" i="6"/>
  <c r="D40" i="6"/>
  <c r="Q39" i="6"/>
  <c r="P39" i="6"/>
  <c r="O39" i="6"/>
  <c r="M39" i="6"/>
  <c r="L39" i="6"/>
  <c r="K39" i="6"/>
  <c r="J39" i="6"/>
  <c r="I39" i="6"/>
  <c r="H39" i="6"/>
  <c r="G39" i="6"/>
  <c r="F39" i="6"/>
  <c r="E39" i="6"/>
  <c r="D39" i="6"/>
  <c r="Q38" i="6"/>
  <c r="P38" i="6"/>
  <c r="O38" i="6"/>
  <c r="M38" i="6"/>
  <c r="L38" i="6"/>
  <c r="K38" i="6"/>
  <c r="J38" i="6"/>
  <c r="I38" i="6"/>
  <c r="H38" i="6"/>
  <c r="G38" i="6"/>
  <c r="F38" i="6"/>
  <c r="E38" i="6"/>
  <c r="D38" i="6"/>
  <c r="Q37" i="6"/>
  <c r="P37" i="6"/>
  <c r="O37" i="6"/>
  <c r="M37" i="6"/>
  <c r="L37" i="6"/>
  <c r="K37" i="6"/>
  <c r="J37" i="6"/>
  <c r="I37" i="6"/>
  <c r="H37" i="6"/>
  <c r="G37" i="6"/>
  <c r="F37" i="6"/>
  <c r="E37" i="6"/>
  <c r="D37" i="6"/>
  <c r="Q36" i="6"/>
  <c r="P36" i="6"/>
  <c r="O36" i="6"/>
  <c r="M36" i="6"/>
  <c r="L36" i="6"/>
  <c r="K36" i="6"/>
  <c r="J36" i="6"/>
  <c r="I36" i="6"/>
  <c r="H36" i="6"/>
  <c r="G36" i="6"/>
  <c r="F36" i="6"/>
  <c r="E36" i="6"/>
  <c r="D36" i="6"/>
  <c r="Q35" i="6"/>
  <c r="P35" i="6"/>
  <c r="O35" i="6"/>
  <c r="M35" i="6"/>
  <c r="L35" i="6"/>
  <c r="K35" i="6"/>
  <c r="J35" i="6"/>
  <c r="I35" i="6"/>
  <c r="H35" i="6"/>
  <c r="G35" i="6"/>
  <c r="F35" i="6"/>
  <c r="E35" i="6"/>
  <c r="D35" i="6"/>
  <c r="Q34" i="6"/>
  <c r="P34" i="6"/>
  <c r="O34" i="6"/>
  <c r="M34" i="6"/>
  <c r="L34" i="6"/>
  <c r="K34" i="6"/>
  <c r="J34" i="6"/>
  <c r="I34" i="6"/>
  <c r="H34" i="6"/>
  <c r="G34" i="6"/>
  <c r="F34" i="6"/>
  <c r="E34" i="6"/>
  <c r="D34" i="6"/>
  <c r="Q33" i="6"/>
  <c r="P33" i="6"/>
  <c r="O33" i="6"/>
  <c r="M33" i="6"/>
  <c r="L33" i="6"/>
  <c r="K33" i="6"/>
  <c r="J33" i="6"/>
  <c r="I33" i="6"/>
  <c r="H33" i="6"/>
  <c r="G33" i="6"/>
  <c r="F33" i="6"/>
  <c r="E33" i="6"/>
  <c r="D33" i="6"/>
  <c r="Q32" i="6"/>
  <c r="P32" i="6"/>
  <c r="O32" i="6"/>
  <c r="M32" i="6"/>
  <c r="L32" i="6"/>
  <c r="K32" i="6"/>
  <c r="J32" i="6"/>
  <c r="I32" i="6"/>
  <c r="H32" i="6"/>
  <c r="G32" i="6"/>
  <c r="F32" i="6"/>
  <c r="E32" i="6"/>
  <c r="D32" i="6"/>
  <c r="Q31" i="6"/>
  <c r="P31" i="6"/>
  <c r="O31" i="6"/>
  <c r="M31" i="6"/>
  <c r="L31" i="6"/>
  <c r="K31" i="6"/>
  <c r="J31" i="6"/>
  <c r="I31" i="6"/>
  <c r="H31" i="6"/>
  <c r="G31" i="6"/>
  <c r="F31" i="6"/>
  <c r="E31" i="6"/>
  <c r="D31" i="6"/>
  <c r="Q30" i="6"/>
  <c r="P30" i="6"/>
  <c r="O30" i="6"/>
  <c r="M30" i="6"/>
  <c r="L30" i="6"/>
  <c r="K30" i="6"/>
  <c r="J30" i="6"/>
  <c r="I30" i="6"/>
  <c r="H30" i="6"/>
  <c r="G30" i="6"/>
  <c r="F30" i="6"/>
  <c r="E30" i="6"/>
  <c r="D30" i="6"/>
  <c r="Q29" i="6"/>
  <c r="P29" i="6"/>
  <c r="O29" i="6"/>
  <c r="M29" i="6"/>
  <c r="L29" i="6"/>
  <c r="K29" i="6"/>
  <c r="J29" i="6"/>
  <c r="I29" i="6"/>
  <c r="H29" i="6"/>
  <c r="G29" i="6"/>
  <c r="F29" i="6"/>
  <c r="E29" i="6"/>
  <c r="D29" i="6"/>
  <c r="Q28" i="6"/>
  <c r="P28" i="6"/>
  <c r="O28" i="6"/>
  <c r="M28" i="6"/>
  <c r="L28" i="6"/>
  <c r="K28" i="6"/>
  <c r="J28" i="6"/>
  <c r="I28" i="6"/>
  <c r="H28" i="6"/>
  <c r="G28" i="6"/>
  <c r="F28" i="6"/>
  <c r="E28" i="6"/>
  <c r="D28" i="6"/>
  <c r="Q27" i="6"/>
  <c r="P27" i="6"/>
  <c r="O27" i="6"/>
  <c r="M27" i="6"/>
  <c r="L27" i="6"/>
  <c r="K27" i="6"/>
  <c r="J27" i="6"/>
  <c r="I27" i="6"/>
  <c r="H27" i="6"/>
  <c r="G27" i="6"/>
  <c r="F27" i="6"/>
  <c r="E27" i="6"/>
  <c r="D27" i="6"/>
  <c r="Q26" i="6"/>
  <c r="P26" i="6"/>
  <c r="O26" i="6"/>
  <c r="M26" i="6"/>
  <c r="L26" i="6"/>
  <c r="K26" i="6"/>
  <c r="J26" i="6"/>
  <c r="I26" i="6"/>
  <c r="H26" i="6"/>
  <c r="G26" i="6"/>
  <c r="F26" i="6"/>
  <c r="E26" i="6"/>
  <c r="D26" i="6"/>
  <c r="Q25" i="6"/>
  <c r="P25" i="6"/>
  <c r="O25" i="6"/>
  <c r="M25" i="6"/>
  <c r="L25" i="6"/>
  <c r="K25" i="6"/>
  <c r="J25" i="6"/>
  <c r="I25" i="6"/>
  <c r="H25" i="6"/>
  <c r="G25" i="6"/>
  <c r="F25" i="6"/>
  <c r="E25" i="6"/>
  <c r="D25" i="6"/>
  <c r="Q24" i="6"/>
  <c r="P24" i="6"/>
  <c r="O24" i="6"/>
  <c r="M24" i="6"/>
  <c r="L24" i="6"/>
  <c r="K24" i="6"/>
  <c r="J24" i="6"/>
  <c r="I24" i="6"/>
  <c r="H24" i="6"/>
  <c r="G24" i="6"/>
  <c r="F24" i="6"/>
  <c r="E24" i="6"/>
  <c r="D24" i="6"/>
  <c r="Q23" i="6"/>
  <c r="P23" i="6"/>
  <c r="O23" i="6"/>
  <c r="M23" i="6"/>
  <c r="L23" i="6"/>
  <c r="K23" i="6"/>
  <c r="J23" i="6"/>
  <c r="I23" i="6"/>
  <c r="H23" i="6"/>
  <c r="G23" i="6"/>
  <c r="F23" i="6"/>
  <c r="E23" i="6"/>
  <c r="D23" i="6"/>
  <c r="Q22" i="6"/>
  <c r="P22" i="6"/>
  <c r="O22" i="6"/>
  <c r="M22" i="6"/>
  <c r="L22" i="6"/>
  <c r="K22" i="6"/>
  <c r="J22" i="6"/>
  <c r="I22" i="6"/>
  <c r="H22" i="6"/>
  <c r="G22" i="6"/>
  <c r="F22" i="6"/>
  <c r="E22" i="6"/>
  <c r="D22" i="6"/>
  <c r="Q21" i="6"/>
  <c r="P21" i="6"/>
  <c r="O21" i="6"/>
  <c r="M21" i="6"/>
  <c r="L21" i="6"/>
  <c r="K21" i="6"/>
  <c r="J21" i="6"/>
  <c r="I21" i="6"/>
  <c r="H21" i="6"/>
  <c r="G21" i="6"/>
  <c r="F21" i="6"/>
  <c r="E21" i="6"/>
  <c r="D21" i="6"/>
  <c r="Q20" i="6"/>
  <c r="P20" i="6"/>
  <c r="O20" i="6"/>
  <c r="M20" i="6"/>
  <c r="L20" i="6"/>
  <c r="K20" i="6"/>
  <c r="J20" i="6"/>
  <c r="I20" i="6"/>
  <c r="H20" i="6"/>
  <c r="G20" i="6"/>
  <c r="F20" i="6"/>
  <c r="E20" i="6"/>
  <c r="D20" i="6"/>
  <c r="Q19" i="6"/>
  <c r="P19" i="6"/>
  <c r="O19" i="6"/>
  <c r="M19" i="6"/>
  <c r="L19" i="6"/>
  <c r="K19" i="6"/>
  <c r="J19" i="6"/>
  <c r="I19" i="6"/>
  <c r="H19" i="6"/>
  <c r="G19" i="6"/>
  <c r="F19" i="6"/>
  <c r="E19" i="6"/>
  <c r="D19" i="6"/>
  <c r="Q18" i="6"/>
  <c r="P18" i="6"/>
  <c r="O18" i="6"/>
  <c r="M18" i="6"/>
  <c r="L18" i="6"/>
  <c r="K18" i="6"/>
  <c r="J18" i="6"/>
  <c r="I18" i="6"/>
  <c r="H18" i="6"/>
  <c r="G18" i="6"/>
  <c r="F18" i="6"/>
  <c r="E18" i="6"/>
  <c r="D18" i="6"/>
  <c r="Q17" i="6"/>
  <c r="P17" i="6"/>
  <c r="O17" i="6"/>
  <c r="M17" i="6"/>
  <c r="L17" i="6"/>
  <c r="K17" i="6"/>
  <c r="J17" i="6"/>
  <c r="I17" i="6"/>
  <c r="H17" i="6"/>
  <c r="G17" i="6"/>
  <c r="F17" i="6"/>
  <c r="E17" i="6"/>
  <c r="D17" i="6"/>
  <c r="Q16" i="6"/>
  <c r="P16" i="6"/>
  <c r="O16" i="6"/>
  <c r="M16" i="6"/>
  <c r="L16" i="6"/>
  <c r="K16" i="6"/>
  <c r="J16" i="6"/>
  <c r="I16" i="6"/>
  <c r="H16" i="6"/>
  <c r="G16" i="6"/>
  <c r="F16" i="6"/>
  <c r="E16" i="6"/>
  <c r="D16" i="6"/>
  <c r="Q15" i="6"/>
  <c r="P15" i="6"/>
  <c r="O15" i="6"/>
  <c r="M15" i="6"/>
  <c r="L15" i="6"/>
  <c r="K15" i="6"/>
  <c r="J15" i="6"/>
  <c r="I15" i="6"/>
  <c r="H15" i="6"/>
  <c r="G15" i="6"/>
  <c r="F15" i="6"/>
  <c r="E15" i="6"/>
  <c r="D15" i="6"/>
  <c r="Q14" i="6"/>
  <c r="P14" i="6"/>
  <c r="O14" i="6"/>
  <c r="M14" i="6"/>
  <c r="L14" i="6"/>
  <c r="K14" i="6"/>
  <c r="J14" i="6"/>
  <c r="I14" i="6"/>
  <c r="H14" i="6"/>
  <c r="G14" i="6"/>
  <c r="F14" i="6"/>
  <c r="E14" i="6"/>
  <c r="D14" i="6"/>
  <c r="Q13" i="6"/>
  <c r="P13" i="6"/>
  <c r="O13" i="6"/>
  <c r="M13" i="6"/>
  <c r="L13" i="6"/>
  <c r="K13" i="6"/>
  <c r="J13" i="6"/>
  <c r="I13" i="6"/>
  <c r="H13" i="6"/>
  <c r="G13" i="6"/>
  <c r="F13" i="6"/>
  <c r="E13" i="6"/>
  <c r="D13" i="6"/>
  <c r="Q12" i="6"/>
  <c r="P12" i="6"/>
  <c r="O12" i="6"/>
  <c r="M12" i="6"/>
  <c r="L12" i="6"/>
  <c r="K12" i="6"/>
  <c r="J12" i="6"/>
  <c r="I12" i="6"/>
  <c r="H12" i="6"/>
  <c r="G12" i="6"/>
  <c r="F12" i="6"/>
  <c r="E12" i="6"/>
  <c r="D12" i="6"/>
  <c r="Q11" i="6"/>
  <c r="P11" i="6"/>
  <c r="O11" i="6"/>
  <c r="M11" i="6"/>
  <c r="L11" i="6"/>
  <c r="K11" i="6"/>
  <c r="J11" i="6"/>
  <c r="I11" i="6"/>
  <c r="H11" i="6"/>
  <c r="G11" i="6"/>
  <c r="F11" i="6"/>
  <c r="E11" i="6"/>
  <c r="D11" i="6"/>
  <c r="Q10" i="6"/>
  <c r="P10" i="6"/>
  <c r="O10" i="6"/>
  <c r="M10" i="6"/>
  <c r="L10" i="6"/>
  <c r="K10" i="6"/>
  <c r="J10" i="6"/>
  <c r="I10" i="6"/>
  <c r="H10" i="6"/>
  <c r="G10" i="6"/>
  <c r="F10" i="6"/>
  <c r="E10" i="6"/>
  <c r="D10" i="6"/>
  <c r="Q9" i="6"/>
  <c r="P9" i="6"/>
  <c r="O9" i="6"/>
  <c r="M9" i="6"/>
  <c r="L9" i="6"/>
  <c r="K9" i="6"/>
  <c r="J9" i="6"/>
  <c r="I9" i="6"/>
  <c r="H9" i="6"/>
  <c r="G9" i="6"/>
  <c r="F9" i="6"/>
  <c r="E9" i="6"/>
  <c r="D9" i="6"/>
  <c r="Q8" i="6"/>
  <c r="P8" i="6"/>
  <c r="O8" i="6"/>
  <c r="M8" i="6"/>
  <c r="L8" i="6"/>
  <c r="K8" i="6"/>
  <c r="J8" i="6"/>
  <c r="I8" i="6"/>
  <c r="H8" i="6"/>
  <c r="G8" i="6"/>
  <c r="F8" i="6"/>
  <c r="E8" i="6"/>
  <c r="D8" i="6"/>
  <c r="Q7" i="6"/>
  <c r="P7" i="6"/>
  <c r="O7" i="6"/>
  <c r="M7" i="6"/>
  <c r="L7" i="6"/>
  <c r="K7" i="6"/>
  <c r="J7" i="6"/>
  <c r="I7" i="6"/>
  <c r="H7" i="6"/>
  <c r="G7" i="6"/>
  <c r="F7" i="6"/>
  <c r="Q6" i="6"/>
  <c r="P6" i="6"/>
  <c r="O6" i="6"/>
  <c r="M6" i="6"/>
  <c r="L6" i="6"/>
  <c r="K6" i="6"/>
  <c r="J6" i="6"/>
  <c r="I6" i="6"/>
  <c r="H6" i="6"/>
  <c r="G6" i="6"/>
  <c r="F6" i="6"/>
  <c r="Q5" i="6"/>
  <c r="P5" i="6"/>
  <c r="O5" i="6"/>
  <c r="M5" i="6"/>
  <c r="L5" i="6"/>
  <c r="K5" i="6"/>
  <c r="J5" i="6"/>
  <c r="I5" i="6"/>
  <c r="H5" i="6"/>
  <c r="G5" i="6"/>
  <c r="F5" i="6"/>
  <c r="Q4" i="6"/>
  <c r="P4" i="6"/>
  <c r="O4" i="6"/>
  <c r="M4" i="6"/>
  <c r="L4" i="6"/>
  <c r="K4" i="6"/>
  <c r="J4" i="6"/>
  <c r="I4" i="6"/>
  <c r="H4" i="6"/>
  <c r="G4" i="6"/>
  <c r="F4" i="6"/>
  <c r="Q3" i="6"/>
  <c r="P3" i="6"/>
  <c r="O3" i="6"/>
  <c r="M3" i="6"/>
  <c r="L3" i="6"/>
  <c r="K3" i="6"/>
  <c r="J3" i="6"/>
  <c r="I3" i="6"/>
  <c r="H3" i="6"/>
  <c r="G3" i="6"/>
  <c r="F3" i="6"/>
  <c r="Q2" i="6"/>
  <c r="P2" i="6"/>
  <c r="O2" i="6"/>
  <c r="M2" i="6"/>
  <c r="L2" i="6"/>
  <c r="K2" i="6"/>
  <c r="J2" i="6"/>
  <c r="I2" i="6"/>
  <c r="H2" i="6"/>
  <c r="G2" i="6"/>
  <c r="F2" i="6"/>
  <c r="E28" i="3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L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K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J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I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H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G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2" i="3"/>
  <c r="N2" i="3"/>
  <c r="O2" i="3"/>
  <c r="P2" i="3"/>
  <c r="N3" i="3"/>
  <c r="O3" i="3"/>
  <c r="P3" i="3"/>
  <c r="N4" i="3"/>
  <c r="O4" i="3"/>
  <c r="P4" i="3"/>
  <c r="N5" i="3"/>
  <c r="O5" i="3"/>
  <c r="P5" i="3"/>
  <c r="N6" i="3"/>
  <c r="O6" i="3"/>
  <c r="P6" i="3"/>
  <c r="N7" i="3"/>
  <c r="O7" i="3"/>
  <c r="P7" i="3"/>
  <c r="N8" i="3"/>
  <c r="O8" i="3"/>
  <c r="P8" i="3"/>
  <c r="N9" i="3"/>
  <c r="O9" i="3"/>
  <c r="P9" i="3"/>
  <c r="N10" i="3"/>
  <c r="O10" i="3"/>
  <c r="P10" i="3"/>
  <c r="N11" i="3"/>
  <c r="O11" i="3"/>
  <c r="P11" i="3"/>
  <c r="N12" i="3"/>
  <c r="O12" i="3"/>
  <c r="P12" i="3"/>
  <c r="N13" i="3"/>
  <c r="O13" i="3"/>
  <c r="P13" i="3"/>
  <c r="N14" i="3"/>
  <c r="O14" i="3"/>
  <c r="P14" i="3"/>
  <c r="N15" i="3"/>
  <c r="O15" i="3"/>
  <c r="P15" i="3"/>
  <c r="N16" i="3"/>
  <c r="O16" i="3"/>
  <c r="P16" i="3"/>
  <c r="N17" i="3"/>
  <c r="O17" i="3"/>
  <c r="P17" i="3"/>
  <c r="N18" i="3"/>
  <c r="O18" i="3"/>
  <c r="P18" i="3"/>
  <c r="N19" i="3"/>
  <c r="O19" i="3"/>
  <c r="P19" i="3"/>
  <c r="N20" i="3"/>
  <c r="O20" i="3"/>
  <c r="P20" i="3"/>
  <c r="N21" i="3"/>
  <c r="O21" i="3"/>
  <c r="P21" i="3"/>
  <c r="N22" i="3"/>
  <c r="O22" i="3"/>
  <c r="P22" i="3"/>
  <c r="N23" i="3"/>
  <c r="O23" i="3"/>
  <c r="P23" i="3"/>
  <c r="N24" i="3"/>
  <c r="O24" i="3"/>
  <c r="P24" i="3"/>
  <c r="N25" i="3"/>
  <c r="O25" i="3"/>
  <c r="P25" i="3"/>
  <c r="N26" i="3"/>
  <c r="O26" i="3"/>
  <c r="P26" i="3"/>
  <c r="N27" i="3"/>
  <c r="O27" i="3"/>
  <c r="P27" i="3"/>
  <c r="N28" i="3"/>
  <c r="O28" i="3"/>
  <c r="P28" i="3"/>
  <c r="N29" i="3"/>
  <c r="O29" i="3"/>
  <c r="P29" i="3"/>
  <c r="N30" i="3"/>
  <c r="O30" i="3"/>
  <c r="P30" i="3"/>
  <c r="N31" i="3"/>
  <c r="O31" i="3"/>
  <c r="P31" i="3"/>
  <c r="N32" i="3"/>
  <c r="O32" i="3"/>
  <c r="P32" i="3"/>
  <c r="N33" i="3"/>
  <c r="O33" i="3"/>
  <c r="P33" i="3"/>
  <c r="N34" i="3"/>
  <c r="O34" i="3"/>
  <c r="P34" i="3"/>
  <c r="N35" i="3"/>
  <c r="O35" i="3"/>
  <c r="P35" i="3"/>
  <c r="N36" i="3"/>
  <c r="O36" i="3"/>
  <c r="P36" i="3"/>
  <c r="N37" i="3"/>
  <c r="O37" i="3"/>
  <c r="P37" i="3"/>
  <c r="N38" i="3"/>
  <c r="O38" i="3"/>
  <c r="P38" i="3"/>
  <c r="N39" i="3"/>
  <c r="O39" i="3"/>
  <c r="P39" i="3"/>
  <c r="N40" i="3"/>
  <c r="O40" i="3"/>
  <c r="P40" i="3"/>
  <c r="N41" i="3"/>
  <c r="O41" i="3"/>
  <c r="P41" i="3"/>
  <c r="N42" i="3"/>
  <c r="O42" i="3"/>
  <c r="P42" i="3"/>
  <c r="N43" i="3"/>
  <c r="O43" i="3"/>
  <c r="P43" i="3"/>
  <c r="N44" i="3"/>
  <c r="O44" i="3"/>
  <c r="P44" i="3"/>
  <c r="N45" i="3"/>
  <c r="O45" i="3"/>
  <c r="P45" i="3"/>
  <c r="N46" i="3"/>
  <c r="O46" i="3"/>
  <c r="P46" i="3"/>
  <c r="N47" i="3"/>
  <c r="O47" i="3"/>
  <c r="P47" i="3"/>
  <c r="N48" i="3"/>
  <c r="O48" i="3"/>
  <c r="P48" i="3"/>
  <c r="N49" i="3"/>
  <c r="O49" i="3"/>
  <c r="P49" i="3"/>
  <c r="N50" i="3"/>
  <c r="O50" i="3"/>
  <c r="P50" i="3"/>
  <c r="N51" i="3"/>
  <c r="O51" i="3"/>
  <c r="P51" i="3"/>
  <c r="N52" i="3"/>
  <c r="O52" i="3"/>
  <c r="P52" i="3"/>
  <c r="N53" i="3"/>
  <c r="O53" i="3"/>
  <c r="P53" i="3"/>
  <c r="N54" i="3"/>
  <c r="O54" i="3"/>
  <c r="P54" i="3"/>
  <c r="N55" i="3"/>
  <c r="O55" i="3"/>
  <c r="P55" i="3"/>
  <c r="N56" i="3"/>
  <c r="O56" i="3"/>
  <c r="P56" i="3"/>
  <c r="N57" i="3"/>
  <c r="O57" i="3"/>
  <c r="P57" i="3"/>
  <c r="N58" i="3"/>
  <c r="O58" i="3"/>
  <c r="P58" i="3"/>
  <c r="N59" i="3"/>
  <c r="O59" i="3"/>
  <c r="P59" i="3"/>
  <c r="N60" i="3"/>
  <c r="O60" i="3"/>
  <c r="P60" i="3"/>
  <c r="N61" i="3"/>
  <c r="O61" i="3"/>
  <c r="P61" i="3"/>
  <c r="N62" i="3"/>
  <c r="O62" i="3"/>
  <c r="P62" i="3"/>
  <c r="N63" i="3"/>
  <c r="O63" i="3"/>
  <c r="P63" i="3"/>
  <c r="N64" i="3"/>
  <c r="O64" i="3"/>
  <c r="P64" i="3"/>
  <c r="N65" i="3"/>
  <c r="O65" i="3"/>
  <c r="P65" i="3"/>
  <c r="N66" i="3"/>
  <c r="O66" i="3"/>
  <c r="P66" i="3"/>
  <c r="N67" i="3"/>
  <c r="O67" i="3"/>
  <c r="P67" i="3"/>
  <c r="N68" i="3"/>
  <c r="O68" i="3"/>
  <c r="P68" i="3"/>
  <c r="N69" i="3"/>
  <c r="O69" i="3"/>
  <c r="P69" i="3"/>
  <c r="N70" i="3"/>
  <c r="O70" i="3"/>
  <c r="P70" i="3"/>
  <c r="N71" i="3"/>
  <c r="O71" i="3"/>
  <c r="P71" i="3"/>
  <c r="N72" i="3"/>
  <c r="O72" i="3"/>
  <c r="P72" i="3"/>
  <c r="N73" i="3"/>
  <c r="O73" i="3"/>
  <c r="P73" i="3"/>
  <c r="N74" i="3"/>
  <c r="O74" i="3"/>
  <c r="P74" i="3"/>
  <c r="N75" i="3"/>
  <c r="O75" i="3"/>
  <c r="P75" i="3"/>
  <c r="N76" i="3"/>
  <c r="O76" i="3"/>
  <c r="P76" i="3"/>
  <c r="N77" i="3"/>
  <c r="O77" i="3"/>
  <c r="P77" i="3"/>
  <c r="N78" i="3"/>
  <c r="O78" i="3"/>
  <c r="P78" i="3"/>
  <c r="N79" i="3"/>
  <c r="O79" i="3"/>
  <c r="P79" i="3"/>
  <c r="N80" i="3"/>
  <c r="O80" i="3"/>
  <c r="P80" i="3"/>
  <c r="N81" i="3"/>
  <c r="O81" i="3"/>
  <c r="P81" i="3"/>
  <c r="N82" i="3"/>
  <c r="O82" i="3"/>
  <c r="P82" i="3"/>
  <c r="N83" i="3"/>
  <c r="O83" i="3"/>
  <c r="P83" i="3"/>
  <c r="N84" i="3"/>
  <c r="O84" i="3"/>
  <c r="P84" i="3"/>
  <c r="N85" i="3"/>
  <c r="O85" i="3"/>
  <c r="P85" i="3"/>
  <c r="N86" i="3"/>
  <c r="O86" i="3"/>
  <c r="P86" i="3"/>
  <c r="N87" i="3"/>
  <c r="O87" i="3"/>
  <c r="P87" i="3"/>
  <c r="N88" i="3"/>
  <c r="O88" i="3"/>
  <c r="P88" i="3"/>
  <c r="N89" i="3"/>
  <c r="O89" i="3"/>
  <c r="P89" i="3"/>
  <c r="N90" i="3"/>
  <c r="O90" i="3"/>
  <c r="P90" i="3"/>
  <c r="N91" i="3"/>
  <c r="O91" i="3"/>
  <c r="P91" i="3"/>
  <c r="N92" i="3"/>
  <c r="O92" i="3"/>
  <c r="P92" i="3"/>
  <c r="N93" i="3"/>
  <c r="O93" i="3"/>
  <c r="P93" i="3"/>
  <c r="N94" i="3"/>
  <c r="O94" i="3"/>
  <c r="P94" i="3"/>
  <c r="N95" i="3"/>
  <c r="O95" i="3"/>
  <c r="P95" i="3"/>
  <c r="N96" i="3"/>
  <c r="O96" i="3"/>
  <c r="P96" i="3"/>
  <c r="N97" i="3"/>
  <c r="O97" i="3"/>
  <c r="P97" i="3"/>
  <c r="N98" i="3"/>
  <c r="O98" i="3"/>
  <c r="P98" i="3"/>
  <c r="N99" i="3"/>
  <c r="O99" i="3"/>
  <c r="P99" i="3"/>
  <c r="N100" i="3"/>
  <c r="O100" i="3"/>
  <c r="P100" i="3"/>
  <c r="N101" i="3"/>
  <c r="O101" i="3"/>
  <c r="P101" i="3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2" i="4"/>
</calcChain>
</file>

<file path=xl/sharedStrings.xml><?xml version="1.0" encoding="utf-8"?>
<sst xmlns="http://schemas.openxmlformats.org/spreadsheetml/2006/main" count="1555" uniqueCount="278">
  <si>
    <t>product_id</t>
  </si>
  <si>
    <t>Category</t>
  </si>
  <si>
    <t>price</t>
  </si>
  <si>
    <t>Electronics</t>
  </si>
  <si>
    <t>LG Smart French Door Refrigerator</t>
  </si>
  <si>
    <t>Samsung Galaxy Watch 5 Pro</t>
  </si>
  <si>
    <t>Roku Streaming Stick+</t>
  </si>
  <si>
    <t>Home Appliances</t>
  </si>
  <si>
    <t>BenQ TK850i 4K HDR Projector</t>
  </si>
  <si>
    <t>Smeg Retro 50's Style Refrigerator</t>
  </si>
  <si>
    <t>Accessories</t>
  </si>
  <si>
    <t>Sonos Arc Soundbar</t>
  </si>
  <si>
    <t>Anker PowerCore 26800 Portable Charger</t>
  </si>
  <si>
    <t>DeLonghi Magnifica Coffee Machine</t>
  </si>
  <si>
    <t>Burberry Check Scarf</t>
  </si>
  <si>
    <t>Amazon Echo Dot (4th Gen)</t>
  </si>
  <si>
    <t>Acer Predator Helios 300 Gaming Laptop</t>
  </si>
  <si>
    <t>Fitbit Charge 5 Fitness Tracker</t>
  </si>
  <si>
    <t>Montblanc Meisterstück Fountain Pen</t>
  </si>
  <si>
    <t>Google Nest Hub Max</t>
  </si>
  <si>
    <t>Sony WH-1000XM5 Headphones</t>
  </si>
  <si>
    <t>Miele Complete C3 Canister Vacuum</t>
  </si>
  <si>
    <t>Pandora Charm Bracelet</t>
  </si>
  <si>
    <t>Sony A7R IV Full-Frame Mirrorless Camera</t>
  </si>
  <si>
    <t>Samsung Smart Microwave Oven</t>
  </si>
  <si>
    <t>Sennheiser Momentum True Wireless 3 Earbuds</t>
  </si>
  <si>
    <t>Fitbit Versa 4</t>
  </si>
  <si>
    <t>Bose SoundLink Revolve+ Bluetooth Speaker</t>
  </si>
  <si>
    <t>Apple iPhone 14 Pro</t>
  </si>
  <si>
    <t>Tumi Alpha 3 Briefcase</t>
  </si>
  <si>
    <t>Ember Temperature Control Smart Mug</t>
  </si>
  <si>
    <t>Bosch 800 Series Dishwasher</t>
  </si>
  <si>
    <t>Garmin Fenix 7X Sapphire Solar GPS Watch</t>
  </si>
  <si>
    <t>Microsoft Surface Pro 9</t>
  </si>
  <si>
    <t>Google Pixel 7 Pro</t>
  </si>
  <si>
    <t>Apple AirPods Max</t>
  </si>
  <si>
    <t>Honeywell QuietSet Tower Fan</t>
  </si>
  <si>
    <t>Harman Kardon Onyx Studio 7</t>
  </si>
  <si>
    <t>Ring Video Doorbell Pro 2</t>
  </si>
  <si>
    <t>Gucci GG Marmont Belt</t>
  </si>
  <si>
    <t>Oculus Quest 2 VR Headset</t>
  </si>
  <si>
    <t>NVIDIA GeForce RTX 3080 Graphics Card</t>
  </si>
  <si>
    <t>Apple MacBook Pro (16-inch, M1 Max)</t>
  </si>
  <si>
    <t>Apple MacBook Air (M2)</t>
  </si>
  <si>
    <t>Shark Navigator Lift-Away Vacuum Cleaner</t>
  </si>
  <si>
    <t>Bose QuietComfort Earbuds</t>
  </si>
  <si>
    <t>Keurig K-Elite Single Serve Coffee Maker</t>
  </si>
  <si>
    <t>Cuisinart AirFryer Toaster Oven</t>
  </si>
  <si>
    <t>Moncler Logo Beanie</t>
  </si>
  <si>
    <t>Instant Pot Duo 7-in-1 Electric Pressure Cooker</t>
  </si>
  <si>
    <t>Seiko Automatic Watch</t>
  </si>
  <si>
    <t>Jabra Elite 85t True Wireless Earbuds</t>
  </si>
  <si>
    <t>Prada Saffiano Leather Cardholder</t>
  </si>
  <si>
    <t>Samsung Galaxy Z Fold 4</t>
  </si>
  <si>
    <t>LG Gram 17 Laptop</t>
  </si>
  <si>
    <t>Apple Watch Series 8</t>
  </si>
  <si>
    <t>Longchamp Le Pliage Tote</t>
  </si>
  <si>
    <t>LG OLED55C1PUB Alexa Built-In OLED TV</t>
  </si>
  <si>
    <t>DJI Mini 2 Drone</t>
  </si>
  <si>
    <t>Dell UltraSharp U2720Q Monitor</t>
  </si>
  <si>
    <t>Herschel Little America Backpack</t>
  </si>
  <si>
    <t>TCL 6-Series 65-Inch 4K TV</t>
  </si>
  <si>
    <t>iRobot Roomba i7+ Robot Vacuum</t>
  </si>
  <si>
    <t>Logitech MX Master 3S Mouse</t>
  </si>
  <si>
    <t>Coach Signature Canvas Wallet</t>
  </si>
  <si>
    <t>Lenovo ThinkPad X1 Carbon Gen 9</t>
  </si>
  <si>
    <t>Tiffany &amp; Co. Sterling Silver Bracelet</t>
  </si>
  <si>
    <t>Breville Barista Express Espresso Machine</t>
  </si>
  <si>
    <t>Giorgio Armani Silk Tie</t>
  </si>
  <si>
    <t>GoPro HERO11 Black</t>
  </si>
  <si>
    <t>Fossil Hybrid Smartwatch</t>
  </si>
  <si>
    <t>Bose QuietComfort 45 Headphones</t>
  </si>
  <si>
    <t>MCM Stark Backpack</t>
  </si>
  <si>
    <t>Xiaomi Mi Band 6</t>
  </si>
  <si>
    <t>Razer DeathAdder V2 Gaming Mouse</t>
  </si>
  <si>
    <t>Dyson V11 Torque Drive Vacuum Cleaner</t>
  </si>
  <si>
    <t>Louis Vuitton Monogram Key Holder</t>
  </si>
  <si>
    <t>Dell XPS 13 Laptop</t>
  </si>
  <si>
    <t>Samsung Odyssey G9 Gaming Monitor</t>
  </si>
  <si>
    <t>Nespresso VertuoPlus Coffee Maker</t>
  </si>
  <si>
    <t>Apple AirPods Pro</t>
  </si>
  <si>
    <t>Vitamix 5200 Blender</t>
  </si>
  <si>
    <t>Whirlpool Side-by-Side Refrigerator</t>
  </si>
  <si>
    <t>Philips Hue White and Color Ambiance Starter Kit</t>
  </si>
  <si>
    <t>KitchenAid Artisan Stand Mixer</t>
  </si>
  <si>
    <t>Sony X90K 65-Inch 4K TV</t>
  </si>
  <si>
    <t>Whirlpool 30-inch Wall Oven</t>
  </si>
  <si>
    <t>Samsung Galaxy Tab S8 Ultra</t>
  </si>
  <si>
    <t>Frigidaire Gallery Gas Range</t>
  </si>
  <si>
    <t>Sony WH-1000XM4 Wireless Headphones</t>
  </si>
  <si>
    <t>Beats Fit Pro Earbuds</t>
  </si>
  <si>
    <t>Hugo Boss Leather Gloves</t>
  </si>
  <si>
    <t>Michael Kors Leather Tote Bag</t>
  </si>
  <si>
    <t>HP Envy 32 All-in-One Desktop</t>
  </si>
  <si>
    <t>Oakley Flight Deck Goggles</t>
  </si>
  <si>
    <t>Canon EOS R5 Mirrorless Camera</t>
  </si>
  <si>
    <t>Ray-Ban Aviator Sunglasses</t>
  </si>
  <si>
    <t>ASUS ROG Strix Scar 17 Gaming Laptop</t>
  </si>
  <si>
    <t>Kate Spade New York Earrings</t>
  </si>
  <si>
    <t>Samsung Galaxy FlexWash Washing Machine</t>
  </si>
  <si>
    <t>Apple iPad Pro 12.9-inch (6th Gen)</t>
  </si>
  <si>
    <t>Samsung Galaxy S23 Ultra</t>
  </si>
  <si>
    <t>Hamilton Beach Breakfast Sandwich Maker</t>
  </si>
  <si>
    <t>Ray-Ban Wayfarer Sunglasses</t>
  </si>
  <si>
    <t>customer_id</t>
  </si>
  <si>
    <t xml:space="preserve">Gender </t>
  </si>
  <si>
    <t>age</t>
  </si>
  <si>
    <t>city</t>
  </si>
  <si>
    <t>Male</t>
  </si>
  <si>
    <t>Houston</t>
  </si>
  <si>
    <t>Phoenix</t>
  </si>
  <si>
    <t>New York</t>
  </si>
  <si>
    <t>Los Angeles</t>
  </si>
  <si>
    <t>Chicago</t>
  </si>
  <si>
    <t>Female</t>
  </si>
  <si>
    <t>Price</t>
  </si>
  <si>
    <t>order_id</t>
  </si>
  <si>
    <t>order_date</t>
  </si>
  <si>
    <t>YEAR</t>
  </si>
  <si>
    <t>Month</t>
  </si>
  <si>
    <t>Day</t>
  </si>
  <si>
    <t>total_amount</t>
  </si>
  <si>
    <t>order_item_id</t>
  </si>
  <si>
    <t>quantity</t>
  </si>
  <si>
    <t>unit_price</t>
  </si>
  <si>
    <t>Philips Sonicare ProtectiveClean 6100 Electric Toothbrush</t>
  </si>
  <si>
    <t>Chanel Classic Flap Bag</t>
  </si>
  <si>
    <t>Revenue</t>
  </si>
  <si>
    <t>product_Name</t>
  </si>
  <si>
    <t>Fullname</t>
  </si>
  <si>
    <t>Full name</t>
  </si>
  <si>
    <t>Liam Smith</t>
  </si>
  <si>
    <t>Noah Johnson</t>
  </si>
  <si>
    <t>Oliver Williams</t>
  </si>
  <si>
    <t>Elijah Brown</t>
  </si>
  <si>
    <t>William Jones</t>
  </si>
  <si>
    <t>James Garcia</t>
  </si>
  <si>
    <t>Benjamin Miller</t>
  </si>
  <si>
    <t>Lucas Davis</t>
  </si>
  <si>
    <t>Henry Rodriguez</t>
  </si>
  <si>
    <t>Alexander Martinez</t>
  </si>
  <si>
    <t>Mason Hernandez</t>
  </si>
  <si>
    <t>Michael Lopez</t>
  </si>
  <si>
    <t>Ethan Gonzalez</t>
  </si>
  <si>
    <t>Daniel Wilson</t>
  </si>
  <si>
    <t>Jacob Anderson</t>
  </si>
  <si>
    <t>Logan Thomas</t>
  </si>
  <si>
    <t>Jackson Taylor</t>
  </si>
  <si>
    <t>Levi Moore</t>
  </si>
  <si>
    <t>Sebastian Jackson</t>
  </si>
  <si>
    <t>Mateo Martin</t>
  </si>
  <si>
    <t>Jack Lee</t>
  </si>
  <si>
    <t>Owen Perez</t>
  </si>
  <si>
    <t>Theodore Thompson</t>
  </si>
  <si>
    <t>Aiden White</t>
  </si>
  <si>
    <t>Samuel Harris</t>
  </si>
  <si>
    <t>Joseph Sanchez</t>
  </si>
  <si>
    <t>John Clark</t>
  </si>
  <si>
    <t>David Ramirez</t>
  </si>
  <si>
    <t>Wyatt Lewis</t>
  </si>
  <si>
    <t>Matthew Robinson</t>
  </si>
  <si>
    <t>Luke Walker</t>
  </si>
  <si>
    <t>Asher Young</t>
  </si>
  <si>
    <t>Carter Allen</t>
  </si>
  <si>
    <t>Julian King</t>
  </si>
  <si>
    <t>Grayson Wright</t>
  </si>
  <si>
    <t>Leo Scott</t>
  </si>
  <si>
    <t>Jayden Torres</t>
  </si>
  <si>
    <t>Gabriel Nguyen</t>
  </si>
  <si>
    <t>Isaac Hill</t>
  </si>
  <si>
    <t>Lincoln Flores</t>
  </si>
  <si>
    <t>Anthony Green</t>
  </si>
  <si>
    <t>Hudson Adams</t>
  </si>
  <si>
    <t>Dylan Nelson</t>
  </si>
  <si>
    <t>Ezra Baker</t>
  </si>
  <si>
    <t>Thomas Hall</t>
  </si>
  <si>
    <t>Charles Rivera</t>
  </si>
  <si>
    <t>Christopher Campbell</t>
  </si>
  <si>
    <t>Jaxon Mitchell</t>
  </si>
  <si>
    <t>Maverick Carter</t>
  </si>
  <si>
    <t>Josiah Roberts</t>
  </si>
  <si>
    <t>Emma Gomez</t>
  </si>
  <si>
    <t>Olivia Phillips</t>
  </si>
  <si>
    <t>Ava Evans</t>
  </si>
  <si>
    <t>Isabella Turner</t>
  </si>
  <si>
    <t>Sophia Diaz</t>
  </si>
  <si>
    <t>Mia Parker</t>
  </si>
  <si>
    <t>Charlotte Cruz</t>
  </si>
  <si>
    <t>Amelia Edwards</t>
  </si>
  <si>
    <t>Evelyn Collins</t>
  </si>
  <si>
    <t>Abigail Reyes</t>
  </si>
  <si>
    <t>Harper Stewart</t>
  </si>
  <si>
    <t>Emily Morris</t>
  </si>
  <si>
    <t>Ella Morales</t>
  </si>
  <si>
    <t>Elizabeth Murphy</t>
  </si>
  <si>
    <t>Camila Cook</t>
  </si>
  <si>
    <t>Luna Rogers</t>
  </si>
  <si>
    <t>Sofia Gutierrez</t>
  </si>
  <si>
    <t>Avery Ortiz</t>
  </si>
  <si>
    <t>Mila Morgan</t>
  </si>
  <si>
    <t>Aria Cooper</t>
  </si>
  <si>
    <t>Scarlett Peterson</t>
  </si>
  <si>
    <t>Penelope Bailey</t>
  </si>
  <si>
    <t>Layla Reed</t>
  </si>
  <si>
    <t>Chloe Kelly</t>
  </si>
  <si>
    <t>Victoria Howard</t>
  </si>
  <si>
    <t>Madison Ramos</t>
  </si>
  <si>
    <t>Eleanor Kim</t>
  </si>
  <si>
    <t>Grace Cox</t>
  </si>
  <si>
    <t>Nora Ward</t>
  </si>
  <si>
    <t>Riley Richardson</t>
  </si>
  <si>
    <t>Zoey Watson</t>
  </si>
  <si>
    <t>Hannah Brooks</t>
  </si>
  <si>
    <t>Hazel Chavez</t>
  </si>
  <si>
    <t>Lily Wood</t>
  </si>
  <si>
    <t>Ellie James</t>
  </si>
  <si>
    <t>Violet Bennett</t>
  </si>
  <si>
    <t>Lillian Gray</t>
  </si>
  <si>
    <t>Zoe Mendoza</t>
  </si>
  <si>
    <t>Stella Ruiz</t>
  </si>
  <si>
    <t>Aurora Hughes</t>
  </si>
  <si>
    <t>Natalie Price</t>
  </si>
  <si>
    <t>Emilia Alvarez</t>
  </si>
  <si>
    <t>Everly Castillo</t>
  </si>
  <si>
    <t>Leah Sanders</t>
  </si>
  <si>
    <t>Aubrey Patel</t>
  </si>
  <si>
    <t>Willow Myers</t>
  </si>
  <si>
    <t>Addison Long</t>
  </si>
  <si>
    <t>Lucy Ross</t>
  </si>
  <si>
    <t>Audrey Foster</t>
  </si>
  <si>
    <t>Bella Jimenez</t>
  </si>
  <si>
    <t>Gender</t>
  </si>
  <si>
    <t>Age</t>
  </si>
  <si>
    <t>City</t>
  </si>
  <si>
    <t>Product Name</t>
  </si>
  <si>
    <t>Quantity</t>
  </si>
  <si>
    <t>unit price</t>
  </si>
  <si>
    <t>Row Labels</t>
  </si>
  <si>
    <t>Grand Total</t>
  </si>
  <si>
    <t>Count of Gender</t>
  </si>
  <si>
    <t>Sum of customer_id</t>
  </si>
  <si>
    <t>Sum of Quantity</t>
  </si>
  <si>
    <t>Top 3 customers</t>
  </si>
  <si>
    <t>Product id</t>
  </si>
  <si>
    <t>Sum of unit price</t>
  </si>
  <si>
    <t>2023</t>
  </si>
  <si>
    <t>Sum of order_id</t>
  </si>
  <si>
    <t>January</t>
  </si>
  <si>
    <t>February</t>
  </si>
  <si>
    <t>March</t>
  </si>
  <si>
    <t>April</t>
  </si>
  <si>
    <t>Sum of Revenue</t>
  </si>
  <si>
    <t>Revenue by Category</t>
  </si>
  <si>
    <t>Average of Age</t>
  </si>
  <si>
    <t>Sunday</t>
  </si>
  <si>
    <t>Monday</t>
  </si>
  <si>
    <t>Tuesday</t>
  </si>
  <si>
    <t>Wednesday</t>
  </si>
  <si>
    <t>Thursday</t>
  </si>
  <si>
    <t>Friday</t>
  </si>
  <si>
    <t>Saturday</t>
  </si>
  <si>
    <t>Total Revenue</t>
  </si>
  <si>
    <t>Top 5 Product</t>
  </si>
  <si>
    <t>Sum of Customers</t>
  </si>
  <si>
    <t>City Segmentation</t>
  </si>
  <si>
    <t>Last Year Orders</t>
  </si>
  <si>
    <t>Average of order_id</t>
  </si>
  <si>
    <t>Total Amount</t>
  </si>
  <si>
    <t>Sales by Month</t>
  </si>
  <si>
    <t>Sold Product</t>
  </si>
  <si>
    <t>Poduct with Highest Unit price</t>
  </si>
  <si>
    <t>56-65 YEARS</t>
  </si>
  <si>
    <t>46-55 YEARS</t>
  </si>
  <si>
    <t>18-25 YEARS</t>
  </si>
  <si>
    <t>26-35 YEARS</t>
  </si>
  <si>
    <t>36-45 YEARS</t>
  </si>
  <si>
    <t>Gender Segmentation</t>
  </si>
  <si>
    <t>Age Bracket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</si>
</sst>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6" formatCode="[$-409]m/d/yy\ h:mm\ AM/PM;@"/>
    <numFmt numFmtId="167" formatCode="0.00_);[Red]\(0.00\)"/>
    <numFmt numFmtId="172" formatCode="&quot;$&quot;#,##0.00"/>
  </numFmts>
  <fonts count="10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charset val="134"/>
    </font>
    <font>
      <sz val="11"/>
      <color theme="1"/>
      <name val="Calibri"/>
      <charset val="134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Calibri"/>
      <family val="2"/>
      <charset val="134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2">
    <xf numFmtId="0" fontId="0" fillId="0" borderId="0"/>
    <xf numFmtId="0" fontId="5" fillId="0" borderId="0"/>
  </cellStyleXfs>
  <cellXfs count="37">
    <xf numFmtId="0" fontId="0" fillId="0" borderId="0" xfId="0"/>
    <xf numFmtId="0" fontId="2" fillId="0" borderId="1" xfId="0" applyFont="1" applyBorder="1" applyAlignment="1">
      <alignment horizontal="center" vertical="top"/>
    </xf>
    <xf numFmtId="0" fontId="0" fillId="0" borderId="0" xfId="0" applyFont="1"/>
    <xf numFmtId="166" fontId="0" fillId="0" borderId="0" xfId="0" applyNumberFormat="1"/>
    <xf numFmtId="167" fontId="0" fillId="0" borderId="0" xfId="0" applyNumberFormat="1"/>
    <xf numFmtId="166" fontId="3" fillId="0" borderId="0" xfId="0" applyNumberFormat="1" applyFont="1"/>
    <xf numFmtId="167" fontId="3" fillId="0" borderId="0" xfId="0" applyNumberFormat="1" applyFont="1"/>
    <xf numFmtId="0" fontId="4" fillId="0" borderId="2" xfId="1" applyFont="1" applyBorder="1" applyAlignment="1">
      <alignment horizontal="center" vertical="top"/>
    </xf>
    <xf numFmtId="0" fontId="5" fillId="0" borderId="0" xfId="1"/>
    <xf numFmtId="0" fontId="0" fillId="0" borderId="0" xfId="1" applyFont="1"/>
    <xf numFmtId="0" fontId="2" fillId="0" borderId="3" xfId="0" applyFont="1" applyBorder="1" applyAlignment="1">
      <alignment horizontal="center" vertical="top"/>
    </xf>
    <xf numFmtId="166" fontId="2" fillId="0" borderId="3" xfId="0" applyNumberFormat="1" applyFont="1" applyBorder="1" applyAlignment="1">
      <alignment horizontal="center" vertical="top"/>
    </xf>
    <xf numFmtId="167" fontId="2" fillId="0" borderId="3" xfId="0" applyNumberFormat="1" applyFont="1" applyBorder="1" applyAlignment="1">
      <alignment horizontal="center" vertical="top"/>
    </xf>
    <xf numFmtId="0" fontId="2" fillId="0" borderId="4" xfId="0" applyFont="1" applyFill="1" applyBorder="1" applyAlignment="1">
      <alignment horizontal="center" vertical="top"/>
    </xf>
    <xf numFmtId="0" fontId="7" fillId="0" borderId="0" xfId="0" applyNumberFormat="1" applyFont="1" applyFill="1" applyBorder="1" applyAlignment="1" applyProtection="1"/>
    <xf numFmtId="0" fontId="8" fillId="0" borderId="1" xfId="0" applyNumberFormat="1" applyFont="1" applyFill="1" applyBorder="1" applyAlignment="1" applyProtection="1">
      <alignment horizontal="center" vertical="top"/>
    </xf>
    <xf numFmtId="0" fontId="8" fillId="0" borderId="5" xfId="0" applyNumberFormat="1" applyFont="1" applyFill="1" applyBorder="1" applyAlignment="1" applyProtection="1">
      <alignment horizontal="center" vertical="top"/>
    </xf>
    <xf numFmtId="0" fontId="8" fillId="0" borderId="0" xfId="0" applyNumberFormat="1" applyFont="1" applyFill="1" applyBorder="1" applyAlignment="1" applyProtection="1">
      <alignment horizontal="center" vertical="top"/>
    </xf>
    <xf numFmtId="0" fontId="6" fillId="0" borderId="3" xfId="0" applyFont="1" applyBorder="1" applyAlignment="1">
      <alignment horizontal="center" vertical="top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0" applyNumberFormat="1"/>
    <xf numFmtId="0" fontId="9" fillId="0" borderId="0" xfId="0" applyFont="1"/>
    <xf numFmtId="172" fontId="0" fillId="0" borderId="0" xfId="0" applyNumberFormat="1"/>
    <xf numFmtId="14" fontId="0" fillId="0" borderId="0" xfId="0" applyNumberFormat="1"/>
    <xf numFmtId="3" fontId="0" fillId="0" borderId="0" xfId="0" applyNumberFormat="1"/>
    <xf numFmtId="0" fontId="1" fillId="0" borderId="0" xfId="0" applyFont="1"/>
  </cellXfs>
  <cellStyles count="2">
    <cellStyle name="Normal" xfId="0" builtinId="0"/>
    <cellStyle name="Normal 2" xfId="1" xr:uid="{00000000-0005-0000-0000-000031000000}"/>
  </cellStyles>
  <dxfs count="60">
    <dxf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34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34"/>
        <scheme val="none"/>
      </font>
      <numFmt numFmtId="167" formatCode="0.00_);[Red]\(0.00\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34"/>
        <scheme val="none"/>
      </font>
      <numFmt numFmtId="166" formatCode="[$-409]m/d/yy\ h:mm\ AM/PM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34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34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34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34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34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34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34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34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34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34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34"/>
        <scheme val="minor"/>
      </font>
    </dxf>
    <dxf>
      <border outline="0">
        <bottom style="thin">
          <color rgb="FF000000"/>
        </bottom>
      </border>
    </dxf>
    <dxf>
      <border outline="0">
        <top style="thin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charset val="134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34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34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34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34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34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34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34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34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34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34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34"/>
        <scheme val="minor"/>
      </font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34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34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34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34"/>
        <scheme val="none"/>
      </font>
      <numFmt numFmtId="167" formatCode="0.00_);[Red]\(0.00\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34"/>
        <scheme val="none"/>
      </font>
      <numFmt numFmtId="166" formatCode="[$-409]m/d/yy\ h:mm\ AM/PM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34"/>
        <scheme val="minor"/>
      </font>
    </dxf>
    <dxf>
      <border outline="0">
        <bottom style="thin">
          <color rgb="FF000000"/>
        </bottom>
      </border>
    </dxf>
    <dxf>
      <border outline="0">
        <top style="thin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34"/>
        <scheme val="minor"/>
      </font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[xyz store  orders.xlsx]PivotTable!PivotTable18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effectLst/>
              </a:rPr>
              <a:t>Revenue by Category</a:t>
            </a:r>
            <a:r>
              <a:rPr lang="en-US" sz="1800" b="1" i="0" u="none" strike="noStrike" baseline="0"/>
              <a:t> </a:t>
            </a:r>
            <a:endParaRPr lang="en-US"/>
          </a:p>
        </c:rich>
      </c:tx>
      <c:overlay val="0"/>
      <c:spPr>
        <a:solidFill>
          <a:schemeClr val="accent1">
            <a:lumMod val="20000"/>
            <a:lumOff val="8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4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5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6"/>
        <c:spPr>
          <a:solidFill>
            <a:schemeClr val="accent1"/>
          </a:solidFill>
          <a:ln w="9525" cap="flat" cmpd="sng" algn="ctr">
            <a:noFill/>
            <a:round/>
          </a:ln>
          <a:effectLst/>
          <a:sp3d/>
        </c:spPr>
        <c:marker>
          <c:symbol val="none"/>
        </c:marker>
        <c:dLbl>
          <c:idx val="0"/>
          <c:spPr>
            <a:solidFill>
              <a:schemeClr val="bg2">
                <a:lumMod val="95000"/>
              </a:schemeClr>
            </a:solidFill>
            <a:ln>
              <a:solidFill>
                <a:srgbClr val="00B050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9525" cap="flat" cmpd="sng" algn="ctr">
            <a:noFill/>
            <a:round/>
          </a:ln>
          <a:effectLst/>
          <a:sp3d/>
        </c:spPr>
      </c:pivotFmt>
      <c:pivotFmt>
        <c:idx val="8"/>
        <c:spPr>
          <a:solidFill>
            <a:schemeClr val="accent1"/>
          </a:solidFill>
          <a:ln w="9525" cap="flat" cmpd="sng" algn="ctr">
            <a:noFill/>
            <a:round/>
          </a:ln>
          <a:effectLst/>
          <a:sp3d/>
        </c:spPr>
      </c:pivotFmt>
      <c:pivotFmt>
        <c:idx val="9"/>
        <c:spPr>
          <a:solidFill>
            <a:schemeClr val="accent1"/>
          </a:solidFill>
          <a:ln w="9525" cap="flat" cmpd="sng" algn="ctr">
            <a:noFill/>
            <a:round/>
          </a:ln>
          <a:effectLst/>
          <a:sp3d/>
        </c:spPr>
      </c:pivotFmt>
    </c:pivotFmts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3.4562841901842022E-2"/>
          <c:y val="0.1699693943304105"/>
          <c:w val="0.965437158098158"/>
          <c:h val="0.73609393348376306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PivotTable!$B$7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 w="9525" cap="flat" cmpd="sng" algn="ctr">
              <a:noFill/>
              <a:round/>
            </a:ln>
            <a:effectLst/>
            <a:sp3d/>
          </c:spPr>
          <c:invertIfNegative val="0"/>
          <c:dLbls>
            <c:spPr>
              <a:solidFill>
                <a:schemeClr val="bg2">
                  <a:lumMod val="95000"/>
                </a:schemeClr>
              </a:solidFill>
              <a:ln>
                <a:solidFill>
                  <a:srgbClr val="00B05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PivotTable!$A$8:$A$11</c:f>
              <c:strCache>
                <c:ptCount val="3"/>
                <c:pt idx="0">
                  <c:v>Electronics</c:v>
                </c:pt>
                <c:pt idx="1">
                  <c:v>Accessories</c:v>
                </c:pt>
                <c:pt idx="2">
                  <c:v>Home Appliances</c:v>
                </c:pt>
              </c:strCache>
            </c:strRef>
          </c:cat>
          <c:val>
            <c:numRef>
              <c:f>PivotTable!$B$8:$B$11</c:f>
              <c:numCache>
                <c:formatCode>"$"#,##0.00</c:formatCode>
                <c:ptCount val="3"/>
                <c:pt idx="0">
                  <c:v>132480.69</c:v>
                </c:pt>
                <c:pt idx="1">
                  <c:v>65380.73</c:v>
                </c:pt>
                <c:pt idx="2">
                  <c:v>50365.349999999991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B8-4DAA-B9E4-0E39E7A4AF7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shape val="box"/>
        <c:axId val="1750084016"/>
        <c:axId val="1980504032"/>
        <c:axId val="0"/>
      </c:bar3DChart>
      <c:catAx>
        <c:axId val="1750084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solidFill>
            <a:schemeClr val="accent1">
              <a:lumMod val="20000"/>
              <a:lumOff val="80000"/>
            </a:schemeClr>
          </a:solidFill>
          <a:ln w="1905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0504032"/>
        <c:crosses val="autoZero"/>
        <c:auto val="1"/>
        <c:lblAlgn val="ctr"/>
        <c:lblOffset val="100"/>
        <c:noMultiLvlLbl val="0"/>
      </c:catAx>
      <c:valAx>
        <c:axId val="1980504032"/>
        <c:scaling>
          <c:orientation val="minMax"/>
        </c:scaling>
        <c:delete val="1"/>
        <c:axPos val="l"/>
        <c:numFmt formatCode="&quot;$&quot;#,##0.00" sourceLinked="1"/>
        <c:majorTickMark val="out"/>
        <c:minorTickMark val="none"/>
        <c:tickLblPos val="nextTo"/>
        <c:crossAx val="1750084016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[xyz store  orders.xlsx]PivotTable!PivotTable22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effectLst/>
              </a:rPr>
              <a:t>City Segmentation</a:t>
            </a:r>
            <a:r>
              <a:rPr lang="en-US" sz="1800" b="1" i="0" u="none" strike="noStrike" baseline="0"/>
              <a:t> </a:t>
            </a:r>
            <a:endParaRPr lang="en-US" b="1"/>
          </a:p>
        </c:rich>
      </c:tx>
      <c:overlay val="0"/>
      <c:spPr>
        <a:solidFill>
          <a:schemeClr val="accent1">
            <a:lumMod val="40000"/>
            <a:lumOff val="6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50"/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  <c:pivotFmt>
        <c:idx val="4"/>
        <c:spPr>
          <a:solidFill>
            <a:srgbClr val="92D050"/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  <c:pivotFmt>
        <c:idx val="5"/>
        <c:spPr>
          <a:solidFill>
            <a:schemeClr val="accent6">
              <a:lumMod val="60000"/>
              <a:lumOff val="40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  <c:pivotFmt>
        <c:idx val="6"/>
        <c:spPr>
          <a:solidFill>
            <a:srgbClr val="FFFF99"/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  <c:pivotFmt>
        <c:idx val="7"/>
        <c:spPr>
          <a:solidFill>
            <a:srgbClr val="FF0000"/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PivotTable!$E$3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EFA9-4115-A2EF-C3B1994F4E0D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EFA9-4115-A2EF-C3B1994F4E0D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EFA9-4115-A2EF-C3B1994F4E0D}"/>
              </c:ext>
            </c:extLst>
          </c:dPt>
          <c:dPt>
            <c:idx val="3"/>
            <c:invertIfNegative val="0"/>
            <c:bubble3D val="0"/>
            <c:spPr>
              <a:solidFill>
                <a:srgbClr val="FFFF99"/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EFA9-4115-A2EF-C3B1994F4E0D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EFA9-4115-A2EF-C3B1994F4E0D}"/>
              </c:ext>
            </c:extLst>
          </c:dPt>
          <c:dLbls>
            <c:delete val="1"/>
          </c:dLbls>
          <c:cat>
            <c:strRef>
              <c:f>PivotTable!$D$4:$D$9</c:f>
              <c:strCache>
                <c:ptCount val="5"/>
                <c:pt idx="0">
                  <c:v>Chicago</c:v>
                </c:pt>
                <c:pt idx="1">
                  <c:v>Houston</c:v>
                </c:pt>
                <c:pt idx="2">
                  <c:v>Los Angeles</c:v>
                </c:pt>
                <c:pt idx="3">
                  <c:v>Phoenix</c:v>
                </c:pt>
                <c:pt idx="4">
                  <c:v>New York</c:v>
                </c:pt>
              </c:strCache>
            </c:strRef>
          </c:cat>
          <c:val>
            <c:numRef>
              <c:f>PivotTable!$E$4:$E$9</c:f>
              <c:numCache>
                <c:formatCode>"$"#,##0.00</c:formatCode>
                <c:ptCount val="5"/>
                <c:pt idx="0">
                  <c:v>1472</c:v>
                </c:pt>
                <c:pt idx="1">
                  <c:v>1181</c:v>
                </c:pt>
                <c:pt idx="2">
                  <c:v>917</c:v>
                </c:pt>
                <c:pt idx="3">
                  <c:v>758</c:v>
                </c:pt>
                <c:pt idx="4">
                  <c:v>709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A9-4115-A2EF-C3B1994F4E0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813192048"/>
        <c:axId val="1980513184"/>
      </c:barChart>
      <c:catAx>
        <c:axId val="1813192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0513184"/>
        <c:crosses val="autoZero"/>
        <c:auto val="1"/>
        <c:lblAlgn val="ctr"/>
        <c:lblOffset val="100"/>
        <c:noMultiLvlLbl val="0"/>
      </c:catAx>
      <c:valAx>
        <c:axId val="198051318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crossAx val="1813192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[xyz store  orders.xlsx]PivotTable!PivotTable27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effectLst/>
              </a:rPr>
              <a:t>Sales by Month</a:t>
            </a:r>
            <a:r>
              <a:rPr lang="en-US" sz="1800" b="1" i="0" u="none" strike="noStrike" baseline="0"/>
              <a:t> </a:t>
            </a:r>
            <a:endParaRPr lang="en-US" b="1"/>
          </a:p>
        </c:rich>
      </c:tx>
      <c:overlay val="0"/>
      <c:spPr>
        <a:solidFill>
          <a:schemeClr val="accent1">
            <a:lumMod val="40000"/>
            <a:lumOff val="6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1"/>
            </a:solidFill>
            <a:ln>
              <a:noFill/>
            </a:ln>
            <a:effectLst/>
          </c:spPr>
        </c:marker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PivotTable!$I$4</c:f>
              <c:strCache>
                <c:ptCount val="1"/>
                <c:pt idx="0">
                  <c:v>Total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delete val="1"/>
          </c:dLbls>
          <c:cat>
            <c:strRef>
              <c:f>PivotTable!$H$5:$H$9</c:f>
              <c:strCache>
                <c:ptCount val="4"/>
                <c:pt idx="0">
                  <c:v>March</c:v>
                </c:pt>
                <c:pt idx="1">
                  <c:v>January</c:v>
                </c:pt>
                <c:pt idx="2">
                  <c:v>February</c:v>
                </c:pt>
                <c:pt idx="3">
                  <c:v>April</c:v>
                </c:pt>
              </c:strCache>
            </c:strRef>
          </c:cat>
          <c:val>
            <c:numRef>
              <c:f>PivotTable!$I$5:$I$9</c:f>
              <c:numCache>
                <c:formatCode>"$"#,##0.00</c:formatCode>
                <c:ptCount val="4"/>
                <c:pt idx="0">
                  <c:v>80616.450000000012</c:v>
                </c:pt>
                <c:pt idx="1">
                  <c:v>79550.299999999988</c:v>
                </c:pt>
                <c:pt idx="2">
                  <c:v>68880.790000000008</c:v>
                </c:pt>
                <c:pt idx="3">
                  <c:v>19179.230000000003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19-46CE-AA40-D84FD43FC17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640189504"/>
        <c:axId val="1975817680"/>
      </c:lineChart>
      <c:catAx>
        <c:axId val="1640189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817680"/>
        <c:crosses val="autoZero"/>
        <c:auto val="1"/>
        <c:lblAlgn val="ctr"/>
        <c:lblOffset val="100"/>
        <c:noMultiLvlLbl val="0"/>
      </c:catAx>
      <c:valAx>
        <c:axId val="197581768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crossAx val="1640189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[xyz store  orders.xlsx]PivotTable!PivotTable28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effectLst/>
              </a:rPr>
              <a:t>Sold Product</a:t>
            </a:r>
            <a:r>
              <a:rPr lang="en-US" sz="1800" b="1" i="0" u="none" strike="noStrike" baseline="0"/>
              <a:t> </a:t>
            </a:r>
            <a:endParaRPr lang="en-US" b="1"/>
          </a:p>
        </c:rich>
      </c:tx>
      <c:overlay val="0"/>
      <c:spPr>
        <a:solidFill>
          <a:schemeClr val="accent1">
            <a:lumMod val="40000"/>
            <a:lumOff val="6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  <c:spPr>
          <a:solidFill>
            <a:schemeClr val="accent2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2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1.5213469921325561E-2"/>
          <c:y val="0.19432888597258677"/>
          <c:w val="0.9695730601573489"/>
          <c:h val="0.3849154272382618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PivotTable!$I$12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PivotTable!$H$13:$H$113</c:f>
              <c:strCache>
                <c:ptCount val="100"/>
                <c:pt idx="0">
                  <c:v>Acer Predator Helios 300 Gaming Laptop</c:v>
                </c:pt>
                <c:pt idx="1">
                  <c:v>Amazon Echo Dot (4th Gen)</c:v>
                </c:pt>
                <c:pt idx="2">
                  <c:v>Anker PowerCore 26800 Portable Charger</c:v>
                </c:pt>
                <c:pt idx="3">
                  <c:v>Apple AirPods Max</c:v>
                </c:pt>
                <c:pt idx="4">
                  <c:v>Apple AirPods Pro</c:v>
                </c:pt>
                <c:pt idx="5">
                  <c:v>Apple iPad Pro 12.9-inch (6th Gen)</c:v>
                </c:pt>
                <c:pt idx="6">
                  <c:v>Apple iPhone 14 Pro</c:v>
                </c:pt>
                <c:pt idx="7">
                  <c:v>Apple MacBook Air (M2)</c:v>
                </c:pt>
                <c:pt idx="8">
                  <c:v>Apple MacBook Pro (16-inch, M1 Max)</c:v>
                </c:pt>
                <c:pt idx="9">
                  <c:v>Apple Watch Series 8</c:v>
                </c:pt>
                <c:pt idx="10">
                  <c:v>ASUS ROG Strix Scar 17 Gaming Laptop</c:v>
                </c:pt>
                <c:pt idx="11">
                  <c:v>Beats Fit Pro Earbuds</c:v>
                </c:pt>
                <c:pt idx="12">
                  <c:v>BenQ TK850i 4K HDR Projector</c:v>
                </c:pt>
                <c:pt idx="13">
                  <c:v>Bosch 800 Series Dishwasher</c:v>
                </c:pt>
                <c:pt idx="14">
                  <c:v>Bose QuietComfort 45 Headphones</c:v>
                </c:pt>
                <c:pt idx="15">
                  <c:v>Bose QuietComfort Earbuds</c:v>
                </c:pt>
                <c:pt idx="16">
                  <c:v>Bose SoundLink Revolve+ Bluetooth Speaker</c:v>
                </c:pt>
                <c:pt idx="17">
                  <c:v>Breville Barista Express Espresso Machine</c:v>
                </c:pt>
                <c:pt idx="18">
                  <c:v>Burberry Check Scarf</c:v>
                </c:pt>
                <c:pt idx="19">
                  <c:v>Canon EOS R5 Mirrorless Camera</c:v>
                </c:pt>
                <c:pt idx="20">
                  <c:v>Chanel Classic Flap Bag</c:v>
                </c:pt>
                <c:pt idx="21">
                  <c:v>Coach Signature Canvas Wallet</c:v>
                </c:pt>
                <c:pt idx="22">
                  <c:v>Cuisinart AirFryer Toaster Oven</c:v>
                </c:pt>
                <c:pt idx="23">
                  <c:v>Dell UltraSharp U2720Q Monitor</c:v>
                </c:pt>
                <c:pt idx="24">
                  <c:v>Dell XPS 13 Laptop</c:v>
                </c:pt>
                <c:pt idx="25">
                  <c:v>DeLonghi Magnifica Coffee Machine</c:v>
                </c:pt>
                <c:pt idx="26">
                  <c:v>DJI Mini 2 Drone</c:v>
                </c:pt>
                <c:pt idx="27">
                  <c:v>Dyson V11 Torque Drive Vacuum Cleaner</c:v>
                </c:pt>
                <c:pt idx="28">
                  <c:v>Ember Temperature Control Smart Mug</c:v>
                </c:pt>
                <c:pt idx="29">
                  <c:v>Fitbit Charge 5 Fitness Tracker</c:v>
                </c:pt>
                <c:pt idx="30">
                  <c:v>Fitbit Versa 4</c:v>
                </c:pt>
                <c:pt idx="31">
                  <c:v>Fossil Hybrid Smartwatch</c:v>
                </c:pt>
                <c:pt idx="32">
                  <c:v>Frigidaire Gallery Gas Range</c:v>
                </c:pt>
                <c:pt idx="33">
                  <c:v>Garmin Fenix 7X Sapphire Solar GPS Watch</c:v>
                </c:pt>
                <c:pt idx="34">
                  <c:v>Giorgio Armani Silk Tie</c:v>
                </c:pt>
                <c:pt idx="35">
                  <c:v>Google Nest Hub Max</c:v>
                </c:pt>
                <c:pt idx="36">
                  <c:v>Google Pixel 7 Pro</c:v>
                </c:pt>
                <c:pt idx="37">
                  <c:v>GoPro HERO11 Black</c:v>
                </c:pt>
                <c:pt idx="38">
                  <c:v>Gucci GG Marmont Belt</c:v>
                </c:pt>
                <c:pt idx="39">
                  <c:v>Hamilton Beach Breakfast Sandwich Maker</c:v>
                </c:pt>
                <c:pt idx="40">
                  <c:v>Harman Kardon Onyx Studio 7</c:v>
                </c:pt>
                <c:pt idx="41">
                  <c:v>Herschel Little America Backpack</c:v>
                </c:pt>
                <c:pt idx="42">
                  <c:v>Honeywell QuietSet Tower Fan</c:v>
                </c:pt>
                <c:pt idx="43">
                  <c:v>HP Envy 32 All-in-One Desktop</c:v>
                </c:pt>
                <c:pt idx="44">
                  <c:v>Hugo Boss Leather Gloves</c:v>
                </c:pt>
                <c:pt idx="45">
                  <c:v>Instant Pot Duo 7-in-1 Electric Pressure Cooker</c:v>
                </c:pt>
                <c:pt idx="46">
                  <c:v>iRobot Roomba i7+ Robot Vacuum</c:v>
                </c:pt>
                <c:pt idx="47">
                  <c:v>Jabra Elite 85t True Wireless Earbuds</c:v>
                </c:pt>
                <c:pt idx="48">
                  <c:v>Kate Spade New York Earrings</c:v>
                </c:pt>
                <c:pt idx="49">
                  <c:v>Keurig K-Elite Single Serve Coffee Maker</c:v>
                </c:pt>
                <c:pt idx="50">
                  <c:v>KitchenAid Artisan Stand Mixer</c:v>
                </c:pt>
                <c:pt idx="51">
                  <c:v>Lenovo ThinkPad X1 Carbon Gen 9</c:v>
                </c:pt>
                <c:pt idx="52">
                  <c:v>LG Gram 17 Laptop</c:v>
                </c:pt>
                <c:pt idx="53">
                  <c:v>LG OLED55C1PUB Alexa Built-In OLED TV</c:v>
                </c:pt>
                <c:pt idx="54">
                  <c:v>LG Smart French Door Refrigerator</c:v>
                </c:pt>
                <c:pt idx="55">
                  <c:v>Logitech MX Master 3S Mouse</c:v>
                </c:pt>
                <c:pt idx="56">
                  <c:v>Longchamp Le Pliage Tote</c:v>
                </c:pt>
                <c:pt idx="57">
                  <c:v>Louis Vuitton Monogram Key Holder</c:v>
                </c:pt>
                <c:pt idx="58">
                  <c:v>MCM Stark Backpack</c:v>
                </c:pt>
                <c:pt idx="59">
                  <c:v>Michael Kors Leather Tote Bag</c:v>
                </c:pt>
                <c:pt idx="60">
                  <c:v>Microsoft Surface Pro 9</c:v>
                </c:pt>
                <c:pt idx="61">
                  <c:v>Miele Complete C3 Canister Vacuum</c:v>
                </c:pt>
                <c:pt idx="62">
                  <c:v>Moncler Logo Beanie</c:v>
                </c:pt>
                <c:pt idx="63">
                  <c:v>Montblanc Meisterstück Fountain Pen</c:v>
                </c:pt>
                <c:pt idx="64">
                  <c:v>Nespresso VertuoPlus Coffee Maker</c:v>
                </c:pt>
                <c:pt idx="65">
                  <c:v>NVIDIA GeForce RTX 3080 Graphics Card</c:v>
                </c:pt>
                <c:pt idx="66">
                  <c:v>Oakley Flight Deck Goggles</c:v>
                </c:pt>
                <c:pt idx="67">
                  <c:v>Oculus Quest 2 VR Headset</c:v>
                </c:pt>
                <c:pt idx="68">
                  <c:v>Pandora Charm Bracelet</c:v>
                </c:pt>
                <c:pt idx="69">
                  <c:v>Philips Hue White and Color Ambiance Starter Kit</c:v>
                </c:pt>
                <c:pt idx="70">
                  <c:v>Philips Sonicare ProtectiveClean 6100 Electric Toothbrush</c:v>
                </c:pt>
                <c:pt idx="71">
                  <c:v>Prada Saffiano Leather Cardholder</c:v>
                </c:pt>
                <c:pt idx="72">
                  <c:v>Ray-Ban Aviator Sunglasses</c:v>
                </c:pt>
                <c:pt idx="73">
                  <c:v>Ray-Ban Wayfarer Sunglasses</c:v>
                </c:pt>
                <c:pt idx="74">
                  <c:v>Razer DeathAdder V2 Gaming Mouse</c:v>
                </c:pt>
                <c:pt idx="75">
                  <c:v>Ring Video Doorbell Pro 2</c:v>
                </c:pt>
                <c:pt idx="76">
                  <c:v>Roku Streaming Stick+</c:v>
                </c:pt>
                <c:pt idx="77">
                  <c:v>Samsung Galaxy FlexWash Washing Machine</c:v>
                </c:pt>
                <c:pt idx="78">
                  <c:v>Samsung Galaxy S23 Ultra</c:v>
                </c:pt>
                <c:pt idx="79">
                  <c:v>Samsung Galaxy Tab S8 Ultra</c:v>
                </c:pt>
                <c:pt idx="80">
                  <c:v>Samsung Galaxy Watch 5 Pro</c:v>
                </c:pt>
                <c:pt idx="81">
                  <c:v>Samsung Galaxy Z Fold 4</c:v>
                </c:pt>
                <c:pt idx="82">
                  <c:v>Samsung Odyssey G9 Gaming Monitor</c:v>
                </c:pt>
                <c:pt idx="83">
                  <c:v>Samsung Smart Microwave Oven</c:v>
                </c:pt>
                <c:pt idx="84">
                  <c:v>Seiko Automatic Watch</c:v>
                </c:pt>
                <c:pt idx="85">
                  <c:v>Sennheiser Momentum True Wireless 3 Earbuds</c:v>
                </c:pt>
                <c:pt idx="86">
                  <c:v>Shark Navigator Lift-Away Vacuum Cleaner</c:v>
                </c:pt>
                <c:pt idx="87">
                  <c:v>Smeg Retro 50's Style Refrigerator</c:v>
                </c:pt>
                <c:pt idx="88">
                  <c:v>Sonos Arc Soundbar</c:v>
                </c:pt>
                <c:pt idx="89">
                  <c:v>Sony A7R IV Full-Frame Mirrorless Camera</c:v>
                </c:pt>
                <c:pt idx="90">
                  <c:v>Sony WH-1000XM4 Wireless Headphones</c:v>
                </c:pt>
                <c:pt idx="91">
                  <c:v>Sony WH-1000XM5 Headphones</c:v>
                </c:pt>
                <c:pt idx="92">
                  <c:v>Sony X90K 65-Inch 4K TV</c:v>
                </c:pt>
                <c:pt idx="93">
                  <c:v>TCL 6-Series 65-Inch 4K TV</c:v>
                </c:pt>
                <c:pt idx="94">
                  <c:v>Tiffany &amp; Co. Sterling Silver Bracelet</c:v>
                </c:pt>
                <c:pt idx="95">
                  <c:v>Tumi Alpha 3 Briefcase</c:v>
                </c:pt>
                <c:pt idx="96">
                  <c:v>Vitamix 5200 Blender</c:v>
                </c:pt>
                <c:pt idx="97">
                  <c:v>Whirlpool 30-inch Wall Oven</c:v>
                </c:pt>
                <c:pt idx="98">
                  <c:v>Whirlpool Side-by-Side Refrigerator</c:v>
                </c:pt>
                <c:pt idx="99">
                  <c:v>Xiaomi Mi Band 6</c:v>
                </c:pt>
              </c:strCache>
            </c:strRef>
          </c:cat>
          <c:val>
            <c:numRef>
              <c:f>PivotTable!$I$13:$I$113</c:f>
              <c:numCache>
                <c:formatCode>General</c:formatCode>
                <c:ptCount val="100"/>
                <c:pt idx="0">
                  <c:v>7</c:v>
                </c:pt>
                <c:pt idx="1">
                  <c:v>7</c:v>
                </c:pt>
                <c:pt idx="2">
                  <c:v>4</c:v>
                </c:pt>
                <c:pt idx="3">
                  <c:v>7</c:v>
                </c:pt>
                <c:pt idx="4">
                  <c:v>4</c:v>
                </c:pt>
                <c:pt idx="5">
                  <c:v>7</c:v>
                </c:pt>
                <c:pt idx="6">
                  <c:v>5</c:v>
                </c:pt>
                <c:pt idx="7">
                  <c:v>5</c:v>
                </c:pt>
                <c:pt idx="8">
                  <c:v>8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9</c:v>
                </c:pt>
                <c:pt idx="13">
                  <c:v>9</c:v>
                </c:pt>
                <c:pt idx="14">
                  <c:v>6</c:v>
                </c:pt>
                <c:pt idx="15">
                  <c:v>2</c:v>
                </c:pt>
                <c:pt idx="16">
                  <c:v>7</c:v>
                </c:pt>
                <c:pt idx="17">
                  <c:v>9</c:v>
                </c:pt>
                <c:pt idx="18">
                  <c:v>3</c:v>
                </c:pt>
                <c:pt idx="19">
                  <c:v>2</c:v>
                </c:pt>
                <c:pt idx="20">
                  <c:v>3</c:v>
                </c:pt>
                <c:pt idx="21">
                  <c:v>3</c:v>
                </c:pt>
                <c:pt idx="22">
                  <c:v>2</c:v>
                </c:pt>
                <c:pt idx="23">
                  <c:v>2</c:v>
                </c:pt>
                <c:pt idx="24">
                  <c:v>4</c:v>
                </c:pt>
                <c:pt idx="25">
                  <c:v>1</c:v>
                </c:pt>
                <c:pt idx="26">
                  <c:v>3</c:v>
                </c:pt>
                <c:pt idx="27">
                  <c:v>5</c:v>
                </c:pt>
                <c:pt idx="28">
                  <c:v>8</c:v>
                </c:pt>
                <c:pt idx="29">
                  <c:v>1</c:v>
                </c:pt>
                <c:pt idx="30">
                  <c:v>4</c:v>
                </c:pt>
                <c:pt idx="31">
                  <c:v>4</c:v>
                </c:pt>
                <c:pt idx="32">
                  <c:v>1</c:v>
                </c:pt>
                <c:pt idx="33">
                  <c:v>8</c:v>
                </c:pt>
                <c:pt idx="34">
                  <c:v>9</c:v>
                </c:pt>
                <c:pt idx="35">
                  <c:v>8</c:v>
                </c:pt>
                <c:pt idx="36">
                  <c:v>7</c:v>
                </c:pt>
                <c:pt idx="37">
                  <c:v>5</c:v>
                </c:pt>
                <c:pt idx="38">
                  <c:v>8</c:v>
                </c:pt>
                <c:pt idx="39">
                  <c:v>2</c:v>
                </c:pt>
                <c:pt idx="40">
                  <c:v>8</c:v>
                </c:pt>
                <c:pt idx="41">
                  <c:v>5</c:v>
                </c:pt>
                <c:pt idx="42">
                  <c:v>2</c:v>
                </c:pt>
                <c:pt idx="43">
                  <c:v>1</c:v>
                </c:pt>
                <c:pt idx="44">
                  <c:v>6</c:v>
                </c:pt>
                <c:pt idx="45">
                  <c:v>1</c:v>
                </c:pt>
                <c:pt idx="46">
                  <c:v>5</c:v>
                </c:pt>
                <c:pt idx="47">
                  <c:v>7</c:v>
                </c:pt>
                <c:pt idx="48">
                  <c:v>7</c:v>
                </c:pt>
                <c:pt idx="49">
                  <c:v>4</c:v>
                </c:pt>
                <c:pt idx="50">
                  <c:v>9</c:v>
                </c:pt>
                <c:pt idx="51">
                  <c:v>7</c:v>
                </c:pt>
                <c:pt idx="52">
                  <c:v>5</c:v>
                </c:pt>
                <c:pt idx="53">
                  <c:v>3</c:v>
                </c:pt>
                <c:pt idx="54">
                  <c:v>2</c:v>
                </c:pt>
                <c:pt idx="55">
                  <c:v>1</c:v>
                </c:pt>
                <c:pt idx="56">
                  <c:v>3</c:v>
                </c:pt>
                <c:pt idx="57">
                  <c:v>1</c:v>
                </c:pt>
                <c:pt idx="58">
                  <c:v>8</c:v>
                </c:pt>
                <c:pt idx="59">
                  <c:v>2</c:v>
                </c:pt>
                <c:pt idx="60">
                  <c:v>8</c:v>
                </c:pt>
                <c:pt idx="61">
                  <c:v>4</c:v>
                </c:pt>
                <c:pt idx="62">
                  <c:v>8</c:v>
                </c:pt>
                <c:pt idx="63">
                  <c:v>9</c:v>
                </c:pt>
                <c:pt idx="64">
                  <c:v>6</c:v>
                </c:pt>
                <c:pt idx="65">
                  <c:v>5</c:v>
                </c:pt>
                <c:pt idx="66">
                  <c:v>8</c:v>
                </c:pt>
                <c:pt idx="67">
                  <c:v>8</c:v>
                </c:pt>
                <c:pt idx="68">
                  <c:v>6</c:v>
                </c:pt>
                <c:pt idx="69">
                  <c:v>1</c:v>
                </c:pt>
                <c:pt idx="70">
                  <c:v>4</c:v>
                </c:pt>
                <c:pt idx="71">
                  <c:v>2</c:v>
                </c:pt>
                <c:pt idx="72">
                  <c:v>5</c:v>
                </c:pt>
                <c:pt idx="73">
                  <c:v>6</c:v>
                </c:pt>
                <c:pt idx="74">
                  <c:v>1</c:v>
                </c:pt>
                <c:pt idx="75">
                  <c:v>6</c:v>
                </c:pt>
                <c:pt idx="76">
                  <c:v>2</c:v>
                </c:pt>
                <c:pt idx="77">
                  <c:v>3</c:v>
                </c:pt>
                <c:pt idx="78">
                  <c:v>5</c:v>
                </c:pt>
                <c:pt idx="79">
                  <c:v>7</c:v>
                </c:pt>
                <c:pt idx="80">
                  <c:v>1</c:v>
                </c:pt>
                <c:pt idx="81">
                  <c:v>4</c:v>
                </c:pt>
                <c:pt idx="82">
                  <c:v>8</c:v>
                </c:pt>
                <c:pt idx="83">
                  <c:v>4</c:v>
                </c:pt>
                <c:pt idx="84">
                  <c:v>7</c:v>
                </c:pt>
                <c:pt idx="85">
                  <c:v>4</c:v>
                </c:pt>
                <c:pt idx="86">
                  <c:v>9</c:v>
                </c:pt>
                <c:pt idx="87">
                  <c:v>5</c:v>
                </c:pt>
                <c:pt idx="88">
                  <c:v>1</c:v>
                </c:pt>
                <c:pt idx="89">
                  <c:v>7</c:v>
                </c:pt>
                <c:pt idx="90">
                  <c:v>7</c:v>
                </c:pt>
                <c:pt idx="91">
                  <c:v>9</c:v>
                </c:pt>
                <c:pt idx="92">
                  <c:v>9</c:v>
                </c:pt>
                <c:pt idx="93">
                  <c:v>5</c:v>
                </c:pt>
                <c:pt idx="94">
                  <c:v>5</c:v>
                </c:pt>
                <c:pt idx="95">
                  <c:v>9</c:v>
                </c:pt>
                <c:pt idx="96">
                  <c:v>6</c:v>
                </c:pt>
                <c:pt idx="97">
                  <c:v>4</c:v>
                </c:pt>
                <c:pt idx="98">
                  <c:v>6</c:v>
                </c:pt>
                <c:pt idx="9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E0-4FE8-BF16-3B6BAC5A731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803402112"/>
        <c:axId val="1813642096"/>
      </c:barChart>
      <c:catAx>
        <c:axId val="180340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642096"/>
        <c:crosses val="autoZero"/>
        <c:auto val="1"/>
        <c:lblAlgn val="ctr"/>
        <c:lblOffset val="100"/>
        <c:noMultiLvlLbl val="0"/>
      </c:catAx>
      <c:valAx>
        <c:axId val="181364209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803402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[xyz store  orders.xlsx]PivotTable!PivotTable33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 Bracket</a:t>
            </a:r>
          </a:p>
        </c:rich>
      </c:tx>
      <c:overlay val="0"/>
      <c:spPr>
        <a:solidFill>
          <a:schemeClr val="accent1">
            <a:lumMod val="40000"/>
            <a:lumOff val="6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diamond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PivotTable!$B$43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solidFill>
                <a:schemeClr val="tx1">
                  <a:lumMod val="75000"/>
                  <a:lumOff val="25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PivotTable!$A$44:$A$52</c:f>
              <c:strCache>
                <c:ptCount val="8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</c:strCache>
            </c:strRef>
          </c:cat>
          <c:val>
            <c:numRef>
              <c:f>PivotTable!$B$44:$B$52</c:f>
              <c:numCache>
                <c:formatCode>"$"#,##0.00</c:formatCode>
                <c:ptCount val="8"/>
                <c:pt idx="0">
                  <c:v>253.1</c:v>
                </c:pt>
                <c:pt idx="1">
                  <c:v>1425.76</c:v>
                </c:pt>
                <c:pt idx="2">
                  <c:v>4089.94</c:v>
                </c:pt>
                <c:pt idx="3">
                  <c:v>5941.28</c:v>
                </c:pt>
                <c:pt idx="4">
                  <c:v>3463.34</c:v>
                </c:pt>
                <c:pt idx="5">
                  <c:v>93.929999999999993</c:v>
                </c:pt>
                <c:pt idx="6">
                  <c:v>3375.4500000000003</c:v>
                </c:pt>
                <c:pt idx="7">
                  <c:v>4681.0399999999991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BB-4298-B9FD-EACBF2398D5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9"/>
        <c:shape val="box"/>
        <c:axId val="2136796656"/>
        <c:axId val="1980493216"/>
        <c:axId val="0"/>
      </c:bar3DChart>
      <c:catAx>
        <c:axId val="2136796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0493216"/>
        <c:crosses val="autoZero"/>
        <c:auto val="1"/>
        <c:lblAlgn val="ctr"/>
        <c:lblOffset val="100"/>
        <c:noMultiLvlLbl val="0"/>
      </c:catAx>
      <c:valAx>
        <c:axId val="1980493216"/>
        <c:scaling>
          <c:orientation val="minMax"/>
        </c:scaling>
        <c:delete val="1"/>
        <c:axPos val="l"/>
        <c:numFmt formatCode="&quot;$&quot;#,##0.00" sourceLinked="1"/>
        <c:majorTickMark val="none"/>
        <c:minorTickMark val="none"/>
        <c:tickLblPos val="nextTo"/>
        <c:crossAx val="2136796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2">
        <a:lumMod val="75000"/>
        <a:alpha val="68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[xyz store  orders.xlsx]PivotTable!PivotTable38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u="none" strike="noStrike" baseline="0">
                <a:effectLst/>
              </a:rPr>
              <a:t>Gender Segmentation</a:t>
            </a:r>
            <a:r>
              <a:rPr lang="en-US" sz="1800" b="1" i="0" u="none" strike="noStrike" baseline="0"/>
              <a:t> </a:t>
            </a:r>
            <a:endParaRPr lang="en-US"/>
          </a:p>
        </c:rich>
      </c:tx>
      <c:overlay val="0"/>
      <c:spPr>
        <a:solidFill>
          <a:schemeClr val="accent1">
            <a:lumMod val="40000"/>
            <a:lumOff val="6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ymbol val="circle"/>
          <c:size val="6"/>
        </c:marker>
        <c:dLbl>
          <c:idx val="0"/>
          <c:spPr>
            <a:pattFill prst="pct75">
              <a:fgClr>
                <a:srgbClr val="000000">
                  <a:lumMod val="75000"/>
                  <a:lumOff val="25000"/>
                </a:srgbClr>
              </a:fgClr>
              <a:bgClr>
                <a:srgbClr val="000000">
                  <a:lumMod val="65000"/>
                  <a:lumOff val="35000"/>
                </a:srgb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ymbol val="none"/>
        </c:marker>
        <c:dLbl>
          <c:idx val="0"/>
          <c:spPr>
            <a:pattFill prst="pct75">
              <a:fgClr>
                <a:srgbClr val="000000">
                  <a:lumMod val="75000"/>
                  <a:lumOff val="25000"/>
                </a:srgbClr>
              </a:fgClr>
              <a:bgClr>
                <a:srgbClr val="000000">
                  <a:lumMod val="65000"/>
                  <a:lumOff val="35000"/>
                </a:srgb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ymbol val="none"/>
        </c:marker>
        <c:dLbl>
          <c:idx val="0"/>
          <c:spPr>
            <a:pattFill prst="pct75">
              <a:fgClr>
                <a:srgbClr val="000000">
                  <a:lumMod val="75000"/>
                  <a:lumOff val="25000"/>
                </a:srgbClr>
              </a:fgClr>
              <a:bgClr>
                <a:srgbClr val="000000">
                  <a:lumMod val="65000"/>
                  <a:lumOff val="35000"/>
                </a:srgb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</c:pivotFmts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PivotTable!$E$58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2246-439B-87A7-2A00B1B1E81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2246-439B-87A7-2A00B1B1E812}"/>
              </c:ext>
            </c:extLst>
          </c:dPt>
          <c:dLbls>
            <c:spPr>
              <a:pattFill prst="pct75">
                <a:fgClr>
                  <a:srgbClr val="000000">
                    <a:lumMod val="75000"/>
                    <a:lumOff val="25000"/>
                  </a:srgbClr>
                </a:fgClr>
                <a:bgClr>
                  <a:srgbClr val="000000">
                    <a:lumMod val="65000"/>
                    <a:lumOff val="35000"/>
                  </a:srgb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PivotTable!$D$59:$D$61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PivotTable!$E$59:$E$61</c:f>
              <c:numCache>
                <c:formatCode>0.00%</c:formatCode>
                <c:ptCount val="2"/>
                <c:pt idx="0">
                  <c:v>0.48</c:v>
                </c:pt>
                <c:pt idx="1">
                  <c:v>0.52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246-439B-87A7-2A00B1B1E812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accent1">
            <a:lumMod val="40000"/>
            <a:lumOff val="6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[xyz store  orders.xlsx]PivotTable!PivotTable19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5 Product </a:t>
            </a:r>
          </a:p>
        </c:rich>
      </c:tx>
      <c:overlay val="0"/>
      <c:spPr>
        <a:solidFill>
          <a:schemeClr val="accent1">
            <a:lumMod val="60000"/>
            <a:lumOff val="4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</c:pivotFmt>
      <c:pivotFmt>
        <c:idx val="15"/>
      </c:pivotFmt>
      <c:pivotFmt>
        <c:idx val="16"/>
      </c:pivotFmt>
      <c:pivotFmt>
        <c:idx val="17"/>
      </c:pivotFmt>
      <c:pivotFmt>
        <c:idx val="18"/>
      </c:pivotFmt>
      <c:pivotFmt>
        <c:idx val="1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pattFill prst="pct75">
              <a:fgClr>
                <a:srgbClr val="000000">
                  <a:lumMod val="75000"/>
                  <a:lumOff val="25000"/>
                </a:srgbClr>
              </a:fgClr>
              <a:bgClr>
                <a:srgbClr val="000000">
                  <a:lumMod val="65000"/>
                  <a:lumOff val="35000"/>
                </a:srgb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1"/>
        <c:spPr>
          <a:solidFill>
            <a:schemeClr val="accent2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2"/>
        <c:spPr>
          <a:solidFill>
            <a:schemeClr val="accent3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3"/>
        <c:spPr>
          <a:solidFill>
            <a:schemeClr val="accent4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4"/>
        <c:spPr>
          <a:solidFill>
            <a:schemeClr val="accent5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PivotTable!$B$15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E4F-4E49-8AE3-288740211D3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E4F-4E49-8AE3-288740211D3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EE4F-4E49-8AE3-288740211D3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EE4F-4E49-8AE3-288740211D3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EE4F-4E49-8AE3-288740211D39}"/>
              </c:ext>
            </c:extLst>
          </c:dPt>
          <c:dLbls>
            <c:spPr>
              <a:pattFill prst="pct75">
                <a:fgClr>
                  <a:srgbClr val="000000">
                    <a:lumMod val="75000"/>
                    <a:lumOff val="25000"/>
                  </a:srgbClr>
                </a:fgClr>
                <a:bgClr>
                  <a:srgbClr val="000000">
                    <a:lumMod val="65000"/>
                    <a:lumOff val="35000"/>
                  </a:srgb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PivotTable!$A$16:$A$21</c:f>
              <c:strCache>
                <c:ptCount val="5"/>
                <c:pt idx="0">
                  <c:v>KitchenAid Artisan Stand Mixer</c:v>
                </c:pt>
                <c:pt idx="1">
                  <c:v>Sony X90K 65-Inch 4K TV</c:v>
                </c:pt>
                <c:pt idx="2">
                  <c:v>Shark Navigator Lift-Away Vacuum Cleaner</c:v>
                </c:pt>
                <c:pt idx="3">
                  <c:v>Oculus Quest 2 VR Headset</c:v>
                </c:pt>
                <c:pt idx="4">
                  <c:v>Acer Predator Helios 300 Gaming Laptop</c:v>
                </c:pt>
              </c:strCache>
            </c:strRef>
          </c:cat>
          <c:val>
            <c:numRef>
              <c:f>PivotTable!$B$16:$B$21</c:f>
              <c:numCache>
                <c:formatCode>"$"#,##0.00</c:formatCode>
                <c:ptCount val="5"/>
                <c:pt idx="0">
                  <c:v>8888.2200000000012</c:v>
                </c:pt>
                <c:pt idx="1">
                  <c:v>8646.39</c:v>
                </c:pt>
                <c:pt idx="2">
                  <c:v>8364.33</c:v>
                </c:pt>
                <c:pt idx="3">
                  <c:v>6862.8</c:v>
                </c:pt>
                <c:pt idx="4">
                  <c:v>6270.95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E4F-4E49-8AE3-288740211D3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[xyz store  orders.xlsx]PivotTable!PivotTable27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effectLst/>
              </a:rPr>
              <a:t>Sales by Month</a:t>
            </a:r>
            <a:r>
              <a:rPr lang="en-US" sz="1800" b="1" i="0" u="none" strike="noStrike" baseline="0"/>
              <a:t> </a:t>
            </a:r>
            <a:endParaRPr lang="en-US" b="1"/>
          </a:p>
        </c:rich>
      </c:tx>
      <c:overlay val="0"/>
      <c:spPr>
        <a:solidFill>
          <a:schemeClr val="accent1">
            <a:lumMod val="40000"/>
            <a:lumOff val="6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  <c:spPr>
          <a:solidFill>
            <a:schemeClr val="accent1">
              <a:alpha val="85000"/>
            </a:schemeClr>
          </a:solidFill>
          <a:ln w="31750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1"/>
            </a:solidFill>
            <a:ln>
              <a:noFill/>
            </a:ln>
            <a:effectLst/>
          </c:spPr>
        </c:marker>
      </c:pivotFmt>
      <c:pivotFmt>
        <c:idx val="3"/>
        <c:spPr>
          <a:solidFill>
            <a:schemeClr val="accent1">
              <a:alpha val="85000"/>
            </a:schemeClr>
          </a:solidFill>
          <a:ln w="31750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1"/>
            </a:solidFill>
            <a:ln>
              <a:noFill/>
            </a:ln>
            <a:effectLst/>
          </c:spPr>
        </c:marker>
      </c:pivotFmt>
      <c:pivotFmt>
        <c:idx val="4"/>
        <c:spPr>
          <a:ln w="31750" cap="rnd">
            <a:solidFill>
              <a:schemeClr val="accent1">
                <a:lumMod val="40000"/>
                <a:lumOff val="60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accent1">
                <a:lumMod val="75000"/>
              </a:schemeClr>
            </a:solidFill>
            <a:ln>
              <a:solidFill>
                <a:schemeClr val="accent1">
                  <a:lumMod val="40000"/>
                  <a:lumOff val="60000"/>
                </a:schemeClr>
              </a:solidFill>
            </a:ln>
            <a:effectLst/>
          </c:spPr>
        </c:marker>
        <c:dLbl>
          <c:idx val="0"/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0555555555555555E-2"/>
          <c:y val="0.19432888597258677"/>
          <c:w val="0.96944444444444444"/>
          <c:h val="0.69827172645086033"/>
        </c:manualLayout>
      </c:layout>
      <c:lineChart>
        <c:grouping val="stacked"/>
        <c:varyColors val="0"/>
        <c:ser>
          <c:idx val="0"/>
          <c:order val="0"/>
          <c:tx>
            <c:strRef>
              <c:f>PivotTable!$I$4</c:f>
              <c:strCache>
                <c:ptCount val="1"/>
                <c:pt idx="0">
                  <c:v>Total</c:v>
                </c:pt>
              </c:strCache>
            </c:strRef>
          </c:tx>
          <c:spPr>
            <a:ln w="317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>
                  <a:lumMod val="75000"/>
                </a:schemeClr>
              </a:solidFill>
              <a:ln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dLbls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PivotTable!$H$5:$H$9</c:f>
              <c:strCache>
                <c:ptCount val="4"/>
                <c:pt idx="0">
                  <c:v>March</c:v>
                </c:pt>
                <c:pt idx="1">
                  <c:v>January</c:v>
                </c:pt>
                <c:pt idx="2">
                  <c:v>February</c:v>
                </c:pt>
                <c:pt idx="3">
                  <c:v>April</c:v>
                </c:pt>
              </c:strCache>
            </c:strRef>
          </c:cat>
          <c:val>
            <c:numRef>
              <c:f>PivotTable!$I$5:$I$9</c:f>
              <c:numCache>
                <c:formatCode>"$"#,##0.00</c:formatCode>
                <c:ptCount val="4"/>
                <c:pt idx="0">
                  <c:v>80616.450000000012</c:v>
                </c:pt>
                <c:pt idx="1">
                  <c:v>79550.299999999988</c:v>
                </c:pt>
                <c:pt idx="2">
                  <c:v>68880.790000000008</c:v>
                </c:pt>
                <c:pt idx="3">
                  <c:v>19179.230000000003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7F-46B9-B779-BEE98B1F3A0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640189504"/>
        <c:axId val="1975817680"/>
      </c:lineChart>
      <c:catAx>
        <c:axId val="1640189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solidFill>
            <a:schemeClr val="bg2">
              <a:lumMod val="85000"/>
            </a:schemeClr>
          </a:solidFill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817680"/>
        <c:crosses val="autoZero"/>
        <c:auto val="1"/>
        <c:lblAlgn val="ctr"/>
        <c:lblOffset val="100"/>
        <c:noMultiLvlLbl val="0"/>
      </c:catAx>
      <c:valAx>
        <c:axId val="1975817680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crossAx val="1640189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[xyz store  orders.xlsx]PivotTable!PivotTable22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effectLst/>
              </a:rPr>
              <a:t>City Segmentation</a:t>
            </a:r>
            <a:r>
              <a:rPr lang="en-US" sz="1800" b="1" i="0" u="none" strike="noStrike" baseline="0"/>
              <a:t> </a:t>
            </a:r>
            <a:endParaRPr lang="en-US" b="1"/>
          </a:p>
        </c:rich>
      </c:tx>
      <c:overlay val="0"/>
      <c:spPr>
        <a:solidFill>
          <a:schemeClr val="accent1">
            <a:lumMod val="40000"/>
            <a:lumOff val="6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50"/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  <c:pivotFmt>
        <c:idx val="4"/>
        <c:spPr>
          <a:solidFill>
            <a:srgbClr val="92D050"/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  <c:pivotFmt>
        <c:idx val="5"/>
        <c:spPr>
          <a:solidFill>
            <a:schemeClr val="accent6">
              <a:lumMod val="60000"/>
              <a:lumOff val="40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  <c:pivotFmt>
        <c:idx val="6"/>
        <c:spPr>
          <a:solidFill>
            <a:srgbClr val="FFFF99"/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  <c:pivotFmt>
        <c:idx val="7"/>
        <c:spPr>
          <a:solidFill>
            <a:srgbClr val="FF0000"/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  <c:pivotFmt>
        <c:idx val="8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</c:pivotFmt>
      <c:pivotFmt>
        <c:idx val="9"/>
        <c:spPr>
          <a:solidFill>
            <a:srgbClr val="00B050"/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  <c:pivotFmt>
        <c:idx val="10"/>
        <c:spPr>
          <a:solidFill>
            <a:srgbClr val="92D050"/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  <c:pivotFmt>
        <c:idx val="11"/>
        <c:spPr>
          <a:solidFill>
            <a:schemeClr val="accent6">
              <a:lumMod val="60000"/>
              <a:lumOff val="40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  <c:pivotFmt>
        <c:idx val="12"/>
        <c:spPr>
          <a:solidFill>
            <a:srgbClr val="FFFF99"/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  <c:pivotFmt>
        <c:idx val="13"/>
        <c:spPr>
          <a:solidFill>
            <a:srgbClr val="FF0000"/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  <c:pivotFmt>
        <c:idx val="14"/>
        <c:spPr>
          <a:solidFill>
            <a:schemeClr val="accent1"/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  <c:pivotFmt>
        <c:idx val="16"/>
        <c:spPr>
          <a:solidFill>
            <a:schemeClr val="accent1"/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  <c:pivotFmt>
        <c:idx val="17"/>
        <c:spPr>
          <a:solidFill>
            <a:schemeClr val="accent1"/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  <c:pivotFmt>
        <c:idx val="18"/>
        <c:spPr>
          <a:solidFill>
            <a:schemeClr val="accent1"/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  <c:pivotFmt>
        <c:idx val="19"/>
        <c:spPr>
          <a:solidFill>
            <a:schemeClr val="accent1"/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PivotTable!$E$3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F583-41B4-9D6D-C2E763500540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F583-41B4-9D6D-C2E763500540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F583-41B4-9D6D-C2E763500540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/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F583-41B4-9D6D-C2E763500540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/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F583-41B4-9D6D-C2E763500540}"/>
              </c:ext>
            </c:extLst>
          </c:dPt>
          <c:dLbls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PivotTable!$D$4:$D$9</c:f>
              <c:strCache>
                <c:ptCount val="5"/>
                <c:pt idx="0">
                  <c:v>Chicago</c:v>
                </c:pt>
                <c:pt idx="1">
                  <c:v>Houston</c:v>
                </c:pt>
                <c:pt idx="2">
                  <c:v>Los Angeles</c:v>
                </c:pt>
                <c:pt idx="3">
                  <c:v>Phoenix</c:v>
                </c:pt>
                <c:pt idx="4">
                  <c:v>New York</c:v>
                </c:pt>
              </c:strCache>
            </c:strRef>
          </c:cat>
          <c:val>
            <c:numRef>
              <c:f>PivotTable!$E$4:$E$9</c:f>
              <c:numCache>
                <c:formatCode>"$"#,##0.00</c:formatCode>
                <c:ptCount val="5"/>
                <c:pt idx="0">
                  <c:v>1472</c:v>
                </c:pt>
                <c:pt idx="1">
                  <c:v>1181</c:v>
                </c:pt>
                <c:pt idx="2">
                  <c:v>917</c:v>
                </c:pt>
                <c:pt idx="3">
                  <c:v>758</c:v>
                </c:pt>
                <c:pt idx="4">
                  <c:v>709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583-41B4-9D6D-C2E76350054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813192048"/>
        <c:axId val="1980513184"/>
      </c:barChart>
      <c:catAx>
        <c:axId val="1813192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solidFill>
            <a:schemeClr val="bg1">
              <a:lumMod val="75000"/>
            </a:schemeClr>
          </a:solidFill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0513184"/>
        <c:crosses val="autoZero"/>
        <c:auto val="1"/>
        <c:lblAlgn val="ctr"/>
        <c:lblOffset val="100"/>
        <c:noMultiLvlLbl val="0"/>
      </c:catAx>
      <c:valAx>
        <c:axId val="1980513184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crossAx val="1813192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[xyz store  orders.xlsx]PivotTable!PivotTable33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 Bracket</a:t>
            </a:r>
          </a:p>
        </c:rich>
      </c:tx>
      <c:overlay val="0"/>
      <c:spPr>
        <a:solidFill>
          <a:schemeClr val="accent1">
            <a:lumMod val="40000"/>
            <a:lumOff val="6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diamond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PivotTable!$B$43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PivotTable!$A$44:$A$52</c:f>
              <c:strCache>
                <c:ptCount val="8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</c:strCache>
            </c:strRef>
          </c:cat>
          <c:val>
            <c:numRef>
              <c:f>PivotTable!$B$44:$B$52</c:f>
              <c:numCache>
                <c:formatCode>"$"#,##0.00</c:formatCode>
                <c:ptCount val="8"/>
                <c:pt idx="0">
                  <c:v>253.1</c:v>
                </c:pt>
                <c:pt idx="1">
                  <c:v>1425.76</c:v>
                </c:pt>
                <c:pt idx="2">
                  <c:v>4089.94</c:v>
                </c:pt>
                <c:pt idx="3">
                  <c:v>5941.28</c:v>
                </c:pt>
                <c:pt idx="4">
                  <c:v>3463.34</c:v>
                </c:pt>
                <c:pt idx="5">
                  <c:v>93.929999999999993</c:v>
                </c:pt>
                <c:pt idx="6">
                  <c:v>3375.4500000000003</c:v>
                </c:pt>
                <c:pt idx="7">
                  <c:v>4681.0399999999991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3E-496E-9F78-2915D58FCBF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9"/>
        <c:shape val="box"/>
        <c:axId val="2136796656"/>
        <c:axId val="1980493216"/>
        <c:axId val="0"/>
      </c:bar3DChart>
      <c:catAx>
        <c:axId val="2136796656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solidFill>
            <a:schemeClr val="accent1"/>
          </a:solidFill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cap="all" spc="120" normalizeH="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0493216"/>
        <c:crosses val="autoZero"/>
        <c:auto val="1"/>
        <c:lblAlgn val="ctr"/>
        <c:lblOffset val="100"/>
        <c:noMultiLvlLbl val="0"/>
      </c:catAx>
      <c:valAx>
        <c:axId val="1980493216"/>
        <c:scaling>
          <c:orientation val="minMax"/>
        </c:scaling>
        <c:delete val="1"/>
        <c:axPos val="l"/>
        <c:numFmt formatCode="&quot;$&quot;#,##0.00" sourceLinked="1"/>
        <c:majorTickMark val="none"/>
        <c:minorTickMark val="none"/>
        <c:tickLblPos val="nextTo"/>
        <c:crossAx val="2136796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[xyz store  orders.xlsx]PivotTable!PivotTable38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u="none" strike="noStrike" baseline="0">
                <a:effectLst/>
              </a:rPr>
              <a:t>Gender Segmentation</a:t>
            </a:r>
            <a:r>
              <a:rPr lang="en-US" sz="1800" b="1" i="0" u="none" strike="noStrike" baseline="0"/>
              <a:t> </a:t>
            </a:r>
            <a:endParaRPr lang="en-US"/>
          </a:p>
        </c:rich>
      </c:tx>
      <c:overlay val="0"/>
      <c:spPr>
        <a:solidFill>
          <a:schemeClr val="accent1">
            <a:lumMod val="40000"/>
            <a:lumOff val="6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ymbol val="circle"/>
          <c:size val="6"/>
        </c:marker>
        <c:dLbl>
          <c:idx val="0"/>
          <c:spPr>
            <a:pattFill prst="pct75">
              <a:fgClr>
                <a:srgbClr val="000000">
                  <a:lumMod val="75000"/>
                  <a:lumOff val="25000"/>
                </a:srgbClr>
              </a:fgClr>
              <a:bgClr>
                <a:srgbClr val="000000">
                  <a:lumMod val="65000"/>
                  <a:lumOff val="35000"/>
                </a:srgb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ymbol val="none"/>
        </c:marker>
        <c:dLbl>
          <c:idx val="0"/>
          <c:spPr>
            <a:pattFill prst="pct75">
              <a:fgClr>
                <a:srgbClr val="000000">
                  <a:lumMod val="75000"/>
                  <a:lumOff val="25000"/>
                </a:srgbClr>
              </a:fgClr>
              <a:bgClr>
                <a:srgbClr val="000000">
                  <a:lumMod val="65000"/>
                  <a:lumOff val="35000"/>
                </a:srgb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ymbol val="none"/>
        </c:marker>
        <c:dLbl>
          <c:idx val="0"/>
          <c:spPr>
            <a:pattFill prst="pct75">
              <a:fgClr>
                <a:srgbClr val="000000">
                  <a:lumMod val="75000"/>
                  <a:lumOff val="25000"/>
                </a:srgbClr>
              </a:fgClr>
              <a:bgClr>
                <a:srgbClr val="000000">
                  <a:lumMod val="65000"/>
                  <a:lumOff val="35000"/>
                </a:srgb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ymbol val="none"/>
        </c:marker>
        <c:dLbl>
          <c:idx val="0"/>
          <c:spPr>
            <a:pattFill prst="pct75">
              <a:fgClr>
                <a:srgbClr val="000000">
                  <a:lumMod val="75000"/>
                  <a:lumOff val="25000"/>
                </a:srgbClr>
              </a:fgClr>
              <a:bgClr>
                <a:srgbClr val="000000">
                  <a:lumMod val="65000"/>
                  <a:lumOff val="35000"/>
                </a:srgb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1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ymbol val="none"/>
        </c:marker>
        <c:dLbl>
          <c:idx val="0"/>
          <c:spPr>
            <a:pattFill prst="pct75">
              <a:fgClr>
                <a:srgbClr val="000000">
                  <a:lumMod val="75000"/>
                  <a:lumOff val="25000"/>
                </a:srgbClr>
              </a:fgClr>
              <a:bgClr>
                <a:srgbClr val="000000">
                  <a:lumMod val="65000"/>
                  <a:lumOff val="35000"/>
                </a:srgb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>
              <a:lumMod val="75000"/>
            </a:schemeClr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12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</c:pivotFmts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PivotTable!$E$58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2359-4A89-8174-9D7FF4A37FA5}"/>
              </c:ext>
            </c:extLst>
          </c:dPt>
          <c:dPt>
            <c:idx val="1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2359-4A89-8174-9D7FF4A37FA5}"/>
              </c:ext>
            </c:extLst>
          </c:dPt>
          <c:dLbls>
            <c:spPr>
              <a:pattFill prst="pct75">
                <a:fgClr>
                  <a:srgbClr val="000000">
                    <a:lumMod val="75000"/>
                    <a:lumOff val="25000"/>
                  </a:srgbClr>
                </a:fgClr>
                <a:bgClr>
                  <a:srgbClr val="000000">
                    <a:lumMod val="65000"/>
                    <a:lumOff val="35000"/>
                  </a:srgb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PivotTable!$D$59:$D$61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PivotTable!$E$59:$E$61</c:f>
              <c:numCache>
                <c:formatCode>0.00%</c:formatCode>
                <c:ptCount val="2"/>
                <c:pt idx="0">
                  <c:v>0.48</c:v>
                </c:pt>
                <c:pt idx="1">
                  <c:v>0.52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359-4A89-8174-9D7FF4A37FA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accent1">
            <a:lumMod val="40000"/>
            <a:lumOff val="6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[xyz store  orders.xlsx]PivotTable!PivotTable28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effectLst/>
              </a:rPr>
              <a:t>Sold Product</a:t>
            </a:r>
            <a:r>
              <a:rPr lang="en-US" sz="1800" b="1" i="0" u="none" strike="noStrike" baseline="0"/>
              <a:t> </a:t>
            </a:r>
            <a:endParaRPr lang="en-US" b="1"/>
          </a:p>
        </c:rich>
      </c:tx>
      <c:overlay val="0"/>
      <c:spPr>
        <a:solidFill>
          <a:schemeClr val="accent1">
            <a:lumMod val="40000"/>
            <a:lumOff val="6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  <c:spPr>
          <a:solidFill>
            <a:schemeClr val="accent2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2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1.5213469921325561E-2"/>
          <c:y val="0.19432888597258677"/>
          <c:w val="0.9695730601573489"/>
          <c:h val="0.3849154272382618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PivotTable!$I$12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PivotTable!$H$13:$H$113</c:f>
              <c:strCache>
                <c:ptCount val="100"/>
                <c:pt idx="0">
                  <c:v>Acer Predator Helios 300 Gaming Laptop</c:v>
                </c:pt>
                <c:pt idx="1">
                  <c:v>Amazon Echo Dot (4th Gen)</c:v>
                </c:pt>
                <c:pt idx="2">
                  <c:v>Anker PowerCore 26800 Portable Charger</c:v>
                </c:pt>
                <c:pt idx="3">
                  <c:v>Apple AirPods Max</c:v>
                </c:pt>
                <c:pt idx="4">
                  <c:v>Apple AirPods Pro</c:v>
                </c:pt>
                <c:pt idx="5">
                  <c:v>Apple iPad Pro 12.9-inch (6th Gen)</c:v>
                </c:pt>
                <c:pt idx="6">
                  <c:v>Apple iPhone 14 Pro</c:v>
                </c:pt>
                <c:pt idx="7">
                  <c:v>Apple MacBook Air (M2)</c:v>
                </c:pt>
                <c:pt idx="8">
                  <c:v>Apple MacBook Pro (16-inch, M1 Max)</c:v>
                </c:pt>
                <c:pt idx="9">
                  <c:v>Apple Watch Series 8</c:v>
                </c:pt>
                <c:pt idx="10">
                  <c:v>ASUS ROG Strix Scar 17 Gaming Laptop</c:v>
                </c:pt>
                <c:pt idx="11">
                  <c:v>Beats Fit Pro Earbuds</c:v>
                </c:pt>
                <c:pt idx="12">
                  <c:v>BenQ TK850i 4K HDR Projector</c:v>
                </c:pt>
                <c:pt idx="13">
                  <c:v>Bosch 800 Series Dishwasher</c:v>
                </c:pt>
                <c:pt idx="14">
                  <c:v>Bose QuietComfort 45 Headphones</c:v>
                </c:pt>
                <c:pt idx="15">
                  <c:v>Bose QuietComfort Earbuds</c:v>
                </c:pt>
                <c:pt idx="16">
                  <c:v>Bose SoundLink Revolve+ Bluetooth Speaker</c:v>
                </c:pt>
                <c:pt idx="17">
                  <c:v>Breville Barista Express Espresso Machine</c:v>
                </c:pt>
                <c:pt idx="18">
                  <c:v>Burberry Check Scarf</c:v>
                </c:pt>
                <c:pt idx="19">
                  <c:v>Canon EOS R5 Mirrorless Camera</c:v>
                </c:pt>
                <c:pt idx="20">
                  <c:v>Chanel Classic Flap Bag</c:v>
                </c:pt>
                <c:pt idx="21">
                  <c:v>Coach Signature Canvas Wallet</c:v>
                </c:pt>
                <c:pt idx="22">
                  <c:v>Cuisinart AirFryer Toaster Oven</c:v>
                </c:pt>
                <c:pt idx="23">
                  <c:v>Dell UltraSharp U2720Q Monitor</c:v>
                </c:pt>
                <c:pt idx="24">
                  <c:v>Dell XPS 13 Laptop</c:v>
                </c:pt>
                <c:pt idx="25">
                  <c:v>DeLonghi Magnifica Coffee Machine</c:v>
                </c:pt>
                <c:pt idx="26">
                  <c:v>DJI Mini 2 Drone</c:v>
                </c:pt>
                <c:pt idx="27">
                  <c:v>Dyson V11 Torque Drive Vacuum Cleaner</c:v>
                </c:pt>
                <c:pt idx="28">
                  <c:v>Ember Temperature Control Smart Mug</c:v>
                </c:pt>
                <c:pt idx="29">
                  <c:v>Fitbit Charge 5 Fitness Tracker</c:v>
                </c:pt>
                <c:pt idx="30">
                  <c:v>Fitbit Versa 4</c:v>
                </c:pt>
                <c:pt idx="31">
                  <c:v>Fossil Hybrid Smartwatch</c:v>
                </c:pt>
                <c:pt idx="32">
                  <c:v>Frigidaire Gallery Gas Range</c:v>
                </c:pt>
                <c:pt idx="33">
                  <c:v>Garmin Fenix 7X Sapphire Solar GPS Watch</c:v>
                </c:pt>
                <c:pt idx="34">
                  <c:v>Giorgio Armani Silk Tie</c:v>
                </c:pt>
                <c:pt idx="35">
                  <c:v>Google Nest Hub Max</c:v>
                </c:pt>
                <c:pt idx="36">
                  <c:v>Google Pixel 7 Pro</c:v>
                </c:pt>
                <c:pt idx="37">
                  <c:v>GoPro HERO11 Black</c:v>
                </c:pt>
                <c:pt idx="38">
                  <c:v>Gucci GG Marmont Belt</c:v>
                </c:pt>
                <c:pt idx="39">
                  <c:v>Hamilton Beach Breakfast Sandwich Maker</c:v>
                </c:pt>
                <c:pt idx="40">
                  <c:v>Harman Kardon Onyx Studio 7</c:v>
                </c:pt>
                <c:pt idx="41">
                  <c:v>Herschel Little America Backpack</c:v>
                </c:pt>
                <c:pt idx="42">
                  <c:v>Honeywell QuietSet Tower Fan</c:v>
                </c:pt>
                <c:pt idx="43">
                  <c:v>HP Envy 32 All-in-One Desktop</c:v>
                </c:pt>
                <c:pt idx="44">
                  <c:v>Hugo Boss Leather Gloves</c:v>
                </c:pt>
                <c:pt idx="45">
                  <c:v>Instant Pot Duo 7-in-1 Electric Pressure Cooker</c:v>
                </c:pt>
                <c:pt idx="46">
                  <c:v>iRobot Roomba i7+ Robot Vacuum</c:v>
                </c:pt>
                <c:pt idx="47">
                  <c:v>Jabra Elite 85t True Wireless Earbuds</c:v>
                </c:pt>
                <c:pt idx="48">
                  <c:v>Kate Spade New York Earrings</c:v>
                </c:pt>
                <c:pt idx="49">
                  <c:v>Keurig K-Elite Single Serve Coffee Maker</c:v>
                </c:pt>
                <c:pt idx="50">
                  <c:v>KitchenAid Artisan Stand Mixer</c:v>
                </c:pt>
                <c:pt idx="51">
                  <c:v>Lenovo ThinkPad X1 Carbon Gen 9</c:v>
                </c:pt>
                <c:pt idx="52">
                  <c:v>LG Gram 17 Laptop</c:v>
                </c:pt>
                <c:pt idx="53">
                  <c:v>LG OLED55C1PUB Alexa Built-In OLED TV</c:v>
                </c:pt>
                <c:pt idx="54">
                  <c:v>LG Smart French Door Refrigerator</c:v>
                </c:pt>
                <c:pt idx="55">
                  <c:v>Logitech MX Master 3S Mouse</c:v>
                </c:pt>
                <c:pt idx="56">
                  <c:v>Longchamp Le Pliage Tote</c:v>
                </c:pt>
                <c:pt idx="57">
                  <c:v>Louis Vuitton Monogram Key Holder</c:v>
                </c:pt>
                <c:pt idx="58">
                  <c:v>MCM Stark Backpack</c:v>
                </c:pt>
                <c:pt idx="59">
                  <c:v>Michael Kors Leather Tote Bag</c:v>
                </c:pt>
                <c:pt idx="60">
                  <c:v>Microsoft Surface Pro 9</c:v>
                </c:pt>
                <c:pt idx="61">
                  <c:v>Miele Complete C3 Canister Vacuum</c:v>
                </c:pt>
                <c:pt idx="62">
                  <c:v>Moncler Logo Beanie</c:v>
                </c:pt>
                <c:pt idx="63">
                  <c:v>Montblanc Meisterstück Fountain Pen</c:v>
                </c:pt>
                <c:pt idx="64">
                  <c:v>Nespresso VertuoPlus Coffee Maker</c:v>
                </c:pt>
                <c:pt idx="65">
                  <c:v>NVIDIA GeForce RTX 3080 Graphics Card</c:v>
                </c:pt>
                <c:pt idx="66">
                  <c:v>Oakley Flight Deck Goggles</c:v>
                </c:pt>
                <c:pt idx="67">
                  <c:v>Oculus Quest 2 VR Headset</c:v>
                </c:pt>
                <c:pt idx="68">
                  <c:v>Pandora Charm Bracelet</c:v>
                </c:pt>
                <c:pt idx="69">
                  <c:v>Philips Hue White and Color Ambiance Starter Kit</c:v>
                </c:pt>
                <c:pt idx="70">
                  <c:v>Philips Sonicare ProtectiveClean 6100 Electric Toothbrush</c:v>
                </c:pt>
                <c:pt idx="71">
                  <c:v>Prada Saffiano Leather Cardholder</c:v>
                </c:pt>
                <c:pt idx="72">
                  <c:v>Ray-Ban Aviator Sunglasses</c:v>
                </c:pt>
                <c:pt idx="73">
                  <c:v>Ray-Ban Wayfarer Sunglasses</c:v>
                </c:pt>
                <c:pt idx="74">
                  <c:v>Razer DeathAdder V2 Gaming Mouse</c:v>
                </c:pt>
                <c:pt idx="75">
                  <c:v>Ring Video Doorbell Pro 2</c:v>
                </c:pt>
                <c:pt idx="76">
                  <c:v>Roku Streaming Stick+</c:v>
                </c:pt>
                <c:pt idx="77">
                  <c:v>Samsung Galaxy FlexWash Washing Machine</c:v>
                </c:pt>
                <c:pt idx="78">
                  <c:v>Samsung Galaxy S23 Ultra</c:v>
                </c:pt>
                <c:pt idx="79">
                  <c:v>Samsung Galaxy Tab S8 Ultra</c:v>
                </c:pt>
                <c:pt idx="80">
                  <c:v>Samsung Galaxy Watch 5 Pro</c:v>
                </c:pt>
                <c:pt idx="81">
                  <c:v>Samsung Galaxy Z Fold 4</c:v>
                </c:pt>
                <c:pt idx="82">
                  <c:v>Samsung Odyssey G9 Gaming Monitor</c:v>
                </c:pt>
                <c:pt idx="83">
                  <c:v>Samsung Smart Microwave Oven</c:v>
                </c:pt>
                <c:pt idx="84">
                  <c:v>Seiko Automatic Watch</c:v>
                </c:pt>
                <c:pt idx="85">
                  <c:v>Sennheiser Momentum True Wireless 3 Earbuds</c:v>
                </c:pt>
                <c:pt idx="86">
                  <c:v>Shark Navigator Lift-Away Vacuum Cleaner</c:v>
                </c:pt>
                <c:pt idx="87">
                  <c:v>Smeg Retro 50's Style Refrigerator</c:v>
                </c:pt>
                <c:pt idx="88">
                  <c:v>Sonos Arc Soundbar</c:v>
                </c:pt>
                <c:pt idx="89">
                  <c:v>Sony A7R IV Full-Frame Mirrorless Camera</c:v>
                </c:pt>
                <c:pt idx="90">
                  <c:v>Sony WH-1000XM4 Wireless Headphones</c:v>
                </c:pt>
                <c:pt idx="91">
                  <c:v>Sony WH-1000XM5 Headphones</c:v>
                </c:pt>
                <c:pt idx="92">
                  <c:v>Sony X90K 65-Inch 4K TV</c:v>
                </c:pt>
                <c:pt idx="93">
                  <c:v>TCL 6-Series 65-Inch 4K TV</c:v>
                </c:pt>
                <c:pt idx="94">
                  <c:v>Tiffany &amp; Co. Sterling Silver Bracelet</c:v>
                </c:pt>
                <c:pt idx="95">
                  <c:v>Tumi Alpha 3 Briefcase</c:v>
                </c:pt>
                <c:pt idx="96">
                  <c:v>Vitamix 5200 Blender</c:v>
                </c:pt>
                <c:pt idx="97">
                  <c:v>Whirlpool 30-inch Wall Oven</c:v>
                </c:pt>
                <c:pt idx="98">
                  <c:v>Whirlpool Side-by-Side Refrigerator</c:v>
                </c:pt>
                <c:pt idx="99">
                  <c:v>Xiaomi Mi Band 6</c:v>
                </c:pt>
              </c:strCache>
            </c:strRef>
          </c:cat>
          <c:val>
            <c:numRef>
              <c:f>PivotTable!$I$13:$I$113</c:f>
              <c:numCache>
                <c:formatCode>General</c:formatCode>
                <c:ptCount val="100"/>
                <c:pt idx="0">
                  <c:v>7</c:v>
                </c:pt>
                <c:pt idx="1">
                  <c:v>7</c:v>
                </c:pt>
                <c:pt idx="2">
                  <c:v>4</c:v>
                </c:pt>
                <c:pt idx="3">
                  <c:v>7</c:v>
                </c:pt>
                <c:pt idx="4">
                  <c:v>4</c:v>
                </c:pt>
                <c:pt idx="5">
                  <c:v>7</c:v>
                </c:pt>
                <c:pt idx="6">
                  <c:v>5</c:v>
                </c:pt>
                <c:pt idx="7">
                  <c:v>5</c:v>
                </c:pt>
                <c:pt idx="8">
                  <c:v>8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9</c:v>
                </c:pt>
                <c:pt idx="13">
                  <c:v>9</c:v>
                </c:pt>
                <c:pt idx="14">
                  <c:v>6</c:v>
                </c:pt>
                <c:pt idx="15">
                  <c:v>2</c:v>
                </c:pt>
                <c:pt idx="16">
                  <c:v>7</c:v>
                </c:pt>
                <c:pt idx="17">
                  <c:v>9</c:v>
                </c:pt>
                <c:pt idx="18">
                  <c:v>3</c:v>
                </c:pt>
                <c:pt idx="19">
                  <c:v>2</c:v>
                </c:pt>
                <c:pt idx="20">
                  <c:v>3</c:v>
                </c:pt>
                <c:pt idx="21">
                  <c:v>3</c:v>
                </c:pt>
                <c:pt idx="22">
                  <c:v>2</c:v>
                </c:pt>
                <c:pt idx="23">
                  <c:v>2</c:v>
                </c:pt>
                <c:pt idx="24">
                  <c:v>4</c:v>
                </c:pt>
                <c:pt idx="25">
                  <c:v>1</c:v>
                </c:pt>
                <c:pt idx="26">
                  <c:v>3</c:v>
                </c:pt>
                <c:pt idx="27">
                  <c:v>5</c:v>
                </c:pt>
                <c:pt idx="28">
                  <c:v>8</c:v>
                </c:pt>
                <c:pt idx="29">
                  <c:v>1</c:v>
                </c:pt>
                <c:pt idx="30">
                  <c:v>4</c:v>
                </c:pt>
                <c:pt idx="31">
                  <c:v>4</c:v>
                </c:pt>
                <c:pt idx="32">
                  <c:v>1</c:v>
                </c:pt>
                <c:pt idx="33">
                  <c:v>8</c:v>
                </c:pt>
                <c:pt idx="34">
                  <c:v>9</c:v>
                </c:pt>
                <c:pt idx="35">
                  <c:v>8</c:v>
                </c:pt>
                <c:pt idx="36">
                  <c:v>7</c:v>
                </c:pt>
                <c:pt idx="37">
                  <c:v>5</c:v>
                </c:pt>
                <c:pt idx="38">
                  <c:v>8</c:v>
                </c:pt>
                <c:pt idx="39">
                  <c:v>2</c:v>
                </c:pt>
                <c:pt idx="40">
                  <c:v>8</c:v>
                </c:pt>
                <c:pt idx="41">
                  <c:v>5</c:v>
                </c:pt>
                <c:pt idx="42">
                  <c:v>2</c:v>
                </c:pt>
                <c:pt idx="43">
                  <c:v>1</c:v>
                </c:pt>
                <c:pt idx="44">
                  <c:v>6</c:v>
                </c:pt>
                <c:pt idx="45">
                  <c:v>1</c:v>
                </c:pt>
                <c:pt idx="46">
                  <c:v>5</c:v>
                </c:pt>
                <c:pt idx="47">
                  <c:v>7</c:v>
                </c:pt>
                <c:pt idx="48">
                  <c:v>7</c:v>
                </c:pt>
                <c:pt idx="49">
                  <c:v>4</c:v>
                </c:pt>
                <c:pt idx="50">
                  <c:v>9</c:v>
                </c:pt>
                <c:pt idx="51">
                  <c:v>7</c:v>
                </c:pt>
                <c:pt idx="52">
                  <c:v>5</c:v>
                </c:pt>
                <c:pt idx="53">
                  <c:v>3</c:v>
                </c:pt>
                <c:pt idx="54">
                  <c:v>2</c:v>
                </c:pt>
                <c:pt idx="55">
                  <c:v>1</c:v>
                </c:pt>
                <c:pt idx="56">
                  <c:v>3</c:v>
                </c:pt>
                <c:pt idx="57">
                  <c:v>1</c:v>
                </c:pt>
                <c:pt idx="58">
                  <c:v>8</c:v>
                </c:pt>
                <c:pt idx="59">
                  <c:v>2</c:v>
                </c:pt>
                <c:pt idx="60">
                  <c:v>8</c:v>
                </c:pt>
                <c:pt idx="61">
                  <c:v>4</c:v>
                </c:pt>
                <c:pt idx="62">
                  <c:v>8</c:v>
                </c:pt>
                <c:pt idx="63">
                  <c:v>9</c:v>
                </c:pt>
                <c:pt idx="64">
                  <c:v>6</c:v>
                </c:pt>
                <c:pt idx="65">
                  <c:v>5</c:v>
                </c:pt>
                <c:pt idx="66">
                  <c:v>8</c:v>
                </c:pt>
                <c:pt idx="67">
                  <c:v>8</c:v>
                </c:pt>
                <c:pt idx="68">
                  <c:v>6</c:v>
                </c:pt>
                <c:pt idx="69">
                  <c:v>1</c:v>
                </c:pt>
                <c:pt idx="70">
                  <c:v>4</c:v>
                </c:pt>
                <c:pt idx="71">
                  <c:v>2</c:v>
                </c:pt>
                <c:pt idx="72">
                  <c:v>5</c:v>
                </c:pt>
                <c:pt idx="73">
                  <c:v>6</c:v>
                </c:pt>
                <c:pt idx="74">
                  <c:v>1</c:v>
                </c:pt>
                <c:pt idx="75">
                  <c:v>6</c:v>
                </c:pt>
                <c:pt idx="76">
                  <c:v>2</c:v>
                </c:pt>
                <c:pt idx="77">
                  <c:v>3</c:v>
                </c:pt>
                <c:pt idx="78">
                  <c:v>5</c:v>
                </c:pt>
                <c:pt idx="79">
                  <c:v>7</c:v>
                </c:pt>
                <c:pt idx="80">
                  <c:v>1</c:v>
                </c:pt>
                <c:pt idx="81">
                  <c:v>4</c:v>
                </c:pt>
                <c:pt idx="82">
                  <c:v>8</c:v>
                </c:pt>
                <c:pt idx="83">
                  <c:v>4</c:v>
                </c:pt>
                <c:pt idx="84">
                  <c:v>7</c:v>
                </c:pt>
                <c:pt idx="85">
                  <c:v>4</c:v>
                </c:pt>
                <c:pt idx="86">
                  <c:v>9</c:v>
                </c:pt>
                <c:pt idx="87">
                  <c:v>5</c:v>
                </c:pt>
                <c:pt idx="88">
                  <c:v>1</c:v>
                </c:pt>
                <c:pt idx="89">
                  <c:v>7</c:v>
                </c:pt>
                <c:pt idx="90">
                  <c:v>7</c:v>
                </c:pt>
                <c:pt idx="91">
                  <c:v>9</c:v>
                </c:pt>
                <c:pt idx="92">
                  <c:v>9</c:v>
                </c:pt>
                <c:pt idx="93">
                  <c:v>5</c:v>
                </c:pt>
                <c:pt idx="94">
                  <c:v>5</c:v>
                </c:pt>
                <c:pt idx="95">
                  <c:v>9</c:v>
                </c:pt>
                <c:pt idx="96">
                  <c:v>6</c:v>
                </c:pt>
                <c:pt idx="97">
                  <c:v>4</c:v>
                </c:pt>
                <c:pt idx="98">
                  <c:v>6</c:v>
                </c:pt>
                <c:pt idx="9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B5-469E-9661-515068FAE17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803402112"/>
        <c:axId val="1813642096"/>
      </c:barChart>
      <c:catAx>
        <c:axId val="180340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solidFill>
            <a:schemeClr val="tx2"/>
          </a:solidFill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accent6">
                    <a:lumMod val="60000"/>
                    <a:lumOff val="4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642096"/>
        <c:crosses val="autoZero"/>
        <c:auto val="1"/>
        <c:lblAlgn val="ctr"/>
        <c:lblOffset val="100"/>
        <c:noMultiLvlLbl val="0"/>
      </c:catAx>
      <c:valAx>
        <c:axId val="1813642096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803402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[xyz store  orders.xlsx]PivotTable!PivotTable18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effectLst/>
              </a:rPr>
              <a:t>Revenue by Category</a:t>
            </a:r>
            <a:r>
              <a:rPr lang="en-US" sz="1800" b="1" i="0" u="none" strike="noStrike" baseline="0"/>
              <a:t> </a:t>
            </a:r>
            <a:endParaRPr lang="en-US"/>
          </a:p>
        </c:rich>
      </c:tx>
      <c:overlay val="0"/>
      <c:spPr>
        <a:solidFill>
          <a:schemeClr val="accent1">
            <a:lumMod val="20000"/>
            <a:lumOff val="8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PivotTable!$B$7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PivotTable!$A$8:$A$11</c:f>
              <c:strCache>
                <c:ptCount val="3"/>
                <c:pt idx="0">
                  <c:v>Electronics</c:v>
                </c:pt>
                <c:pt idx="1">
                  <c:v>Accessories</c:v>
                </c:pt>
                <c:pt idx="2">
                  <c:v>Home Appliances</c:v>
                </c:pt>
              </c:strCache>
            </c:strRef>
          </c:cat>
          <c:val>
            <c:numRef>
              <c:f>PivotTable!$B$8:$B$11</c:f>
              <c:numCache>
                <c:formatCode>"$"#,##0.00</c:formatCode>
                <c:ptCount val="3"/>
                <c:pt idx="0">
                  <c:v>132480.69</c:v>
                </c:pt>
                <c:pt idx="1">
                  <c:v>65380.73</c:v>
                </c:pt>
                <c:pt idx="2">
                  <c:v>50365.349999999991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97-4058-9DE7-DB94B1EC3ED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shape val="box"/>
        <c:axId val="1750084016"/>
        <c:axId val="1980504032"/>
        <c:axId val="0"/>
      </c:bar3DChart>
      <c:catAx>
        <c:axId val="1750084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solidFill>
            <a:schemeClr val="accent1">
              <a:lumMod val="20000"/>
              <a:lumOff val="80000"/>
            </a:schemeClr>
          </a:solidFill>
          <a:ln w="1905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0504032"/>
        <c:crosses val="autoZero"/>
        <c:auto val="1"/>
        <c:lblAlgn val="ctr"/>
        <c:lblOffset val="100"/>
        <c:noMultiLvlLbl val="0"/>
      </c:catAx>
      <c:valAx>
        <c:axId val="1980504032"/>
        <c:scaling>
          <c:orientation val="minMax"/>
        </c:scaling>
        <c:delete val="1"/>
        <c:axPos val="l"/>
        <c:numFmt formatCode="&quot;$&quot;#,##0.00" sourceLinked="1"/>
        <c:majorTickMark val="out"/>
        <c:minorTickMark val="none"/>
        <c:tickLblPos val="nextTo"/>
        <c:crossAx val="1750084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[xyz store  orders.xlsx]PivotTable!PivotTable19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effectLst/>
              </a:rPr>
              <a:t>Top 5 Product</a:t>
            </a:r>
            <a:r>
              <a:rPr lang="en-US" sz="1800" b="1" i="0" u="none" strike="noStrike" baseline="0"/>
              <a:t> </a:t>
            </a:r>
            <a:endParaRPr lang="en-US"/>
          </a:p>
        </c:rich>
      </c:tx>
      <c:overlay val="0"/>
      <c:spPr>
        <a:solidFill>
          <a:schemeClr val="accent1">
            <a:lumMod val="40000"/>
            <a:lumOff val="6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pattFill prst="pct75">
              <a:fgClr>
                <a:srgbClr val="000000">
                  <a:lumMod val="75000"/>
                  <a:lumOff val="25000"/>
                </a:srgbClr>
              </a:fgClr>
              <a:bgClr>
                <a:srgbClr val="000000">
                  <a:lumMod val="65000"/>
                  <a:lumOff val="35000"/>
                </a:srgb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9"/>
        <c:spPr>
          <a:solidFill>
            <a:schemeClr val="accent2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0"/>
        <c:spPr>
          <a:solidFill>
            <a:schemeClr val="accent3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1"/>
        <c:spPr>
          <a:solidFill>
            <a:schemeClr val="accent4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2"/>
        <c:spPr>
          <a:solidFill>
            <a:schemeClr val="accent5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PivotTable!$B$15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227-47C2-917E-8D56F82A1D9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227-47C2-917E-8D56F82A1D9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227-47C2-917E-8D56F82A1D9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7227-47C2-917E-8D56F82A1D9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7227-47C2-917E-8D56F82A1D94}"/>
              </c:ext>
            </c:extLst>
          </c:dPt>
          <c:dLbls>
            <c:spPr>
              <a:pattFill prst="pct75">
                <a:fgClr>
                  <a:srgbClr val="000000">
                    <a:lumMod val="75000"/>
                    <a:lumOff val="25000"/>
                  </a:srgbClr>
                </a:fgClr>
                <a:bgClr>
                  <a:srgbClr val="000000">
                    <a:lumMod val="65000"/>
                    <a:lumOff val="35000"/>
                  </a:srgb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PivotTable!$A$16:$A$21</c:f>
              <c:strCache>
                <c:ptCount val="5"/>
                <c:pt idx="0">
                  <c:v>KitchenAid Artisan Stand Mixer</c:v>
                </c:pt>
                <c:pt idx="1">
                  <c:v>Sony X90K 65-Inch 4K TV</c:v>
                </c:pt>
                <c:pt idx="2">
                  <c:v>Shark Navigator Lift-Away Vacuum Cleaner</c:v>
                </c:pt>
                <c:pt idx="3">
                  <c:v>Oculus Quest 2 VR Headset</c:v>
                </c:pt>
                <c:pt idx="4">
                  <c:v>Acer Predator Helios 300 Gaming Laptop</c:v>
                </c:pt>
              </c:strCache>
            </c:strRef>
          </c:cat>
          <c:val>
            <c:numRef>
              <c:f>PivotTable!$B$16:$B$21</c:f>
              <c:numCache>
                <c:formatCode>"$"#,##0.00</c:formatCode>
                <c:ptCount val="5"/>
                <c:pt idx="0">
                  <c:v>8888.2200000000012</c:v>
                </c:pt>
                <c:pt idx="1">
                  <c:v>8646.39</c:v>
                </c:pt>
                <c:pt idx="2">
                  <c:v>8364.33</c:v>
                </c:pt>
                <c:pt idx="3">
                  <c:v>6862.8</c:v>
                </c:pt>
                <c:pt idx="4">
                  <c:v>6270.95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227-47C2-917E-8D56F82A1D9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accent1">
            <a:lumMod val="40000"/>
            <a:lumOff val="6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8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8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30</xdr:col>
      <xdr:colOff>74705</xdr:colOff>
      <xdr:row>109</xdr:row>
      <xdr:rowOff>93868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7D9E5F1A-9261-42C2-9B71-2299E64C3EE7}"/>
            </a:ext>
          </a:extLst>
        </xdr:cNvPr>
        <xdr:cNvSpPr/>
      </xdr:nvSpPr>
      <xdr:spPr>
        <a:xfrm>
          <a:off x="0" y="0"/>
          <a:ext cx="18452352" cy="20451221"/>
        </a:xfrm>
        <a:prstGeom prst="rect">
          <a:avLst/>
        </a:prstGeom>
        <a:solidFill>
          <a:schemeClr val="accent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0</xdr:colOff>
      <xdr:row>0</xdr:row>
      <xdr:rowOff>82550</xdr:rowOff>
    </xdr:from>
    <xdr:to>
      <xdr:col>4</xdr:col>
      <xdr:colOff>355600</xdr:colOff>
      <xdr:row>5</xdr:row>
      <xdr:rowOff>76200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44463AA1-41E6-4716-88B9-6C461EC1369C}"/>
            </a:ext>
          </a:extLst>
        </xdr:cNvPr>
        <xdr:cNvSpPr/>
      </xdr:nvSpPr>
      <xdr:spPr>
        <a:xfrm>
          <a:off x="0" y="82550"/>
          <a:ext cx="2794000" cy="914400"/>
        </a:xfrm>
        <a:prstGeom prst="round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2400" b="1">
              <a:solidFill>
                <a:schemeClr val="tx1"/>
              </a:solidFill>
            </a:rPr>
            <a:t>XYZ</a:t>
          </a:r>
          <a:r>
            <a:rPr lang="en-US" sz="2400" b="1" baseline="0">
              <a:solidFill>
                <a:schemeClr val="tx1"/>
              </a:solidFill>
            </a:rPr>
            <a:t>  RETAIL  STORE</a:t>
          </a:r>
          <a:r>
            <a:rPr lang="en-US" sz="2400" b="1" baseline="0">
              <a:solidFill>
                <a:schemeClr val="accent6">
                  <a:lumMod val="60000"/>
                  <a:lumOff val="40000"/>
                </a:schemeClr>
              </a:solidFill>
            </a:rPr>
            <a:t>                      </a:t>
          </a:r>
          <a:endParaRPr lang="en-US" sz="2800" b="1">
            <a:solidFill>
              <a:schemeClr val="accent6">
                <a:lumMod val="60000"/>
                <a:lumOff val="40000"/>
              </a:schemeClr>
            </a:solidFill>
          </a:endParaRPr>
        </a:p>
      </xdr:txBody>
    </xdr:sp>
    <xdr:clientData/>
  </xdr:twoCellAnchor>
  <xdr:twoCellAnchor>
    <xdr:from>
      <xdr:col>4</xdr:col>
      <xdr:colOff>585304</xdr:colOff>
      <xdr:row>0</xdr:row>
      <xdr:rowOff>82826</xdr:rowOff>
    </xdr:from>
    <xdr:to>
      <xdr:col>7</xdr:col>
      <xdr:colOff>474869</xdr:colOff>
      <xdr:row>5</xdr:row>
      <xdr:rowOff>86139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AC51D656-3506-473E-A30D-0C7C82FF6C4C}"/>
            </a:ext>
          </a:extLst>
        </xdr:cNvPr>
        <xdr:cNvSpPr/>
      </xdr:nvSpPr>
      <xdr:spPr>
        <a:xfrm>
          <a:off x="3014869" y="82826"/>
          <a:ext cx="1711739" cy="914400"/>
        </a:xfrm>
        <a:prstGeom prst="round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3">
          <a:schemeClr val="lt1"/>
        </a:lnRef>
        <a:fillRef idx="1">
          <a:schemeClr val="accent3"/>
        </a:fillRef>
        <a:effectRef idx="1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800" b="1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Total Revenue</a:t>
          </a:r>
          <a:r>
            <a:rPr lang="en-US" sz="1800" b="1">
              <a:solidFill>
                <a:schemeClr val="tx1"/>
              </a:solidFill>
            </a:rPr>
            <a:t> </a:t>
          </a:r>
          <a:r>
            <a:rPr lang="en-US" sz="1800" b="1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$248,226.77</a:t>
          </a:r>
          <a:r>
            <a:rPr lang="en-US" sz="1800" b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>
    <xdr:from>
      <xdr:col>8</xdr:col>
      <xdr:colOff>117614</xdr:colOff>
      <xdr:row>0</xdr:row>
      <xdr:rowOff>84482</xdr:rowOff>
    </xdr:from>
    <xdr:to>
      <xdr:col>11</xdr:col>
      <xdr:colOff>7179</xdr:colOff>
      <xdr:row>5</xdr:row>
      <xdr:rowOff>87795</xdr:rowOff>
    </xdr:to>
    <xdr:sp macro="" textlink="">
      <xdr:nvSpPr>
        <xdr:cNvPr id="7" name="Rectangle: Rounded Corners 6">
          <a:extLst>
            <a:ext uri="{FF2B5EF4-FFF2-40B4-BE49-F238E27FC236}">
              <a16:creationId xmlns:a16="http://schemas.microsoft.com/office/drawing/2014/main" id="{7968DA28-E858-4413-982A-752C7C4A31ED}"/>
            </a:ext>
          </a:extLst>
        </xdr:cNvPr>
        <xdr:cNvSpPr/>
      </xdr:nvSpPr>
      <xdr:spPr>
        <a:xfrm>
          <a:off x="4976744" y="84482"/>
          <a:ext cx="1711739" cy="914400"/>
        </a:xfrm>
        <a:prstGeom prst="round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 b="1">
              <a:solidFill>
                <a:schemeClr val="tx2"/>
              </a:solidFill>
            </a:rPr>
            <a:t>Total</a:t>
          </a:r>
          <a:r>
            <a:rPr lang="en-US" sz="1600" b="1" baseline="0">
              <a:solidFill>
                <a:schemeClr val="tx2"/>
              </a:solidFill>
            </a:rPr>
            <a:t> Customer</a:t>
          </a:r>
          <a:r>
            <a:rPr lang="en-US" sz="1600" b="1" i="0" u="none" strike="noStrike" baseline="0">
              <a:solidFill>
                <a:schemeClr val="tx2"/>
              </a:solidFill>
              <a:effectLst/>
              <a:latin typeface="+mn-lt"/>
              <a:ea typeface="+mn-ea"/>
              <a:cs typeface="+mn-cs"/>
            </a:rPr>
            <a:t>s  </a:t>
          </a:r>
        </a:p>
        <a:p>
          <a:pPr algn="ctr"/>
          <a:r>
            <a:rPr lang="en-US" sz="1600" b="1" i="0" u="none" strike="noStrike">
              <a:solidFill>
                <a:schemeClr val="tx2"/>
              </a:solidFill>
              <a:effectLst/>
              <a:latin typeface="+mn-lt"/>
              <a:ea typeface="+mn-ea"/>
              <a:cs typeface="+mn-cs"/>
            </a:rPr>
            <a:t>5,037</a:t>
          </a:r>
          <a:r>
            <a:rPr lang="en-US" sz="1600" b="1"/>
            <a:t> </a:t>
          </a:r>
          <a:r>
            <a:rPr lang="en-US" sz="1600" b="1" i="0" u="none" strike="noStrike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                            </a:t>
          </a:r>
          <a:endParaRPr lang="en-US" sz="1600" b="1"/>
        </a:p>
      </xdr:txBody>
    </xdr:sp>
    <xdr:clientData/>
  </xdr:twoCellAnchor>
  <xdr:twoCellAnchor>
    <xdr:from>
      <xdr:col>11</xdr:col>
      <xdr:colOff>277744</xdr:colOff>
      <xdr:row>0</xdr:row>
      <xdr:rowOff>67917</xdr:rowOff>
    </xdr:from>
    <xdr:to>
      <xdr:col>14</xdr:col>
      <xdr:colOff>167309</xdr:colOff>
      <xdr:row>5</xdr:row>
      <xdr:rowOff>71230</xdr:rowOff>
    </xdr:to>
    <xdr:sp macro="" textlink="">
      <xdr:nvSpPr>
        <xdr:cNvPr id="8" name="Rectangle: Rounded Corners 7">
          <a:extLst>
            <a:ext uri="{FF2B5EF4-FFF2-40B4-BE49-F238E27FC236}">
              <a16:creationId xmlns:a16="http://schemas.microsoft.com/office/drawing/2014/main" id="{46B7C15A-C8B0-4A63-859B-41280C17635E}"/>
            </a:ext>
          </a:extLst>
        </xdr:cNvPr>
        <xdr:cNvSpPr/>
      </xdr:nvSpPr>
      <xdr:spPr>
        <a:xfrm>
          <a:off x="6959048" y="67917"/>
          <a:ext cx="1711739" cy="914400"/>
        </a:xfrm>
        <a:prstGeom prst="round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600" b="1"/>
            <a:t> Average</a:t>
          </a:r>
          <a:r>
            <a:rPr lang="en-US" sz="1600" b="1" baseline="0"/>
            <a:t> Age</a:t>
          </a:r>
          <a:r>
            <a:rPr lang="en-US" sz="1600" b="1"/>
            <a:t>  </a:t>
          </a:r>
        </a:p>
        <a:p>
          <a:pPr algn="ctr"/>
          <a:r>
            <a:rPr lang="en-US" sz="1600" b="1"/>
            <a:t>40.89</a:t>
          </a:r>
        </a:p>
      </xdr:txBody>
    </xdr:sp>
    <xdr:clientData/>
  </xdr:twoCellAnchor>
  <xdr:twoCellAnchor>
    <xdr:from>
      <xdr:col>14</xdr:col>
      <xdr:colOff>448917</xdr:colOff>
      <xdr:row>0</xdr:row>
      <xdr:rowOff>56872</xdr:rowOff>
    </xdr:from>
    <xdr:to>
      <xdr:col>17</xdr:col>
      <xdr:colOff>338482</xdr:colOff>
      <xdr:row>5</xdr:row>
      <xdr:rowOff>60185</xdr:rowOff>
    </xdr:to>
    <xdr:sp macro="" textlink="">
      <xdr:nvSpPr>
        <xdr:cNvPr id="9" name="Rectangle: Rounded Corners 8">
          <a:extLst>
            <a:ext uri="{FF2B5EF4-FFF2-40B4-BE49-F238E27FC236}">
              <a16:creationId xmlns:a16="http://schemas.microsoft.com/office/drawing/2014/main" id="{448528FC-E8A2-4530-A9FC-0C495AE15852}"/>
            </a:ext>
          </a:extLst>
        </xdr:cNvPr>
        <xdr:cNvSpPr/>
      </xdr:nvSpPr>
      <xdr:spPr>
        <a:xfrm>
          <a:off x="8952395" y="56872"/>
          <a:ext cx="1711739" cy="914400"/>
        </a:xfrm>
        <a:prstGeom prst="round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 i="0" u="none" strike="noStrike">
              <a:solidFill>
                <a:schemeClr val="tx2"/>
              </a:solidFill>
              <a:effectLst/>
              <a:latin typeface="+mn-lt"/>
              <a:ea typeface="+mn-ea"/>
              <a:cs typeface="+mn-cs"/>
            </a:rPr>
            <a:t>Total  Averag  Order                                       </a:t>
          </a:r>
          <a:endParaRPr lang="en-US" sz="1400" b="1">
            <a:solidFill>
              <a:schemeClr val="tx2"/>
            </a:solidFill>
          </a:endParaRPr>
        </a:p>
        <a:p>
          <a:pPr algn="ctr"/>
          <a:r>
            <a:rPr lang="en-US" sz="1400" b="1" i="0">
              <a:solidFill>
                <a:schemeClr val="tx2"/>
              </a:solidFill>
              <a:effectLst/>
              <a:latin typeface="+mn-lt"/>
              <a:ea typeface="+mn-ea"/>
              <a:cs typeface="+mn-cs"/>
            </a:rPr>
            <a:t>$2,482.27</a:t>
          </a:r>
          <a:r>
            <a:rPr lang="en-US" sz="1400" b="1">
              <a:solidFill>
                <a:schemeClr val="tx2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US" sz="1400" b="1">
            <a:solidFill>
              <a:schemeClr val="tx2"/>
            </a:solidFill>
          </a:endParaRPr>
        </a:p>
      </xdr:txBody>
    </xdr:sp>
    <xdr:clientData/>
  </xdr:twoCellAnchor>
  <xdr:twoCellAnchor>
    <xdr:from>
      <xdr:col>18</xdr:col>
      <xdr:colOff>38653</xdr:colOff>
      <xdr:row>0</xdr:row>
      <xdr:rowOff>82826</xdr:rowOff>
    </xdr:from>
    <xdr:to>
      <xdr:col>20</xdr:col>
      <xdr:colOff>430696</xdr:colOff>
      <xdr:row>5</xdr:row>
      <xdr:rowOff>60739</xdr:rowOff>
    </xdr:to>
    <xdr:sp macro="" textlink="">
      <xdr:nvSpPr>
        <xdr:cNvPr id="11" name="Rectangle: Rounded Corners 10">
          <a:extLst>
            <a:ext uri="{FF2B5EF4-FFF2-40B4-BE49-F238E27FC236}">
              <a16:creationId xmlns:a16="http://schemas.microsoft.com/office/drawing/2014/main" id="{13AEDAFC-134A-4654-897D-422D2F7157F5}"/>
            </a:ext>
          </a:extLst>
        </xdr:cNvPr>
        <xdr:cNvSpPr/>
      </xdr:nvSpPr>
      <xdr:spPr>
        <a:xfrm>
          <a:off x="10971696" y="82826"/>
          <a:ext cx="1606826" cy="889000"/>
        </a:xfrm>
        <a:prstGeom prst="round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>
              <a:solidFill>
                <a:schemeClr val="tx2"/>
              </a:solidFill>
            </a:rPr>
            <a:t>Total Orders Of       </a:t>
          </a:r>
        </a:p>
        <a:p>
          <a:pPr algn="ctr"/>
          <a:r>
            <a:rPr lang="en-US" sz="1400" b="1">
              <a:solidFill>
                <a:schemeClr val="tx2"/>
              </a:solidFill>
            </a:rPr>
            <a:t>  2023   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1">
              <a:solidFill>
                <a:schemeClr val="tx2"/>
              </a:solidFill>
            </a:rPr>
            <a:t>  </a:t>
          </a:r>
          <a:r>
            <a:rPr lang="en-US" sz="1400" b="1" i="0">
              <a:solidFill>
                <a:schemeClr val="tx2"/>
              </a:solidFill>
              <a:effectLst/>
              <a:latin typeface="+mn-lt"/>
              <a:ea typeface="+mn-ea"/>
              <a:cs typeface="+mn-cs"/>
            </a:rPr>
            <a:t>5,050</a:t>
          </a:r>
          <a:r>
            <a:rPr lang="en-US" sz="12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US" sz="1200" b="1">
            <a:effectLst/>
          </a:endParaRPr>
        </a:p>
        <a:p>
          <a:pPr algn="l"/>
          <a:endParaRPr lang="en-US" sz="1100"/>
        </a:p>
      </xdr:txBody>
    </xdr:sp>
    <xdr:clientData/>
  </xdr:twoCellAnchor>
  <xdr:twoCellAnchor>
    <xdr:from>
      <xdr:col>0</xdr:col>
      <xdr:colOff>27609</xdr:colOff>
      <xdr:row>6</xdr:row>
      <xdr:rowOff>66261</xdr:rowOff>
    </xdr:from>
    <xdr:to>
      <xdr:col>8</xdr:col>
      <xdr:colOff>115957</xdr:colOff>
      <xdr:row>23</xdr:row>
      <xdr:rowOff>132522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A42AFEF6-0037-4B1A-AACA-E935AB4B0FB5}"/>
            </a:ext>
          </a:extLst>
        </xdr:cNvPr>
        <xdr:cNvSpPr/>
      </xdr:nvSpPr>
      <xdr:spPr>
        <a:xfrm>
          <a:off x="27609" y="1159565"/>
          <a:ext cx="4947478" cy="316395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27610</xdr:colOff>
      <xdr:row>6</xdr:row>
      <xdr:rowOff>77305</xdr:rowOff>
    </xdr:from>
    <xdr:to>
      <xdr:col>8</xdr:col>
      <xdr:colOff>276088</xdr:colOff>
      <xdr:row>23</xdr:row>
      <xdr:rowOff>115956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92A6B815-FA8C-4EB3-9AC2-C132173019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204304</xdr:colOff>
      <xdr:row>5</xdr:row>
      <xdr:rowOff>149086</xdr:rowOff>
    </xdr:from>
    <xdr:to>
      <xdr:col>19</xdr:col>
      <xdr:colOff>552174</xdr:colOff>
      <xdr:row>24</xdr:row>
      <xdr:rowOff>27608</xdr:rowOff>
    </xdr:to>
    <xdr:sp macro="" textlink="">
      <xdr:nvSpPr>
        <xdr:cNvPr id="17" name="Rectangle: Rounded Corners 16">
          <a:extLst>
            <a:ext uri="{FF2B5EF4-FFF2-40B4-BE49-F238E27FC236}">
              <a16:creationId xmlns:a16="http://schemas.microsoft.com/office/drawing/2014/main" id="{AD615461-1351-4F5A-959F-FBF6917CC63E}"/>
            </a:ext>
          </a:extLst>
        </xdr:cNvPr>
        <xdr:cNvSpPr/>
      </xdr:nvSpPr>
      <xdr:spPr>
        <a:xfrm>
          <a:off x="6278217" y="1060173"/>
          <a:ext cx="5814392" cy="3340652"/>
        </a:xfrm>
        <a:prstGeom prst="roundRect">
          <a:avLst/>
        </a:prstGeom>
        <a:noFill/>
        <a:ln>
          <a:solidFill>
            <a:schemeClr val="accent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557696</xdr:colOff>
      <xdr:row>6</xdr:row>
      <xdr:rowOff>110435</xdr:rowOff>
    </xdr:from>
    <xdr:to>
      <xdr:col>19</xdr:col>
      <xdr:colOff>303695</xdr:colOff>
      <xdr:row>25</xdr:row>
      <xdr:rowOff>154608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D3E925A9-4155-45B6-8D1B-F2C087AD05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110435</xdr:colOff>
      <xdr:row>27</xdr:row>
      <xdr:rowOff>55217</xdr:rowOff>
    </xdr:from>
    <xdr:to>
      <xdr:col>8</xdr:col>
      <xdr:colOff>193261</xdr:colOff>
      <xdr:row>43</xdr:row>
      <xdr:rowOff>104913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F7EE20AC-B1C0-4F9B-A653-0ED32A08EDA2}"/>
            </a:ext>
          </a:extLst>
        </xdr:cNvPr>
        <xdr:cNvSpPr/>
      </xdr:nvSpPr>
      <xdr:spPr>
        <a:xfrm>
          <a:off x="110435" y="4975087"/>
          <a:ext cx="4941956" cy="296517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110435</xdr:colOff>
      <xdr:row>27</xdr:row>
      <xdr:rowOff>55217</xdr:rowOff>
    </xdr:from>
    <xdr:to>
      <xdr:col>9</xdr:col>
      <xdr:colOff>93869</xdr:colOff>
      <xdr:row>42</xdr:row>
      <xdr:rowOff>65157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26901433-E3E9-4810-8A1F-06EC57F5DF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397566</xdr:colOff>
      <xdr:row>26</xdr:row>
      <xdr:rowOff>160131</xdr:rowOff>
    </xdr:from>
    <xdr:to>
      <xdr:col>20</xdr:col>
      <xdr:colOff>590826</xdr:colOff>
      <xdr:row>44</xdr:row>
      <xdr:rowOff>115957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19F4319E-7E3B-4E95-B65A-3DD746F3C265}"/>
            </a:ext>
          </a:extLst>
        </xdr:cNvPr>
        <xdr:cNvSpPr/>
      </xdr:nvSpPr>
      <xdr:spPr>
        <a:xfrm>
          <a:off x="7078870" y="4897783"/>
          <a:ext cx="5659782" cy="323573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397566</xdr:colOff>
      <xdr:row>26</xdr:row>
      <xdr:rowOff>160131</xdr:rowOff>
    </xdr:from>
    <xdr:to>
      <xdr:col>20</xdr:col>
      <xdr:colOff>513522</xdr:colOff>
      <xdr:row>43</xdr:row>
      <xdr:rowOff>99391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E7775BF9-F439-4B22-A377-1B81923BBD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320261</xdr:colOff>
      <xdr:row>43</xdr:row>
      <xdr:rowOff>154609</xdr:rowOff>
    </xdr:from>
    <xdr:to>
      <xdr:col>9</xdr:col>
      <xdr:colOff>303695</xdr:colOff>
      <xdr:row>62</xdr:row>
      <xdr:rowOff>152400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CAEB5400-F8D2-4CB9-8478-176BC5008CEE}"/>
            </a:ext>
          </a:extLst>
        </xdr:cNvPr>
        <xdr:cNvSpPr/>
      </xdr:nvSpPr>
      <xdr:spPr>
        <a:xfrm>
          <a:off x="320261" y="7989957"/>
          <a:ext cx="5449956" cy="345992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320260</xdr:colOff>
      <xdr:row>43</xdr:row>
      <xdr:rowOff>154609</xdr:rowOff>
    </xdr:from>
    <xdr:to>
      <xdr:col>10</xdr:col>
      <xdr:colOff>298174</xdr:colOff>
      <xdr:row>64</xdr:row>
      <xdr:rowOff>127000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F4DD74BF-8815-49CA-BEC8-7E89F9C1AD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226392</xdr:colOff>
      <xdr:row>46</xdr:row>
      <xdr:rowOff>88348</xdr:rowOff>
    </xdr:from>
    <xdr:to>
      <xdr:col>21</xdr:col>
      <xdr:colOff>49695</xdr:colOff>
      <xdr:row>62</xdr:row>
      <xdr:rowOff>99392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3571A193-2E28-4B5F-A541-B339D99C74CC}"/>
            </a:ext>
          </a:extLst>
        </xdr:cNvPr>
        <xdr:cNvSpPr/>
      </xdr:nvSpPr>
      <xdr:spPr>
        <a:xfrm>
          <a:off x="6907696" y="8470348"/>
          <a:ext cx="5897216" cy="292652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265043</xdr:colOff>
      <xdr:row>46</xdr:row>
      <xdr:rowOff>88347</xdr:rowOff>
    </xdr:from>
    <xdr:to>
      <xdr:col>20</xdr:col>
      <xdr:colOff>270564</xdr:colOff>
      <xdr:row>62</xdr:row>
      <xdr:rowOff>22086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144F2346-7BE8-47FA-B831-737DCD2F20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375478</xdr:colOff>
      <xdr:row>65</xdr:row>
      <xdr:rowOff>110435</xdr:rowOff>
    </xdr:from>
    <xdr:to>
      <xdr:col>20</xdr:col>
      <xdr:colOff>585304</xdr:colOff>
      <xdr:row>87</xdr:row>
      <xdr:rowOff>82826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367244A6-D80A-4FA6-88D6-F2DDCA01EEA9}"/>
            </a:ext>
          </a:extLst>
        </xdr:cNvPr>
        <xdr:cNvSpPr/>
      </xdr:nvSpPr>
      <xdr:spPr>
        <a:xfrm>
          <a:off x="375478" y="11954565"/>
          <a:ext cx="12357652" cy="398117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579783</xdr:colOff>
      <xdr:row>65</xdr:row>
      <xdr:rowOff>110434</xdr:rowOff>
    </xdr:from>
    <xdr:to>
      <xdr:col>18</xdr:col>
      <xdr:colOff>93871</xdr:colOff>
      <xdr:row>85</xdr:row>
      <xdr:rowOff>138043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38205F4E-5ED5-4D9C-8183-E37662665C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45574D-3987-446B-9CB0-009DFD4B17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330200</xdr:colOff>
      <xdr:row>0</xdr:row>
      <xdr:rowOff>38100</xdr:rowOff>
    </xdr:from>
    <xdr:to>
      <xdr:col>15</xdr:col>
      <xdr:colOff>25400</xdr:colOff>
      <xdr:row>15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5C9714-C2EB-43A3-927A-5866D6BEDC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15</xdr:row>
      <xdr:rowOff>6350</xdr:rowOff>
    </xdr:from>
    <xdr:to>
      <xdr:col>7</xdr:col>
      <xdr:colOff>304800</xdr:colOff>
      <xdr:row>29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0595182-0575-436C-9709-D184AEEFC0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336825</xdr:colOff>
      <xdr:row>15</xdr:row>
      <xdr:rowOff>11043</xdr:rowOff>
    </xdr:from>
    <xdr:to>
      <xdr:col>15</xdr:col>
      <xdr:colOff>49694</xdr:colOff>
      <xdr:row>30</xdr:row>
      <xdr:rowOff>20982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3AD2420-5034-417C-A8A4-97FF495685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30</xdr:row>
      <xdr:rowOff>27608</xdr:rowOff>
    </xdr:from>
    <xdr:to>
      <xdr:col>15</xdr:col>
      <xdr:colOff>71782</xdr:colOff>
      <xdr:row>45</xdr:row>
      <xdr:rowOff>37547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C4AB9F5-376D-4029-84C3-5099825237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5521</xdr:colOff>
      <xdr:row>45</xdr:row>
      <xdr:rowOff>38652</xdr:rowOff>
    </xdr:from>
    <xdr:to>
      <xdr:col>7</xdr:col>
      <xdr:colOff>325782</xdr:colOff>
      <xdr:row>60</xdr:row>
      <xdr:rowOff>48592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E86B555-E339-4854-85F2-846823002B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347870</xdr:colOff>
      <xdr:row>45</xdr:row>
      <xdr:rowOff>44173</xdr:rowOff>
    </xdr:from>
    <xdr:to>
      <xdr:col>15</xdr:col>
      <xdr:colOff>60739</xdr:colOff>
      <xdr:row>60</xdr:row>
      <xdr:rowOff>54113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ECF4005-F1AD-47E7-AE66-E9B8ADBF22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dows User" refreshedDate="45495.368016666667" createdVersion="6" refreshedVersion="6" minRefreshableVersion="3" recordCount="100" xr:uid="{93024585-FF1D-46D5-B9D0-EDFDB386CD48}">
  <cacheSource type="worksheet">
    <worksheetSource name="Table3"/>
  </cacheSource>
  <cacheFields count="17">
    <cacheField name="order_id" numFmtId="0">
      <sharedItems containsSemiMixedTypes="0" containsString="0" containsNumber="1" containsInteger="1" minValue="1" maxValue="100" count="10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</sharedItems>
    </cacheField>
    <cacheField name="customer_id" numFmtId="0">
      <sharedItems containsSemiMixedTypes="0" containsString="0" containsNumber="1" containsInteger="1" minValue="1" maxValue="98" count="62">
        <n v="43"/>
        <n v="23"/>
        <n v="89"/>
        <n v="16"/>
        <n v="83"/>
        <n v="3"/>
        <n v="1"/>
        <n v="48"/>
        <n v="58"/>
        <n v="61"/>
        <n v="15"/>
        <n v="37"/>
        <n v="86"/>
        <n v="41"/>
        <n v="64"/>
        <n v="19"/>
        <n v="79"/>
        <n v="65"/>
        <n v="98"/>
        <n v="50"/>
        <n v="70"/>
        <n v="91"/>
        <n v="45"/>
        <n v="77"/>
        <n v="82"/>
        <n v="63"/>
        <n v="66"/>
        <n v="59"/>
        <n v="71"/>
        <n v="4"/>
        <n v="18"/>
        <n v="92"/>
        <n v="49"/>
        <n v="47"/>
        <n v="97"/>
        <n v="73"/>
        <n v="12"/>
        <n v="7"/>
        <n v="29"/>
        <n v="68"/>
        <n v="5"/>
        <n v="62"/>
        <n v="38"/>
        <n v="93"/>
        <n v="27"/>
        <n v="85"/>
        <n v="21"/>
        <n v="8"/>
        <n v="52"/>
        <n v="87"/>
        <n v="69"/>
        <n v="20"/>
        <n v="75"/>
        <n v="67"/>
        <n v="90"/>
        <n v="96"/>
        <n v="11"/>
        <n v="24"/>
        <n v="57"/>
        <n v="55"/>
        <n v="31"/>
        <n v="84"/>
      </sharedItems>
    </cacheField>
    <cacheField name="Fullname" numFmtId="0">
      <sharedItems count="100">
        <s v="Liam Smith"/>
        <s v="Noah Johnson"/>
        <s v="Oliver Williams"/>
        <s v="Elijah Brown"/>
        <s v="William Jones"/>
        <s v="James Garcia"/>
        <s v="Benjamin Miller"/>
        <s v="Lucas Davis"/>
        <s v="Henry Rodriguez"/>
        <s v="Alexander Martinez"/>
        <s v="Mason Hernandez"/>
        <s v="Michael Lopez"/>
        <s v="Ethan Gonzalez"/>
        <s v="Daniel Wilson"/>
        <s v="Jacob Anderson"/>
        <s v="Logan Thomas"/>
        <s v="Jackson Taylor"/>
        <s v="Levi Moore"/>
        <s v="Sebastian Jackson"/>
        <s v="Mateo Martin"/>
        <s v="Jack Lee"/>
        <s v="Owen Perez"/>
        <s v="Theodore Thompson"/>
        <s v="Aiden White"/>
        <s v="Samuel Harris"/>
        <s v="Joseph Sanchez"/>
        <s v="John Clark"/>
        <s v="David Ramirez"/>
        <s v="Wyatt Lewis"/>
        <s v="Matthew Robinson"/>
        <s v="Luke Walker"/>
        <s v="Asher Young"/>
        <s v="Carter Allen"/>
        <s v="Julian King"/>
        <s v="Grayson Wright"/>
        <s v="Leo Scott"/>
        <s v="Jayden Torres"/>
        <s v="Gabriel Nguyen"/>
        <s v="Isaac Hill"/>
        <s v="Lincoln Flores"/>
        <s v="Anthony Green"/>
        <s v="Hudson Adams"/>
        <s v="Dylan Nelson"/>
        <s v="Ezra Baker"/>
        <s v="Thomas Hall"/>
        <s v="Charles Rivera"/>
        <s v="Christopher Campbell"/>
        <s v="Jaxon Mitchell"/>
        <s v="Maverick Carter"/>
        <s v="Josiah Roberts"/>
        <s v="Emma Gomez"/>
        <s v="Olivia Phillips"/>
        <s v="Ava Evans"/>
        <s v="Isabella Turner"/>
        <s v="Sophia Diaz"/>
        <s v="Mia Parker"/>
        <s v="Charlotte Cruz"/>
        <s v="Amelia Edwards"/>
        <s v="Evelyn Collins"/>
        <s v="Abigail Reyes"/>
        <s v="Harper Stewart"/>
        <s v="Emily Morris"/>
        <s v="Ella Morales"/>
        <s v="Elizabeth Murphy"/>
        <s v="Camila Cook"/>
        <s v="Luna Rogers"/>
        <s v="Sofia Gutierrez"/>
        <s v="Avery Ortiz"/>
        <s v="Mila Morgan"/>
        <s v="Aria Cooper"/>
        <s v="Scarlett Peterson"/>
        <s v="Penelope Bailey"/>
        <s v="Layla Reed"/>
        <s v="Chloe Kelly"/>
        <s v="Victoria Howard"/>
        <s v="Madison Ramos"/>
        <s v="Eleanor Kim"/>
        <s v="Grace Cox"/>
        <s v="Nora Ward"/>
        <s v="Riley Richardson"/>
        <s v="Zoey Watson"/>
        <s v="Hannah Brooks"/>
        <s v="Hazel Chavez"/>
        <s v="Lily Wood"/>
        <s v="Ellie James"/>
        <s v="Violet Bennett"/>
        <s v="Lillian Gray"/>
        <s v="Zoe Mendoza"/>
        <s v="Stella Ruiz"/>
        <s v="Aurora Hughes"/>
        <s v="Natalie Price"/>
        <s v="Emilia Alvarez"/>
        <s v="Everly Castillo"/>
        <s v="Leah Sanders"/>
        <s v="Aubrey Patel"/>
        <s v="Willow Myers"/>
        <s v="Addison Long"/>
        <s v="Lucy Ross"/>
        <s v="Audrey Foster"/>
        <s v="Bella Jimenez"/>
      </sharedItems>
    </cacheField>
    <cacheField name="Gender" numFmtId="0">
      <sharedItems count="2">
        <s v="Male"/>
        <s v="Female"/>
      </sharedItems>
    </cacheField>
    <cacheField name="Age" numFmtId="0">
      <sharedItems containsSemiMixedTypes="0" containsString="0" containsNumber="1" containsInteger="1" minValue="18" maxValue="64" count="39">
        <n v="19"/>
        <n v="43"/>
        <n v="37"/>
        <n v="20"/>
        <n v="56"/>
        <n v="51"/>
        <n v="58"/>
        <n v="34"/>
        <n v="28"/>
        <n v="31"/>
        <n v="46"/>
        <n v="36"/>
        <n v="35"/>
        <n v="24"/>
        <n v="40"/>
        <n v="25"/>
        <n v="53"/>
        <n v="29"/>
        <n v="27"/>
        <n v="49"/>
        <n v="44"/>
        <n v="38"/>
        <n v="63"/>
        <n v="64"/>
        <n v="48"/>
        <n v="21"/>
        <n v="39"/>
        <n v="22"/>
        <n v="57"/>
        <n v="30"/>
        <n v="50"/>
        <n v="61"/>
        <n v="23"/>
        <n v="54"/>
        <n v="60"/>
        <n v="59"/>
        <n v="18"/>
        <n v="41"/>
        <n v="55"/>
      </sharedItems>
    </cacheField>
    <cacheField name="City" numFmtId="0">
      <sharedItems count="5">
        <s v="Houston"/>
        <s v="Phoenix"/>
        <s v="New York"/>
        <s v="Los Angeles"/>
        <s v="Chicago"/>
      </sharedItems>
    </cacheField>
    <cacheField name="Product Name" numFmtId="0">
      <sharedItems count="100">
        <s v="Philips Sonicare ProtectiveClean 6100 Electric Toothbrush"/>
        <s v="LG Smart French Door Refrigerator"/>
        <s v="Samsung Galaxy Watch 5 Pro"/>
        <s v="Roku Streaming Stick+"/>
        <s v="BenQ TK850i 4K HDR Projector"/>
        <s v="Smeg Retro 50's Style Refrigerator"/>
        <s v="Sonos Arc Soundbar"/>
        <s v="Anker PowerCore 26800 Portable Charger"/>
        <s v="DeLonghi Magnifica Coffee Machine"/>
        <s v="Burberry Check Scarf"/>
        <s v="Amazon Echo Dot (4th Gen)"/>
        <s v="Acer Predator Helios 300 Gaming Laptop"/>
        <s v="Fitbit Charge 5 Fitness Tracker"/>
        <s v="Montblanc Meisterstück Fountain Pen"/>
        <s v="Google Nest Hub Max"/>
        <s v="Sony WH-1000XM5 Headphones"/>
        <s v="Miele Complete C3 Canister Vacuum"/>
        <s v="Pandora Charm Bracelet"/>
        <s v="Sony A7R IV Full-Frame Mirrorless Camera"/>
        <s v="Samsung Smart Microwave Oven"/>
        <s v="Sennheiser Momentum True Wireless 3 Earbuds"/>
        <s v="Fitbit Versa 4"/>
        <s v="Bose SoundLink Revolve+ Bluetooth Speaker"/>
        <s v="Apple iPhone 14 Pro"/>
        <s v="Tumi Alpha 3 Briefcase"/>
        <s v="Ember Temperature Control Smart Mug"/>
        <s v="Bosch 800 Series Dishwasher"/>
        <s v="Garmin Fenix 7X Sapphire Solar GPS Watch"/>
        <s v="Microsoft Surface Pro 9"/>
        <s v="Google Pixel 7 Pro"/>
        <s v="Apple AirPods Max"/>
        <s v="Honeywell QuietSet Tower Fan"/>
        <s v="Harman Kardon Onyx Studio 7"/>
        <s v="Ring Video Doorbell Pro 2"/>
        <s v="Gucci GG Marmont Belt"/>
        <s v="Oculus Quest 2 VR Headset"/>
        <s v="NVIDIA GeForce RTX 3080 Graphics Card"/>
        <s v="Apple MacBook Pro (16-inch, M1 Max)"/>
        <s v="Apple MacBook Air (M2)"/>
        <s v="Shark Navigator Lift-Away Vacuum Cleaner"/>
        <s v="Bose QuietComfort Earbuds"/>
        <s v="Keurig K-Elite Single Serve Coffee Maker"/>
        <s v="Cuisinart AirFryer Toaster Oven"/>
        <s v="Moncler Logo Beanie"/>
        <s v="Instant Pot Duo 7-in-1 Electric Pressure Cooker"/>
        <s v="Seiko Automatic Watch"/>
        <s v="Jabra Elite 85t True Wireless Earbuds"/>
        <s v="Prada Saffiano Leather Cardholder"/>
        <s v="Samsung Galaxy Z Fold 4"/>
        <s v="LG Gram 17 Laptop"/>
        <s v="Apple Watch Series 8"/>
        <s v="Longchamp Le Pliage Tote"/>
        <s v="LG OLED55C1PUB Alexa Built-In OLED TV"/>
        <s v="DJI Mini 2 Drone"/>
        <s v="Dell UltraSharp U2720Q Monitor"/>
        <s v="Herschel Little America Backpack"/>
        <s v="TCL 6-Series 65-Inch 4K TV"/>
        <s v="iRobot Roomba i7+ Robot Vacuum"/>
        <s v="Logitech MX Master 3S Mouse"/>
        <s v="Coach Signature Canvas Wallet"/>
        <s v="Lenovo ThinkPad X1 Carbon Gen 9"/>
        <s v="Tiffany &amp; Co. Sterling Silver Bracelet"/>
        <s v="Breville Barista Express Espresso Machine"/>
        <s v="Giorgio Armani Silk Tie"/>
        <s v="GoPro HERO11 Black"/>
        <s v="Fossil Hybrid Smartwatch"/>
        <s v="Bose QuietComfort 45 Headphones"/>
        <s v="MCM Stark Backpack"/>
        <s v="Xiaomi Mi Band 6"/>
        <s v="Razer DeathAdder V2 Gaming Mouse"/>
        <s v="Dyson V11 Torque Drive Vacuum Cleaner"/>
        <s v="Louis Vuitton Monogram Key Holder"/>
        <s v="Dell XPS 13 Laptop"/>
        <s v="Samsung Odyssey G9 Gaming Monitor"/>
        <s v="Nespresso VertuoPlus Coffee Maker"/>
        <s v="Apple AirPods Pro"/>
        <s v="Vitamix 5200 Blender"/>
        <s v="Whirlpool Side-by-Side Refrigerator"/>
        <s v="Philips Hue White and Color Ambiance Starter Kit"/>
        <s v="KitchenAid Artisan Stand Mixer"/>
        <s v="Sony X90K 65-Inch 4K TV"/>
        <s v="Whirlpool 30-inch Wall Oven"/>
        <s v="Samsung Galaxy Tab S8 Ultra"/>
        <s v="Frigidaire Gallery Gas Range"/>
        <s v="Sony WH-1000XM4 Wireless Headphones"/>
        <s v="Beats Fit Pro Earbuds"/>
        <s v="Hugo Boss Leather Gloves"/>
        <s v="Michael Kors Leather Tote Bag"/>
        <s v="HP Envy 32 All-in-One Desktop"/>
        <s v="Oakley Flight Deck Goggles"/>
        <s v="Canon EOS R5 Mirrorless Camera"/>
        <s v="Ray-Ban Aviator Sunglasses"/>
        <s v="ASUS ROG Strix Scar 17 Gaming Laptop"/>
        <s v="Kate Spade New York Earrings"/>
        <s v="Samsung Galaxy FlexWash Washing Machine"/>
        <s v="Apple iPad Pro 12.9-inch (6th Gen)"/>
        <s v="Samsung Galaxy S23 Ultra"/>
        <s v="Hamilton Beach Breakfast Sandwich Maker"/>
        <s v="Ray-Ban Wayfarer Sunglasses"/>
        <s v="Chanel Classic Flap Bag"/>
      </sharedItems>
    </cacheField>
    <cacheField name="Category" numFmtId="0">
      <sharedItems count="3">
        <s v="Electronics"/>
        <s v="Home Appliances"/>
        <s v="Accessories"/>
      </sharedItems>
    </cacheField>
    <cacheField name="Price" numFmtId="0">
      <sharedItems containsSemiMixedTypes="0" containsString="0" containsNumber="1" minValue="11.55" maxValue="972.57"/>
    </cacheField>
    <cacheField name="Quantity" numFmtId="0">
      <sharedItems containsSemiMixedTypes="0" containsString="0" containsNumber="1" containsInteger="1" minValue="1" maxValue="9" count="9">
        <n v="4"/>
        <n v="2"/>
        <n v="1"/>
        <n v="9"/>
        <n v="5"/>
        <n v="3"/>
        <n v="7"/>
        <n v="8"/>
        <n v="6"/>
      </sharedItems>
    </cacheField>
    <cacheField name="unit price" numFmtId="0">
      <sharedItems containsSemiMixedTypes="0" containsString="0" containsNumber="1" minValue="12.12" maxValue="987.58" count="100">
        <n v="356.44"/>
        <n v="971.93"/>
        <n v="316.93"/>
        <n v="940.3"/>
        <n v="483.53"/>
        <n v="630.55999999999995"/>
        <n v="847.13"/>
        <n v="331"/>
        <n v="928.84"/>
        <n v="557.66"/>
        <n v="22.19"/>
        <n v="895.85"/>
        <n v="800.63"/>
        <n v="363.48"/>
        <n v="248.35"/>
        <n v="678.06"/>
        <n v="263.75"/>
        <n v="671.61"/>
        <n v="173.98"/>
        <n v="497.17"/>
        <n v="397.06"/>
        <n v="138.57"/>
        <n v="316.23"/>
        <n v="948.39"/>
        <n v="126.11"/>
        <n v="570.07000000000005"/>
        <n v="392.79"/>
        <n v="671.4"/>
        <n v="280.7"/>
        <n v="563.05999999999995"/>
        <n v="705.7"/>
        <n v="357.57"/>
        <n v="509.9"/>
        <n v="762.15"/>
        <n v="742.66"/>
        <n v="857.85"/>
        <n v="850.51"/>
        <n v="170.53"/>
        <n v="128.41999999999999"/>
        <n v="929.37"/>
        <n v="946.26"/>
        <n v="837.13"/>
        <n v="219.99"/>
        <n v="146.16999999999999"/>
        <n v="199.52"/>
        <n v="434.42"/>
        <n v="622.83000000000004"/>
        <n v="777.09"/>
        <n v="708.67"/>
        <n v="504.86"/>
        <n v="276.31"/>
        <n v="34.71"/>
        <n v="734.26"/>
        <n v="31.31"/>
        <n v="893.18"/>
        <n v="220.87"/>
        <n v="144.41"/>
        <n v="736.45"/>
        <n v="197.66"/>
        <n v="134.76"/>
        <n v="256.32"/>
        <n v="47.46"/>
        <n v="12.12"/>
        <n v="452.84"/>
        <n v="46.62"/>
        <n v="328.58"/>
        <n v="242.55"/>
        <n v="762.37"/>
        <n v="986.61"/>
        <n v="206.58"/>
        <n v="27.21"/>
        <n v="253.1"/>
        <n v="961.97"/>
        <n v="722.91"/>
        <n v="925.49"/>
        <n v="214.78"/>
        <n v="485.15"/>
        <n v="467.54"/>
        <n v="321.16000000000003"/>
        <n v="987.58"/>
        <n v="960.71"/>
        <n v="862.49"/>
        <n v="398"/>
        <n v="192.86"/>
        <n v="90.54"/>
        <n v="885.15"/>
        <n v="804.43"/>
        <n v="904.04"/>
        <n v="207.11"/>
        <n v="670.84"/>
        <n v="572.11"/>
        <n v="19.82"/>
        <n v="216.19"/>
        <n v="315.62"/>
        <n v="66.58"/>
        <n v="798.5"/>
        <n v="152.54"/>
        <n v="659.83"/>
        <n v="865.04"/>
        <n v="599.99"/>
      </sharedItems>
    </cacheField>
    <cacheField name="Revenue" numFmtId="0">
      <sharedItems containsSemiMixedTypes="0" containsString="0" containsNumber="1" minValue="93.929999999999993" maxValue="8888.2200000000012" count="100">
        <n v="1425.76"/>
        <n v="1943.86"/>
        <n v="316.93"/>
        <n v="1880.6"/>
        <n v="4351.7699999999995"/>
        <n v="3152.7999999999997"/>
        <n v="847.13"/>
        <n v="1324"/>
        <n v="928.84"/>
        <n v="1672.98"/>
        <n v="155.33000000000001"/>
        <n v="6270.95"/>
        <n v="800.63"/>
        <n v="3271.32"/>
        <n v="1986.8"/>
        <n v="6102.5399999999991"/>
        <n v="1055"/>
        <n v="4029.66"/>
        <n v="1217.8599999999999"/>
        <n v="1988.68"/>
        <n v="1588.24"/>
        <n v="554.28"/>
        <n v="2213.61"/>
        <n v="4741.95"/>
        <n v="1134.99"/>
        <n v="4560.5600000000004"/>
        <n v="3535.11"/>
        <n v="5371.2"/>
        <n v="2245.6"/>
        <n v="3941.4199999999996"/>
        <n v="4939.9000000000005"/>
        <n v="715.14"/>
        <n v="4079.2"/>
        <n v="4572.8999999999996"/>
        <n v="5941.28"/>
        <n v="6862.8"/>
        <n v="4252.55"/>
        <n v="1364.24"/>
        <n v="642.09999999999991"/>
        <n v="8364.33"/>
        <n v="1892.52"/>
        <n v="3348.52"/>
        <n v="439.98"/>
        <n v="1169.3599999999999"/>
        <n v="199.52"/>
        <n v="3040.94"/>
        <n v="4359.8100000000004"/>
        <n v="1554.18"/>
        <n v="2834.68"/>
        <n v="2524.3000000000002"/>
        <n v="828.93000000000006"/>
        <n v="104.13"/>
        <n v="2202.7799999999997"/>
        <n v="93.929999999999993"/>
        <n v="1786.36"/>
        <n v="1104.3499999999999"/>
        <n v="722.05"/>
        <n v="3682.25"/>
        <n v="197.66"/>
        <n v="404.28"/>
        <n v="1794.24"/>
        <n v="237.3"/>
        <n v="109.08"/>
        <n v="4075.56"/>
        <n v="233.1"/>
        <n v="1314.32"/>
        <n v="1455.3000000000002"/>
        <n v="6098.96"/>
        <n v="986.61"/>
        <n v="206.58"/>
        <n v="136.05000000000001"/>
        <n v="253.1"/>
        <n v="3847.88"/>
        <n v="5783.28"/>
        <n v="5552.9400000000005"/>
        <n v="859.12"/>
        <n v="2910.8999999999996"/>
        <n v="2805.2400000000002"/>
        <n v="321.16000000000003"/>
        <n v="8888.2200000000012"/>
        <n v="8646.39"/>
        <n v="3449.96"/>
        <n v="2786"/>
        <n v="192.86"/>
        <n v="633.78000000000009"/>
        <n v="4425.75"/>
        <n v="4826.58"/>
        <n v="1808.08"/>
        <n v="207.11"/>
        <n v="5366.72"/>
        <n v="1144.22"/>
        <n v="99.1"/>
        <n v="864.76"/>
        <n v="2209.34"/>
        <n v="199.74"/>
        <n v="5589.5"/>
        <n v="762.69999999999993"/>
        <n v="1319.66"/>
        <n v="5190.24"/>
        <n v="1799.97"/>
      </sharedItems>
    </cacheField>
    <cacheField name="order_date" numFmtId="166">
      <sharedItems containsSemiMixedTypes="0" containsNonDate="0" containsDate="1" containsString="0" minDate="2023-01-01T00:00:00" maxDate="2023-04-11T00:00:00"/>
    </cacheField>
    <cacheField name="YEAR" numFmtId="167">
      <sharedItems count="1">
        <s v="2023"/>
      </sharedItems>
    </cacheField>
    <cacheField name="Month" numFmtId="0">
      <sharedItems count="4">
        <s v="January"/>
        <s v="February"/>
        <s v="March"/>
        <s v="April"/>
      </sharedItems>
    </cacheField>
    <cacheField name="Day" numFmtId="0">
      <sharedItems/>
    </cacheField>
    <cacheField name="total_amount" numFmtId="0">
      <sharedItems containsSemiMixedTypes="0" containsString="0" containsNumber="1" minValue="25.44" maxValue="1989.1"/>
    </cacheField>
  </cacheFields>
  <extLst>
    <ext xmlns:x14="http://schemas.microsoft.com/office/spreadsheetml/2009/9/main" uri="{725AE2AE-9491-48be-B2B4-4EB974FC3084}">
      <x14:pivotCacheDefinition pivotCacheId="178198227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x v="0"/>
    <x v="0"/>
    <x v="0"/>
    <x v="0"/>
    <x v="0"/>
    <x v="0"/>
    <x v="0"/>
    <x v="0"/>
    <n v="695.98"/>
    <x v="0"/>
    <x v="0"/>
    <x v="0"/>
    <d v="2023-01-01T00:00:00"/>
    <x v="0"/>
    <x v="0"/>
    <s v="Sunday"/>
    <n v="189.82"/>
  </r>
  <r>
    <x v="1"/>
    <x v="1"/>
    <x v="1"/>
    <x v="0"/>
    <x v="1"/>
    <x v="1"/>
    <x v="1"/>
    <x v="0"/>
    <n v="540.17999999999995"/>
    <x v="1"/>
    <x v="1"/>
    <x v="1"/>
    <d v="2023-01-02T00:00:00"/>
    <x v="0"/>
    <x v="0"/>
    <s v="Monday"/>
    <n v="1502.44"/>
  </r>
  <r>
    <x v="2"/>
    <x v="2"/>
    <x v="2"/>
    <x v="0"/>
    <x v="2"/>
    <x v="0"/>
    <x v="2"/>
    <x v="0"/>
    <n v="457.07"/>
    <x v="2"/>
    <x v="2"/>
    <x v="2"/>
    <d v="2023-01-03T00:00:00"/>
    <x v="0"/>
    <x v="0"/>
    <s v="Tuesday"/>
    <n v="922.41"/>
  </r>
  <r>
    <x v="3"/>
    <x v="3"/>
    <x v="3"/>
    <x v="0"/>
    <x v="3"/>
    <x v="1"/>
    <x v="3"/>
    <x v="1"/>
    <n v="747.96"/>
    <x v="1"/>
    <x v="3"/>
    <x v="3"/>
    <d v="2023-01-04T00:00:00"/>
    <x v="0"/>
    <x v="0"/>
    <s v="Wednesday"/>
    <n v="1596.18"/>
  </r>
  <r>
    <x v="4"/>
    <x v="4"/>
    <x v="4"/>
    <x v="0"/>
    <x v="4"/>
    <x v="0"/>
    <x v="4"/>
    <x v="1"/>
    <n v="352.89"/>
    <x v="3"/>
    <x v="4"/>
    <x v="4"/>
    <d v="2023-01-05T00:00:00"/>
    <x v="0"/>
    <x v="0"/>
    <s v="Thursday"/>
    <n v="746.89"/>
  </r>
  <r>
    <x v="5"/>
    <x v="0"/>
    <x v="5"/>
    <x v="0"/>
    <x v="5"/>
    <x v="1"/>
    <x v="5"/>
    <x v="2"/>
    <n v="908.41"/>
    <x v="4"/>
    <x v="5"/>
    <x v="5"/>
    <d v="2023-01-06T00:00:00"/>
    <x v="0"/>
    <x v="0"/>
    <s v="Friday"/>
    <n v="745.43"/>
  </r>
  <r>
    <x v="6"/>
    <x v="4"/>
    <x v="6"/>
    <x v="0"/>
    <x v="6"/>
    <x v="2"/>
    <x v="6"/>
    <x v="2"/>
    <n v="801.94"/>
    <x v="2"/>
    <x v="6"/>
    <x v="6"/>
    <d v="2023-01-07T00:00:00"/>
    <x v="0"/>
    <x v="0"/>
    <s v="Saturday"/>
    <n v="259.16000000000003"/>
  </r>
  <r>
    <x v="7"/>
    <x v="5"/>
    <x v="7"/>
    <x v="0"/>
    <x v="7"/>
    <x v="2"/>
    <x v="7"/>
    <x v="0"/>
    <n v="530.14"/>
    <x v="0"/>
    <x v="7"/>
    <x v="7"/>
    <d v="2023-01-08T00:00:00"/>
    <x v="0"/>
    <x v="0"/>
    <s v="Sunday"/>
    <n v="1493.98"/>
  </r>
  <r>
    <x v="8"/>
    <x v="6"/>
    <x v="8"/>
    <x v="0"/>
    <x v="8"/>
    <x v="0"/>
    <x v="8"/>
    <x v="0"/>
    <n v="122.03"/>
    <x v="2"/>
    <x v="8"/>
    <x v="8"/>
    <d v="2023-01-09T00:00:00"/>
    <x v="0"/>
    <x v="0"/>
    <s v="Monday"/>
    <n v="1261.0999999999999"/>
  </r>
  <r>
    <x v="9"/>
    <x v="5"/>
    <x v="9"/>
    <x v="0"/>
    <x v="9"/>
    <x v="2"/>
    <x v="9"/>
    <x v="0"/>
    <n v="884.99"/>
    <x v="5"/>
    <x v="9"/>
    <x v="9"/>
    <d v="2023-01-10T00:00:00"/>
    <x v="0"/>
    <x v="0"/>
    <s v="Tuesday"/>
    <n v="383.74"/>
  </r>
  <r>
    <x v="10"/>
    <x v="7"/>
    <x v="10"/>
    <x v="0"/>
    <x v="10"/>
    <x v="3"/>
    <x v="10"/>
    <x v="0"/>
    <n v="651.47"/>
    <x v="6"/>
    <x v="10"/>
    <x v="10"/>
    <d v="2023-01-11T00:00:00"/>
    <x v="0"/>
    <x v="0"/>
    <s v="Wednesday"/>
    <n v="541.16999999999996"/>
  </r>
  <r>
    <x v="11"/>
    <x v="8"/>
    <x v="11"/>
    <x v="0"/>
    <x v="11"/>
    <x v="4"/>
    <x v="11"/>
    <x v="0"/>
    <n v="535.22"/>
    <x v="6"/>
    <x v="11"/>
    <x v="11"/>
    <d v="2023-01-12T00:00:00"/>
    <x v="0"/>
    <x v="0"/>
    <s v="Thursday"/>
    <n v="535.69000000000005"/>
  </r>
  <r>
    <x v="12"/>
    <x v="9"/>
    <x v="12"/>
    <x v="0"/>
    <x v="12"/>
    <x v="0"/>
    <x v="12"/>
    <x v="2"/>
    <n v="390.02"/>
    <x v="2"/>
    <x v="12"/>
    <x v="12"/>
    <d v="2023-01-13T00:00:00"/>
    <x v="0"/>
    <x v="0"/>
    <s v="Friday"/>
    <n v="1344.33"/>
  </r>
  <r>
    <x v="13"/>
    <x v="10"/>
    <x v="13"/>
    <x v="0"/>
    <x v="13"/>
    <x v="4"/>
    <x v="13"/>
    <x v="0"/>
    <n v="959.9"/>
    <x v="3"/>
    <x v="13"/>
    <x v="13"/>
    <d v="2023-01-14T00:00:00"/>
    <x v="0"/>
    <x v="0"/>
    <s v="Saturday"/>
    <n v="1363.97"/>
  </r>
  <r>
    <x v="14"/>
    <x v="0"/>
    <x v="14"/>
    <x v="0"/>
    <x v="12"/>
    <x v="4"/>
    <x v="14"/>
    <x v="0"/>
    <n v="118.89"/>
    <x v="7"/>
    <x v="14"/>
    <x v="14"/>
    <d v="2023-01-15T00:00:00"/>
    <x v="0"/>
    <x v="0"/>
    <s v="Sunday"/>
    <n v="1116.9100000000001"/>
  </r>
  <r>
    <x v="15"/>
    <x v="11"/>
    <x v="15"/>
    <x v="0"/>
    <x v="14"/>
    <x v="2"/>
    <x v="15"/>
    <x v="0"/>
    <n v="890.75"/>
    <x v="3"/>
    <x v="15"/>
    <x v="15"/>
    <d v="2023-01-16T00:00:00"/>
    <x v="0"/>
    <x v="0"/>
    <s v="Monday"/>
    <n v="1316.84"/>
  </r>
  <r>
    <x v="16"/>
    <x v="1"/>
    <x v="16"/>
    <x v="0"/>
    <x v="15"/>
    <x v="4"/>
    <x v="16"/>
    <x v="1"/>
    <n v="307.14999999999998"/>
    <x v="0"/>
    <x v="16"/>
    <x v="16"/>
    <d v="2023-01-17T00:00:00"/>
    <x v="0"/>
    <x v="0"/>
    <s v="Tuesday"/>
    <n v="753.48"/>
  </r>
  <r>
    <x v="17"/>
    <x v="12"/>
    <x v="17"/>
    <x v="0"/>
    <x v="16"/>
    <x v="1"/>
    <x v="17"/>
    <x v="0"/>
    <n v="651.97"/>
    <x v="8"/>
    <x v="17"/>
    <x v="17"/>
    <d v="2023-01-18T00:00:00"/>
    <x v="0"/>
    <x v="0"/>
    <s v="Wednesday"/>
    <n v="1247.6199999999999"/>
  </r>
  <r>
    <x v="18"/>
    <x v="13"/>
    <x v="18"/>
    <x v="0"/>
    <x v="1"/>
    <x v="0"/>
    <x v="18"/>
    <x v="2"/>
    <n v="766.1"/>
    <x v="6"/>
    <x v="18"/>
    <x v="18"/>
    <d v="2023-01-19T00:00:00"/>
    <x v="0"/>
    <x v="0"/>
    <s v="Thursday"/>
    <n v="1140.6300000000001"/>
  </r>
  <r>
    <x v="19"/>
    <x v="5"/>
    <x v="19"/>
    <x v="0"/>
    <x v="17"/>
    <x v="3"/>
    <x v="19"/>
    <x v="0"/>
    <n v="872.47"/>
    <x v="0"/>
    <x v="19"/>
    <x v="19"/>
    <d v="2023-01-20T00:00:00"/>
    <x v="0"/>
    <x v="0"/>
    <s v="Friday"/>
    <n v="1570.77"/>
  </r>
  <r>
    <x v="20"/>
    <x v="1"/>
    <x v="20"/>
    <x v="0"/>
    <x v="18"/>
    <x v="1"/>
    <x v="20"/>
    <x v="2"/>
    <n v="972.57"/>
    <x v="0"/>
    <x v="20"/>
    <x v="20"/>
    <d v="2023-01-21T00:00:00"/>
    <x v="0"/>
    <x v="0"/>
    <s v="Saturday"/>
    <n v="1053.43"/>
  </r>
  <r>
    <x v="21"/>
    <x v="14"/>
    <x v="21"/>
    <x v="0"/>
    <x v="19"/>
    <x v="0"/>
    <x v="21"/>
    <x v="1"/>
    <n v="616.87"/>
    <x v="0"/>
    <x v="21"/>
    <x v="21"/>
    <d v="2023-01-22T00:00:00"/>
    <x v="0"/>
    <x v="0"/>
    <s v="Sunday"/>
    <n v="375.93"/>
  </r>
  <r>
    <x v="22"/>
    <x v="15"/>
    <x v="22"/>
    <x v="0"/>
    <x v="20"/>
    <x v="4"/>
    <x v="22"/>
    <x v="0"/>
    <n v="595.86"/>
    <x v="6"/>
    <x v="22"/>
    <x v="22"/>
    <d v="2023-01-23T00:00:00"/>
    <x v="0"/>
    <x v="0"/>
    <s v="Monday"/>
    <n v="1588.75"/>
  </r>
  <r>
    <x v="23"/>
    <x v="16"/>
    <x v="23"/>
    <x v="0"/>
    <x v="11"/>
    <x v="4"/>
    <x v="23"/>
    <x v="1"/>
    <n v="270.07"/>
    <x v="4"/>
    <x v="23"/>
    <x v="23"/>
    <d v="2023-01-24T00:00:00"/>
    <x v="0"/>
    <x v="0"/>
    <s v="Tuesday"/>
    <n v="1656.57"/>
  </r>
  <r>
    <x v="24"/>
    <x v="17"/>
    <x v="24"/>
    <x v="0"/>
    <x v="21"/>
    <x v="4"/>
    <x v="24"/>
    <x v="0"/>
    <n v="231.28"/>
    <x v="3"/>
    <x v="24"/>
    <x v="24"/>
    <d v="2023-01-25T00:00:00"/>
    <x v="0"/>
    <x v="0"/>
    <s v="Wednesday"/>
    <n v="742.28"/>
  </r>
  <r>
    <x v="25"/>
    <x v="18"/>
    <x v="25"/>
    <x v="0"/>
    <x v="8"/>
    <x v="3"/>
    <x v="25"/>
    <x v="1"/>
    <n v="735.03"/>
    <x v="7"/>
    <x v="25"/>
    <x v="25"/>
    <d v="2023-01-26T00:00:00"/>
    <x v="0"/>
    <x v="0"/>
    <s v="Thursday"/>
    <n v="25.44"/>
  </r>
  <r>
    <x v="26"/>
    <x v="19"/>
    <x v="26"/>
    <x v="0"/>
    <x v="2"/>
    <x v="1"/>
    <x v="26"/>
    <x v="0"/>
    <n v="706.08"/>
    <x v="3"/>
    <x v="26"/>
    <x v="26"/>
    <d v="2023-01-27T00:00:00"/>
    <x v="0"/>
    <x v="0"/>
    <s v="Friday"/>
    <n v="1585.99"/>
  </r>
  <r>
    <x v="27"/>
    <x v="20"/>
    <x v="27"/>
    <x v="0"/>
    <x v="22"/>
    <x v="4"/>
    <x v="27"/>
    <x v="1"/>
    <n v="391.59"/>
    <x v="7"/>
    <x v="27"/>
    <x v="27"/>
    <d v="2023-01-28T00:00:00"/>
    <x v="0"/>
    <x v="0"/>
    <s v="Saturday"/>
    <n v="879.49"/>
  </r>
  <r>
    <x v="28"/>
    <x v="21"/>
    <x v="28"/>
    <x v="0"/>
    <x v="23"/>
    <x v="4"/>
    <x v="28"/>
    <x v="0"/>
    <n v="172.64"/>
    <x v="7"/>
    <x v="28"/>
    <x v="28"/>
    <d v="2023-01-29T00:00:00"/>
    <x v="0"/>
    <x v="0"/>
    <s v="Sunday"/>
    <n v="1831.17"/>
  </r>
  <r>
    <x v="29"/>
    <x v="22"/>
    <x v="29"/>
    <x v="0"/>
    <x v="2"/>
    <x v="2"/>
    <x v="29"/>
    <x v="2"/>
    <n v="879.31"/>
    <x v="6"/>
    <x v="29"/>
    <x v="29"/>
    <d v="2023-01-30T00:00:00"/>
    <x v="0"/>
    <x v="0"/>
    <s v="Monday"/>
    <n v="1420.97"/>
  </r>
  <r>
    <x v="30"/>
    <x v="23"/>
    <x v="30"/>
    <x v="0"/>
    <x v="14"/>
    <x v="3"/>
    <x v="30"/>
    <x v="2"/>
    <n v="537.09"/>
    <x v="6"/>
    <x v="30"/>
    <x v="30"/>
    <d v="2023-01-31T00:00:00"/>
    <x v="0"/>
    <x v="0"/>
    <s v="Tuesday"/>
    <n v="652.36"/>
  </r>
  <r>
    <x v="31"/>
    <x v="7"/>
    <x v="31"/>
    <x v="0"/>
    <x v="15"/>
    <x v="0"/>
    <x v="31"/>
    <x v="0"/>
    <n v="331.57"/>
    <x v="1"/>
    <x v="31"/>
    <x v="31"/>
    <d v="2023-02-01T00:00:00"/>
    <x v="0"/>
    <x v="1"/>
    <s v="Wednesday"/>
    <n v="1809.09"/>
  </r>
  <r>
    <x v="32"/>
    <x v="24"/>
    <x v="32"/>
    <x v="0"/>
    <x v="24"/>
    <x v="0"/>
    <x v="32"/>
    <x v="0"/>
    <n v="644.4"/>
    <x v="7"/>
    <x v="32"/>
    <x v="32"/>
    <d v="2023-02-02T00:00:00"/>
    <x v="0"/>
    <x v="1"/>
    <s v="Thursday"/>
    <n v="680.17"/>
  </r>
  <r>
    <x v="33"/>
    <x v="25"/>
    <x v="33"/>
    <x v="0"/>
    <x v="9"/>
    <x v="1"/>
    <x v="33"/>
    <x v="0"/>
    <n v="726.36"/>
    <x v="8"/>
    <x v="33"/>
    <x v="33"/>
    <d v="2023-02-03T00:00:00"/>
    <x v="0"/>
    <x v="1"/>
    <s v="Friday"/>
    <n v="1904.83"/>
  </r>
  <r>
    <x v="34"/>
    <x v="26"/>
    <x v="34"/>
    <x v="0"/>
    <x v="25"/>
    <x v="1"/>
    <x v="34"/>
    <x v="2"/>
    <n v="860.37"/>
    <x v="7"/>
    <x v="34"/>
    <x v="34"/>
    <d v="2023-02-04T00:00:00"/>
    <x v="0"/>
    <x v="1"/>
    <s v="Saturday"/>
    <n v="225.25"/>
  </r>
  <r>
    <x v="35"/>
    <x v="27"/>
    <x v="35"/>
    <x v="0"/>
    <x v="10"/>
    <x v="3"/>
    <x v="35"/>
    <x v="2"/>
    <n v="22.27"/>
    <x v="7"/>
    <x v="35"/>
    <x v="35"/>
    <d v="2023-02-05T00:00:00"/>
    <x v="0"/>
    <x v="1"/>
    <s v="Sunday"/>
    <n v="1618.18"/>
  </r>
  <r>
    <x v="36"/>
    <x v="28"/>
    <x v="36"/>
    <x v="0"/>
    <x v="26"/>
    <x v="3"/>
    <x v="36"/>
    <x v="0"/>
    <n v="752.55"/>
    <x v="4"/>
    <x v="36"/>
    <x v="36"/>
    <d v="2023-02-06T00:00:00"/>
    <x v="0"/>
    <x v="1"/>
    <s v="Monday"/>
    <n v="1207.5899999999999"/>
  </r>
  <r>
    <x v="37"/>
    <x v="13"/>
    <x v="37"/>
    <x v="0"/>
    <x v="27"/>
    <x v="0"/>
    <x v="37"/>
    <x v="2"/>
    <n v="545.08000000000004"/>
    <x v="7"/>
    <x v="37"/>
    <x v="37"/>
    <d v="2023-02-07T00:00:00"/>
    <x v="0"/>
    <x v="1"/>
    <s v="Tuesday"/>
    <n v="1095.9000000000001"/>
  </r>
  <r>
    <x v="38"/>
    <x v="12"/>
    <x v="38"/>
    <x v="0"/>
    <x v="10"/>
    <x v="1"/>
    <x v="38"/>
    <x v="1"/>
    <n v="890.43"/>
    <x v="4"/>
    <x v="38"/>
    <x v="38"/>
    <d v="2023-02-08T00:00:00"/>
    <x v="0"/>
    <x v="1"/>
    <s v="Wednesday"/>
    <n v="687.45"/>
  </r>
  <r>
    <x v="39"/>
    <x v="23"/>
    <x v="39"/>
    <x v="0"/>
    <x v="9"/>
    <x v="2"/>
    <x v="39"/>
    <x v="0"/>
    <n v="966.83"/>
    <x v="3"/>
    <x v="39"/>
    <x v="39"/>
    <d v="2023-02-09T00:00:00"/>
    <x v="0"/>
    <x v="1"/>
    <s v="Thursday"/>
    <n v="1793.96"/>
  </r>
  <r>
    <x v="40"/>
    <x v="17"/>
    <x v="40"/>
    <x v="0"/>
    <x v="27"/>
    <x v="0"/>
    <x v="40"/>
    <x v="2"/>
    <n v="948.45"/>
    <x v="1"/>
    <x v="40"/>
    <x v="40"/>
    <d v="2023-02-10T00:00:00"/>
    <x v="0"/>
    <x v="1"/>
    <s v="Friday"/>
    <n v="1012.3"/>
  </r>
  <r>
    <x v="41"/>
    <x v="29"/>
    <x v="41"/>
    <x v="0"/>
    <x v="8"/>
    <x v="1"/>
    <x v="41"/>
    <x v="0"/>
    <n v="819.79"/>
    <x v="0"/>
    <x v="41"/>
    <x v="41"/>
    <d v="2023-02-11T00:00:00"/>
    <x v="0"/>
    <x v="1"/>
    <s v="Saturday"/>
    <n v="555.1"/>
  </r>
  <r>
    <x v="42"/>
    <x v="12"/>
    <x v="42"/>
    <x v="0"/>
    <x v="26"/>
    <x v="4"/>
    <x v="42"/>
    <x v="0"/>
    <n v="401.06"/>
    <x v="1"/>
    <x v="42"/>
    <x v="42"/>
    <d v="2023-02-12T00:00:00"/>
    <x v="0"/>
    <x v="1"/>
    <s v="Sunday"/>
    <n v="1489.5"/>
  </r>
  <r>
    <x v="43"/>
    <x v="30"/>
    <x v="43"/>
    <x v="0"/>
    <x v="23"/>
    <x v="1"/>
    <x v="43"/>
    <x v="0"/>
    <n v="471.21"/>
    <x v="7"/>
    <x v="43"/>
    <x v="43"/>
    <d v="2023-02-13T00:00:00"/>
    <x v="0"/>
    <x v="1"/>
    <s v="Monday"/>
    <n v="1202.6099999999999"/>
  </r>
  <r>
    <x v="44"/>
    <x v="25"/>
    <x v="44"/>
    <x v="0"/>
    <x v="10"/>
    <x v="0"/>
    <x v="44"/>
    <x v="2"/>
    <n v="533.98"/>
    <x v="2"/>
    <x v="44"/>
    <x v="44"/>
    <d v="2023-02-14T00:00:00"/>
    <x v="0"/>
    <x v="1"/>
    <s v="Tuesday"/>
    <n v="129.9"/>
  </r>
  <r>
    <x v="45"/>
    <x v="31"/>
    <x v="45"/>
    <x v="0"/>
    <x v="28"/>
    <x v="0"/>
    <x v="45"/>
    <x v="0"/>
    <n v="60.11"/>
    <x v="6"/>
    <x v="45"/>
    <x v="45"/>
    <d v="2023-02-15T00:00:00"/>
    <x v="0"/>
    <x v="1"/>
    <s v="Wednesday"/>
    <n v="1483.48"/>
  </r>
  <r>
    <x v="46"/>
    <x v="5"/>
    <x v="46"/>
    <x v="0"/>
    <x v="29"/>
    <x v="0"/>
    <x v="46"/>
    <x v="0"/>
    <n v="32.97"/>
    <x v="6"/>
    <x v="46"/>
    <x v="46"/>
    <d v="2023-02-16T00:00:00"/>
    <x v="0"/>
    <x v="1"/>
    <s v="Thursday"/>
    <n v="1101.98"/>
  </r>
  <r>
    <x v="47"/>
    <x v="1"/>
    <x v="47"/>
    <x v="0"/>
    <x v="24"/>
    <x v="2"/>
    <x v="47"/>
    <x v="2"/>
    <n v="447.8"/>
    <x v="1"/>
    <x v="47"/>
    <x v="47"/>
    <d v="2023-02-17T00:00:00"/>
    <x v="0"/>
    <x v="1"/>
    <s v="Friday"/>
    <n v="1158.26"/>
  </r>
  <r>
    <x v="48"/>
    <x v="32"/>
    <x v="48"/>
    <x v="0"/>
    <x v="8"/>
    <x v="4"/>
    <x v="48"/>
    <x v="0"/>
    <n v="230.34"/>
    <x v="0"/>
    <x v="48"/>
    <x v="48"/>
    <d v="2023-02-18T00:00:00"/>
    <x v="0"/>
    <x v="1"/>
    <s v="Saturday"/>
    <n v="1625.14"/>
  </r>
  <r>
    <x v="49"/>
    <x v="33"/>
    <x v="49"/>
    <x v="0"/>
    <x v="30"/>
    <x v="0"/>
    <x v="49"/>
    <x v="0"/>
    <n v="462.39"/>
    <x v="4"/>
    <x v="49"/>
    <x v="49"/>
    <d v="2023-02-19T00:00:00"/>
    <x v="0"/>
    <x v="1"/>
    <s v="Sunday"/>
    <n v="325.44"/>
  </r>
  <r>
    <x v="50"/>
    <x v="34"/>
    <x v="50"/>
    <x v="0"/>
    <x v="31"/>
    <x v="3"/>
    <x v="50"/>
    <x v="2"/>
    <n v="286.2"/>
    <x v="5"/>
    <x v="50"/>
    <x v="50"/>
    <d v="2023-02-20T00:00:00"/>
    <x v="0"/>
    <x v="1"/>
    <s v="Monday"/>
    <n v="905.84"/>
  </r>
  <r>
    <x v="51"/>
    <x v="3"/>
    <x v="51"/>
    <x v="0"/>
    <x v="13"/>
    <x v="2"/>
    <x v="51"/>
    <x v="1"/>
    <n v="301.95"/>
    <x v="5"/>
    <x v="51"/>
    <x v="51"/>
    <d v="2023-02-21T00:00:00"/>
    <x v="0"/>
    <x v="1"/>
    <s v="Tuesday"/>
    <n v="336.05"/>
  </r>
  <r>
    <x v="52"/>
    <x v="35"/>
    <x v="52"/>
    <x v="1"/>
    <x v="22"/>
    <x v="4"/>
    <x v="52"/>
    <x v="0"/>
    <n v="515.09"/>
    <x v="5"/>
    <x v="52"/>
    <x v="52"/>
    <d v="2023-02-22T00:00:00"/>
    <x v="0"/>
    <x v="1"/>
    <s v="Wednesday"/>
    <n v="1989.1"/>
  </r>
  <r>
    <x v="53"/>
    <x v="36"/>
    <x v="53"/>
    <x v="1"/>
    <x v="32"/>
    <x v="2"/>
    <x v="53"/>
    <x v="0"/>
    <n v="128.28"/>
    <x v="5"/>
    <x v="53"/>
    <x v="53"/>
    <d v="2023-02-23T00:00:00"/>
    <x v="0"/>
    <x v="1"/>
    <s v="Thursday"/>
    <n v="1905.2"/>
  </r>
  <r>
    <x v="54"/>
    <x v="0"/>
    <x v="54"/>
    <x v="1"/>
    <x v="7"/>
    <x v="0"/>
    <x v="54"/>
    <x v="2"/>
    <n v="308.70999999999998"/>
    <x v="1"/>
    <x v="54"/>
    <x v="54"/>
    <d v="2023-02-24T00:00:00"/>
    <x v="0"/>
    <x v="1"/>
    <s v="Friday"/>
    <n v="999.07"/>
  </r>
  <r>
    <x v="55"/>
    <x v="37"/>
    <x v="55"/>
    <x v="1"/>
    <x v="10"/>
    <x v="4"/>
    <x v="55"/>
    <x v="1"/>
    <n v="793.83"/>
    <x v="4"/>
    <x v="55"/>
    <x v="55"/>
    <d v="2023-02-25T00:00:00"/>
    <x v="0"/>
    <x v="1"/>
    <s v="Saturday"/>
    <n v="1220.97"/>
  </r>
  <r>
    <x v="56"/>
    <x v="38"/>
    <x v="56"/>
    <x v="1"/>
    <x v="33"/>
    <x v="1"/>
    <x v="56"/>
    <x v="1"/>
    <n v="887.61"/>
    <x v="4"/>
    <x v="56"/>
    <x v="56"/>
    <d v="2023-02-26T00:00:00"/>
    <x v="0"/>
    <x v="1"/>
    <s v="Sunday"/>
    <n v="733.58"/>
  </r>
  <r>
    <x v="57"/>
    <x v="25"/>
    <x v="57"/>
    <x v="1"/>
    <x v="34"/>
    <x v="1"/>
    <x v="57"/>
    <x v="1"/>
    <n v="330.13"/>
    <x v="4"/>
    <x v="57"/>
    <x v="57"/>
    <d v="2023-02-27T00:00:00"/>
    <x v="0"/>
    <x v="1"/>
    <s v="Monday"/>
    <n v="1168.56"/>
  </r>
  <r>
    <x v="58"/>
    <x v="39"/>
    <x v="58"/>
    <x v="1"/>
    <x v="4"/>
    <x v="3"/>
    <x v="58"/>
    <x v="0"/>
    <n v="102.92"/>
    <x v="2"/>
    <x v="58"/>
    <x v="58"/>
    <d v="2023-02-28T00:00:00"/>
    <x v="0"/>
    <x v="1"/>
    <s v="Tuesday"/>
    <n v="1604.87"/>
  </r>
  <r>
    <x v="59"/>
    <x v="40"/>
    <x v="59"/>
    <x v="1"/>
    <x v="9"/>
    <x v="3"/>
    <x v="59"/>
    <x v="0"/>
    <n v="281.2"/>
    <x v="5"/>
    <x v="59"/>
    <x v="59"/>
    <d v="2023-03-01T00:00:00"/>
    <x v="0"/>
    <x v="2"/>
    <s v="Wednesday"/>
    <n v="764.29"/>
  </r>
  <r>
    <x v="60"/>
    <x v="30"/>
    <x v="60"/>
    <x v="1"/>
    <x v="5"/>
    <x v="3"/>
    <x v="60"/>
    <x v="0"/>
    <n v="379.09"/>
    <x v="6"/>
    <x v="60"/>
    <x v="60"/>
    <d v="2023-03-02T00:00:00"/>
    <x v="0"/>
    <x v="2"/>
    <s v="Thursday"/>
    <n v="1594.54"/>
  </r>
  <r>
    <x v="61"/>
    <x v="41"/>
    <x v="61"/>
    <x v="1"/>
    <x v="11"/>
    <x v="0"/>
    <x v="61"/>
    <x v="2"/>
    <n v="758.86"/>
    <x v="4"/>
    <x v="61"/>
    <x v="61"/>
    <d v="2023-03-03T00:00:00"/>
    <x v="0"/>
    <x v="2"/>
    <s v="Friday"/>
    <n v="154.13999999999999"/>
  </r>
  <r>
    <x v="62"/>
    <x v="42"/>
    <x v="62"/>
    <x v="1"/>
    <x v="24"/>
    <x v="1"/>
    <x v="62"/>
    <x v="0"/>
    <n v="362.22"/>
    <x v="3"/>
    <x v="62"/>
    <x v="62"/>
    <d v="2023-03-04T00:00:00"/>
    <x v="0"/>
    <x v="2"/>
    <s v="Saturday"/>
    <n v="826.49"/>
  </r>
  <r>
    <x v="63"/>
    <x v="43"/>
    <x v="63"/>
    <x v="1"/>
    <x v="23"/>
    <x v="4"/>
    <x v="63"/>
    <x v="2"/>
    <n v="538.14"/>
    <x v="3"/>
    <x v="63"/>
    <x v="63"/>
    <d v="2023-03-05T00:00:00"/>
    <x v="0"/>
    <x v="2"/>
    <s v="Sunday"/>
    <n v="571.65"/>
  </r>
  <r>
    <x v="64"/>
    <x v="44"/>
    <x v="64"/>
    <x v="1"/>
    <x v="5"/>
    <x v="4"/>
    <x v="64"/>
    <x v="1"/>
    <n v="48.4"/>
    <x v="4"/>
    <x v="64"/>
    <x v="64"/>
    <d v="2023-03-06T00:00:00"/>
    <x v="0"/>
    <x v="2"/>
    <s v="Monday"/>
    <n v="554.99"/>
  </r>
  <r>
    <x v="65"/>
    <x v="38"/>
    <x v="65"/>
    <x v="1"/>
    <x v="17"/>
    <x v="3"/>
    <x v="65"/>
    <x v="2"/>
    <n v="944.27"/>
    <x v="0"/>
    <x v="65"/>
    <x v="65"/>
    <d v="2023-03-07T00:00:00"/>
    <x v="0"/>
    <x v="2"/>
    <s v="Tuesday"/>
    <n v="1817.14"/>
  </r>
  <r>
    <x v="66"/>
    <x v="45"/>
    <x v="66"/>
    <x v="1"/>
    <x v="9"/>
    <x v="4"/>
    <x v="66"/>
    <x v="0"/>
    <n v="41.71"/>
    <x v="8"/>
    <x v="66"/>
    <x v="66"/>
    <d v="2023-03-08T00:00:00"/>
    <x v="0"/>
    <x v="2"/>
    <s v="Wednesday"/>
    <n v="1661.65"/>
  </r>
  <r>
    <x v="67"/>
    <x v="46"/>
    <x v="67"/>
    <x v="1"/>
    <x v="18"/>
    <x v="1"/>
    <x v="67"/>
    <x v="2"/>
    <n v="647.59"/>
    <x v="7"/>
    <x v="67"/>
    <x v="67"/>
    <d v="2023-03-09T00:00:00"/>
    <x v="0"/>
    <x v="2"/>
    <s v="Thursday"/>
    <n v="464.8"/>
  </r>
  <r>
    <x v="68"/>
    <x v="47"/>
    <x v="68"/>
    <x v="1"/>
    <x v="22"/>
    <x v="3"/>
    <x v="68"/>
    <x v="1"/>
    <n v="575.21"/>
    <x v="2"/>
    <x v="68"/>
    <x v="68"/>
    <d v="2023-03-10T00:00:00"/>
    <x v="0"/>
    <x v="2"/>
    <s v="Friday"/>
    <n v="1223.42"/>
  </r>
  <r>
    <x v="69"/>
    <x v="48"/>
    <x v="69"/>
    <x v="1"/>
    <x v="27"/>
    <x v="3"/>
    <x v="69"/>
    <x v="0"/>
    <n v="437.78"/>
    <x v="2"/>
    <x v="69"/>
    <x v="69"/>
    <d v="2023-03-11T00:00:00"/>
    <x v="0"/>
    <x v="2"/>
    <s v="Saturday"/>
    <n v="1390.81"/>
  </r>
  <r>
    <x v="70"/>
    <x v="49"/>
    <x v="70"/>
    <x v="1"/>
    <x v="35"/>
    <x v="4"/>
    <x v="70"/>
    <x v="2"/>
    <n v="375.25"/>
    <x v="4"/>
    <x v="70"/>
    <x v="70"/>
    <d v="2023-03-12T00:00:00"/>
    <x v="0"/>
    <x v="2"/>
    <s v="Sunday"/>
    <n v="1316.08"/>
  </r>
  <r>
    <x v="71"/>
    <x v="33"/>
    <x v="71"/>
    <x v="1"/>
    <x v="36"/>
    <x v="3"/>
    <x v="71"/>
    <x v="0"/>
    <n v="855.1"/>
    <x v="2"/>
    <x v="71"/>
    <x v="71"/>
    <d v="2023-03-13T00:00:00"/>
    <x v="0"/>
    <x v="2"/>
    <s v="Monday"/>
    <n v="447.21"/>
  </r>
  <r>
    <x v="72"/>
    <x v="50"/>
    <x v="72"/>
    <x v="1"/>
    <x v="14"/>
    <x v="3"/>
    <x v="72"/>
    <x v="1"/>
    <n v="227.28"/>
    <x v="0"/>
    <x v="72"/>
    <x v="72"/>
    <d v="2023-03-14T00:00:00"/>
    <x v="0"/>
    <x v="2"/>
    <s v="Tuesday"/>
    <n v="75"/>
  </r>
  <r>
    <x v="73"/>
    <x v="51"/>
    <x v="73"/>
    <x v="1"/>
    <x v="4"/>
    <x v="4"/>
    <x v="73"/>
    <x v="2"/>
    <n v="934.16"/>
    <x v="7"/>
    <x v="73"/>
    <x v="73"/>
    <d v="2023-03-15T00:00:00"/>
    <x v="0"/>
    <x v="2"/>
    <s v="Wednesday"/>
    <n v="1435.22"/>
  </r>
  <r>
    <x v="74"/>
    <x v="35"/>
    <x v="74"/>
    <x v="1"/>
    <x v="2"/>
    <x v="0"/>
    <x v="74"/>
    <x v="0"/>
    <n v="735.01"/>
    <x v="8"/>
    <x v="74"/>
    <x v="74"/>
    <d v="2023-03-16T00:00:00"/>
    <x v="0"/>
    <x v="2"/>
    <s v="Thursday"/>
    <n v="1601.56"/>
  </r>
  <r>
    <x v="75"/>
    <x v="3"/>
    <x v="75"/>
    <x v="1"/>
    <x v="23"/>
    <x v="2"/>
    <x v="75"/>
    <x v="0"/>
    <n v="58.17"/>
    <x v="0"/>
    <x v="75"/>
    <x v="75"/>
    <d v="2023-03-17T00:00:00"/>
    <x v="0"/>
    <x v="2"/>
    <s v="Friday"/>
    <n v="377.25"/>
  </r>
  <r>
    <x v="76"/>
    <x v="52"/>
    <x v="76"/>
    <x v="1"/>
    <x v="15"/>
    <x v="3"/>
    <x v="76"/>
    <x v="0"/>
    <n v="200.61"/>
    <x v="8"/>
    <x v="76"/>
    <x v="76"/>
    <d v="2023-03-18T00:00:00"/>
    <x v="0"/>
    <x v="2"/>
    <s v="Saturday"/>
    <n v="387.8"/>
  </r>
  <r>
    <x v="77"/>
    <x v="37"/>
    <x v="77"/>
    <x v="1"/>
    <x v="8"/>
    <x v="3"/>
    <x v="77"/>
    <x v="0"/>
    <n v="515.71"/>
    <x v="8"/>
    <x v="77"/>
    <x v="77"/>
    <d v="2023-03-19T00:00:00"/>
    <x v="0"/>
    <x v="2"/>
    <s v="Sunday"/>
    <n v="297.26"/>
  </r>
  <r>
    <x v="78"/>
    <x v="53"/>
    <x v="78"/>
    <x v="1"/>
    <x v="23"/>
    <x v="2"/>
    <x v="78"/>
    <x v="1"/>
    <n v="521.59"/>
    <x v="2"/>
    <x v="78"/>
    <x v="78"/>
    <d v="2023-03-20T00:00:00"/>
    <x v="0"/>
    <x v="2"/>
    <s v="Monday"/>
    <n v="1928.64"/>
  </r>
  <r>
    <x v="79"/>
    <x v="17"/>
    <x v="79"/>
    <x v="1"/>
    <x v="33"/>
    <x v="1"/>
    <x v="79"/>
    <x v="0"/>
    <n v="967.76"/>
    <x v="3"/>
    <x v="79"/>
    <x v="79"/>
    <d v="2023-03-21T00:00:00"/>
    <x v="0"/>
    <x v="2"/>
    <s v="Tuesday"/>
    <n v="33.159999999999997"/>
  </r>
  <r>
    <x v="80"/>
    <x v="54"/>
    <x v="80"/>
    <x v="1"/>
    <x v="8"/>
    <x v="2"/>
    <x v="80"/>
    <x v="0"/>
    <n v="714.96"/>
    <x v="3"/>
    <x v="80"/>
    <x v="80"/>
    <d v="2023-03-22T00:00:00"/>
    <x v="0"/>
    <x v="2"/>
    <s v="Wednesday"/>
    <n v="578.98"/>
  </r>
  <r>
    <x v="81"/>
    <x v="55"/>
    <x v="81"/>
    <x v="1"/>
    <x v="2"/>
    <x v="0"/>
    <x v="81"/>
    <x v="1"/>
    <n v="11.55"/>
    <x v="0"/>
    <x v="81"/>
    <x v="81"/>
    <d v="2023-03-23T00:00:00"/>
    <x v="0"/>
    <x v="2"/>
    <s v="Thursday"/>
    <n v="1057.1300000000001"/>
  </r>
  <r>
    <x v="82"/>
    <x v="9"/>
    <x v="82"/>
    <x v="1"/>
    <x v="18"/>
    <x v="2"/>
    <x v="82"/>
    <x v="2"/>
    <n v="782.88"/>
    <x v="6"/>
    <x v="82"/>
    <x v="82"/>
    <d v="2023-03-24T00:00:00"/>
    <x v="0"/>
    <x v="2"/>
    <s v="Friday"/>
    <n v="885.3"/>
  </r>
  <r>
    <x v="83"/>
    <x v="56"/>
    <x v="83"/>
    <x v="1"/>
    <x v="23"/>
    <x v="0"/>
    <x v="83"/>
    <x v="1"/>
    <n v="239.24"/>
    <x v="2"/>
    <x v="83"/>
    <x v="83"/>
    <d v="2023-03-25T00:00:00"/>
    <x v="0"/>
    <x v="2"/>
    <s v="Saturday"/>
    <n v="1050.28"/>
  </r>
  <r>
    <x v="84"/>
    <x v="57"/>
    <x v="84"/>
    <x v="1"/>
    <x v="29"/>
    <x v="1"/>
    <x v="84"/>
    <x v="1"/>
    <n v="612.41999999999996"/>
    <x v="6"/>
    <x v="84"/>
    <x v="84"/>
    <d v="2023-03-26T00:00:00"/>
    <x v="0"/>
    <x v="2"/>
    <s v="Sunday"/>
    <n v="88.22"/>
  </r>
  <r>
    <x v="85"/>
    <x v="41"/>
    <x v="85"/>
    <x v="1"/>
    <x v="20"/>
    <x v="4"/>
    <x v="85"/>
    <x v="1"/>
    <n v="887.96"/>
    <x v="4"/>
    <x v="85"/>
    <x v="85"/>
    <d v="2023-03-27T00:00:00"/>
    <x v="0"/>
    <x v="2"/>
    <s v="Monday"/>
    <n v="719.6"/>
  </r>
  <r>
    <x v="86"/>
    <x v="12"/>
    <x v="86"/>
    <x v="1"/>
    <x v="20"/>
    <x v="3"/>
    <x v="86"/>
    <x v="0"/>
    <n v="276.95999999999998"/>
    <x v="8"/>
    <x v="86"/>
    <x v="86"/>
    <d v="2023-03-28T00:00:00"/>
    <x v="0"/>
    <x v="2"/>
    <s v="Tuesday"/>
    <n v="1744.63"/>
  </r>
  <r>
    <x v="87"/>
    <x v="7"/>
    <x v="87"/>
    <x v="1"/>
    <x v="37"/>
    <x v="4"/>
    <x v="87"/>
    <x v="0"/>
    <n v="90.61"/>
    <x v="1"/>
    <x v="87"/>
    <x v="87"/>
    <d v="2023-03-29T00:00:00"/>
    <x v="0"/>
    <x v="2"/>
    <s v="Wednesday"/>
    <n v="1453.53"/>
  </r>
  <r>
    <x v="88"/>
    <x v="58"/>
    <x v="88"/>
    <x v="1"/>
    <x v="12"/>
    <x v="0"/>
    <x v="88"/>
    <x v="1"/>
    <n v="886.06"/>
    <x v="2"/>
    <x v="88"/>
    <x v="88"/>
    <d v="2023-03-30T00:00:00"/>
    <x v="0"/>
    <x v="2"/>
    <s v="Thursday"/>
    <n v="810.52"/>
  </r>
  <r>
    <x v="89"/>
    <x v="21"/>
    <x v="89"/>
    <x v="1"/>
    <x v="1"/>
    <x v="4"/>
    <x v="89"/>
    <x v="2"/>
    <n v="156.66999999999999"/>
    <x v="7"/>
    <x v="89"/>
    <x v="89"/>
    <d v="2023-03-31T00:00:00"/>
    <x v="0"/>
    <x v="2"/>
    <s v="Friday"/>
    <n v="1539.19"/>
  </r>
  <r>
    <x v="90"/>
    <x v="11"/>
    <x v="90"/>
    <x v="1"/>
    <x v="38"/>
    <x v="1"/>
    <x v="90"/>
    <x v="1"/>
    <n v="614.57000000000005"/>
    <x v="1"/>
    <x v="90"/>
    <x v="90"/>
    <d v="2023-04-01T00:00:00"/>
    <x v="0"/>
    <x v="3"/>
    <s v="Saturday"/>
    <n v="451.06"/>
  </r>
  <r>
    <x v="91"/>
    <x v="3"/>
    <x v="91"/>
    <x v="1"/>
    <x v="34"/>
    <x v="0"/>
    <x v="91"/>
    <x v="0"/>
    <n v="816.44"/>
    <x v="4"/>
    <x v="91"/>
    <x v="91"/>
    <d v="2023-04-02T00:00:00"/>
    <x v="0"/>
    <x v="3"/>
    <s v="Sunday"/>
    <n v="1356.87"/>
  </r>
  <r>
    <x v="92"/>
    <x v="53"/>
    <x v="92"/>
    <x v="1"/>
    <x v="16"/>
    <x v="4"/>
    <x v="92"/>
    <x v="2"/>
    <n v="592.80999999999995"/>
    <x v="0"/>
    <x v="92"/>
    <x v="92"/>
    <d v="2023-04-03T00:00:00"/>
    <x v="0"/>
    <x v="3"/>
    <s v="Monday"/>
    <n v="1629.28"/>
  </r>
  <r>
    <x v="93"/>
    <x v="59"/>
    <x v="93"/>
    <x v="1"/>
    <x v="3"/>
    <x v="4"/>
    <x v="93"/>
    <x v="0"/>
    <n v="708.17"/>
    <x v="6"/>
    <x v="93"/>
    <x v="93"/>
    <d v="2023-04-04T00:00:00"/>
    <x v="0"/>
    <x v="3"/>
    <s v="Tuesday"/>
    <n v="1933.65"/>
  </r>
  <r>
    <x v="94"/>
    <x v="31"/>
    <x v="94"/>
    <x v="1"/>
    <x v="14"/>
    <x v="2"/>
    <x v="94"/>
    <x v="1"/>
    <n v="696.76"/>
    <x v="5"/>
    <x v="94"/>
    <x v="94"/>
    <d v="2023-04-05T00:00:00"/>
    <x v="0"/>
    <x v="3"/>
    <s v="Wednesday"/>
    <n v="676.07"/>
  </r>
  <r>
    <x v="95"/>
    <x v="5"/>
    <x v="95"/>
    <x v="1"/>
    <x v="10"/>
    <x v="1"/>
    <x v="95"/>
    <x v="0"/>
    <n v="479.46"/>
    <x v="6"/>
    <x v="95"/>
    <x v="95"/>
    <d v="2023-04-06T00:00:00"/>
    <x v="0"/>
    <x v="3"/>
    <s v="Thursday"/>
    <n v="1858.17"/>
  </r>
  <r>
    <x v="96"/>
    <x v="60"/>
    <x v="96"/>
    <x v="1"/>
    <x v="7"/>
    <x v="4"/>
    <x v="96"/>
    <x v="1"/>
    <n v="135.97999999999999"/>
    <x v="4"/>
    <x v="96"/>
    <x v="96"/>
    <d v="2023-04-07T00:00:00"/>
    <x v="0"/>
    <x v="3"/>
    <s v="Friday"/>
    <n v="211.15"/>
  </r>
  <r>
    <x v="97"/>
    <x v="50"/>
    <x v="97"/>
    <x v="1"/>
    <x v="19"/>
    <x v="4"/>
    <x v="97"/>
    <x v="0"/>
    <n v="94.42"/>
    <x v="1"/>
    <x v="97"/>
    <x v="97"/>
    <d v="2023-04-08T00:00:00"/>
    <x v="0"/>
    <x v="3"/>
    <s v="Saturday"/>
    <n v="849.71"/>
  </r>
  <r>
    <x v="98"/>
    <x v="27"/>
    <x v="98"/>
    <x v="1"/>
    <x v="21"/>
    <x v="4"/>
    <x v="98"/>
    <x v="1"/>
    <n v="444.73"/>
    <x v="8"/>
    <x v="98"/>
    <x v="98"/>
    <d v="2023-04-09T00:00:00"/>
    <x v="0"/>
    <x v="3"/>
    <s v="Sunday"/>
    <n v="921.08"/>
  </r>
  <r>
    <x v="99"/>
    <x v="61"/>
    <x v="99"/>
    <x v="1"/>
    <x v="38"/>
    <x v="2"/>
    <x v="99"/>
    <x v="2"/>
    <n v="460.21"/>
    <x v="5"/>
    <x v="99"/>
    <x v="99"/>
    <d v="2023-04-10T00:00:00"/>
    <x v="0"/>
    <x v="3"/>
    <s v="Monday"/>
    <n v="1786.2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F50A5B-6C37-40D5-92DA-80398FC2CF8E}" name="PivotTable40" cacheId="5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78:C95" firstHeaderRow="1" firstDataRow="1" firstDataCol="0"/>
  <pivotFields count="17">
    <pivotField showAll="0">
      <items count="1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showAll="0">
      <items count="63">
        <item x="6"/>
        <item x="5"/>
        <item x="29"/>
        <item x="40"/>
        <item x="37"/>
        <item x="47"/>
        <item x="56"/>
        <item x="36"/>
        <item x="10"/>
        <item x="3"/>
        <item x="30"/>
        <item x="15"/>
        <item x="51"/>
        <item x="46"/>
        <item x="1"/>
        <item x="57"/>
        <item x="44"/>
        <item x="38"/>
        <item x="60"/>
        <item x="11"/>
        <item x="42"/>
        <item x="13"/>
        <item x="0"/>
        <item x="22"/>
        <item x="33"/>
        <item x="7"/>
        <item x="32"/>
        <item x="19"/>
        <item x="48"/>
        <item x="59"/>
        <item x="58"/>
        <item x="8"/>
        <item x="27"/>
        <item x="9"/>
        <item x="41"/>
        <item x="25"/>
        <item x="14"/>
        <item x="17"/>
        <item x="26"/>
        <item x="53"/>
        <item x="39"/>
        <item x="50"/>
        <item x="20"/>
        <item x="28"/>
        <item x="35"/>
        <item x="52"/>
        <item x="23"/>
        <item x="16"/>
        <item x="24"/>
        <item x="4"/>
        <item x="61"/>
        <item x="45"/>
        <item x="12"/>
        <item x="49"/>
        <item x="2"/>
        <item x="54"/>
        <item x="21"/>
        <item x="31"/>
        <item x="43"/>
        <item x="55"/>
        <item x="34"/>
        <item x="18"/>
        <item t="default"/>
      </items>
    </pivotField>
    <pivotField showAll="0">
      <items count="101">
        <item sd="0" x="59"/>
        <item x="96"/>
        <item x="23"/>
        <item x="9"/>
        <item x="57"/>
        <item x="40"/>
        <item x="69"/>
        <item x="31"/>
        <item x="94"/>
        <item x="98"/>
        <item x="89"/>
        <item x="52"/>
        <item x="67"/>
        <item x="99"/>
        <item x="6"/>
        <item x="64"/>
        <item x="32"/>
        <item x="45"/>
        <item x="56"/>
        <item x="73"/>
        <item x="46"/>
        <item x="13"/>
        <item x="27"/>
        <item x="42"/>
        <item x="76"/>
        <item x="3"/>
        <item x="63"/>
        <item x="62"/>
        <item x="84"/>
        <item x="91"/>
        <item x="61"/>
        <item x="50"/>
        <item x="12"/>
        <item x="58"/>
        <item x="92"/>
        <item x="43"/>
        <item x="37"/>
        <item x="77"/>
        <item x="34"/>
        <item x="81"/>
        <item x="60"/>
        <item x="82"/>
        <item x="8"/>
        <item x="41"/>
        <item x="38"/>
        <item x="53"/>
        <item x="20"/>
        <item x="16"/>
        <item x="14"/>
        <item x="5"/>
        <item x="47"/>
        <item x="36"/>
        <item x="26"/>
        <item x="25"/>
        <item x="49"/>
        <item x="33"/>
        <item x="72"/>
        <item x="93"/>
        <item x="35"/>
        <item x="17"/>
        <item x="0"/>
        <item x="86"/>
        <item x="83"/>
        <item x="39"/>
        <item x="15"/>
        <item x="7"/>
        <item x="97"/>
        <item x="30"/>
        <item x="65"/>
        <item x="75"/>
        <item x="10"/>
        <item x="19"/>
        <item x="29"/>
        <item x="48"/>
        <item x="55"/>
        <item x="11"/>
        <item sd="0" x="68"/>
        <item x="90"/>
        <item sd="0" x="1"/>
        <item x="78"/>
        <item x="2"/>
        <item x="51"/>
        <item x="21"/>
        <item x="71"/>
        <item sd="0" x="79"/>
        <item x="24"/>
        <item x="70"/>
        <item x="18"/>
        <item x="66"/>
        <item x="54"/>
        <item x="88"/>
        <item x="22"/>
        <item x="44"/>
        <item x="74"/>
        <item x="85"/>
        <item x="4"/>
        <item x="95"/>
        <item x="28"/>
        <item x="87"/>
        <item x="80"/>
        <item t="default"/>
      </items>
    </pivotField>
    <pivotField showAll="0"/>
    <pivotField showAll="0">
      <items count="40">
        <item x="36"/>
        <item x="0"/>
        <item x="3"/>
        <item x="25"/>
        <item x="27"/>
        <item x="32"/>
        <item x="13"/>
        <item x="15"/>
        <item x="18"/>
        <item x="8"/>
        <item x="17"/>
        <item x="29"/>
        <item x="9"/>
        <item x="7"/>
        <item x="12"/>
        <item x="11"/>
        <item x="2"/>
        <item x="21"/>
        <item x="26"/>
        <item x="14"/>
        <item x="37"/>
        <item x="1"/>
        <item x="20"/>
        <item x="10"/>
        <item x="24"/>
        <item x="19"/>
        <item x="30"/>
        <item x="5"/>
        <item x="16"/>
        <item x="33"/>
        <item x="38"/>
        <item x="4"/>
        <item x="28"/>
        <item x="6"/>
        <item x="35"/>
        <item x="34"/>
        <item x="31"/>
        <item x="22"/>
        <item x="23"/>
        <item t="default"/>
      </items>
    </pivotField>
    <pivotField showAll="0">
      <items count="6">
        <item x="4"/>
        <item x="0"/>
        <item x="3"/>
        <item x="2"/>
        <item x="1"/>
        <item t="default"/>
      </items>
    </pivotField>
    <pivotField showAll="0">
      <items count="101">
        <item x="11"/>
        <item x="10"/>
        <item x="7"/>
        <item x="30"/>
        <item x="75"/>
        <item x="95"/>
        <item x="23"/>
        <item x="38"/>
        <item x="37"/>
        <item x="50"/>
        <item x="92"/>
        <item x="85"/>
        <item x="4"/>
        <item x="26"/>
        <item x="66"/>
        <item x="40"/>
        <item x="22"/>
        <item x="62"/>
        <item x="9"/>
        <item x="90"/>
        <item x="99"/>
        <item x="59"/>
        <item x="42"/>
        <item x="54"/>
        <item x="72"/>
        <item x="8"/>
        <item x="53"/>
        <item x="70"/>
        <item x="25"/>
        <item x="12"/>
        <item x="21"/>
        <item x="65"/>
        <item x="83"/>
        <item x="27"/>
        <item x="63"/>
        <item x="14"/>
        <item x="29"/>
        <item x="64"/>
        <item x="34"/>
        <item x="97"/>
        <item x="32"/>
        <item x="55"/>
        <item x="31"/>
        <item x="88"/>
        <item x="86"/>
        <item x="44"/>
        <item x="57"/>
        <item x="46"/>
        <item x="93"/>
        <item x="41"/>
        <item x="79"/>
        <item x="60"/>
        <item x="49"/>
        <item x="52"/>
        <item x="1"/>
        <item x="58"/>
        <item x="51"/>
        <item x="71"/>
        <item x="67"/>
        <item x="87"/>
        <item x="28"/>
        <item x="16"/>
        <item x="43"/>
        <item x="13"/>
        <item x="74"/>
        <item x="36"/>
        <item x="89"/>
        <item x="35"/>
        <item x="17"/>
        <item x="78"/>
        <item x="0"/>
        <item x="47"/>
        <item x="91"/>
        <item x="98"/>
        <item x="69"/>
        <item x="33"/>
        <item x="3"/>
        <item x="94"/>
        <item x="96"/>
        <item x="82"/>
        <item x="2"/>
        <item x="48"/>
        <item x="73"/>
        <item x="19"/>
        <item x="45"/>
        <item x="20"/>
        <item x="39"/>
        <item x="5"/>
        <item x="6"/>
        <item x="18"/>
        <item x="84"/>
        <item x="15"/>
        <item x="80"/>
        <item x="56"/>
        <item x="61"/>
        <item x="24"/>
        <item x="76"/>
        <item x="81"/>
        <item x="77"/>
        <item x="68"/>
        <item t="default"/>
      </items>
    </pivotField>
    <pivotField showAll="0">
      <items count="4">
        <item x="2"/>
        <item x="0"/>
        <item x="1"/>
        <item t="default"/>
      </items>
    </pivotField>
    <pivotField showAll="0"/>
    <pivotField showAll="0">
      <items count="10">
        <item x="2"/>
        <item x="1"/>
        <item x="5"/>
        <item x="0"/>
        <item x="4"/>
        <item x="8"/>
        <item x="6"/>
        <item x="7"/>
        <item x="3"/>
        <item t="default"/>
      </items>
    </pivotField>
    <pivotField showAll="0"/>
    <pivotField showAll="0">
      <items count="101">
        <item x="53"/>
        <item x="91"/>
        <item x="51"/>
        <item x="62"/>
        <item x="70"/>
        <item x="10"/>
        <item x="83"/>
        <item x="58"/>
        <item x="44"/>
        <item x="94"/>
        <item x="69"/>
        <item x="88"/>
        <item x="64"/>
        <item x="61"/>
        <item x="71"/>
        <item x="2"/>
        <item x="78"/>
        <item x="59"/>
        <item x="42"/>
        <item x="21"/>
        <item x="84"/>
        <item x="38"/>
        <item x="31"/>
        <item x="56"/>
        <item x="96"/>
        <item x="12"/>
        <item x="50"/>
        <item x="6"/>
        <item x="75"/>
        <item x="92"/>
        <item x="8"/>
        <item x="68"/>
        <item x="16"/>
        <item x="55"/>
        <item x="24"/>
        <item x="90"/>
        <item x="43"/>
        <item x="18"/>
        <item x="65"/>
        <item x="97"/>
        <item x="7"/>
        <item x="37"/>
        <item x="0"/>
        <item x="66"/>
        <item x="47"/>
        <item x="20"/>
        <item x="9"/>
        <item x="54"/>
        <item x="60"/>
        <item x="99"/>
        <item x="87"/>
        <item x="3"/>
        <item x="40"/>
        <item x="1"/>
        <item x="14"/>
        <item x="19"/>
        <item x="52"/>
        <item x="93"/>
        <item x="22"/>
        <item x="28"/>
        <item x="49"/>
        <item x="82"/>
        <item x="77"/>
        <item x="48"/>
        <item x="76"/>
        <item x="45"/>
        <item x="5"/>
        <item x="13"/>
        <item x="41"/>
        <item x="81"/>
        <item x="26"/>
        <item x="57"/>
        <item x="72"/>
        <item x="29"/>
        <item x="17"/>
        <item x="63"/>
        <item x="32"/>
        <item x="36"/>
        <item x="4"/>
        <item x="46"/>
        <item x="85"/>
        <item x="25"/>
        <item x="33"/>
        <item x="23"/>
        <item x="86"/>
        <item x="30"/>
        <item x="98"/>
        <item x="89"/>
        <item x="27"/>
        <item x="74"/>
        <item x="95"/>
        <item x="73"/>
        <item x="34"/>
        <item x="67"/>
        <item x="15"/>
        <item x="11"/>
        <item x="35"/>
        <item x="39"/>
        <item x="80"/>
        <item x="79"/>
        <item t="default"/>
      </items>
    </pivotField>
    <pivotField numFmtId="166" showAll="0"/>
    <pivotField showAll="0">
      <items count="2">
        <item x="0"/>
        <item t="default"/>
      </items>
    </pivotField>
    <pivotField showAll="0"/>
    <pivotField showAll="0"/>
    <pivotField showAll="0"/>
  </pivotFields>
  <pivotTableStyleInfo name="PivotStyleLight16" showRowHeaders="1" showColHeaders="1" showRowStripes="0" showColStripes="0" showLastColumn="1"/>
  <filters count="1">
    <filter fld="4" type="captionBetween" evalOrder="-1" id="8" stringValue1="26" stringValue2="35">
      <autoFilter ref="A1">
        <filterColumn colId="0">
          <customFilters and="1">
            <customFilter operator="greaterThanOrEqual" val="26"/>
            <customFilter operator="lessThanOrEqual" val="35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782943-4C1E-41A9-87E2-02B7798CC01C}" name="PivotTable31" cacheId="5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7:B39" firstHeaderRow="1" firstDataRow="1" firstDataCol="1"/>
  <pivotFields count="17">
    <pivotField showAll="0">
      <items count="1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showAll="0">
      <items count="63">
        <item x="6"/>
        <item x="5"/>
        <item x="29"/>
        <item x="40"/>
        <item x="37"/>
        <item x="47"/>
        <item x="56"/>
        <item x="36"/>
        <item x="10"/>
        <item x="3"/>
        <item x="30"/>
        <item x="15"/>
        <item x="51"/>
        <item x="46"/>
        <item x="1"/>
        <item x="57"/>
        <item x="44"/>
        <item x="38"/>
        <item x="60"/>
        <item x="11"/>
        <item x="42"/>
        <item x="13"/>
        <item x="0"/>
        <item x="22"/>
        <item x="33"/>
        <item x="7"/>
        <item x="32"/>
        <item x="19"/>
        <item x="48"/>
        <item x="59"/>
        <item x="58"/>
        <item x="8"/>
        <item x="27"/>
        <item x="9"/>
        <item x="41"/>
        <item x="25"/>
        <item x="14"/>
        <item x="17"/>
        <item x="26"/>
        <item x="53"/>
        <item x="39"/>
        <item x="50"/>
        <item x="20"/>
        <item x="28"/>
        <item x="35"/>
        <item x="52"/>
        <item x="23"/>
        <item x="16"/>
        <item x="24"/>
        <item x="4"/>
        <item x="61"/>
        <item x="45"/>
        <item x="12"/>
        <item x="49"/>
        <item x="2"/>
        <item x="54"/>
        <item x="21"/>
        <item x="31"/>
        <item x="43"/>
        <item x="55"/>
        <item x="34"/>
        <item x="18"/>
        <item t="default"/>
      </items>
    </pivotField>
    <pivotField showAll="0">
      <items count="101">
        <item sd="0" x="59"/>
        <item x="96"/>
        <item x="23"/>
        <item x="9"/>
        <item x="57"/>
        <item x="40"/>
        <item x="69"/>
        <item x="31"/>
        <item x="94"/>
        <item x="98"/>
        <item x="89"/>
        <item x="52"/>
        <item x="67"/>
        <item x="99"/>
        <item x="6"/>
        <item x="64"/>
        <item x="32"/>
        <item x="45"/>
        <item x="56"/>
        <item x="73"/>
        <item x="46"/>
        <item x="13"/>
        <item x="27"/>
        <item x="42"/>
        <item x="76"/>
        <item x="3"/>
        <item x="63"/>
        <item x="62"/>
        <item x="84"/>
        <item x="91"/>
        <item x="61"/>
        <item x="50"/>
        <item x="12"/>
        <item x="58"/>
        <item x="92"/>
        <item x="43"/>
        <item x="37"/>
        <item x="77"/>
        <item x="34"/>
        <item x="81"/>
        <item x="60"/>
        <item x="82"/>
        <item x="8"/>
        <item x="41"/>
        <item x="38"/>
        <item x="53"/>
        <item x="20"/>
        <item x="16"/>
        <item x="14"/>
        <item x="5"/>
        <item x="47"/>
        <item x="36"/>
        <item x="26"/>
        <item x="25"/>
        <item x="49"/>
        <item x="33"/>
        <item x="72"/>
        <item x="93"/>
        <item x="35"/>
        <item x="17"/>
        <item x="0"/>
        <item x="86"/>
        <item x="83"/>
        <item x="39"/>
        <item x="15"/>
        <item x="7"/>
        <item x="97"/>
        <item x="30"/>
        <item x="65"/>
        <item x="75"/>
        <item x="10"/>
        <item x="19"/>
        <item x="29"/>
        <item x="48"/>
        <item x="55"/>
        <item x="11"/>
        <item sd="0" x="68"/>
        <item x="90"/>
        <item sd="0" x="1"/>
        <item x="78"/>
        <item x="2"/>
        <item x="51"/>
        <item x="21"/>
        <item x="71"/>
        <item sd="0" x="79"/>
        <item x="24"/>
        <item x="70"/>
        <item x="18"/>
        <item x="66"/>
        <item x="54"/>
        <item x="88"/>
        <item x="22"/>
        <item x="44"/>
        <item x="74"/>
        <item x="85"/>
        <item x="4"/>
        <item x="95"/>
        <item x="28"/>
        <item x="87"/>
        <item x="80"/>
        <item t="default"/>
      </items>
    </pivotField>
    <pivotField showAll="0"/>
    <pivotField showAll="0"/>
    <pivotField showAll="0">
      <items count="6">
        <item x="4"/>
        <item x="0"/>
        <item x="3"/>
        <item x="2"/>
        <item x="1"/>
        <item t="default"/>
      </items>
    </pivotField>
    <pivotField axis="axisRow" showAll="0" measureFilter="1" sortType="descending">
      <items count="101">
        <item x="11"/>
        <item x="10"/>
        <item x="7"/>
        <item x="30"/>
        <item x="75"/>
        <item x="95"/>
        <item x="23"/>
        <item x="38"/>
        <item x="37"/>
        <item x="50"/>
        <item x="92"/>
        <item x="85"/>
        <item x="4"/>
        <item x="26"/>
        <item x="66"/>
        <item x="40"/>
        <item x="22"/>
        <item x="62"/>
        <item x="9"/>
        <item x="90"/>
        <item x="99"/>
        <item x="59"/>
        <item x="42"/>
        <item x="54"/>
        <item x="72"/>
        <item x="8"/>
        <item x="53"/>
        <item x="70"/>
        <item x="25"/>
        <item x="12"/>
        <item x="21"/>
        <item x="65"/>
        <item x="83"/>
        <item x="27"/>
        <item x="63"/>
        <item x="14"/>
        <item x="29"/>
        <item x="64"/>
        <item x="34"/>
        <item x="97"/>
        <item x="32"/>
        <item x="55"/>
        <item x="31"/>
        <item x="88"/>
        <item x="86"/>
        <item x="44"/>
        <item x="57"/>
        <item x="46"/>
        <item x="93"/>
        <item x="41"/>
        <item x="79"/>
        <item x="60"/>
        <item x="49"/>
        <item x="52"/>
        <item x="1"/>
        <item x="58"/>
        <item x="51"/>
        <item x="71"/>
        <item x="67"/>
        <item x="87"/>
        <item x="28"/>
        <item x="16"/>
        <item x="43"/>
        <item x="13"/>
        <item x="74"/>
        <item x="36"/>
        <item x="89"/>
        <item x="35"/>
        <item x="17"/>
        <item x="78"/>
        <item x="0"/>
        <item x="47"/>
        <item x="91"/>
        <item x="98"/>
        <item x="69"/>
        <item x="33"/>
        <item x="3"/>
        <item x="94"/>
        <item x="96"/>
        <item x="82"/>
        <item x="2"/>
        <item x="48"/>
        <item x="73"/>
        <item x="19"/>
        <item x="45"/>
        <item x="20"/>
        <item x="39"/>
        <item x="5"/>
        <item x="6"/>
        <item x="18"/>
        <item x="84"/>
        <item x="15"/>
        <item x="80"/>
        <item x="56"/>
        <item x="61"/>
        <item x="24"/>
        <item x="76"/>
        <item x="81"/>
        <item x="77"/>
        <item x="6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4">
        <item x="2"/>
        <item x="0"/>
        <item x="1"/>
        <item t="default"/>
      </items>
    </pivotField>
    <pivotField showAll="0"/>
    <pivotField showAll="0">
      <items count="10">
        <item x="2"/>
        <item x="1"/>
        <item x="5"/>
        <item x="0"/>
        <item x="4"/>
        <item x="8"/>
        <item x="6"/>
        <item x="7"/>
        <item x="3"/>
        <item t="default"/>
      </items>
    </pivotField>
    <pivotField dataField="1" showAll="0"/>
    <pivotField showAll="0">
      <items count="101">
        <item x="53"/>
        <item x="91"/>
        <item x="51"/>
        <item x="62"/>
        <item x="70"/>
        <item x="10"/>
        <item x="83"/>
        <item x="58"/>
        <item x="44"/>
        <item x="94"/>
        <item x="69"/>
        <item x="88"/>
        <item x="64"/>
        <item x="61"/>
        <item x="71"/>
        <item x="2"/>
        <item x="78"/>
        <item x="59"/>
        <item x="42"/>
        <item x="21"/>
        <item x="84"/>
        <item x="38"/>
        <item x="31"/>
        <item x="56"/>
        <item x="96"/>
        <item x="12"/>
        <item x="50"/>
        <item x="6"/>
        <item x="75"/>
        <item x="92"/>
        <item x="8"/>
        <item x="68"/>
        <item x="16"/>
        <item x="55"/>
        <item x="24"/>
        <item x="90"/>
        <item x="43"/>
        <item x="18"/>
        <item x="65"/>
        <item x="97"/>
        <item x="7"/>
        <item x="37"/>
        <item x="0"/>
        <item x="66"/>
        <item x="47"/>
        <item x="20"/>
        <item x="9"/>
        <item x="54"/>
        <item x="60"/>
        <item x="99"/>
        <item x="87"/>
        <item x="3"/>
        <item x="40"/>
        <item x="1"/>
        <item x="14"/>
        <item x="19"/>
        <item x="52"/>
        <item x="93"/>
        <item x="22"/>
        <item x="28"/>
        <item x="49"/>
        <item x="82"/>
        <item x="77"/>
        <item x="48"/>
        <item x="76"/>
        <item x="45"/>
        <item x="5"/>
        <item x="13"/>
        <item x="41"/>
        <item x="81"/>
        <item x="26"/>
        <item x="57"/>
        <item x="72"/>
        <item x="29"/>
        <item x="17"/>
        <item x="63"/>
        <item x="32"/>
        <item x="36"/>
        <item x="4"/>
        <item x="46"/>
        <item x="85"/>
        <item x="25"/>
        <item x="33"/>
        <item x="23"/>
        <item x="86"/>
        <item x="30"/>
        <item x="98"/>
        <item x="89"/>
        <item x="27"/>
        <item x="74"/>
        <item x="95"/>
        <item x="73"/>
        <item x="34"/>
        <item x="67"/>
        <item x="15"/>
        <item x="11"/>
        <item x="35"/>
        <item x="39"/>
        <item x="80"/>
        <item x="79"/>
        <item t="default"/>
      </items>
    </pivotField>
    <pivotField numFmtId="166" showAll="0"/>
    <pivotField showAll="0">
      <items count="2">
        <item x="0"/>
        <item t="default"/>
      </items>
    </pivotField>
    <pivotField showAll="0"/>
    <pivotField showAll="0"/>
    <pivotField showAll="0"/>
  </pivotFields>
  <rowFields count="1">
    <field x="6"/>
  </rowFields>
  <rowItems count="2">
    <i>
      <x v="50"/>
    </i>
    <i t="grand">
      <x/>
    </i>
  </rowItems>
  <colItems count="1">
    <i/>
  </colItems>
  <dataFields count="1">
    <dataField name="Sum of unit price" fld="10" baseField="0" baseItem="0" numFmtId="172"/>
  </dataFields>
  <pivotTableStyleInfo name="PivotStyleLight16" showRowHeaders="1" showColHeaders="1" showRowStripes="0" showColStripes="0" showLastColumn="1"/>
  <filters count="1">
    <filter fld="6" type="count" evalOrder="-1" id="5" iMeasureFld="0">
      <autoFilter ref="A1">
        <filterColumn colId="0">
          <top10 val="1" filterVal="1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AAFC12-1493-460C-BE5D-8ACE0B565782}" name="PivotTable30" cacheId="5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0:B34" firstHeaderRow="1" firstDataRow="1" firstDataCol="1"/>
  <pivotFields count="17">
    <pivotField showAll="0">
      <items count="1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showAll="0">
      <items count="63">
        <item x="6"/>
        <item x="5"/>
        <item x="29"/>
        <item x="40"/>
        <item x="37"/>
        <item x="47"/>
        <item x="56"/>
        <item x="36"/>
        <item x="10"/>
        <item x="3"/>
        <item x="30"/>
        <item x="15"/>
        <item x="51"/>
        <item x="46"/>
        <item x="1"/>
        <item x="57"/>
        <item x="44"/>
        <item x="38"/>
        <item x="60"/>
        <item x="11"/>
        <item x="42"/>
        <item x="13"/>
        <item x="0"/>
        <item x="22"/>
        <item x="33"/>
        <item x="7"/>
        <item x="32"/>
        <item x="19"/>
        <item x="48"/>
        <item x="59"/>
        <item x="58"/>
        <item x="8"/>
        <item x="27"/>
        <item x="9"/>
        <item x="41"/>
        <item x="25"/>
        <item x="14"/>
        <item x="17"/>
        <item x="26"/>
        <item x="53"/>
        <item x="39"/>
        <item x="50"/>
        <item x="20"/>
        <item x="28"/>
        <item x="35"/>
        <item x="52"/>
        <item x="23"/>
        <item x="16"/>
        <item x="24"/>
        <item x="4"/>
        <item x="61"/>
        <item x="45"/>
        <item x="12"/>
        <item x="49"/>
        <item x="2"/>
        <item x="54"/>
        <item x="21"/>
        <item x="31"/>
        <item x="43"/>
        <item x="55"/>
        <item x="34"/>
        <item x="18"/>
        <item t="default"/>
      </items>
    </pivotField>
    <pivotField axis="axisRow" showAll="0" measureFilter="1" sortType="descending">
      <items count="101">
        <item sd="0" x="59"/>
        <item x="96"/>
        <item x="23"/>
        <item x="9"/>
        <item x="57"/>
        <item x="40"/>
        <item x="69"/>
        <item x="31"/>
        <item x="94"/>
        <item x="98"/>
        <item x="89"/>
        <item x="52"/>
        <item x="67"/>
        <item x="99"/>
        <item x="6"/>
        <item x="64"/>
        <item x="32"/>
        <item x="45"/>
        <item x="56"/>
        <item x="73"/>
        <item x="46"/>
        <item x="13"/>
        <item x="27"/>
        <item x="42"/>
        <item x="76"/>
        <item x="3"/>
        <item x="63"/>
        <item x="62"/>
        <item x="84"/>
        <item x="91"/>
        <item x="61"/>
        <item x="50"/>
        <item x="12"/>
        <item x="58"/>
        <item x="92"/>
        <item x="43"/>
        <item x="37"/>
        <item x="77"/>
        <item x="34"/>
        <item x="81"/>
        <item x="60"/>
        <item x="82"/>
        <item x="8"/>
        <item x="41"/>
        <item x="38"/>
        <item x="53"/>
        <item x="20"/>
        <item x="16"/>
        <item x="14"/>
        <item x="5"/>
        <item x="47"/>
        <item x="36"/>
        <item x="26"/>
        <item x="25"/>
        <item x="49"/>
        <item x="33"/>
        <item x="72"/>
        <item x="93"/>
        <item x="35"/>
        <item x="17"/>
        <item x="0"/>
        <item x="86"/>
        <item x="83"/>
        <item x="39"/>
        <item x="15"/>
        <item x="7"/>
        <item x="97"/>
        <item x="30"/>
        <item x="65"/>
        <item x="75"/>
        <item x="10"/>
        <item x="19"/>
        <item x="29"/>
        <item x="48"/>
        <item x="55"/>
        <item x="11"/>
        <item sd="0" x="68"/>
        <item x="90"/>
        <item sd="0" x="1"/>
        <item x="78"/>
        <item x="2"/>
        <item x="51"/>
        <item x="21"/>
        <item x="71"/>
        <item sd="0" x="79"/>
        <item x="24"/>
        <item x="70"/>
        <item x="18"/>
        <item x="66"/>
        <item x="54"/>
        <item x="88"/>
        <item x="22"/>
        <item x="44"/>
        <item x="74"/>
        <item x="85"/>
        <item x="4"/>
        <item x="95"/>
        <item x="28"/>
        <item x="87"/>
        <item x="8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>
      <items count="6">
        <item x="4"/>
        <item x="0"/>
        <item x="3"/>
        <item x="2"/>
        <item x="1"/>
        <item t="default"/>
      </items>
    </pivotField>
    <pivotField showAll="0">
      <items count="101">
        <item x="11"/>
        <item x="10"/>
        <item x="7"/>
        <item x="30"/>
        <item x="75"/>
        <item x="95"/>
        <item x="23"/>
        <item x="38"/>
        <item x="37"/>
        <item x="50"/>
        <item x="92"/>
        <item x="85"/>
        <item x="4"/>
        <item x="26"/>
        <item x="66"/>
        <item x="40"/>
        <item x="22"/>
        <item x="62"/>
        <item x="9"/>
        <item x="90"/>
        <item x="99"/>
        <item x="59"/>
        <item x="42"/>
        <item x="54"/>
        <item x="72"/>
        <item x="8"/>
        <item x="53"/>
        <item x="70"/>
        <item x="25"/>
        <item x="12"/>
        <item x="21"/>
        <item x="65"/>
        <item x="83"/>
        <item x="27"/>
        <item x="63"/>
        <item x="14"/>
        <item x="29"/>
        <item x="64"/>
        <item x="34"/>
        <item x="97"/>
        <item x="32"/>
        <item x="55"/>
        <item x="31"/>
        <item x="88"/>
        <item x="86"/>
        <item x="44"/>
        <item x="57"/>
        <item x="46"/>
        <item x="93"/>
        <item x="41"/>
        <item x="79"/>
        <item x="60"/>
        <item x="49"/>
        <item x="52"/>
        <item x="1"/>
        <item x="58"/>
        <item x="51"/>
        <item x="71"/>
        <item x="67"/>
        <item x="87"/>
        <item x="28"/>
        <item x="16"/>
        <item x="43"/>
        <item x="13"/>
        <item x="74"/>
        <item x="36"/>
        <item x="89"/>
        <item x="35"/>
        <item x="17"/>
        <item x="78"/>
        <item x="0"/>
        <item x="47"/>
        <item x="91"/>
        <item x="98"/>
        <item x="69"/>
        <item x="33"/>
        <item x="3"/>
        <item x="94"/>
        <item x="96"/>
        <item x="82"/>
        <item x="2"/>
        <item x="48"/>
        <item x="73"/>
        <item x="19"/>
        <item x="45"/>
        <item x="20"/>
        <item x="39"/>
        <item x="5"/>
        <item x="6"/>
        <item x="18"/>
        <item x="84"/>
        <item x="15"/>
        <item x="80"/>
        <item x="56"/>
        <item x="61"/>
        <item x="24"/>
        <item x="76"/>
        <item x="81"/>
        <item x="77"/>
        <item x="68"/>
        <item t="default"/>
      </items>
    </pivotField>
    <pivotField showAll="0">
      <items count="4">
        <item x="2"/>
        <item x="0"/>
        <item x="1"/>
        <item t="default"/>
      </items>
    </pivotField>
    <pivotField showAll="0"/>
    <pivotField axis="axisRow" showAll="0" sortType="descending">
      <items count="10">
        <item x="2"/>
        <item x="1"/>
        <item x="5"/>
        <item x="0"/>
        <item x="4"/>
        <item x="8"/>
        <item x="6"/>
        <item x="7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showAll="0">
      <items count="101">
        <item x="53"/>
        <item x="91"/>
        <item x="51"/>
        <item x="62"/>
        <item x="70"/>
        <item x="10"/>
        <item x="83"/>
        <item x="58"/>
        <item x="44"/>
        <item x="94"/>
        <item x="69"/>
        <item x="88"/>
        <item x="64"/>
        <item x="61"/>
        <item x="71"/>
        <item x="2"/>
        <item x="78"/>
        <item x="59"/>
        <item x="42"/>
        <item x="21"/>
        <item x="84"/>
        <item x="38"/>
        <item x="31"/>
        <item x="56"/>
        <item x="96"/>
        <item x="12"/>
        <item x="50"/>
        <item x="6"/>
        <item x="75"/>
        <item x="92"/>
        <item x="8"/>
        <item x="68"/>
        <item x="16"/>
        <item x="55"/>
        <item x="24"/>
        <item x="90"/>
        <item x="43"/>
        <item x="18"/>
        <item x="65"/>
        <item x="97"/>
        <item x="7"/>
        <item x="37"/>
        <item x="0"/>
        <item x="66"/>
        <item x="47"/>
        <item x="20"/>
        <item x="9"/>
        <item x="54"/>
        <item x="60"/>
        <item x="99"/>
        <item x="87"/>
        <item x="3"/>
        <item x="40"/>
        <item x="1"/>
        <item x="14"/>
        <item x="19"/>
        <item x="52"/>
        <item x="93"/>
        <item x="22"/>
        <item x="28"/>
        <item x="49"/>
        <item x="82"/>
        <item x="77"/>
        <item x="48"/>
        <item x="76"/>
        <item x="45"/>
        <item x="5"/>
        <item x="13"/>
        <item x="41"/>
        <item x="81"/>
        <item x="26"/>
        <item x="57"/>
        <item x="72"/>
        <item x="29"/>
        <item x="17"/>
        <item x="63"/>
        <item x="32"/>
        <item x="36"/>
        <item x="4"/>
        <item x="46"/>
        <item x="85"/>
        <item x="25"/>
        <item x="33"/>
        <item x="23"/>
        <item x="86"/>
        <item x="30"/>
        <item x="98"/>
        <item x="89"/>
        <item x="27"/>
        <item x="74"/>
        <item x="95"/>
        <item x="73"/>
        <item x="34"/>
        <item x="67"/>
        <item x="15"/>
        <item x="11"/>
        <item x="35"/>
        <item x="39"/>
        <item x="80"/>
        <item x="79"/>
        <item t="default"/>
      </items>
    </pivotField>
    <pivotField numFmtId="166" showAll="0"/>
    <pivotField showAll="0">
      <items count="2">
        <item x="0"/>
        <item t="default"/>
      </items>
    </pivotField>
    <pivotField showAll="0"/>
    <pivotField showAll="0"/>
    <pivotField showAll="0"/>
  </pivotFields>
  <rowFields count="2">
    <field x="2"/>
    <field x="9"/>
  </rowFields>
  <rowItems count="4">
    <i>
      <x v="84"/>
    </i>
    <i>
      <x v="76"/>
    </i>
    <i>
      <x v="78"/>
    </i>
    <i t="grand">
      <x/>
    </i>
  </rowItems>
  <colItems count="1">
    <i/>
  </colItems>
  <dataFields count="1">
    <dataField name="Sum of unit price" fld="10" baseField="0" baseItem="0" numFmtId="172"/>
  </dataFields>
  <pivotTableStyleInfo name="PivotStyleLight16" showRowHeaders="1" showColHeaders="1" showRowStripes="0" showColStripes="0" showLastColumn="1"/>
  <filters count="1">
    <filter fld="2" type="count" evalOrder="-1" id="4" iMeasureFld="0">
      <autoFilter ref="A1">
        <filterColumn colId="0">
          <top10 val="3" filterVal="3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B52154-58E0-4F56-8D60-4543DCFC8471}" name="PivotTable29" cacheId="5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H116:J133" firstHeaderRow="1" firstDataRow="1" firstDataCol="0"/>
  <pivotFields count="17">
    <pivotField showAll="0">
      <items count="1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showAll="0">
      <items count="63">
        <item x="6"/>
        <item x="5"/>
        <item x="29"/>
        <item x="40"/>
        <item x="37"/>
        <item x="47"/>
        <item x="56"/>
        <item x="36"/>
        <item x="10"/>
        <item x="3"/>
        <item x="30"/>
        <item x="15"/>
        <item x="51"/>
        <item x="46"/>
        <item x="1"/>
        <item x="57"/>
        <item x="44"/>
        <item x="38"/>
        <item x="60"/>
        <item x="11"/>
        <item x="42"/>
        <item x="13"/>
        <item x="0"/>
        <item x="22"/>
        <item x="33"/>
        <item x="7"/>
        <item x="32"/>
        <item x="19"/>
        <item x="48"/>
        <item x="59"/>
        <item x="58"/>
        <item x="8"/>
        <item x="27"/>
        <item x="9"/>
        <item x="41"/>
        <item x="25"/>
        <item x="14"/>
        <item x="17"/>
        <item x="26"/>
        <item x="53"/>
        <item x="39"/>
        <item x="50"/>
        <item x="20"/>
        <item x="28"/>
        <item x="35"/>
        <item x="52"/>
        <item x="23"/>
        <item x="16"/>
        <item x="24"/>
        <item x="4"/>
        <item x="61"/>
        <item x="45"/>
        <item x="12"/>
        <item x="49"/>
        <item x="2"/>
        <item x="54"/>
        <item x="21"/>
        <item x="31"/>
        <item x="43"/>
        <item x="55"/>
        <item x="34"/>
        <item x="18"/>
        <item t="default"/>
      </items>
    </pivotField>
    <pivotField showAll="0"/>
    <pivotField showAll="0"/>
    <pivotField showAll="0"/>
    <pivotField showAll="0">
      <items count="6">
        <item x="4"/>
        <item x="0"/>
        <item x="3"/>
        <item x="2"/>
        <item x="1"/>
        <item t="default"/>
      </items>
    </pivotField>
    <pivotField showAll="0">
      <items count="101">
        <item x="11"/>
        <item x="10"/>
        <item x="7"/>
        <item x="30"/>
        <item x="75"/>
        <item x="95"/>
        <item x="23"/>
        <item x="38"/>
        <item x="37"/>
        <item x="50"/>
        <item x="92"/>
        <item x="85"/>
        <item x="4"/>
        <item x="26"/>
        <item x="66"/>
        <item x="40"/>
        <item x="22"/>
        <item x="62"/>
        <item x="9"/>
        <item x="90"/>
        <item x="99"/>
        <item x="59"/>
        <item x="42"/>
        <item x="54"/>
        <item x="72"/>
        <item x="8"/>
        <item x="53"/>
        <item x="70"/>
        <item x="25"/>
        <item x="12"/>
        <item x="21"/>
        <item x="65"/>
        <item x="83"/>
        <item x="27"/>
        <item x="63"/>
        <item x="14"/>
        <item x="29"/>
        <item x="64"/>
        <item x="34"/>
        <item x="97"/>
        <item x="32"/>
        <item x="55"/>
        <item x="31"/>
        <item x="88"/>
        <item x="86"/>
        <item x="44"/>
        <item x="57"/>
        <item x="46"/>
        <item x="93"/>
        <item x="41"/>
        <item x="79"/>
        <item x="60"/>
        <item x="49"/>
        <item x="52"/>
        <item x="1"/>
        <item x="58"/>
        <item x="51"/>
        <item x="71"/>
        <item x="67"/>
        <item x="87"/>
        <item x="28"/>
        <item x="16"/>
        <item x="43"/>
        <item x="13"/>
        <item x="74"/>
        <item x="36"/>
        <item x="89"/>
        <item x="35"/>
        <item x="17"/>
        <item x="78"/>
        <item x="0"/>
        <item x="47"/>
        <item x="91"/>
        <item x="98"/>
        <item x="69"/>
        <item x="33"/>
        <item x="3"/>
        <item x="94"/>
        <item x="96"/>
        <item x="82"/>
        <item x="2"/>
        <item x="48"/>
        <item x="73"/>
        <item x="19"/>
        <item x="45"/>
        <item x="20"/>
        <item x="39"/>
        <item x="5"/>
        <item x="6"/>
        <item x="18"/>
        <item x="84"/>
        <item x="15"/>
        <item x="80"/>
        <item x="56"/>
        <item x="61"/>
        <item x="24"/>
        <item x="76"/>
        <item x="81"/>
        <item x="77"/>
        <item x="68"/>
        <item t="default"/>
      </items>
    </pivotField>
    <pivotField showAll="0">
      <items count="4">
        <item x="2"/>
        <item x="0"/>
        <item x="1"/>
        <item t="default"/>
      </items>
    </pivotField>
    <pivotField showAll="0"/>
    <pivotField showAll="0">
      <items count="10">
        <item x="2"/>
        <item x="1"/>
        <item x="5"/>
        <item x="0"/>
        <item x="4"/>
        <item x="8"/>
        <item x="6"/>
        <item x="7"/>
        <item x="3"/>
        <item t="default"/>
      </items>
    </pivotField>
    <pivotField showAll="0"/>
    <pivotField showAll="0">
      <items count="101">
        <item x="53"/>
        <item x="91"/>
        <item x="51"/>
        <item x="62"/>
        <item x="70"/>
        <item x="10"/>
        <item x="83"/>
        <item x="58"/>
        <item x="44"/>
        <item x="94"/>
        <item x="69"/>
        <item x="88"/>
        <item x="64"/>
        <item x="61"/>
        <item x="71"/>
        <item x="2"/>
        <item x="78"/>
        <item x="59"/>
        <item x="42"/>
        <item x="21"/>
        <item x="84"/>
        <item x="38"/>
        <item x="31"/>
        <item x="56"/>
        <item x="96"/>
        <item x="12"/>
        <item x="50"/>
        <item x="6"/>
        <item x="75"/>
        <item x="92"/>
        <item x="8"/>
        <item x="68"/>
        <item x="16"/>
        <item x="55"/>
        <item x="24"/>
        <item x="90"/>
        <item x="43"/>
        <item x="18"/>
        <item x="65"/>
        <item x="97"/>
        <item x="7"/>
        <item x="37"/>
        <item x="0"/>
        <item x="66"/>
        <item x="47"/>
        <item x="20"/>
        <item x="9"/>
        <item x="54"/>
        <item x="60"/>
        <item x="99"/>
        <item x="87"/>
        <item x="3"/>
        <item x="40"/>
        <item x="1"/>
        <item x="14"/>
        <item x="19"/>
        <item x="52"/>
        <item x="93"/>
        <item x="22"/>
        <item x="28"/>
        <item x="49"/>
        <item x="82"/>
        <item x="77"/>
        <item x="48"/>
        <item x="76"/>
        <item x="45"/>
        <item x="5"/>
        <item x="13"/>
        <item x="41"/>
        <item x="81"/>
        <item x="26"/>
        <item x="57"/>
        <item x="72"/>
        <item x="29"/>
        <item x="17"/>
        <item x="63"/>
        <item x="32"/>
        <item x="36"/>
        <item x="4"/>
        <item x="46"/>
        <item x="85"/>
        <item x="25"/>
        <item x="33"/>
        <item x="23"/>
        <item x="86"/>
        <item x="30"/>
        <item x="98"/>
        <item x="89"/>
        <item x="27"/>
        <item x="74"/>
        <item x="95"/>
        <item x="73"/>
        <item x="34"/>
        <item x="67"/>
        <item x="15"/>
        <item x="11"/>
        <item x="35"/>
        <item x="39"/>
        <item x="80"/>
        <item x="79"/>
        <item t="default"/>
      </items>
    </pivotField>
    <pivotField numFmtId="166" showAll="0"/>
    <pivotField showAll="0">
      <items count="2">
        <item x="0"/>
        <item t="default"/>
      </items>
    </pivotField>
    <pivotField showAll="0">
      <items count="5">
        <item x="0"/>
        <item x="1"/>
        <item x="2"/>
        <item x="3"/>
        <item t="default"/>
      </items>
    </pivotField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DE9E29-BAAD-44A1-A339-14F19BED0642}" name="PivotTable28" cacheId="5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H12:I113" firstHeaderRow="1" firstDataRow="1" firstDataCol="1"/>
  <pivotFields count="17">
    <pivotField showAll="0">
      <items count="1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showAll="0">
      <items count="63">
        <item x="6"/>
        <item x="5"/>
        <item x="29"/>
        <item x="40"/>
        <item x="37"/>
        <item x="47"/>
        <item x="56"/>
        <item x="36"/>
        <item x="10"/>
        <item x="3"/>
        <item x="30"/>
        <item x="15"/>
        <item x="51"/>
        <item x="46"/>
        <item x="1"/>
        <item x="57"/>
        <item x="44"/>
        <item x="38"/>
        <item x="60"/>
        <item x="11"/>
        <item x="42"/>
        <item x="13"/>
        <item x="0"/>
        <item x="22"/>
        <item x="33"/>
        <item x="7"/>
        <item x="32"/>
        <item x="19"/>
        <item x="48"/>
        <item x="59"/>
        <item x="58"/>
        <item x="8"/>
        <item x="27"/>
        <item x="9"/>
        <item x="41"/>
        <item x="25"/>
        <item x="14"/>
        <item x="17"/>
        <item x="26"/>
        <item x="53"/>
        <item x="39"/>
        <item x="50"/>
        <item x="20"/>
        <item x="28"/>
        <item x="35"/>
        <item x="52"/>
        <item x="23"/>
        <item x="16"/>
        <item x="24"/>
        <item x="4"/>
        <item x="61"/>
        <item x="45"/>
        <item x="12"/>
        <item x="49"/>
        <item x="2"/>
        <item x="54"/>
        <item x="21"/>
        <item x="31"/>
        <item x="43"/>
        <item x="55"/>
        <item x="34"/>
        <item x="18"/>
        <item t="default"/>
      </items>
    </pivotField>
    <pivotField showAll="0"/>
    <pivotField showAll="0"/>
    <pivotField showAll="0"/>
    <pivotField showAll="0">
      <items count="6">
        <item x="4"/>
        <item x="0"/>
        <item x="3"/>
        <item x="2"/>
        <item x="1"/>
        <item t="default"/>
      </items>
    </pivotField>
    <pivotField axis="axisRow" showAll="0">
      <items count="101">
        <item x="11"/>
        <item x="10"/>
        <item x="7"/>
        <item x="30"/>
        <item x="75"/>
        <item x="95"/>
        <item x="23"/>
        <item x="38"/>
        <item x="37"/>
        <item x="50"/>
        <item x="92"/>
        <item x="85"/>
        <item x="4"/>
        <item x="26"/>
        <item x="66"/>
        <item x="40"/>
        <item x="22"/>
        <item x="62"/>
        <item x="9"/>
        <item x="90"/>
        <item x="99"/>
        <item x="59"/>
        <item x="42"/>
        <item x="54"/>
        <item x="72"/>
        <item x="8"/>
        <item x="53"/>
        <item x="70"/>
        <item x="25"/>
        <item x="12"/>
        <item x="21"/>
        <item x="65"/>
        <item x="83"/>
        <item x="27"/>
        <item x="63"/>
        <item x="14"/>
        <item x="29"/>
        <item x="64"/>
        <item x="34"/>
        <item x="97"/>
        <item x="32"/>
        <item x="55"/>
        <item x="31"/>
        <item x="88"/>
        <item x="86"/>
        <item x="44"/>
        <item x="57"/>
        <item x="46"/>
        <item x="93"/>
        <item x="41"/>
        <item x="79"/>
        <item x="60"/>
        <item x="49"/>
        <item x="52"/>
        <item x="1"/>
        <item x="58"/>
        <item x="51"/>
        <item x="71"/>
        <item x="67"/>
        <item x="87"/>
        <item x="28"/>
        <item x="16"/>
        <item x="43"/>
        <item x="13"/>
        <item x="74"/>
        <item x="36"/>
        <item x="89"/>
        <item x="35"/>
        <item x="17"/>
        <item x="78"/>
        <item x="0"/>
        <item x="47"/>
        <item x="91"/>
        <item x="98"/>
        <item x="69"/>
        <item x="33"/>
        <item x="3"/>
        <item x="94"/>
        <item x="96"/>
        <item x="82"/>
        <item x="2"/>
        <item x="48"/>
        <item x="73"/>
        <item x="19"/>
        <item x="45"/>
        <item x="20"/>
        <item x="39"/>
        <item x="5"/>
        <item x="6"/>
        <item x="18"/>
        <item x="84"/>
        <item x="15"/>
        <item x="80"/>
        <item x="56"/>
        <item x="61"/>
        <item x="24"/>
        <item x="76"/>
        <item x="81"/>
        <item x="77"/>
        <item x="68"/>
        <item t="default"/>
      </items>
    </pivotField>
    <pivotField showAll="0">
      <items count="4">
        <item x="2"/>
        <item x="0"/>
        <item x="1"/>
        <item t="default"/>
      </items>
    </pivotField>
    <pivotField showAll="0"/>
    <pivotField dataField="1" showAll="0">
      <items count="10">
        <item x="2"/>
        <item x="1"/>
        <item x="5"/>
        <item x="0"/>
        <item x="4"/>
        <item x="8"/>
        <item x="6"/>
        <item x="7"/>
        <item x="3"/>
        <item t="default"/>
      </items>
    </pivotField>
    <pivotField showAll="0"/>
    <pivotField showAll="0">
      <items count="101">
        <item x="53"/>
        <item x="91"/>
        <item x="51"/>
        <item x="62"/>
        <item x="70"/>
        <item x="10"/>
        <item x="83"/>
        <item x="58"/>
        <item x="44"/>
        <item x="94"/>
        <item x="69"/>
        <item x="88"/>
        <item x="64"/>
        <item x="61"/>
        <item x="71"/>
        <item x="2"/>
        <item x="78"/>
        <item x="59"/>
        <item x="42"/>
        <item x="21"/>
        <item x="84"/>
        <item x="38"/>
        <item x="31"/>
        <item x="56"/>
        <item x="96"/>
        <item x="12"/>
        <item x="50"/>
        <item x="6"/>
        <item x="75"/>
        <item x="92"/>
        <item x="8"/>
        <item x="68"/>
        <item x="16"/>
        <item x="55"/>
        <item x="24"/>
        <item x="90"/>
        <item x="43"/>
        <item x="18"/>
        <item x="65"/>
        <item x="97"/>
        <item x="7"/>
        <item x="37"/>
        <item x="0"/>
        <item x="66"/>
        <item x="47"/>
        <item x="20"/>
        <item x="9"/>
        <item x="54"/>
        <item x="60"/>
        <item x="99"/>
        <item x="87"/>
        <item x="3"/>
        <item x="40"/>
        <item x="1"/>
        <item x="14"/>
        <item x="19"/>
        <item x="52"/>
        <item x="93"/>
        <item x="22"/>
        <item x="28"/>
        <item x="49"/>
        <item x="82"/>
        <item x="77"/>
        <item x="48"/>
        <item x="76"/>
        <item x="45"/>
        <item x="5"/>
        <item x="13"/>
        <item x="41"/>
        <item x="81"/>
        <item x="26"/>
        <item x="57"/>
        <item x="72"/>
        <item x="29"/>
        <item x="17"/>
        <item x="63"/>
        <item x="32"/>
        <item x="36"/>
        <item x="4"/>
        <item x="46"/>
        <item x="85"/>
        <item x="25"/>
        <item x="33"/>
        <item x="23"/>
        <item x="86"/>
        <item x="30"/>
        <item x="98"/>
        <item x="89"/>
        <item x="27"/>
        <item x="74"/>
        <item x="95"/>
        <item x="73"/>
        <item x="34"/>
        <item x="67"/>
        <item x="15"/>
        <item x="11"/>
        <item x="35"/>
        <item x="39"/>
        <item x="80"/>
        <item x="79"/>
        <item t="default"/>
      </items>
    </pivotField>
    <pivotField numFmtId="166" showAll="0"/>
    <pivotField showAll="0">
      <items count="2">
        <item x="0"/>
        <item t="default"/>
      </items>
    </pivotField>
    <pivotField showAll="0">
      <items count="5">
        <item x="0"/>
        <item x="1"/>
        <item x="2"/>
        <item x="3"/>
        <item t="default"/>
      </items>
    </pivotField>
    <pivotField showAll="0"/>
    <pivotField showAll="0"/>
  </pivotFields>
  <rowFields count="1">
    <field x="6"/>
  </rowFields>
  <rowItems count="10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 t="grand">
      <x/>
    </i>
  </rowItems>
  <colItems count="1">
    <i/>
  </colItems>
  <dataFields count="1">
    <dataField name="Sum of Quantity" fld="9" baseField="0" baseItem="0"/>
  </dataFields>
  <chartFormats count="2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DF112C-EF0E-451C-BAEC-97C55243A766}" name="PivotTable27" cacheId="5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H4:I9" firstHeaderRow="1" firstDataRow="1" firstDataCol="1"/>
  <pivotFields count="17">
    <pivotField showAll="0">
      <items count="1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showAll="0">
      <items count="63">
        <item x="6"/>
        <item x="5"/>
        <item x="29"/>
        <item x="40"/>
        <item x="37"/>
        <item x="47"/>
        <item x="56"/>
        <item x="36"/>
        <item x="10"/>
        <item x="3"/>
        <item x="30"/>
        <item x="15"/>
        <item x="51"/>
        <item x="46"/>
        <item x="1"/>
        <item x="57"/>
        <item x="44"/>
        <item x="38"/>
        <item x="60"/>
        <item x="11"/>
        <item x="42"/>
        <item x="13"/>
        <item x="0"/>
        <item x="22"/>
        <item x="33"/>
        <item x="7"/>
        <item x="32"/>
        <item x="19"/>
        <item x="48"/>
        <item x="59"/>
        <item x="58"/>
        <item x="8"/>
        <item x="27"/>
        <item x="9"/>
        <item x="41"/>
        <item x="25"/>
        <item x="14"/>
        <item x="17"/>
        <item x="26"/>
        <item x="53"/>
        <item x="39"/>
        <item x="50"/>
        <item x="20"/>
        <item x="28"/>
        <item x="35"/>
        <item x="52"/>
        <item x="23"/>
        <item x="16"/>
        <item x="24"/>
        <item x="4"/>
        <item x="61"/>
        <item x="45"/>
        <item x="12"/>
        <item x="49"/>
        <item x="2"/>
        <item x="54"/>
        <item x="21"/>
        <item x="31"/>
        <item x="43"/>
        <item x="55"/>
        <item x="34"/>
        <item x="18"/>
        <item t="default"/>
      </items>
    </pivotField>
    <pivotField showAll="0"/>
    <pivotField showAll="0"/>
    <pivotField showAll="0"/>
    <pivotField showAll="0">
      <items count="6">
        <item x="4"/>
        <item x="0"/>
        <item x="3"/>
        <item x="2"/>
        <item x="1"/>
        <item t="default"/>
      </items>
    </pivotField>
    <pivotField showAll="0">
      <items count="101">
        <item x="11"/>
        <item x="10"/>
        <item x="7"/>
        <item x="30"/>
        <item x="75"/>
        <item x="95"/>
        <item x="23"/>
        <item x="38"/>
        <item x="37"/>
        <item x="50"/>
        <item x="92"/>
        <item x="85"/>
        <item x="4"/>
        <item x="26"/>
        <item x="66"/>
        <item x="40"/>
        <item x="22"/>
        <item x="62"/>
        <item x="9"/>
        <item x="90"/>
        <item x="99"/>
        <item x="59"/>
        <item x="42"/>
        <item x="54"/>
        <item x="72"/>
        <item x="8"/>
        <item x="53"/>
        <item x="70"/>
        <item x="25"/>
        <item x="12"/>
        <item x="21"/>
        <item x="65"/>
        <item x="83"/>
        <item x="27"/>
        <item x="63"/>
        <item x="14"/>
        <item x="29"/>
        <item x="64"/>
        <item x="34"/>
        <item x="97"/>
        <item x="32"/>
        <item x="55"/>
        <item x="31"/>
        <item x="88"/>
        <item x="86"/>
        <item x="44"/>
        <item x="57"/>
        <item x="46"/>
        <item x="93"/>
        <item x="41"/>
        <item x="79"/>
        <item x="60"/>
        <item x="49"/>
        <item x="52"/>
        <item x="1"/>
        <item x="58"/>
        <item x="51"/>
        <item x="71"/>
        <item x="67"/>
        <item x="87"/>
        <item x="28"/>
        <item x="16"/>
        <item x="43"/>
        <item x="13"/>
        <item x="74"/>
        <item x="36"/>
        <item x="89"/>
        <item x="35"/>
        <item x="17"/>
        <item x="78"/>
        <item x="0"/>
        <item x="47"/>
        <item x="91"/>
        <item x="98"/>
        <item x="69"/>
        <item x="33"/>
        <item x="3"/>
        <item x="94"/>
        <item x="96"/>
        <item x="82"/>
        <item x="2"/>
        <item x="48"/>
        <item x="73"/>
        <item x="19"/>
        <item x="45"/>
        <item x="20"/>
        <item x="39"/>
        <item x="5"/>
        <item x="6"/>
        <item x="18"/>
        <item x="84"/>
        <item x="15"/>
        <item x="80"/>
        <item x="56"/>
        <item x="61"/>
        <item x="24"/>
        <item x="76"/>
        <item x="81"/>
        <item x="77"/>
        <item x="68"/>
        <item t="default"/>
      </items>
    </pivotField>
    <pivotField showAll="0">
      <items count="4">
        <item x="2"/>
        <item x="0"/>
        <item x="1"/>
        <item t="default"/>
      </items>
    </pivotField>
    <pivotField showAll="0"/>
    <pivotField showAll="0"/>
    <pivotField showAll="0"/>
    <pivotField dataField="1" showAll="0">
      <items count="101">
        <item x="53"/>
        <item x="91"/>
        <item x="51"/>
        <item x="62"/>
        <item x="70"/>
        <item x="10"/>
        <item x="83"/>
        <item x="58"/>
        <item x="44"/>
        <item x="94"/>
        <item x="69"/>
        <item x="88"/>
        <item x="64"/>
        <item x="61"/>
        <item x="71"/>
        <item x="2"/>
        <item x="78"/>
        <item x="59"/>
        <item x="42"/>
        <item x="21"/>
        <item x="84"/>
        <item x="38"/>
        <item x="31"/>
        <item x="56"/>
        <item x="96"/>
        <item x="12"/>
        <item x="50"/>
        <item x="6"/>
        <item x="75"/>
        <item x="92"/>
        <item x="8"/>
        <item x="68"/>
        <item x="16"/>
        <item x="55"/>
        <item x="24"/>
        <item x="90"/>
        <item x="43"/>
        <item x="18"/>
        <item x="65"/>
        <item x="97"/>
        <item x="7"/>
        <item x="37"/>
        <item x="0"/>
        <item x="66"/>
        <item x="47"/>
        <item x="20"/>
        <item x="9"/>
        <item x="54"/>
        <item x="60"/>
        <item x="99"/>
        <item x="87"/>
        <item x="3"/>
        <item x="40"/>
        <item x="1"/>
        <item x="14"/>
        <item x="19"/>
        <item x="52"/>
        <item x="93"/>
        <item x="22"/>
        <item x="28"/>
        <item x="49"/>
        <item x="82"/>
        <item x="77"/>
        <item x="48"/>
        <item x="76"/>
        <item x="45"/>
        <item x="5"/>
        <item x="13"/>
        <item x="41"/>
        <item x="81"/>
        <item x="26"/>
        <item x="57"/>
        <item x="72"/>
        <item x="29"/>
        <item x="17"/>
        <item x="63"/>
        <item x="32"/>
        <item x="36"/>
        <item x="4"/>
        <item x="46"/>
        <item x="85"/>
        <item x="25"/>
        <item x="33"/>
        <item x="23"/>
        <item x="86"/>
        <item x="30"/>
        <item x="98"/>
        <item x="89"/>
        <item x="27"/>
        <item x="74"/>
        <item x="95"/>
        <item x="73"/>
        <item x="34"/>
        <item x="67"/>
        <item x="15"/>
        <item x="11"/>
        <item x="35"/>
        <item x="39"/>
        <item x="80"/>
        <item x="79"/>
        <item t="default"/>
      </items>
    </pivotField>
    <pivotField numFmtId="166" showAll="0"/>
    <pivotField showAll="0">
      <items count="2">
        <item x="0"/>
        <item t="default"/>
      </items>
    </pivotField>
    <pivotField axis="axisRow" showAll="0" sortType="descending">
      <items count="5">
        <item x="0"/>
        <item x="1"/>
        <item x="2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</pivotFields>
  <rowFields count="1">
    <field x="14"/>
  </rowFields>
  <rowItems count="5">
    <i>
      <x v="2"/>
    </i>
    <i>
      <x/>
    </i>
    <i>
      <x v="1"/>
    </i>
    <i>
      <x v="3"/>
    </i>
    <i t="grand">
      <x/>
    </i>
  </rowItems>
  <colItems count="1">
    <i/>
  </colItems>
  <dataFields count="1">
    <dataField name="Sum of Revenue" fld="11" baseField="0" baseItem="0" numFmtId="172"/>
  </dataFields>
  <chartFormats count="2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DB1E9C-4888-4180-94EC-CE08FB5B06BA}" name="PivotTable26" cacheId="5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D24:E25" firstHeaderRow="0" firstDataRow="1" firstDataCol="0"/>
  <pivotFields count="17">
    <pivotField dataField="1" showAll="0">
      <items count="1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showAll="0">
      <items count="63">
        <item x="6"/>
        <item x="5"/>
        <item x="29"/>
        <item x="40"/>
        <item x="37"/>
        <item x="47"/>
        <item x="56"/>
        <item x="36"/>
        <item x="10"/>
        <item x="3"/>
        <item x="30"/>
        <item x="15"/>
        <item x="51"/>
        <item x="46"/>
        <item x="1"/>
        <item x="57"/>
        <item x="44"/>
        <item x="38"/>
        <item x="60"/>
        <item x="11"/>
        <item x="42"/>
        <item x="13"/>
        <item x="0"/>
        <item x="22"/>
        <item x="33"/>
        <item x="7"/>
        <item x="32"/>
        <item x="19"/>
        <item x="48"/>
        <item x="59"/>
        <item x="58"/>
        <item x="8"/>
        <item x="27"/>
        <item x="9"/>
        <item x="41"/>
        <item x="25"/>
        <item x="14"/>
        <item x="17"/>
        <item x="26"/>
        <item x="53"/>
        <item x="39"/>
        <item x="50"/>
        <item x="20"/>
        <item x="28"/>
        <item x="35"/>
        <item x="52"/>
        <item x="23"/>
        <item x="16"/>
        <item x="24"/>
        <item x="4"/>
        <item x="61"/>
        <item x="45"/>
        <item x="12"/>
        <item x="49"/>
        <item x="2"/>
        <item x="54"/>
        <item x="21"/>
        <item x="31"/>
        <item x="43"/>
        <item x="55"/>
        <item x="34"/>
        <item x="18"/>
        <item t="default"/>
      </items>
    </pivotField>
    <pivotField showAll="0"/>
    <pivotField showAll="0"/>
    <pivotField showAll="0"/>
    <pivotField showAll="0">
      <items count="6">
        <item x="4"/>
        <item x="0"/>
        <item x="3"/>
        <item x="2"/>
        <item x="1"/>
        <item t="default"/>
      </items>
    </pivotField>
    <pivotField showAll="0">
      <items count="101">
        <item x="11"/>
        <item x="10"/>
        <item x="7"/>
        <item x="30"/>
        <item x="75"/>
        <item x="95"/>
        <item x="23"/>
        <item x="38"/>
        <item x="37"/>
        <item x="50"/>
        <item x="92"/>
        <item x="85"/>
        <item x="4"/>
        <item x="26"/>
        <item x="66"/>
        <item x="40"/>
        <item x="22"/>
        <item x="62"/>
        <item x="9"/>
        <item x="90"/>
        <item x="99"/>
        <item x="59"/>
        <item x="42"/>
        <item x="54"/>
        <item x="72"/>
        <item x="8"/>
        <item x="53"/>
        <item x="70"/>
        <item x="25"/>
        <item x="12"/>
        <item x="21"/>
        <item x="65"/>
        <item x="83"/>
        <item x="27"/>
        <item x="63"/>
        <item x="14"/>
        <item x="29"/>
        <item x="64"/>
        <item x="34"/>
        <item x="97"/>
        <item x="32"/>
        <item x="55"/>
        <item x="31"/>
        <item x="88"/>
        <item x="86"/>
        <item x="44"/>
        <item x="57"/>
        <item x="46"/>
        <item x="93"/>
        <item x="41"/>
        <item x="79"/>
        <item x="60"/>
        <item x="49"/>
        <item x="52"/>
        <item x="1"/>
        <item x="58"/>
        <item x="51"/>
        <item x="71"/>
        <item x="67"/>
        <item x="87"/>
        <item x="28"/>
        <item x="16"/>
        <item x="43"/>
        <item x="13"/>
        <item x="74"/>
        <item x="36"/>
        <item x="89"/>
        <item x="35"/>
        <item x="17"/>
        <item x="78"/>
        <item x="0"/>
        <item x="47"/>
        <item x="91"/>
        <item x="98"/>
        <item x="69"/>
        <item x="33"/>
        <item x="3"/>
        <item x="94"/>
        <item x="96"/>
        <item x="82"/>
        <item x="2"/>
        <item x="48"/>
        <item x="73"/>
        <item x="19"/>
        <item x="45"/>
        <item x="20"/>
        <item x="39"/>
        <item x="5"/>
        <item x="6"/>
        <item x="18"/>
        <item x="84"/>
        <item x="15"/>
        <item x="80"/>
        <item x="56"/>
        <item x="61"/>
        <item x="24"/>
        <item x="76"/>
        <item x="81"/>
        <item x="77"/>
        <item x="68"/>
        <item t="default"/>
      </items>
    </pivotField>
    <pivotField showAll="0">
      <items count="4">
        <item x="2"/>
        <item x="0"/>
        <item x="1"/>
        <item t="default"/>
      </items>
    </pivotField>
    <pivotField showAll="0"/>
    <pivotField showAll="0"/>
    <pivotField showAll="0"/>
    <pivotField dataField="1" showAll="0">
      <items count="101">
        <item x="53"/>
        <item x="91"/>
        <item x="51"/>
        <item x="62"/>
        <item x="70"/>
        <item x="10"/>
        <item x="83"/>
        <item x="58"/>
        <item x="44"/>
        <item x="94"/>
        <item x="69"/>
        <item x="88"/>
        <item x="64"/>
        <item x="61"/>
        <item x="71"/>
        <item x="2"/>
        <item x="78"/>
        <item x="59"/>
        <item x="42"/>
        <item x="21"/>
        <item x="84"/>
        <item x="38"/>
        <item x="31"/>
        <item x="56"/>
        <item x="96"/>
        <item x="12"/>
        <item x="50"/>
        <item x="6"/>
        <item x="75"/>
        <item x="92"/>
        <item x="8"/>
        <item x="68"/>
        <item x="16"/>
        <item x="55"/>
        <item x="24"/>
        <item x="90"/>
        <item x="43"/>
        <item x="18"/>
        <item x="65"/>
        <item x="97"/>
        <item x="7"/>
        <item x="37"/>
        <item x="0"/>
        <item x="66"/>
        <item x="47"/>
        <item x="20"/>
        <item x="9"/>
        <item x="54"/>
        <item x="60"/>
        <item x="99"/>
        <item x="87"/>
        <item x="3"/>
        <item x="40"/>
        <item x="1"/>
        <item x="14"/>
        <item x="19"/>
        <item x="52"/>
        <item x="93"/>
        <item x="22"/>
        <item x="28"/>
        <item x="49"/>
        <item x="82"/>
        <item x="77"/>
        <item x="48"/>
        <item x="76"/>
        <item x="45"/>
        <item x="5"/>
        <item x="13"/>
        <item x="41"/>
        <item x="81"/>
        <item x="26"/>
        <item x="57"/>
        <item x="72"/>
        <item x="29"/>
        <item x="17"/>
        <item x="63"/>
        <item x="32"/>
        <item x="36"/>
        <item x="4"/>
        <item x="46"/>
        <item x="85"/>
        <item x="25"/>
        <item x="33"/>
        <item x="23"/>
        <item x="86"/>
        <item x="30"/>
        <item x="98"/>
        <item x="89"/>
        <item x="27"/>
        <item x="74"/>
        <item x="95"/>
        <item x="73"/>
        <item x="34"/>
        <item x="67"/>
        <item x="15"/>
        <item x="11"/>
        <item x="35"/>
        <item x="39"/>
        <item x="80"/>
        <item x="79"/>
        <item t="default"/>
      </items>
    </pivotField>
    <pivotField numFmtId="166" showAll="0"/>
    <pivotField showAll="0">
      <items count="2">
        <item x="0"/>
        <item t="default"/>
      </items>
    </pivotField>
    <pivotField showAll="0"/>
    <pivotField showAll="0"/>
    <pivotField showAll="0"/>
  </pivotFields>
  <rowItems count="1">
    <i/>
  </rowItems>
  <colFields count="1">
    <field x="-2"/>
  </colFields>
  <colItems count="2">
    <i>
      <x/>
    </i>
    <i i="1">
      <x v="1"/>
    </i>
  </colItems>
  <dataFields count="2">
    <dataField name="Average of order_id" fld="0" subtotal="average" baseField="0" baseItem="1"/>
    <dataField name="Total Amount" fld="11" subtotal="average" baseField="0" baseItem="1" numFmtId="17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3573ED-60C6-4D00-82C8-46E108CE5135}" name="PivotTable25" cacheId="5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D18:E20" firstHeaderRow="1" firstDataRow="1" firstDataCol="1"/>
  <pivotFields count="17">
    <pivotField dataField="1" showAll="0"/>
    <pivotField showAll="0">
      <items count="63">
        <item x="6"/>
        <item x="5"/>
        <item x="29"/>
        <item x="40"/>
        <item x="37"/>
        <item x="47"/>
        <item x="56"/>
        <item x="36"/>
        <item x="10"/>
        <item x="3"/>
        <item x="30"/>
        <item x="15"/>
        <item x="51"/>
        <item x="46"/>
        <item x="1"/>
        <item x="57"/>
        <item x="44"/>
        <item x="38"/>
        <item x="60"/>
        <item x="11"/>
        <item x="42"/>
        <item x="13"/>
        <item x="0"/>
        <item x="22"/>
        <item x="33"/>
        <item x="7"/>
        <item x="32"/>
        <item x="19"/>
        <item x="48"/>
        <item x="59"/>
        <item x="58"/>
        <item x="8"/>
        <item x="27"/>
        <item x="9"/>
        <item x="41"/>
        <item x="25"/>
        <item x="14"/>
        <item x="17"/>
        <item x="26"/>
        <item x="53"/>
        <item x="39"/>
        <item x="50"/>
        <item x="20"/>
        <item x="28"/>
        <item x="35"/>
        <item x="52"/>
        <item x="23"/>
        <item x="16"/>
        <item x="24"/>
        <item x="4"/>
        <item x="61"/>
        <item x="45"/>
        <item x="12"/>
        <item x="49"/>
        <item x="2"/>
        <item x="54"/>
        <item x="21"/>
        <item x="31"/>
        <item x="43"/>
        <item x="55"/>
        <item x="34"/>
        <item x="18"/>
        <item t="default"/>
      </items>
    </pivotField>
    <pivotField showAll="0"/>
    <pivotField showAll="0"/>
    <pivotField showAll="0"/>
    <pivotField showAll="0">
      <items count="6">
        <item x="4"/>
        <item x="0"/>
        <item x="3"/>
        <item x="2"/>
        <item x="1"/>
        <item t="default"/>
      </items>
    </pivotField>
    <pivotField showAll="0">
      <items count="101">
        <item x="11"/>
        <item x="10"/>
        <item x="7"/>
        <item x="30"/>
        <item x="75"/>
        <item x="95"/>
        <item x="23"/>
        <item x="38"/>
        <item x="37"/>
        <item x="50"/>
        <item x="92"/>
        <item x="85"/>
        <item x="4"/>
        <item x="26"/>
        <item x="66"/>
        <item x="40"/>
        <item x="22"/>
        <item x="62"/>
        <item x="9"/>
        <item x="90"/>
        <item x="99"/>
        <item x="59"/>
        <item x="42"/>
        <item x="54"/>
        <item x="72"/>
        <item x="8"/>
        <item x="53"/>
        <item x="70"/>
        <item x="25"/>
        <item x="12"/>
        <item x="21"/>
        <item x="65"/>
        <item x="83"/>
        <item x="27"/>
        <item x="63"/>
        <item x="14"/>
        <item x="29"/>
        <item x="64"/>
        <item x="34"/>
        <item x="97"/>
        <item x="32"/>
        <item x="55"/>
        <item x="31"/>
        <item x="88"/>
        <item x="86"/>
        <item x="44"/>
        <item x="57"/>
        <item x="46"/>
        <item x="93"/>
        <item x="41"/>
        <item x="79"/>
        <item x="60"/>
        <item x="49"/>
        <item x="52"/>
        <item x="1"/>
        <item x="58"/>
        <item x="51"/>
        <item x="71"/>
        <item x="67"/>
        <item x="87"/>
        <item x="28"/>
        <item x="16"/>
        <item x="43"/>
        <item x="13"/>
        <item x="74"/>
        <item x="36"/>
        <item x="89"/>
        <item x="35"/>
        <item x="17"/>
        <item x="78"/>
        <item x="0"/>
        <item x="47"/>
        <item x="91"/>
        <item x="98"/>
        <item x="69"/>
        <item x="33"/>
        <item x="3"/>
        <item x="94"/>
        <item x="96"/>
        <item x="82"/>
        <item x="2"/>
        <item x="48"/>
        <item x="73"/>
        <item x="19"/>
        <item x="45"/>
        <item x="20"/>
        <item x="39"/>
        <item x="5"/>
        <item x="6"/>
        <item x="18"/>
        <item x="84"/>
        <item x="15"/>
        <item x="80"/>
        <item x="56"/>
        <item x="61"/>
        <item x="24"/>
        <item x="76"/>
        <item x="81"/>
        <item x="77"/>
        <item x="68"/>
        <item t="default"/>
      </items>
    </pivotField>
    <pivotField showAll="0">
      <items count="4">
        <item x="2"/>
        <item x="0"/>
        <item x="1"/>
        <item t="default"/>
      </items>
    </pivotField>
    <pivotField showAll="0"/>
    <pivotField showAll="0"/>
    <pivotField showAll="0"/>
    <pivotField showAll="0">
      <items count="101">
        <item x="53"/>
        <item x="91"/>
        <item x="51"/>
        <item x="62"/>
        <item x="70"/>
        <item x="10"/>
        <item x="83"/>
        <item x="58"/>
        <item x="44"/>
        <item x="94"/>
        <item x="69"/>
        <item x="88"/>
        <item x="64"/>
        <item x="61"/>
        <item x="71"/>
        <item x="2"/>
        <item x="78"/>
        <item x="59"/>
        <item x="42"/>
        <item x="21"/>
        <item x="84"/>
        <item x="38"/>
        <item x="31"/>
        <item x="56"/>
        <item x="96"/>
        <item x="12"/>
        <item x="50"/>
        <item x="6"/>
        <item x="75"/>
        <item x="92"/>
        <item x="8"/>
        <item x="68"/>
        <item x="16"/>
        <item x="55"/>
        <item x="24"/>
        <item x="90"/>
        <item x="43"/>
        <item x="18"/>
        <item x="65"/>
        <item x="97"/>
        <item x="7"/>
        <item x="37"/>
        <item x="0"/>
        <item x="66"/>
        <item x="47"/>
        <item x="20"/>
        <item x="9"/>
        <item x="54"/>
        <item x="60"/>
        <item x="99"/>
        <item x="87"/>
        <item x="3"/>
        <item x="40"/>
        <item x="1"/>
        <item x="14"/>
        <item x="19"/>
        <item x="52"/>
        <item x="93"/>
        <item x="22"/>
        <item x="28"/>
        <item x="49"/>
        <item x="82"/>
        <item x="77"/>
        <item x="48"/>
        <item x="76"/>
        <item x="45"/>
        <item x="5"/>
        <item x="13"/>
        <item x="41"/>
        <item x="81"/>
        <item x="26"/>
        <item x="57"/>
        <item x="72"/>
        <item x="29"/>
        <item x="17"/>
        <item x="63"/>
        <item x="32"/>
        <item x="36"/>
        <item x="4"/>
        <item x="46"/>
        <item x="85"/>
        <item x="25"/>
        <item x="33"/>
        <item x="23"/>
        <item x="86"/>
        <item x="30"/>
        <item x="98"/>
        <item x="89"/>
        <item x="27"/>
        <item x="74"/>
        <item x="95"/>
        <item x="73"/>
        <item x="34"/>
        <item x="67"/>
        <item x="15"/>
        <item x="11"/>
        <item x="35"/>
        <item x="39"/>
        <item x="80"/>
        <item x="79"/>
        <item t="default"/>
      </items>
    </pivotField>
    <pivotField numFmtId="166" showAll="0"/>
    <pivotField axis="axisRow" showAll="0">
      <items count="2">
        <item x="0"/>
        <item t="default"/>
      </items>
    </pivotField>
    <pivotField showAll="0"/>
    <pivotField showAll="0"/>
    <pivotField showAll="0"/>
  </pivotFields>
  <rowFields count="1">
    <field x="13"/>
  </rowFields>
  <rowItems count="2">
    <i>
      <x/>
    </i>
    <i t="grand">
      <x/>
    </i>
  </rowItems>
  <colItems count="1">
    <i/>
  </colItems>
  <dataFields count="1">
    <dataField name="Sum of order_id" fld="0" baseField="0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838EA9-8B2F-48DD-871A-0AD3630E86E3}" name="PivotTable24" cacheId="5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D12:D13" firstHeaderRow="1" firstDataRow="1" firstDataCol="0"/>
  <pivotFields count="17">
    <pivotField showAll="0"/>
    <pivotField showAll="0">
      <items count="63">
        <item x="6"/>
        <item x="5"/>
        <item x="29"/>
        <item x="40"/>
        <item x="37"/>
        <item x="47"/>
        <item x="56"/>
        <item x="36"/>
        <item x="10"/>
        <item x="3"/>
        <item x="30"/>
        <item x="15"/>
        <item x="51"/>
        <item x="46"/>
        <item x="1"/>
        <item x="57"/>
        <item x="44"/>
        <item x="38"/>
        <item x="60"/>
        <item x="11"/>
        <item x="42"/>
        <item x="13"/>
        <item x="0"/>
        <item x="22"/>
        <item x="33"/>
        <item x="7"/>
        <item x="32"/>
        <item x="19"/>
        <item x="48"/>
        <item x="59"/>
        <item x="58"/>
        <item x="8"/>
        <item x="27"/>
        <item x="9"/>
        <item x="41"/>
        <item x="25"/>
        <item x="14"/>
        <item x="17"/>
        <item x="26"/>
        <item x="53"/>
        <item x="39"/>
        <item x="50"/>
        <item x="20"/>
        <item x="28"/>
        <item x="35"/>
        <item x="52"/>
        <item x="23"/>
        <item x="16"/>
        <item x="24"/>
        <item x="4"/>
        <item x="61"/>
        <item x="45"/>
        <item x="12"/>
        <item x="49"/>
        <item x="2"/>
        <item x="54"/>
        <item x="21"/>
        <item x="31"/>
        <item x="43"/>
        <item x="55"/>
        <item x="34"/>
        <item x="18"/>
        <item t="default"/>
      </items>
    </pivotField>
    <pivotField showAll="0"/>
    <pivotField showAll="0"/>
    <pivotField dataField="1" showAll="0"/>
    <pivotField showAll="0">
      <items count="6">
        <item x="4"/>
        <item x="0"/>
        <item x="3"/>
        <item x="2"/>
        <item x="1"/>
        <item t="default"/>
      </items>
    </pivotField>
    <pivotField showAll="0">
      <items count="101">
        <item x="11"/>
        <item x="10"/>
        <item x="7"/>
        <item x="30"/>
        <item x="75"/>
        <item x="95"/>
        <item x="23"/>
        <item x="38"/>
        <item x="37"/>
        <item x="50"/>
        <item x="92"/>
        <item x="85"/>
        <item x="4"/>
        <item x="26"/>
        <item x="66"/>
        <item x="40"/>
        <item x="22"/>
        <item x="62"/>
        <item x="9"/>
        <item x="90"/>
        <item x="99"/>
        <item x="59"/>
        <item x="42"/>
        <item x="54"/>
        <item x="72"/>
        <item x="8"/>
        <item x="53"/>
        <item x="70"/>
        <item x="25"/>
        <item x="12"/>
        <item x="21"/>
        <item x="65"/>
        <item x="83"/>
        <item x="27"/>
        <item x="63"/>
        <item x="14"/>
        <item x="29"/>
        <item x="64"/>
        <item x="34"/>
        <item x="97"/>
        <item x="32"/>
        <item x="55"/>
        <item x="31"/>
        <item x="88"/>
        <item x="86"/>
        <item x="44"/>
        <item x="57"/>
        <item x="46"/>
        <item x="93"/>
        <item x="41"/>
        <item x="79"/>
        <item x="60"/>
        <item x="49"/>
        <item x="52"/>
        <item x="1"/>
        <item x="58"/>
        <item x="51"/>
        <item x="71"/>
        <item x="67"/>
        <item x="87"/>
        <item x="28"/>
        <item x="16"/>
        <item x="43"/>
        <item x="13"/>
        <item x="74"/>
        <item x="36"/>
        <item x="89"/>
        <item x="35"/>
        <item x="17"/>
        <item x="78"/>
        <item x="0"/>
        <item x="47"/>
        <item x="91"/>
        <item x="98"/>
        <item x="69"/>
        <item x="33"/>
        <item x="3"/>
        <item x="94"/>
        <item x="96"/>
        <item x="82"/>
        <item x="2"/>
        <item x="48"/>
        <item x="73"/>
        <item x="19"/>
        <item x="45"/>
        <item x="20"/>
        <item x="39"/>
        <item x="5"/>
        <item x="6"/>
        <item x="18"/>
        <item x="84"/>
        <item x="15"/>
        <item x="80"/>
        <item x="56"/>
        <item x="61"/>
        <item x="24"/>
        <item x="76"/>
        <item x="81"/>
        <item x="77"/>
        <item x="68"/>
        <item t="default"/>
      </items>
    </pivotField>
    <pivotField showAll="0">
      <items count="4">
        <item x="2"/>
        <item x="0"/>
        <item x="1"/>
        <item t="default"/>
      </items>
    </pivotField>
    <pivotField showAll="0"/>
    <pivotField showAll="0"/>
    <pivotField showAll="0"/>
    <pivotField showAll="0">
      <items count="101">
        <item x="53"/>
        <item x="91"/>
        <item x="51"/>
        <item x="62"/>
        <item x="70"/>
        <item x="10"/>
        <item x="83"/>
        <item x="58"/>
        <item x="44"/>
        <item x="94"/>
        <item x="69"/>
        <item x="88"/>
        <item x="64"/>
        <item x="61"/>
        <item x="71"/>
        <item x="2"/>
        <item x="78"/>
        <item x="59"/>
        <item x="42"/>
        <item x="21"/>
        <item x="84"/>
        <item x="38"/>
        <item x="31"/>
        <item x="56"/>
        <item x="96"/>
        <item x="12"/>
        <item x="50"/>
        <item x="6"/>
        <item x="75"/>
        <item x="92"/>
        <item x="8"/>
        <item x="68"/>
        <item x="16"/>
        <item x="55"/>
        <item x="24"/>
        <item x="90"/>
        <item x="43"/>
        <item x="18"/>
        <item x="65"/>
        <item x="97"/>
        <item x="7"/>
        <item x="37"/>
        <item x="0"/>
        <item x="66"/>
        <item x="47"/>
        <item x="20"/>
        <item x="9"/>
        <item x="54"/>
        <item x="60"/>
        <item x="99"/>
        <item x="87"/>
        <item x="3"/>
        <item x="40"/>
        <item x="1"/>
        <item x="14"/>
        <item x="19"/>
        <item x="52"/>
        <item x="93"/>
        <item x="22"/>
        <item x="28"/>
        <item x="49"/>
        <item x="82"/>
        <item x="77"/>
        <item x="48"/>
        <item x="76"/>
        <item x="45"/>
        <item x="5"/>
        <item x="13"/>
        <item x="41"/>
        <item x="81"/>
        <item x="26"/>
        <item x="57"/>
        <item x="72"/>
        <item x="29"/>
        <item x="17"/>
        <item x="63"/>
        <item x="32"/>
        <item x="36"/>
        <item x="4"/>
        <item x="46"/>
        <item x="85"/>
        <item x="25"/>
        <item x="33"/>
        <item x="23"/>
        <item x="86"/>
        <item x="30"/>
        <item x="98"/>
        <item x="89"/>
        <item x="27"/>
        <item x="74"/>
        <item x="95"/>
        <item x="73"/>
        <item x="34"/>
        <item x="67"/>
        <item x="15"/>
        <item x="11"/>
        <item x="35"/>
        <item x="39"/>
        <item x="80"/>
        <item x="79"/>
        <item t="default"/>
      </items>
    </pivotField>
    <pivotField numFmtId="166" showAll="0"/>
    <pivotField showAll="0"/>
    <pivotField showAll="0"/>
    <pivotField showAll="0"/>
    <pivotField showAll="0"/>
  </pivotFields>
  <rowItems count="1">
    <i/>
  </rowItems>
  <colItems count="1">
    <i/>
  </colItems>
  <dataFields count="1">
    <dataField name="Average of Age" fld="4" subtotal="average" baseField="0" baseItem="17063796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0F1C29-D673-4789-93D0-15DD121397D8}" name="PivotTable22" cacheId="5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D3:E9" firstHeaderRow="1" firstDataRow="1" firstDataCol="1"/>
  <pivotFields count="17">
    <pivotField showAll="0"/>
    <pivotField dataField="1" showAll="0">
      <items count="63">
        <item x="6"/>
        <item x="5"/>
        <item x="29"/>
        <item x="40"/>
        <item x="37"/>
        <item x="47"/>
        <item x="56"/>
        <item x="36"/>
        <item x="10"/>
        <item x="3"/>
        <item x="30"/>
        <item x="15"/>
        <item x="51"/>
        <item x="46"/>
        <item x="1"/>
        <item x="57"/>
        <item x="44"/>
        <item x="38"/>
        <item x="60"/>
        <item x="11"/>
        <item x="42"/>
        <item x="13"/>
        <item x="0"/>
        <item x="22"/>
        <item x="33"/>
        <item x="7"/>
        <item x="32"/>
        <item x="19"/>
        <item x="48"/>
        <item x="59"/>
        <item x="58"/>
        <item x="8"/>
        <item x="27"/>
        <item x="9"/>
        <item x="41"/>
        <item x="25"/>
        <item x="14"/>
        <item x="17"/>
        <item x="26"/>
        <item x="53"/>
        <item x="39"/>
        <item x="50"/>
        <item x="20"/>
        <item x="28"/>
        <item x="35"/>
        <item x="52"/>
        <item x="23"/>
        <item x="16"/>
        <item x="24"/>
        <item x="4"/>
        <item x="61"/>
        <item x="45"/>
        <item x="12"/>
        <item x="49"/>
        <item x="2"/>
        <item x="54"/>
        <item x="21"/>
        <item x="31"/>
        <item x="43"/>
        <item x="55"/>
        <item x="34"/>
        <item x="18"/>
        <item t="default"/>
      </items>
    </pivotField>
    <pivotField showAll="0"/>
    <pivotField showAll="0"/>
    <pivotField showAll="0"/>
    <pivotField axis="axisRow" showAll="0" sortType="descending">
      <items count="6">
        <item x="4"/>
        <item x="0"/>
        <item x="3"/>
        <item x="2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101">
        <item x="11"/>
        <item x="10"/>
        <item x="7"/>
        <item x="30"/>
        <item x="75"/>
        <item x="95"/>
        <item x="23"/>
        <item x="38"/>
        <item x="37"/>
        <item x="50"/>
        <item x="92"/>
        <item x="85"/>
        <item x="4"/>
        <item x="26"/>
        <item x="66"/>
        <item x="40"/>
        <item x="22"/>
        <item x="62"/>
        <item x="9"/>
        <item x="90"/>
        <item x="99"/>
        <item x="59"/>
        <item x="42"/>
        <item x="54"/>
        <item x="72"/>
        <item x="8"/>
        <item x="53"/>
        <item x="70"/>
        <item x="25"/>
        <item x="12"/>
        <item x="21"/>
        <item x="65"/>
        <item x="83"/>
        <item x="27"/>
        <item x="63"/>
        <item x="14"/>
        <item x="29"/>
        <item x="64"/>
        <item x="34"/>
        <item x="97"/>
        <item x="32"/>
        <item x="55"/>
        <item x="31"/>
        <item x="88"/>
        <item x="86"/>
        <item x="44"/>
        <item x="57"/>
        <item x="46"/>
        <item x="93"/>
        <item x="41"/>
        <item x="79"/>
        <item x="60"/>
        <item x="49"/>
        <item x="52"/>
        <item x="1"/>
        <item x="58"/>
        <item x="51"/>
        <item x="71"/>
        <item x="67"/>
        <item x="87"/>
        <item x="28"/>
        <item x="16"/>
        <item x="43"/>
        <item x="13"/>
        <item x="74"/>
        <item x="36"/>
        <item x="89"/>
        <item x="35"/>
        <item x="17"/>
        <item x="78"/>
        <item x="0"/>
        <item x="47"/>
        <item x="91"/>
        <item x="98"/>
        <item x="69"/>
        <item x="33"/>
        <item x="3"/>
        <item x="94"/>
        <item x="96"/>
        <item x="82"/>
        <item x="2"/>
        <item x="48"/>
        <item x="73"/>
        <item x="19"/>
        <item x="45"/>
        <item x="20"/>
        <item x="39"/>
        <item x="5"/>
        <item x="6"/>
        <item x="18"/>
        <item x="84"/>
        <item x="15"/>
        <item x="80"/>
        <item x="56"/>
        <item x="61"/>
        <item x="24"/>
        <item x="76"/>
        <item x="81"/>
        <item x="77"/>
        <item x="68"/>
        <item t="default"/>
      </items>
    </pivotField>
    <pivotField showAll="0">
      <items count="4">
        <item x="2"/>
        <item x="0"/>
        <item x="1"/>
        <item t="default"/>
      </items>
    </pivotField>
    <pivotField showAll="0"/>
    <pivotField showAll="0"/>
    <pivotField showAll="0"/>
    <pivotField showAll="0">
      <items count="101">
        <item x="53"/>
        <item x="91"/>
        <item x="51"/>
        <item x="62"/>
        <item x="70"/>
        <item x="10"/>
        <item x="83"/>
        <item x="58"/>
        <item x="44"/>
        <item x="94"/>
        <item x="69"/>
        <item x="88"/>
        <item x="64"/>
        <item x="61"/>
        <item x="71"/>
        <item x="2"/>
        <item x="78"/>
        <item x="59"/>
        <item x="42"/>
        <item x="21"/>
        <item x="84"/>
        <item x="38"/>
        <item x="31"/>
        <item x="56"/>
        <item x="96"/>
        <item x="12"/>
        <item x="50"/>
        <item x="6"/>
        <item x="75"/>
        <item x="92"/>
        <item x="8"/>
        <item x="68"/>
        <item x="16"/>
        <item x="55"/>
        <item x="24"/>
        <item x="90"/>
        <item x="43"/>
        <item x="18"/>
        <item x="65"/>
        <item x="97"/>
        <item x="7"/>
        <item x="37"/>
        <item x="0"/>
        <item x="66"/>
        <item x="47"/>
        <item x="20"/>
        <item x="9"/>
        <item x="54"/>
        <item x="60"/>
        <item x="99"/>
        <item x="87"/>
        <item x="3"/>
        <item x="40"/>
        <item x="1"/>
        <item x="14"/>
        <item x="19"/>
        <item x="52"/>
        <item x="93"/>
        <item x="22"/>
        <item x="28"/>
        <item x="49"/>
        <item x="82"/>
        <item x="77"/>
        <item x="48"/>
        <item x="76"/>
        <item x="45"/>
        <item x="5"/>
        <item x="13"/>
        <item x="41"/>
        <item x="81"/>
        <item x="26"/>
        <item x="57"/>
        <item x="72"/>
        <item x="29"/>
        <item x="17"/>
        <item x="63"/>
        <item x="32"/>
        <item x="36"/>
        <item x="4"/>
        <item x="46"/>
        <item x="85"/>
        <item x="25"/>
        <item x="33"/>
        <item x="23"/>
        <item x="86"/>
        <item x="30"/>
        <item x="98"/>
        <item x="89"/>
        <item x="27"/>
        <item x="74"/>
        <item x="95"/>
        <item x="73"/>
        <item x="34"/>
        <item x="67"/>
        <item x="15"/>
        <item x="11"/>
        <item x="35"/>
        <item x="39"/>
        <item x="80"/>
        <item x="79"/>
        <item t="default"/>
      </items>
    </pivotField>
    <pivotField numFmtId="166" showAll="0"/>
    <pivotField showAll="0"/>
    <pivotField showAll="0"/>
    <pivotField showAll="0"/>
    <pivotField showAll="0"/>
  </pivotFields>
  <rowFields count="1">
    <field x="5"/>
  </rowFields>
  <rowItems count="6">
    <i>
      <x/>
    </i>
    <i>
      <x v="1"/>
    </i>
    <i>
      <x v="2"/>
    </i>
    <i>
      <x v="4"/>
    </i>
    <i>
      <x v="3"/>
    </i>
    <i t="grand">
      <x/>
    </i>
  </rowItems>
  <colItems count="1">
    <i/>
  </colItems>
  <dataFields count="1">
    <dataField name="Sum of customer_id" fld="1" baseField="0" baseItem="0" numFmtId="172"/>
  </dataFields>
  <chartFormats count="12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4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5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4" format="16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4" format="17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4" format="18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4" format="19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9EB24D-5C34-4F75-A83A-C8AD59A051C3}" name="PivotTable20" cacheId="5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25:A26" firstHeaderRow="1" firstDataRow="1" firstDataCol="0"/>
  <pivotFields count="17">
    <pivotField showAll="0"/>
    <pivotField dataField="1" showAll="0">
      <items count="63">
        <item x="6"/>
        <item x="5"/>
        <item x="29"/>
        <item x="40"/>
        <item x="37"/>
        <item x="47"/>
        <item x="56"/>
        <item x="36"/>
        <item x="10"/>
        <item x="3"/>
        <item x="30"/>
        <item x="15"/>
        <item x="51"/>
        <item x="46"/>
        <item x="1"/>
        <item x="57"/>
        <item x="44"/>
        <item x="38"/>
        <item x="60"/>
        <item x="11"/>
        <item x="42"/>
        <item x="13"/>
        <item x="0"/>
        <item x="22"/>
        <item x="33"/>
        <item x="7"/>
        <item x="32"/>
        <item x="19"/>
        <item x="48"/>
        <item x="59"/>
        <item x="58"/>
        <item x="8"/>
        <item x="27"/>
        <item x="9"/>
        <item x="41"/>
        <item x="25"/>
        <item x="14"/>
        <item x="17"/>
        <item x="26"/>
        <item x="53"/>
        <item x="39"/>
        <item x="50"/>
        <item x="20"/>
        <item x="28"/>
        <item x="35"/>
        <item x="52"/>
        <item x="23"/>
        <item x="16"/>
        <item x="24"/>
        <item x="4"/>
        <item x="61"/>
        <item x="45"/>
        <item x="12"/>
        <item x="49"/>
        <item x="2"/>
        <item x="54"/>
        <item x="21"/>
        <item x="31"/>
        <item x="43"/>
        <item x="55"/>
        <item x="34"/>
        <item x="18"/>
        <item t="default"/>
      </items>
    </pivotField>
    <pivotField showAll="0"/>
    <pivotField showAll="0"/>
    <pivotField showAll="0"/>
    <pivotField showAll="0">
      <items count="6">
        <item x="4"/>
        <item x="0"/>
        <item x="3"/>
        <item x="2"/>
        <item x="1"/>
        <item t="default"/>
      </items>
    </pivotField>
    <pivotField showAll="0">
      <items count="101">
        <item x="11"/>
        <item x="10"/>
        <item x="7"/>
        <item x="30"/>
        <item x="75"/>
        <item x="95"/>
        <item x="23"/>
        <item x="38"/>
        <item x="37"/>
        <item x="50"/>
        <item x="92"/>
        <item x="85"/>
        <item x="4"/>
        <item x="26"/>
        <item x="66"/>
        <item x="40"/>
        <item x="22"/>
        <item x="62"/>
        <item x="9"/>
        <item x="90"/>
        <item x="99"/>
        <item x="59"/>
        <item x="42"/>
        <item x="54"/>
        <item x="72"/>
        <item x="8"/>
        <item x="53"/>
        <item x="70"/>
        <item x="25"/>
        <item x="12"/>
        <item x="21"/>
        <item x="65"/>
        <item x="83"/>
        <item x="27"/>
        <item x="63"/>
        <item x="14"/>
        <item x="29"/>
        <item x="64"/>
        <item x="34"/>
        <item x="97"/>
        <item x="32"/>
        <item x="55"/>
        <item x="31"/>
        <item x="88"/>
        <item x="86"/>
        <item x="44"/>
        <item x="57"/>
        <item x="46"/>
        <item x="93"/>
        <item x="41"/>
        <item x="79"/>
        <item x="60"/>
        <item x="49"/>
        <item x="52"/>
        <item x="1"/>
        <item x="58"/>
        <item x="51"/>
        <item x="71"/>
        <item x="67"/>
        <item x="87"/>
        <item x="28"/>
        <item x="16"/>
        <item x="43"/>
        <item x="13"/>
        <item x="74"/>
        <item x="36"/>
        <item x="89"/>
        <item x="35"/>
        <item x="17"/>
        <item x="78"/>
        <item x="0"/>
        <item x="47"/>
        <item x="91"/>
        <item x="98"/>
        <item x="69"/>
        <item x="33"/>
        <item x="3"/>
        <item x="94"/>
        <item x="96"/>
        <item x="82"/>
        <item x="2"/>
        <item x="48"/>
        <item x="73"/>
        <item x="19"/>
        <item x="45"/>
        <item x="20"/>
        <item x="39"/>
        <item x="5"/>
        <item x="6"/>
        <item x="18"/>
        <item x="84"/>
        <item x="15"/>
        <item x="80"/>
        <item x="56"/>
        <item x="61"/>
        <item x="24"/>
        <item x="76"/>
        <item x="81"/>
        <item x="77"/>
        <item x="68"/>
        <item t="default"/>
      </items>
    </pivotField>
    <pivotField showAll="0">
      <items count="4">
        <item x="2"/>
        <item x="0"/>
        <item x="1"/>
        <item t="default"/>
      </items>
    </pivotField>
    <pivotField showAll="0"/>
    <pivotField showAll="0"/>
    <pivotField showAll="0"/>
    <pivotField showAll="0">
      <items count="101">
        <item x="53"/>
        <item x="91"/>
        <item x="51"/>
        <item x="62"/>
        <item x="70"/>
        <item x="10"/>
        <item x="83"/>
        <item x="58"/>
        <item x="44"/>
        <item x="94"/>
        <item x="69"/>
        <item x="88"/>
        <item x="64"/>
        <item x="61"/>
        <item x="71"/>
        <item x="2"/>
        <item x="78"/>
        <item x="59"/>
        <item x="42"/>
        <item x="21"/>
        <item x="84"/>
        <item x="38"/>
        <item x="31"/>
        <item x="56"/>
        <item x="96"/>
        <item x="12"/>
        <item x="50"/>
        <item x="6"/>
        <item x="75"/>
        <item x="92"/>
        <item x="8"/>
        <item x="68"/>
        <item x="16"/>
        <item x="55"/>
        <item x="24"/>
        <item x="90"/>
        <item x="43"/>
        <item x="18"/>
        <item x="65"/>
        <item x="97"/>
        <item x="7"/>
        <item x="37"/>
        <item x="0"/>
        <item x="66"/>
        <item x="47"/>
        <item x="20"/>
        <item x="9"/>
        <item x="54"/>
        <item x="60"/>
        <item x="99"/>
        <item x="87"/>
        <item x="3"/>
        <item x="40"/>
        <item x="1"/>
        <item x="14"/>
        <item x="19"/>
        <item x="52"/>
        <item x="93"/>
        <item x="22"/>
        <item x="28"/>
        <item x="49"/>
        <item x="82"/>
        <item x="77"/>
        <item x="48"/>
        <item x="76"/>
        <item x="45"/>
        <item x="5"/>
        <item x="13"/>
        <item x="41"/>
        <item x="81"/>
        <item x="26"/>
        <item x="57"/>
        <item x="72"/>
        <item x="29"/>
        <item x="17"/>
        <item x="63"/>
        <item x="32"/>
        <item x="36"/>
        <item x="4"/>
        <item x="46"/>
        <item x="85"/>
        <item x="25"/>
        <item x="33"/>
        <item x="23"/>
        <item x="86"/>
        <item x="30"/>
        <item x="98"/>
        <item x="89"/>
        <item x="27"/>
        <item x="74"/>
        <item x="95"/>
        <item x="73"/>
        <item x="34"/>
        <item x="67"/>
        <item x="15"/>
        <item x="11"/>
        <item x="35"/>
        <item x="39"/>
        <item x="80"/>
        <item x="79"/>
        <item t="default"/>
      </items>
    </pivotField>
    <pivotField numFmtId="166" showAll="0"/>
    <pivotField showAll="0"/>
    <pivotField showAll="0"/>
    <pivotField showAll="0"/>
    <pivotField showAll="0"/>
  </pivotFields>
  <rowItems count="1">
    <i/>
  </rowItems>
  <colItems count="1">
    <i/>
  </colItems>
  <dataFields count="1">
    <dataField name="Sum of customer_id" fld="1" baseField="0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E5C25C-8C84-4EFF-AB07-CB81A685B70E}" name="PivotTable39" cacheId="5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C100:E117" firstHeaderRow="1" firstDataRow="1" firstDataCol="0"/>
  <pivotFields count="17">
    <pivotField showAll="0">
      <items count="1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showAll="0">
      <items count="63">
        <item x="6"/>
        <item x="5"/>
        <item x="29"/>
        <item x="40"/>
        <item x="37"/>
        <item x="47"/>
        <item x="56"/>
        <item x="36"/>
        <item x="10"/>
        <item x="3"/>
        <item x="30"/>
        <item x="15"/>
        <item x="51"/>
        <item x="46"/>
        <item x="1"/>
        <item x="57"/>
        <item x="44"/>
        <item x="38"/>
        <item x="60"/>
        <item x="11"/>
        <item x="42"/>
        <item x="13"/>
        <item x="0"/>
        <item x="22"/>
        <item x="33"/>
        <item x="7"/>
        <item x="32"/>
        <item x="19"/>
        <item x="48"/>
        <item x="59"/>
        <item x="58"/>
        <item x="8"/>
        <item x="27"/>
        <item x="9"/>
        <item x="41"/>
        <item x="25"/>
        <item x="14"/>
        <item x="17"/>
        <item x="26"/>
        <item x="53"/>
        <item x="39"/>
        <item x="50"/>
        <item x="20"/>
        <item x="28"/>
        <item x="35"/>
        <item x="52"/>
        <item x="23"/>
        <item x="16"/>
        <item x="24"/>
        <item x="4"/>
        <item x="61"/>
        <item x="45"/>
        <item x="12"/>
        <item x="49"/>
        <item x="2"/>
        <item x="54"/>
        <item x="21"/>
        <item x="31"/>
        <item x="43"/>
        <item x="55"/>
        <item x="34"/>
        <item x="18"/>
        <item t="default"/>
      </items>
    </pivotField>
    <pivotField showAll="0">
      <items count="101">
        <item sd="0" x="59"/>
        <item x="96"/>
        <item x="23"/>
        <item x="9"/>
        <item x="57"/>
        <item x="40"/>
        <item x="69"/>
        <item x="31"/>
        <item x="94"/>
        <item x="98"/>
        <item x="89"/>
        <item x="52"/>
        <item x="67"/>
        <item x="99"/>
        <item x="6"/>
        <item x="64"/>
        <item x="32"/>
        <item x="45"/>
        <item x="56"/>
        <item x="73"/>
        <item x="46"/>
        <item x="13"/>
        <item x="27"/>
        <item x="42"/>
        <item x="76"/>
        <item x="3"/>
        <item x="63"/>
        <item x="62"/>
        <item x="84"/>
        <item x="91"/>
        <item x="61"/>
        <item x="50"/>
        <item x="12"/>
        <item x="58"/>
        <item x="92"/>
        <item x="43"/>
        <item x="37"/>
        <item x="77"/>
        <item x="34"/>
        <item x="81"/>
        <item x="60"/>
        <item x="82"/>
        <item x="8"/>
        <item x="41"/>
        <item x="38"/>
        <item x="53"/>
        <item x="20"/>
        <item x="16"/>
        <item x="14"/>
        <item x="5"/>
        <item x="47"/>
        <item x="36"/>
        <item x="26"/>
        <item x="25"/>
        <item x="49"/>
        <item x="33"/>
        <item x="72"/>
        <item x="93"/>
        <item x="35"/>
        <item x="17"/>
        <item x="0"/>
        <item x="86"/>
        <item x="83"/>
        <item x="39"/>
        <item x="15"/>
        <item x="7"/>
        <item x="97"/>
        <item x="30"/>
        <item x="65"/>
        <item x="75"/>
        <item x="10"/>
        <item x="19"/>
        <item x="29"/>
        <item x="48"/>
        <item x="55"/>
        <item x="11"/>
        <item sd="0" x="68"/>
        <item x="90"/>
        <item sd="0" x="1"/>
        <item x="78"/>
        <item x="2"/>
        <item x="51"/>
        <item x="21"/>
        <item x="71"/>
        <item sd="0" x="79"/>
        <item x="24"/>
        <item x="70"/>
        <item x="18"/>
        <item x="66"/>
        <item x="54"/>
        <item x="88"/>
        <item x="22"/>
        <item x="44"/>
        <item x="74"/>
        <item x="85"/>
        <item x="4"/>
        <item x="95"/>
        <item x="28"/>
        <item x="87"/>
        <item x="80"/>
        <item t="default"/>
      </items>
    </pivotField>
    <pivotField showAll="0"/>
    <pivotField showAll="0">
      <items count="40">
        <item x="36"/>
        <item x="0"/>
        <item x="3"/>
        <item x="25"/>
        <item x="27"/>
        <item x="32"/>
        <item x="13"/>
        <item x="15"/>
        <item x="18"/>
        <item x="8"/>
        <item x="17"/>
        <item x="29"/>
        <item x="9"/>
        <item x="7"/>
        <item x="12"/>
        <item x="11"/>
        <item x="2"/>
        <item x="21"/>
        <item x="26"/>
        <item x="14"/>
        <item x="37"/>
        <item x="1"/>
        <item x="20"/>
        <item x="10"/>
        <item x="24"/>
        <item x="19"/>
        <item x="30"/>
        <item x="5"/>
        <item x="16"/>
        <item x="33"/>
        <item x="38"/>
        <item x="4"/>
        <item x="28"/>
        <item x="6"/>
        <item x="35"/>
        <item x="34"/>
        <item x="31"/>
        <item x="22"/>
        <item x="23"/>
        <item t="default"/>
      </items>
    </pivotField>
    <pivotField showAll="0">
      <items count="6">
        <item x="4"/>
        <item x="0"/>
        <item x="3"/>
        <item x="2"/>
        <item x="1"/>
        <item t="default"/>
      </items>
    </pivotField>
    <pivotField showAll="0">
      <items count="101">
        <item x="11"/>
        <item x="10"/>
        <item x="7"/>
        <item x="30"/>
        <item x="75"/>
        <item x="95"/>
        <item x="23"/>
        <item x="38"/>
        <item x="37"/>
        <item x="50"/>
        <item x="92"/>
        <item x="85"/>
        <item x="4"/>
        <item x="26"/>
        <item x="66"/>
        <item x="40"/>
        <item x="22"/>
        <item x="62"/>
        <item x="9"/>
        <item x="90"/>
        <item x="99"/>
        <item x="59"/>
        <item x="42"/>
        <item x="54"/>
        <item x="72"/>
        <item x="8"/>
        <item x="53"/>
        <item x="70"/>
        <item x="25"/>
        <item x="12"/>
        <item x="21"/>
        <item x="65"/>
        <item x="83"/>
        <item x="27"/>
        <item x="63"/>
        <item x="14"/>
        <item x="29"/>
        <item x="64"/>
        <item x="34"/>
        <item x="97"/>
        <item x="32"/>
        <item x="55"/>
        <item x="31"/>
        <item x="88"/>
        <item x="86"/>
        <item x="44"/>
        <item x="57"/>
        <item x="46"/>
        <item x="93"/>
        <item x="41"/>
        <item x="79"/>
        <item x="60"/>
        <item x="49"/>
        <item x="52"/>
        <item x="1"/>
        <item x="58"/>
        <item x="51"/>
        <item x="71"/>
        <item x="67"/>
        <item x="87"/>
        <item x="28"/>
        <item x="16"/>
        <item x="43"/>
        <item x="13"/>
        <item x="74"/>
        <item x="36"/>
        <item x="89"/>
        <item x="35"/>
        <item x="17"/>
        <item x="78"/>
        <item x="0"/>
        <item x="47"/>
        <item x="91"/>
        <item x="98"/>
        <item x="69"/>
        <item x="33"/>
        <item x="3"/>
        <item x="94"/>
        <item x="96"/>
        <item x="82"/>
        <item x="2"/>
        <item x="48"/>
        <item x="73"/>
        <item x="19"/>
        <item x="45"/>
        <item x="20"/>
        <item x="39"/>
        <item x="5"/>
        <item x="6"/>
        <item x="18"/>
        <item x="84"/>
        <item x="15"/>
        <item x="80"/>
        <item x="56"/>
        <item x="61"/>
        <item x="24"/>
        <item x="76"/>
        <item x="81"/>
        <item x="77"/>
        <item x="68"/>
        <item t="default"/>
      </items>
    </pivotField>
    <pivotField showAll="0">
      <items count="4">
        <item x="2"/>
        <item x="0"/>
        <item x="1"/>
        <item t="default"/>
      </items>
    </pivotField>
    <pivotField showAll="0"/>
    <pivotField showAll="0">
      <items count="10">
        <item x="2"/>
        <item x="1"/>
        <item x="5"/>
        <item x="0"/>
        <item x="4"/>
        <item x="8"/>
        <item x="6"/>
        <item x="7"/>
        <item x="3"/>
        <item t="default"/>
      </items>
    </pivotField>
    <pivotField showAll="0"/>
    <pivotField showAll="0">
      <items count="101">
        <item x="53"/>
        <item x="91"/>
        <item x="51"/>
        <item x="62"/>
        <item x="70"/>
        <item x="10"/>
        <item x="83"/>
        <item x="58"/>
        <item x="44"/>
        <item x="94"/>
        <item x="69"/>
        <item x="88"/>
        <item x="64"/>
        <item x="61"/>
        <item x="71"/>
        <item x="2"/>
        <item x="78"/>
        <item x="59"/>
        <item x="42"/>
        <item x="21"/>
        <item x="84"/>
        <item x="38"/>
        <item x="31"/>
        <item x="56"/>
        <item x="96"/>
        <item x="12"/>
        <item x="50"/>
        <item x="6"/>
        <item x="75"/>
        <item x="92"/>
        <item x="8"/>
        <item x="68"/>
        <item x="16"/>
        <item x="55"/>
        <item x="24"/>
        <item x="90"/>
        <item x="43"/>
        <item x="18"/>
        <item x="65"/>
        <item x="97"/>
        <item x="7"/>
        <item x="37"/>
        <item x="0"/>
        <item x="66"/>
        <item x="47"/>
        <item x="20"/>
        <item x="9"/>
        <item x="54"/>
        <item x="60"/>
        <item x="99"/>
        <item x="87"/>
        <item x="3"/>
        <item x="40"/>
        <item x="1"/>
        <item x="14"/>
        <item x="19"/>
        <item x="52"/>
        <item x="93"/>
        <item x="22"/>
        <item x="28"/>
        <item x="49"/>
        <item x="82"/>
        <item x="77"/>
        <item x="48"/>
        <item x="76"/>
        <item x="45"/>
        <item x="5"/>
        <item x="13"/>
        <item x="41"/>
        <item x="81"/>
        <item x="26"/>
        <item x="57"/>
        <item x="72"/>
        <item x="29"/>
        <item x="17"/>
        <item x="63"/>
        <item x="32"/>
        <item x="36"/>
        <item x="4"/>
        <item x="46"/>
        <item x="85"/>
        <item x="25"/>
        <item x="33"/>
        <item x="23"/>
        <item x="86"/>
        <item x="30"/>
        <item x="98"/>
        <item x="89"/>
        <item x="27"/>
        <item x="74"/>
        <item x="95"/>
        <item x="73"/>
        <item x="34"/>
        <item x="67"/>
        <item x="15"/>
        <item x="11"/>
        <item x="35"/>
        <item x="39"/>
        <item x="80"/>
        <item x="79"/>
        <item t="default"/>
      </items>
    </pivotField>
    <pivotField numFmtId="166" showAll="0"/>
    <pivotField showAll="0">
      <items count="2">
        <item x="0"/>
        <item t="default"/>
      </items>
    </pivotField>
    <pivotField showAll="0"/>
    <pivotField showAll="0"/>
    <pivotField showAll="0"/>
  </pivotFields>
  <pivotTableStyleInfo name="PivotStyleLight16" showRowHeaders="1" showColHeaders="1" showRowStripes="0" showColStripes="0" showLastColumn="1"/>
  <filters count="1">
    <filter fld="4" type="captionBetween" evalOrder="-1" id="8" stringValue1="26" stringValue2="35">
      <autoFilter ref="A1">
        <filterColumn colId="0">
          <customFilters and="1">
            <customFilter operator="greaterThanOrEqual" val="26"/>
            <customFilter operator="lessThanOrEqual" val="35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3839D8-7C0C-4216-A831-D9DA7CCB4516}" name="PivotTable19" cacheId="5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6">
  <location ref="A15:B21" firstHeaderRow="1" firstDataRow="1" firstDataCol="1"/>
  <pivotFields count="17">
    <pivotField showAll="0"/>
    <pivotField showAll="0"/>
    <pivotField showAll="0"/>
    <pivotField showAll="0">
      <items count="3">
        <item h="1" x="1"/>
        <item x="0"/>
        <item t="default"/>
      </items>
    </pivotField>
    <pivotField showAll="0"/>
    <pivotField showAll="0">
      <items count="6">
        <item x="4"/>
        <item x="0"/>
        <item x="3"/>
        <item x="2"/>
        <item x="1"/>
        <item t="default"/>
      </items>
    </pivotField>
    <pivotField axis="axisRow" showAll="0" measureFilter="1" sortType="descending">
      <items count="101">
        <item x="11"/>
        <item x="10"/>
        <item x="7"/>
        <item x="30"/>
        <item x="75"/>
        <item x="95"/>
        <item x="23"/>
        <item x="38"/>
        <item x="37"/>
        <item x="50"/>
        <item x="92"/>
        <item x="85"/>
        <item x="4"/>
        <item x="26"/>
        <item x="66"/>
        <item x="40"/>
        <item x="22"/>
        <item x="62"/>
        <item x="9"/>
        <item x="90"/>
        <item x="99"/>
        <item x="59"/>
        <item x="42"/>
        <item x="54"/>
        <item x="72"/>
        <item x="8"/>
        <item x="53"/>
        <item x="70"/>
        <item x="25"/>
        <item x="12"/>
        <item x="21"/>
        <item x="65"/>
        <item x="83"/>
        <item x="27"/>
        <item x="63"/>
        <item x="14"/>
        <item x="29"/>
        <item x="64"/>
        <item x="34"/>
        <item x="97"/>
        <item x="32"/>
        <item x="55"/>
        <item x="31"/>
        <item x="88"/>
        <item x="86"/>
        <item x="44"/>
        <item x="57"/>
        <item x="46"/>
        <item x="93"/>
        <item x="41"/>
        <item x="79"/>
        <item x="60"/>
        <item x="49"/>
        <item x="52"/>
        <item x="1"/>
        <item x="58"/>
        <item x="51"/>
        <item x="71"/>
        <item x="67"/>
        <item x="87"/>
        <item x="28"/>
        <item x="16"/>
        <item x="43"/>
        <item x="13"/>
        <item x="74"/>
        <item x="36"/>
        <item x="89"/>
        <item x="35"/>
        <item x="17"/>
        <item x="78"/>
        <item x="0"/>
        <item x="47"/>
        <item x="91"/>
        <item x="98"/>
        <item x="69"/>
        <item x="33"/>
        <item x="3"/>
        <item x="94"/>
        <item x="96"/>
        <item x="82"/>
        <item x="2"/>
        <item x="48"/>
        <item x="73"/>
        <item x="19"/>
        <item x="45"/>
        <item x="20"/>
        <item x="39"/>
        <item x="5"/>
        <item x="6"/>
        <item x="18"/>
        <item x="84"/>
        <item x="15"/>
        <item x="80"/>
        <item x="56"/>
        <item x="61"/>
        <item x="24"/>
        <item x="76"/>
        <item x="81"/>
        <item x="77"/>
        <item x="6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4">
        <item x="2"/>
        <item x="0"/>
        <item x="1"/>
        <item t="default"/>
      </items>
    </pivotField>
    <pivotField showAll="0"/>
    <pivotField showAll="0"/>
    <pivotField showAll="0"/>
    <pivotField dataField="1" showAll="0">
      <items count="101">
        <item x="53"/>
        <item x="91"/>
        <item x="51"/>
        <item x="62"/>
        <item x="70"/>
        <item x="10"/>
        <item x="83"/>
        <item x="58"/>
        <item x="44"/>
        <item x="94"/>
        <item x="69"/>
        <item x="88"/>
        <item x="64"/>
        <item x="61"/>
        <item x="71"/>
        <item x="2"/>
        <item x="78"/>
        <item x="59"/>
        <item x="42"/>
        <item x="21"/>
        <item x="84"/>
        <item x="38"/>
        <item x="31"/>
        <item x="56"/>
        <item x="96"/>
        <item x="12"/>
        <item x="50"/>
        <item x="6"/>
        <item x="75"/>
        <item x="92"/>
        <item x="8"/>
        <item x="68"/>
        <item x="16"/>
        <item x="55"/>
        <item x="24"/>
        <item x="90"/>
        <item x="43"/>
        <item x="18"/>
        <item x="65"/>
        <item x="97"/>
        <item x="7"/>
        <item x="37"/>
        <item x="0"/>
        <item x="66"/>
        <item x="47"/>
        <item x="20"/>
        <item x="9"/>
        <item x="54"/>
        <item x="60"/>
        <item x="99"/>
        <item x="87"/>
        <item x="3"/>
        <item x="40"/>
        <item x="1"/>
        <item x="14"/>
        <item x="19"/>
        <item x="52"/>
        <item x="93"/>
        <item x="22"/>
        <item x="28"/>
        <item x="49"/>
        <item x="82"/>
        <item x="77"/>
        <item x="48"/>
        <item x="76"/>
        <item x="45"/>
        <item x="5"/>
        <item x="13"/>
        <item x="41"/>
        <item x="81"/>
        <item x="26"/>
        <item x="57"/>
        <item x="72"/>
        <item x="29"/>
        <item x="17"/>
        <item x="63"/>
        <item x="32"/>
        <item x="36"/>
        <item x="4"/>
        <item x="46"/>
        <item x="85"/>
        <item x="25"/>
        <item x="33"/>
        <item x="23"/>
        <item x="86"/>
        <item x="30"/>
        <item x="98"/>
        <item x="89"/>
        <item x="27"/>
        <item x="74"/>
        <item x="95"/>
        <item x="73"/>
        <item x="34"/>
        <item x="67"/>
        <item x="15"/>
        <item x="11"/>
        <item x="35"/>
        <item x="39"/>
        <item x="80"/>
        <item x="79"/>
        <item t="default"/>
      </items>
    </pivotField>
    <pivotField numFmtId="166" showAll="0"/>
    <pivotField showAll="0"/>
    <pivotField showAll="0"/>
    <pivotField showAll="0"/>
    <pivotField showAll="0"/>
  </pivotFields>
  <rowFields count="1">
    <field x="6"/>
  </rowFields>
  <rowItems count="6">
    <i>
      <x v="50"/>
    </i>
    <i>
      <x v="92"/>
    </i>
    <i>
      <x v="86"/>
    </i>
    <i>
      <x v="67"/>
    </i>
    <i>
      <x/>
    </i>
    <i t="grand">
      <x/>
    </i>
  </rowItems>
  <colItems count="1">
    <i/>
  </colItems>
  <dataFields count="1">
    <dataField name="Sum of Revenue" fld="11" baseField="0" baseItem="0" numFmtId="172"/>
  </dataFields>
  <chartFormats count="12">
    <chartFormat chart="2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6" count="1" selected="0">
            <x v="50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6" count="1" selected="0">
            <x v="92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6" count="1" selected="0">
            <x v="86"/>
          </reference>
        </references>
      </pivotArea>
    </chartFormat>
    <chartFormat chart="2" format="11">
      <pivotArea type="data" outline="0" fieldPosition="0">
        <references count="2">
          <reference field="4294967294" count="1" selected="0">
            <x v="0"/>
          </reference>
          <reference field="6" count="1" selected="0">
            <x v="67"/>
          </reference>
        </references>
      </pivotArea>
    </chartFormat>
    <chartFormat chart="2" format="12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4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0">
      <pivotArea type="data" outline="0" fieldPosition="0">
        <references count="2">
          <reference field="4294967294" count="1" selected="0">
            <x v="0"/>
          </reference>
          <reference field="6" count="1" selected="0">
            <x v="50"/>
          </reference>
        </references>
      </pivotArea>
    </chartFormat>
    <chartFormat chart="4" format="21">
      <pivotArea type="data" outline="0" fieldPosition="0">
        <references count="2">
          <reference field="4294967294" count="1" selected="0">
            <x v="0"/>
          </reference>
          <reference field="6" count="1" selected="0">
            <x v="92"/>
          </reference>
        </references>
      </pivotArea>
    </chartFormat>
    <chartFormat chart="4" format="22">
      <pivotArea type="data" outline="0" fieldPosition="0">
        <references count="2">
          <reference field="4294967294" count="1" selected="0">
            <x v="0"/>
          </reference>
          <reference field="6" count="1" selected="0">
            <x v="86"/>
          </reference>
        </references>
      </pivotArea>
    </chartFormat>
    <chartFormat chart="4" format="23">
      <pivotArea type="data" outline="0" fieldPosition="0">
        <references count="2">
          <reference field="4294967294" count="1" selected="0">
            <x v="0"/>
          </reference>
          <reference field="6" count="1" selected="0">
            <x v="67"/>
          </reference>
        </references>
      </pivotArea>
    </chartFormat>
    <chartFormat chart="4" format="24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6" type="count" evalOrder="-1" id="3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069E76-9986-467D-9299-3EF2528CB6CA}" name="PivotTable18" cacheId="5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0">
  <location ref="A7:B11" firstHeaderRow="1" firstDataRow="1" firstDataCol="1"/>
  <pivotFields count="17">
    <pivotField showAll="0"/>
    <pivotField showAll="0"/>
    <pivotField showAll="0"/>
    <pivotField showAll="0"/>
    <pivotField showAll="0"/>
    <pivotField showAll="0">
      <items count="6">
        <item x="4"/>
        <item x="0"/>
        <item x="3"/>
        <item x="2"/>
        <item x="1"/>
        <item t="default"/>
      </items>
    </pivotField>
    <pivotField showAll="0"/>
    <pivotField axis="axisRow" showAll="0" sortType="descending">
      <items count="4">
        <item x="2"/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>
      <items count="10">
        <item x="2"/>
        <item x="1"/>
        <item x="5"/>
        <item x="0"/>
        <item x="4"/>
        <item x="8"/>
        <item x="6"/>
        <item x="7"/>
        <item x="3"/>
        <item t="default"/>
      </items>
    </pivotField>
    <pivotField showAll="0">
      <items count="101">
        <item x="62"/>
        <item x="91"/>
        <item x="10"/>
        <item x="70"/>
        <item x="53"/>
        <item x="51"/>
        <item x="64"/>
        <item x="61"/>
        <item x="94"/>
        <item x="84"/>
        <item x="24"/>
        <item x="38"/>
        <item x="59"/>
        <item x="21"/>
        <item x="56"/>
        <item x="43"/>
        <item x="96"/>
        <item x="37"/>
        <item x="18"/>
        <item x="83"/>
        <item x="58"/>
        <item x="44"/>
        <item x="69"/>
        <item x="88"/>
        <item x="75"/>
        <item x="92"/>
        <item x="42"/>
        <item x="55"/>
        <item x="66"/>
        <item x="14"/>
        <item x="71"/>
        <item x="60"/>
        <item x="16"/>
        <item x="50"/>
        <item x="28"/>
        <item x="93"/>
        <item x="22"/>
        <item x="2"/>
        <item x="78"/>
        <item x="65"/>
        <item x="7"/>
        <item x="0"/>
        <item x="31"/>
        <item x="13"/>
        <item x="26"/>
        <item x="20"/>
        <item x="82"/>
        <item x="45"/>
        <item x="63"/>
        <item x="77"/>
        <item x="4"/>
        <item x="76"/>
        <item x="19"/>
        <item x="49"/>
        <item x="32"/>
        <item x="9"/>
        <item x="29"/>
        <item x="25"/>
        <item x="90"/>
        <item x="99"/>
        <item x="46"/>
        <item x="5"/>
        <item x="97"/>
        <item x="89"/>
        <item x="27"/>
        <item x="17"/>
        <item x="15"/>
        <item x="30"/>
        <item x="48"/>
        <item x="73"/>
        <item x="52"/>
        <item x="57"/>
        <item x="34"/>
        <item x="33"/>
        <item x="67"/>
        <item x="47"/>
        <item x="95"/>
        <item x="12"/>
        <item x="86"/>
        <item x="41"/>
        <item x="6"/>
        <item x="36"/>
        <item x="35"/>
        <item x="81"/>
        <item x="98"/>
        <item x="85"/>
        <item x="54"/>
        <item x="11"/>
        <item x="87"/>
        <item x="74"/>
        <item x="8"/>
        <item x="39"/>
        <item x="3"/>
        <item x="40"/>
        <item x="23"/>
        <item x="80"/>
        <item x="72"/>
        <item x="1"/>
        <item x="68"/>
        <item x="79"/>
        <item t="default"/>
      </items>
    </pivotField>
    <pivotField dataField="1" showAll="0">
      <items count="101">
        <item x="53"/>
        <item x="91"/>
        <item x="51"/>
        <item x="62"/>
        <item x="70"/>
        <item x="10"/>
        <item x="83"/>
        <item x="58"/>
        <item x="44"/>
        <item x="94"/>
        <item x="69"/>
        <item x="88"/>
        <item x="64"/>
        <item x="61"/>
        <item x="71"/>
        <item x="2"/>
        <item x="78"/>
        <item x="59"/>
        <item x="42"/>
        <item x="21"/>
        <item x="84"/>
        <item x="38"/>
        <item x="31"/>
        <item x="56"/>
        <item x="96"/>
        <item x="12"/>
        <item x="50"/>
        <item x="6"/>
        <item x="75"/>
        <item x="92"/>
        <item x="8"/>
        <item x="68"/>
        <item x="16"/>
        <item x="55"/>
        <item x="24"/>
        <item x="90"/>
        <item x="43"/>
        <item x="18"/>
        <item x="65"/>
        <item x="97"/>
        <item x="7"/>
        <item x="37"/>
        <item x="0"/>
        <item x="66"/>
        <item x="47"/>
        <item x="20"/>
        <item x="9"/>
        <item x="54"/>
        <item x="60"/>
        <item x="99"/>
        <item x="87"/>
        <item x="3"/>
        <item x="40"/>
        <item x="1"/>
        <item x="14"/>
        <item x="19"/>
        <item x="52"/>
        <item x="93"/>
        <item x="22"/>
        <item x="28"/>
        <item x="49"/>
        <item x="82"/>
        <item x="77"/>
        <item x="48"/>
        <item x="76"/>
        <item x="45"/>
        <item x="5"/>
        <item x="13"/>
        <item x="41"/>
        <item x="81"/>
        <item x="26"/>
        <item x="57"/>
        <item x="72"/>
        <item x="29"/>
        <item x="17"/>
        <item x="63"/>
        <item x="32"/>
        <item x="36"/>
        <item x="4"/>
        <item x="46"/>
        <item x="85"/>
        <item x="25"/>
        <item x="33"/>
        <item x="23"/>
        <item x="86"/>
        <item x="30"/>
        <item x="98"/>
        <item x="89"/>
        <item x="27"/>
        <item x="74"/>
        <item x="95"/>
        <item x="73"/>
        <item x="34"/>
        <item x="67"/>
        <item x="15"/>
        <item x="11"/>
        <item x="35"/>
        <item x="39"/>
        <item x="80"/>
        <item x="79"/>
        <item t="default"/>
      </items>
    </pivotField>
    <pivotField numFmtId="166" showAll="0"/>
    <pivotField showAll="0"/>
    <pivotField showAll="0"/>
    <pivotField showAll="0"/>
    <pivotField showAll="0"/>
  </pivotFields>
  <rowFields count="1">
    <field x="7"/>
  </rowFields>
  <rowItems count="4">
    <i>
      <x v="1"/>
    </i>
    <i>
      <x/>
    </i>
    <i>
      <x v="2"/>
    </i>
    <i t="grand">
      <x/>
    </i>
  </rowItems>
  <colItems count="1">
    <i/>
  </colItems>
  <dataFields count="1">
    <dataField name="Sum of Revenue" fld="11" baseField="0" baseItem="0" numFmtId="172"/>
  </dataFields>
  <chartFormats count="5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7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8" format="8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8" format="9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BB454C-BC73-43BA-96C9-84BAFF001F90}" name="PivotTable16" cacheId="5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A4" firstHeaderRow="1" firstDataRow="1" firstDataCol="0"/>
  <pivotFields count="17">
    <pivotField showAll="0"/>
    <pivotField showAll="0"/>
    <pivotField showAll="0"/>
    <pivotField showAll="0"/>
    <pivotField showAll="0"/>
    <pivotField showAll="0">
      <items count="6">
        <item x="4"/>
        <item x="0"/>
        <item x="3"/>
        <item x="2"/>
        <item x="1"/>
        <item t="default"/>
      </items>
    </pivotField>
    <pivotField showAll="0"/>
    <pivotField showAll="0"/>
    <pivotField showAll="0"/>
    <pivotField showAll="0"/>
    <pivotField showAll="0"/>
    <pivotField dataField="1" showAll="0"/>
    <pivotField numFmtId="166" showAll="0"/>
    <pivotField showAll="0"/>
    <pivotField showAll="0"/>
    <pivotField showAll="0"/>
    <pivotField showAll="0"/>
  </pivotFields>
  <rowItems count="1">
    <i/>
  </rowItems>
  <colItems count="1">
    <i/>
  </colItems>
  <dataFields count="1">
    <dataField name="Sum of Revenue" fld="11" baseField="0" baseItem="0" numFmtId="17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014544-BEF1-426F-8159-675A50FF48AD}" name="PivotTable38" cacheId="5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D58:E61" firstHeaderRow="1" firstDataRow="1" firstDataCol="1"/>
  <pivotFields count="17">
    <pivotField showAll="0">
      <items count="1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showAll="0">
      <items count="63">
        <item x="6"/>
        <item x="5"/>
        <item x="29"/>
        <item x="40"/>
        <item x="37"/>
        <item x="47"/>
        <item x="56"/>
        <item x="36"/>
        <item x="10"/>
        <item x="3"/>
        <item x="30"/>
        <item x="15"/>
        <item x="51"/>
        <item x="46"/>
        <item x="1"/>
        <item x="57"/>
        <item x="44"/>
        <item x="38"/>
        <item x="60"/>
        <item x="11"/>
        <item x="42"/>
        <item x="13"/>
        <item x="0"/>
        <item x="22"/>
        <item x="33"/>
        <item x="7"/>
        <item x="32"/>
        <item x="19"/>
        <item x="48"/>
        <item x="59"/>
        <item x="58"/>
        <item x="8"/>
        <item x="27"/>
        <item x="9"/>
        <item x="41"/>
        <item x="25"/>
        <item x="14"/>
        <item x="17"/>
        <item x="26"/>
        <item x="53"/>
        <item x="39"/>
        <item x="50"/>
        <item x="20"/>
        <item x="28"/>
        <item x="35"/>
        <item x="52"/>
        <item x="23"/>
        <item x="16"/>
        <item x="24"/>
        <item x="4"/>
        <item x="61"/>
        <item x="45"/>
        <item x="12"/>
        <item x="49"/>
        <item x="2"/>
        <item x="54"/>
        <item x="21"/>
        <item x="31"/>
        <item x="43"/>
        <item x="55"/>
        <item x="34"/>
        <item x="18"/>
        <item t="default"/>
      </items>
    </pivotField>
    <pivotField showAll="0">
      <items count="101">
        <item sd="0" x="59"/>
        <item x="96"/>
        <item x="23"/>
        <item x="9"/>
        <item x="57"/>
        <item x="40"/>
        <item x="69"/>
        <item x="31"/>
        <item x="94"/>
        <item x="98"/>
        <item x="89"/>
        <item x="52"/>
        <item x="67"/>
        <item x="99"/>
        <item x="6"/>
        <item x="64"/>
        <item x="32"/>
        <item x="45"/>
        <item x="56"/>
        <item x="73"/>
        <item x="46"/>
        <item x="13"/>
        <item x="27"/>
        <item x="42"/>
        <item x="76"/>
        <item x="3"/>
        <item x="63"/>
        <item x="62"/>
        <item x="84"/>
        <item x="91"/>
        <item x="61"/>
        <item x="50"/>
        <item x="12"/>
        <item x="58"/>
        <item x="92"/>
        <item x="43"/>
        <item x="37"/>
        <item x="77"/>
        <item x="34"/>
        <item x="81"/>
        <item x="60"/>
        <item x="82"/>
        <item x="8"/>
        <item x="41"/>
        <item x="38"/>
        <item x="53"/>
        <item x="20"/>
        <item x="16"/>
        <item x="14"/>
        <item x="5"/>
        <item x="47"/>
        <item x="36"/>
        <item x="26"/>
        <item x="25"/>
        <item x="49"/>
        <item x="33"/>
        <item x="72"/>
        <item x="93"/>
        <item x="35"/>
        <item x="17"/>
        <item x="0"/>
        <item x="86"/>
        <item x="83"/>
        <item x="39"/>
        <item x="15"/>
        <item x="7"/>
        <item x="97"/>
        <item x="30"/>
        <item x="65"/>
        <item x="75"/>
        <item x="10"/>
        <item x="19"/>
        <item x="29"/>
        <item x="48"/>
        <item x="55"/>
        <item x="11"/>
        <item sd="0" x="68"/>
        <item x="90"/>
        <item sd="0" x="1"/>
        <item x="78"/>
        <item x="2"/>
        <item x="51"/>
        <item x="21"/>
        <item x="71"/>
        <item sd="0" x="79"/>
        <item x="24"/>
        <item x="70"/>
        <item x="18"/>
        <item x="66"/>
        <item x="54"/>
        <item x="88"/>
        <item x="22"/>
        <item x="44"/>
        <item x="74"/>
        <item x="85"/>
        <item x="4"/>
        <item x="95"/>
        <item x="28"/>
        <item x="87"/>
        <item x="80"/>
        <item t="default"/>
      </items>
    </pivotField>
    <pivotField axis="axisRow" dataField="1" showAll="0">
      <items count="3">
        <item x="1"/>
        <item x="0"/>
        <item t="default"/>
      </items>
    </pivotField>
    <pivotField showAll="0">
      <items count="40">
        <item x="36"/>
        <item x="0"/>
        <item x="3"/>
        <item x="25"/>
        <item x="27"/>
        <item x="32"/>
        <item x="13"/>
        <item x="15"/>
        <item x="18"/>
        <item x="8"/>
        <item x="17"/>
        <item x="29"/>
        <item x="9"/>
        <item x="7"/>
        <item x="12"/>
        <item x="11"/>
        <item x="2"/>
        <item x="21"/>
        <item x="26"/>
        <item x="14"/>
        <item x="37"/>
        <item x="1"/>
        <item x="20"/>
        <item x="10"/>
        <item x="24"/>
        <item x="19"/>
        <item x="30"/>
        <item x="5"/>
        <item x="16"/>
        <item x="33"/>
        <item x="38"/>
        <item x="4"/>
        <item x="28"/>
        <item x="6"/>
        <item x="35"/>
        <item x="34"/>
        <item x="31"/>
        <item x="22"/>
        <item x="23"/>
        <item t="default"/>
      </items>
    </pivotField>
    <pivotField showAll="0">
      <items count="6">
        <item x="4"/>
        <item x="0"/>
        <item x="3"/>
        <item x="2"/>
        <item x="1"/>
        <item t="default"/>
      </items>
    </pivotField>
    <pivotField showAll="0">
      <items count="101">
        <item x="11"/>
        <item x="10"/>
        <item x="7"/>
        <item x="30"/>
        <item x="75"/>
        <item x="95"/>
        <item x="23"/>
        <item x="38"/>
        <item x="37"/>
        <item x="50"/>
        <item x="92"/>
        <item x="85"/>
        <item x="4"/>
        <item x="26"/>
        <item x="66"/>
        <item x="40"/>
        <item x="22"/>
        <item x="62"/>
        <item x="9"/>
        <item x="90"/>
        <item x="99"/>
        <item x="59"/>
        <item x="42"/>
        <item x="54"/>
        <item x="72"/>
        <item x="8"/>
        <item x="53"/>
        <item x="70"/>
        <item x="25"/>
        <item x="12"/>
        <item x="21"/>
        <item x="65"/>
        <item x="83"/>
        <item x="27"/>
        <item x="63"/>
        <item x="14"/>
        <item x="29"/>
        <item x="64"/>
        <item x="34"/>
        <item x="97"/>
        <item x="32"/>
        <item x="55"/>
        <item x="31"/>
        <item x="88"/>
        <item x="86"/>
        <item x="44"/>
        <item x="57"/>
        <item x="46"/>
        <item x="93"/>
        <item x="41"/>
        <item x="79"/>
        <item x="60"/>
        <item x="49"/>
        <item x="52"/>
        <item x="1"/>
        <item x="58"/>
        <item x="51"/>
        <item x="71"/>
        <item x="67"/>
        <item x="87"/>
        <item x="28"/>
        <item x="16"/>
        <item x="43"/>
        <item x="13"/>
        <item x="74"/>
        <item x="36"/>
        <item x="89"/>
        <item x="35"/>
        <item x="17"/>
        <item x="78"/>
        <item x="0"/>
        <item x="47"/>
        <item x="91"/>
        <item x="98"/>
        <item x="69"/>
        <item x="33"/>
        <item x="3"/>
        <item x="94"/>
        <item x="96"/>
        <item x="82"/>
        <item x="2"/>
        <item x="48"/>
        <item x="73"/>
        <item x="19"/>
        <item x="45"/>
        <item x="20"/>
        <item x="39"/>
        <item x="5"/>
        <item x="6"/>
        <item x="18"/>
        <item x="84"/>
        <item x="15"/>
        <item x="80"/>
        <item x="56"/>
        <item x="61"/>
        <item x="24"/>
        <item x="76"/>
        <item x="81"/>
        <item x="77"/>
        <item x="68"/>
        <item t="default"/>
      </items>
    </pivotField>
    <pivotField showAll="0">
      <items count="4">
        <item x="2"/>
        <item x="0"/>
        <item x="1"/>
        <item t="default"/>
      </items>
    </pivotField>
    <pivotField showAll="0"/>
    <pivotField showAll="0">
      <items count="10">
        <item x="2"/>
        <item x="1"/>
        <item x="5"/>
        <item x="0"/>
        <item x="4"/>
        <item x="8"/>
        <item x="6"/>
        <item x="7"/>
        <item x="3"/>
        <item t="default"/>
      </items>
    </pivotField>
    <pivotField showAll="0"/>
    <pivotField showAll="0">
      <items count="101">
        <item x="53"/>
        <item x="91"/>
        <item x="51"/>
        <item x="62"/>
        <item x="70"/>
        <item x="10"/>
        <item x="83"/>
        <item x="58"/>
        <item x="44"/>
        <item x="94"/>
        <item x="69"/>
        <item x="88"/>
        <item x="64"/>
        <item x="61"/>
        <item x="71"/>
        <item x="2"/>
        <item x="78"/>
        <item x="59"/>
        <item x="42"/>
        <item x="21"/>
        <item x="84"/>
        <item x="38"/>
        <item x="31"/>
        <item x="56"/>
        <item x="96"/>
        <item x="12"/>
        <item x="50"/>
        <item x="6"/>
        <item x="75"/>
        <item x="92"/>
        <item x="8"/>
        <item x="68"/>
        <item x="16"/>
        <item x="55"/>
        <item x="24"/>
        <item x="90"/>
        <item x="43"/>
        <item x="18"/>
        <item x="65"/>
        <item x="97"/>
        <item x="7"/>
        <item x="37"/>
        <item x="0"/>
        <item x="66"/>
        <item x="47"/>
        <item x="20"/>
        <item x="9"/>
        <item x="54"/>
        <item x="60"/>
        <item x="99"/>
        <item x="87"/>
        <item x="3"/>
        <item x="40"/>
        <item x="1"/>
        <item x="14"/>
        <item x="19"/>
        <item x="52"/>
        <item x="93"/>
        <item x="22"/>
        <item x="28"/>
        <item x="49"/>
        <item x="82"/>
        <item x="77"/>
        <item x="48"/>
        <item x="76"/>
        <item x="45"/>
        <item x="5"/>
        <item x="13"/>
        <item x="41"/>
        <item x="81"/>
        <item x="26"/>
        <item x="57"/>
        <item x="72"/>
        <item x="29"/>
        <item x="17"/>
        <item x="63"/>
        <item x="32"/>
        <item x="36"/>
        <item x="4"/>
        <item x="46"/>
        <item x="85"/>
        <item x="25"/>
        <item x="33"/>
        <item x="23"/>
        <item x="86"/>
        <item x="30"/>
        <item x="98"/>
        <item x="89"/>
        <item x="27"/>
        <item x="74"/>
        <item x="95"/>
        <item x="73"/>
        <item x="34"/>
        <item x="67"/>
        <item x="15"/>
        <item x="11"/>
        <item x="35"/>
        <item x="39"/>
        <item x="80"/>
        <item x="79"/>
        <item t="default"/>
      </items>
    </pivotField>
    <pivotField numFmtId="166" showAll="0"/>
    <pivotField showAll="0">
      <items count="2">
        <item x="0"/>
        <item t="default"/>
      </items>
    </pivotField>
    <pivotField showAll="0"/>
    <pivotField showAll="0"/>
    <pivotField showAll="0"/>
  </pivotFields>
  <rowFields count="1">
    <field x="3"/>
  </rowFields>
  <rowItems count="3">
    <i>
      <x/>
    </i>
    <i>
      <x v="1"/>
    </i>
    <i t="grand">
      <x/>
    </i>
  </rowItems>
  <colItems count="1">
    <i/>
  </colItems>
  <dataFields count="1">
    <dataField name="Count of Gender" fld="3" subtotal="count" showDataAs="percentOfCol" baseField="0" baseItem="0" numFmtId="10"/>
  </dataFields>
  <chartFormats count="6"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4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4" format="12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4" type="captionBetween" evalOrder="-1" id="8" stringValue1="36" stringValue2="45">
      <autoFilter ref="A1">
        <filterColumn colId="0">
          <customFilters and="1">
            <customFilter operator="greaterThanOrEqual" val="36"/>
            <customFilter operator="lessThanOrEqual" val="45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75B714-849A-4B0F-A87A-92B4D02B1815}" name="PivotTable37" cacheId="5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D43:E52" firstHeaderRow="1" firstDataRow="1" firstDataCol="1"/>
  <pivotFields count="17">
    <pivotField showAll="0">
      <items count="1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showAll="0">
      <items count="63">
        <item x="6"/>
        <item x="5"/>
        <item x="29"/>
        <item x="40"/>
        <item x="37"/>
        <item x="47"/>
        <item x="56"/>
        <item x="36"/>
        <item x="10"/>
        <item x="3"/>
        <item x="30"/>
        <item x="15"/>
        <item x="51"/>
        <item x="46"/>
        <item x="1"/>
        <item x="57"/>
        <item x="44"/>
        <item x="38"/>
        <item x="60"/>
        <item x="11"/>
        <item x="42"/>
        <item x="13"/>
        <item x="0"/>
        <item x="22"/>
        <item x="33"/>
        <item x="7"/>
        <item x="32"/>
        <item x="19"/>
        <item x="48"/>
        <item x="59"/>
        <item x="58"/>
        <item x="8"/>
        <item x="27"/>
        <item x="9"/>
        <item x="41"/>
        <item x="25"/>
        <item x="14"/>
        <item x="17"/>
        <item x="26"/>
        <item x="53"/>
        <item x="39"/>
        <item x="50"/>
        <item x="20"/>
        <item x="28"/>
        <item x="35"/>
        <item x="52"/>
        <item x="23"/>
        <item x="16"/>
        <item x="24"/>
        <item x="4"/>
        <item x="61"/>
        <item x="45"/>
        <item x="12"/>
        <item x="49"/>
        <item x="2"/>
        <item x="54"/>
        <item x="21"/>
        <item x="31"/>
        <item x="43"/>
        <item x="55"/>
        <item x="34"/>
        <item x="18"/>
        <item t="default"/>
      </items>
    </pivotField>
    <pivotField showAll="0">
      <items count="101">
        <item sd="0" x="59"/>
        <item x="96"/>
        <item x="23"/>
        <item x="9"/>
        <item x="57"/>
        <item x="40"/>
        <item x="69"/>
        <item x="31"/>
        <item x="94"/>
        <item x="98"/>
        <item x="89"/>
        <item x="52"/>
        <item x="67"/>
        <item x="99"/>
        <item x="6"/>
        <item x="64"/>
        <item x="32"/>
        <item x="45"/>
        <item x="56"/>
        <item x="73"/>
        <item x="46"/>
        <item x="13"/>
        <item x="27"/>
        <item x="42"/>
        <item x="76"/>
        <item x="3"/>
        <item x="63"/>
        <item x="62"/>
        <item x="84"/>
        <item x="91"/>
        <item x="61"/>
        <item x="50"/>
        <item x="12"/>
        <item x="58"/>
        <item x="92"/>
        <item x="43"/>
        <item x="37"/>
        <item x="77"/>
        <item x="34"/>
        <item x="81"/>
        <item x="60"/>
        <item x="82"/>
        <item x="8"/>
        <item x="41"/>
        <item x="38"/>
        <item x="53"/>
        <item x="20"/>
        <item x="16"/>
        <item x="14"/>
        <item x="5"/>
        <item x="47"/>
        <item x="36"/>
        <item x="26"/>
        <item x="25"/>
        <item x="49"/>
        <item x="33"/>
        <item x="72"/>
        <item x="93"/>
        <item x="35"/>
        <item x="17"/>
        <item x="0"/>
        <item x="86"/>
        <item x="83"/>
        <item x="39"/>
        <item x="15"/>
        <item x="7"/>
        <item x="97"/>
        <item x="30"/>
        <item x="65"/>
        <item x="75"/>
        <item x="10"/>
        <item x="19"/>
        <item x="29"/>
        <item x="48"/>
        <item x="55"/>
        <item x="11"/>
        <item sd="0" x="68"/>
        <item x="90"/>
        <item sd="0" x="1"/>
        <item x="78"/>
        <item x="2"/>
        <item x="51"/>
        <item x="21"/>
        <item x="71"/>
        <item sd="0" x="79"/>
        <item x="24"/>
        <item x="70"/>
        <item x="18"/>
        <item x="66"/>
        <item x="54"/>
        <item x="88"/>
        <item x="22"/>
        <item x="44"/>
        <item x="74"/>
        <item x="85"/>
        <item x="4"/>
        <item x="95"/>
        <item x="28"/>
        <item x="87"/>
        <item x="80"/>
        <item t="default"/>
      </items>
    </pivotField>
    <pivotField showAll="0"/>
    <pivotField axis="axisRow" showAll="0">
      <items count="40">
        <item x="36"/>
        <item x="0"/>
        <item x="3"/>
        <item x="25"/>
        <item x="27"/>
        <item x="32"/>
        <item x="13"/>
        <item x="15"/>
        <item x="18"/>
        <item x="8"/>
        <item x="17"/>
        <item x="29"/>
        <item x="9"/>
        <item x="7"/>
        <item x="12"/>
        <item x="11"/>
        <item x="2"/>
        <item x="21"/>
        <item x="26"/>
        <item x="14"/>
        <item x="37"/>
        <item x="1"/>
        <item x="20"/>
        <item x="10"/>
        <item x="24"/>
        <item x="19"/>
        <item x="30"/>
        <item x="5"/>
        <item x="16"/>
        <item x="33"/>
        <item x="38"/>
        <item x="4"/>
        <item x="28"/>
        <item x="6"/>
        <item x="35"/>
        <item x="34"/>
        <item x="31"/>
        <item x="22"/>
        <item x="23"/>
        <item t="default"/>
      </items>
    </pivotField>
    <pivotField showAll="0">
      <items count="6">
        <item x="4"/>
        <item x="0"/>
        <item x="3"/>
        <item x="2"/>
        <item x="1"/>
        <item t="default"/>
      </items>
    </pivotField>
    <pivotField showAll="0">
      <items count="101">
        <item x="11"/>
        <item x="10"/>
        <item x="7"/>
        <item x="30"/>
        <item x="75"/>
        <item x="95"/>
        <item x="23"/>
        <item x="38"/>
        <item x="37"/>
        <item x="50"/>
        <item x="92"/>
        <item x="85"/>
        <item x="4"/>
        <item x="26"/>
        <item x="66"/>
        <item x="40"/>
        <item x="22"/>
        <item x="62"/>
        <item x="9"/>
        <item x="90"/>
        <item x="99"/>
        <item x="59"/>
        <item x="42"/>
        <item x="54"/>
        <item x="72"/>
        <item x="8"/>
        <item x="53"/>
        <item x="70"/>
        <item x="25"/>
        <item x="12"/>
        <item x="21"/>
        <item x="65"/>
        <item x="83"/>
        <item x="27"/>
        <item x="63"/>
        <item x="14"/>
        <item x="29"/>
        <item x="64"/>
        <item x="34"/>
        <item x="97"/>
        <item x="32"/>
        <item x="55"/>
        <item x="31"/>
        <item x="88"/>
        <item x="86"/>
        <item x="44"/>
        <item x="57"/>
        <item x="46"/>
        <item x="93"/>
        <item x="41"/>
        <item x="79"/>
        <item x="60"/>
        <item x="49"/>
        <item x="52"/>
        <item x="1"/>
        <item x="58"/>
        <item x="51"/>
        <item x="71"/>
        <item x="67"/>
        <item x="87"/>
        <item x="28"/>
        <item x="16"/>
        <item x="43"/>
        <item x="13"/>
        <item x="74"/>
        <item x="36"/>
        <item x="89"/>
        <item x="35"/>
        <item x="17"/>
        <item x="78"/>
        <item x="0"/>
        <item x="47"/>
        <item x="91"/>
        <item x="98"/>
        <item x="69"/>
        <item x="33"/>
        <item x="3"/>
        <item x="94"/>
        <item x="96"/>
        <item x="82"/>
        <item x="2"/>
        <item x="48"/>
        <item x="73"/>
        <item x="19"/>
        <item x="45"/>
        <item x="20"/>
        <item x="39"/>
        <item x="5"/>
        <item x="6"/>
        <item x="18"/>
        <item x="84"/>
        <item x="15"/>
        <item x="80"/>
        <item x="56"/>
        <item x="61"/>
        <item x="24"/>
        <item x="76"/>
        <item x="81"/>
        <item x="77"/>
        <item x="68"/>
        <item t="default"/>
      </items>
    </pivotField>
    <pivotField showAll="0">
      <items count="4">
        <item x="2"/>
        <item x="0"/>
        <item x="1"/>
        <item t="default"/>
      </items>
    </pivotField>
    <pivotField showAll="0"/>
    <pivotField showAll="0">
      <items count="10">
        <item x="2"/>
        <item x="1"/>
        <item x="5"/>
        <item x="0"/>
        <item x="4"/>
        <item x="8"/>
        <item x="6"/>
        <item x="7"/>
        <item x="3"/>
        <item t="default"/>
      </items>
    </pivotField>
    <pivotField showAll="0"/>
    <pivotField dataField="1" showAll="0">
      <items count="101">
        <item x="53"/>
        <item x="91"/>
        <item x="51"/>
        <item x="62"/>
        <item x="70"/>
        <item x="10"/>
        <item x="83"/>
        <item x="58"/>
        <item x="44"/>
        <item x="94"/>
        <item x="69"/>
        <item x="88"/>
        <item x="64"/>
        <item x="61"/>
        <item x="71"/>
        <item x="2"/>
        <item x="78"/>
        <item x="59"/>
        <item x="42"/>
        <item x="21"/>
        <item x="84"/>
        <item x="38"/>
        <item x="31"/>
        <item x="56"/>
        <item x="96"/>
        <item x="12"/>
        <item x="50"/>
        <item x="6"/>
        <item x="75"/>
        <item x="92"/>
        <item x="8"/>
        <item x="68"/>
        <item x="16"/>
        <item x="55"/>
        <item x="24"/>
        <item x="90"/>
        <item x="43"/>
        <item x="18"/>
        <item x="65"/>
        <item x="97"/>
        <item x="7"/>
        <item x="37"/>
        <item x="0"/>
        <item x="66"/>
        <item x="47"/>
        <item x="20"/>
        <item x="9"/>
        <item x="54"/>
        <item x="60"/>
        <item x="99"/>
        <item x="87"/>
        <item x="3"/>
        <item x="40"/>
        <item x="1"/>
        <item x="14"/>
        <item x="19"/>
        <item x="52"/>
        <item x="93"/>
        <item x="22"/>
        <item x="28"/>
        <item x="49"/>
        <item x="82"/>
        <item x="77"/>
        <item x="48"/>
        <item x="76"/>
        <item x="45"/>
        <item x="5"/>
        <item x="13"/>
        <item x="41"/>
        <item x="81"/>
        <item x="26"/>
        <item x="57"/>
        <item x="72"/>
        <item x="29"/>
        <item x="17"/>
        <item x="63"/>
        <item x="32"/>
        <item x="36"/>
        <item x="4"/>
        <item x="46"/>
        <item x="85"/>
        <item x="25"/>
        <item x="33"/>
        <item x="23"/>
        <item x="86"/>
        <item x="30"/>
        <item x="98"/>
        <item x="89"/>
        <item x="27"/>
        <item x="74"/>
        <item x="95"/>
        <item x="73"/>
        <item x="34"/>
        <item x="67"/>
        <item x="15"/>
        <item x="11"/>
        <item x="35"/>
        <item x="39"/>
        <item x="80"/>
        <item x="79"/>
        <item t="default"/>
      </items>
    </pivotField>
    <pivotField numFmtId="166" showAll="0"/>
    <pivotField showAll="0">
      <items count="2">
        <item x="0"/>
        <item t="default"/>
      </items>
    </pivotField>
    <pivotField showAll="0"/>
    <pivotField showAll="0"/>
    <pivotField showAll="0"/>
  </pivotFields>
  <rowFields count="1">
    <field x="4"/>
  </rowFields>
  <rowItems count="9"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 t="grand">
      <x/>
    </i>
  </rowItems>
  <colItems count="1">
    <i/>
  </colItems>
  <dataFields count="1">
    <dataField name="Sum of Revenue" fld="11" baseField="0" baseItem="0" numFmtId="172"/>
  </dataFields>
  <pivotTableStyleInfo name="PivotStyleLight16" showRowHeaders="1" showColHeaders="1" showRowStripes="0" showColStripes="0" showLastColumn="1"/>
  <filters count="1">
    <filter fld="4" type="captionBetween" evalOrder="-1" id="8" stringValue1="56" stringValue2="65">
      <autoFilter ref="A1">
        <filterColumn colId="0">
          <customFilters and="1">
            <customFilter operator="greaterThanOrEqual" val="56"/>
            <customFilter operator="lessThanOrEqual" val="65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B19FD9-4272-4CBB-9779-BC6702E3B97A}" name="PivotTable36" cacheId="5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D30:E39" firstHeaderRow="1" firstDataRow="1" firstDataCol="1"/>
  <pivotFields count="17">
    <pivotField showAll="0">
      <items count="1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showAll="0">
      <items count="63">
        <item x="6"/>
        <item x="5"/>
        <item x="29"/>
        <item x="40"/>
        <item x="37"/>
        <item x="47"/>
        <item x="56"/>
        <item x="36"/>
        <item x="10"/>
        <item x="3"/>
        <item x="30"/>
        <item x="15"/>
        <item x="51"/>
        <item x="46"/>
        <item x="1"/>
        <item x="57"/>
        <item x="44"/>
        <item x="38"/>
        <item x="60"/>
        <item x="11"/>
        <item x="42"/>
        <item x="13"/>
        <item x="0"/>
        <item x="22"/>
        <item x="33"/>
        <item x="7"/>
        <item x="32"/>
        <item x="19"/>
        <item x="48"/>
        <item x="59"/>
        <item x="58"/>
        <item x="8"/>
        <item x="27"/>
        <item x="9"/>
        <item x="41"/>
        <item x="25"/>
        <item x="14"/>
        <item x="17"/>
        <item x="26"/>
        <item x="53"/>
        <item x="39"/>
        <item x="50"/>
        <item x="20"/>
        <item x="28"/>
        <item x="35"/>
        <item x="52"/>
        <item x="23"/>
        <item x="16"/>
        <item x="24"/>
        <item x="4"/>
        <item x="61"/>
        <item x="45"/>
        <item x="12"/>
        <item x="49"/>
        <item x="2"/>
        <item x="54"/>
        <item x="21"/>
        <item x="31"/>
        <item x="43"/>
        <item x="55"/>
        <item x="34"/>
        <item x="18"/>
        <item t="default"/>
      </items>
    </pivotField>
    <pivotField showAll="0">
      <items count="101">
        <item sd="0" x="59"/>
        <item x="96"/>
        <item x="23"/>
        <item x="9"/>
        <item x="57"/>
        <item x="40"/>
        <item x="69"/>
        <item x="31"/>
        <item x="94"/>
        <item x="98"/>
        <item x="89"/>
        <item x="52"/>
        <item x="67"/>
        <item x="99"/>
        <item x="6"/>
        <item x="64"/>
        <item x="32"/>
        <item x="45"/>
        <item x="56"/>
        <item x="73"/>
        <item x="46"/>
        <item x="13"/>
        <item x="27"/>
        <item x="42"/>
        <item x="76"/>
        <item x="3"/>
        <item x="63"/>
        <item x="62"/>
        <item x="84"/>
        <item x="91"/>
        <item x="61"/>
        <item x="50"/>
        <item x="12"/>
        <item x="58"/>
        <item x="92"/>
        <item x="43"/>
        <item x="37"/>
        <item x="77"/>
        <item x="34"/>
        <item x="81"/>
        <item x="60"/>
        <item x="82"/>
        <item x="8"/>
        <item x="41"/>
        <item x="38"/>
        <item x="53"/>
        <item x="20"/>
        <item x="16"/>
        <item x="14"/>
        <item x="5"/>
        <item x="47"/>
        <item x="36"/>
        <item x="26"/>
        <item x="25"/>
        <item x="49"/>
        <item x="33"/>
        <item x="72"/>
        <item x="93"/>
        <item x="35"/>
        <item x="17"/>
        <item x="0"/>
        <item x="86"/>
        <item x="83"/>
        <item x="39"/>
        <item x="15"/>
        <item x="7"/>
        <item x="97"/>
        <item x="30"/>
        <item x="65"/>
        <item x="75"/>
        <item x="10"/>
        <item x="19"/>
        <item x="29"/>
        <item x="48"/>
        <item x="55"/>
        <item x="11"/>
        <item sd="0" x="68"/>
        <item x="90"/>
        <item sd="0" x="1"/>
        <item x="78"/>
        <item x="2"/>
        <item x="51"/>
        <item x="21"/>
        <item x="71"/>
        <item sd="0" x="79"/>
        <item x="24"/>
        <item x="70"/>
        <item x="18"/>
        <item x="66"/>
        <item x="54"/>
        <item x="88"/>
        <item x="22"/>
        <item x="44"/>
        <item x="74"/>
        <item x="85"/>
        <item x="4"/>
        <item x="95"/>
        <item x="28"/>
        <item x="87"/>
        <item x="80"/>
        <item t="default"/>
      </items>
    </pivotField>
    <pivotField showAll="0"/>
    <pivotField axis="axisRow" showAll="0">
      <items count="40">
        <item x="36"/>
        <item x="0"/>
        <item x="3"/>
        <item x="25"/>
        <item x="27"/>
        <item x="32"/>
        <item x="13"/>
        <item x="15"/>
        <item x="18"/>
        <item x="8"/>
        <item x="17"/>
        <item x="29"/>
        <item x="9"/>
        <item x="7"/>
        <item x="12"/>
        <item x="11"/>
        <item x="2"/>
        <item x="21"/>
        <item x="26"/>
        <item x="14"/>
        <item x="37"/>
        <item x="1"/>
        <item x="20"/>
        <item x="10"/>
        <item x="24"/>
        <item x="19"/>
        <item x="30"/>
        <item x="5"/>
        <item x="16"/>
        <item x="33"/>
        <item x="38"/>
        <item x="4"/>
        <item x="28"/>
        <item x="6"/>
        <item x="35"/>
        <item x="34"/>
        <item x="31"/>
        <item x="22"/>
        <item x="23"/>
        <item t="default"/>
      </items>
    </pivotField>
    <pivotField showAll="0">
      <items count="6">
        <item x="4"/>
        <item x="0"/>
        <item x="3"/>
        <item x="2"/>
        <item x="1"/>
        <item t="default"/>
      </items>
    </pivotField>
    <pivotField showAll="0">
      <items count="101">
        <item x="11"/>
        <item x="10"/>
        <item x="7"/>
        <item x="30"/>
        <item x="75"/>
        <item x="95"/>
        <item x="23"/>
        <item x="38"/>
        <item x="37"/>
        <item x="50"/>
        <item x="92"/>
        <item x="85"/>
        <item x="4"/>
        <item x="26"/>
        <item x="66"/>
        <item x="40"/>
        <item x="22"/>
        <item x="62"/>
        <item x="9"/>
        <item x="90"/>
        <item x="99"/>
        <item x="59"/>
        <item x="42"/>
        <item x="54"/>
        <item x="72"/>
        <item x="8"/>
        <item x="53"/>
        <item x="70"/>
        <item x="25"/>
        <item x="12"/>
        <item x="21"/>
        <item x="65"/>
        <item x="83"/>
        <item x="27"/>
        <item x="63"/>
        <item x="14"/>
        <item x="29"/>
        <item x="64"/>
        <item x="34"/>
        <item x="97"/>
        <item x="32"/>
        <item x="55"/>
        <item x="31"/>
        <item x="88"/>
        <item x="86"/>
        <item x="44"/>
        <item x="57"/>
        <item x="46"/>
        <item x="93"/>
        <item x="41"/>
        <item x="79"/>
        <item x="60"/>
        <item x="49"/>
        <item x="52"/>
        <item x="1"/>
        <item x="58"/>
        <item x="51"/>
        <item x="71"/>
        <item x="67"/>
        <item x="87"/>
        <item x="28"/>
        <item x="16"/>
        <item x="43"/>
        <item x="13"/>
        <item x="74"/>
        <item x="36"/>
        <item x="89"/>
        <item x="35"/>
        <item x="17"/>
        <item x="78"/>
        <item x="0"/>
        <item x="47"/>
        <item x="91"/>
        <item x="98"/>
        <item x="69"/>
        <item x="33"/>
        <item x="3"/>
        <item x="94"/>
        <item x="96"/>
        <item x="82"/>
        <item x="2"/>
        <item x="48"/>
        <item x="73"/>
        <item x="19"/>
        <item x="45"/>
        <item x="20"/>
        <item x="39"/>
        <item x="5"/>
        <item x="6"/>
        <item x="18"/>
        <item x="84"/>
        <item x="15"/>
        <item x="80"/>
        <item x="56"/>
        <item x="61"/>
        <item x="24"/>
        <item x="76"/>
        <item x="81"/>
        <item x="77"/>
        <item x="68"/>
        <item t="default"/>
      </items>
    </pivotField>
    <pivotField showAll="0">
      <items count="4">
        <item x="2"/>
        <item x="0"/>
        <item x="1"/>
        <item t="default"/>
      </items>
    </pivotField>
    <pivotField showAll="0"/>
    <pivotField showAll="0">
      <items count="10">
        <item x="2"/>
        <item x="1"/>
        <item x="5"/>
        <item x="0"/>
        <item x="4"/>
        <item x="8"/>
        <item x="6"/>
        <item x="7"/>
        <item x="3"/>
        <item t="default"/>
      </items>
    </pivotField>
    <pivotField showAll="0"/>
    <pivotField dataField="1" showAll="0">
      <items count="101">
        <item x="53"/>
        <item x="91"/>
        <item x="51"/>
        <item x="62"/>
        <item x="70"/>
        <item x="10"/>
        <item x="83"/>
        <item x="58"/>
        <item x="44"/>
        <item x="94"/>
        <item x="69"/>
        <item x="88"/>
        <item x="64"/>
        <item x="61"/>
        <item x="71"/>
        <item x="2"/>
        <item x="78"/>
        <item x="59"/>
        <item x="42"/>
        <item x="21"/>
        <item x="84"/>
        <item x="38"/>
        <item x="31"/>
        <item x="56"/>
        <item x="96"/>
        <item x="12"/>
        <item x="50"/>
        <item x="6"/>
        <item x="75"/>
        <item x="92"/>
        <item x="8"/>
        <item x="68"/>
        <item x="16"/>
        <item x="55"/>
        <item x="24"/>
        <item x="90"/>
        <item x="43"/>
        <item x="18"/>
        <item x="65"/>
        <item x="97"/>
        <item x="7"/>
        <item x="37"/>
        <item x="0"/>
        <item x="66"/>
        <item x="47"/>
        <item x="20"/>
        <item x="9"/>
        <item x="54"/>
        <item x="60"/>
        <item x="99"/>
        <item x="87"/>
        <item x="3"/>
        <item x="40"/>
        <item x="1"/>
        <item x="14"/>
        <item x="19"/>
        <item x="52"/>
        <item x="93"/>
        <item x="22"/>
        <item x="28"/>
        <item x="49"/>
        <item x="82"/>
        <item x="77"/>
        <item x="48"/>
        <item x="76"/>
        <item x="45"/>
        <item x="5"/>
        <item x="13"/>
        <item x="41"/>
        <item x="81"/>
        <item x="26"/>
        <item x="57"/>
        <item x="72"/>
        <item x="29"/>
        <item x="17"/>
        <item x="63"/>
        <item x="32"/>
        <item x="36"/>
        <item x="4"/>
        <item x="46"/>
        <item x="85"/>
        <item x="25"/>
        <item x="33"/>
        <item x="23"/>
        <item x="86"/>
        <item x="30"/>
        <item x="98"/>
        <item x="89"/>
        <item x="27"/>
        <item x="74"/>
        <item x="95"/>
        <item x="73"/>
        <item x="34"/>
        <item x="67"/>
        <item x="15"/>
        <item x="11"/>
        <item x="35"/>
        <item x="39"/>
        <item x="80"/>
        <item x="79"/>
        <item t="default"/>
      </items>
    </pivotField>
    <pivotField numFmtId="166" showAll="0"/>
    <pivotField showAll="0">
      <items count="2">
        <item x="0"/>
        <item t="default"/>
      </items>
    </pivotField>
    <pivotField showAll="0"/>
    <pivotField showAll="0"/>
    <pivotField showAll="0"/>
  </pivotFields>
  <rowFields count="1">
    <field x="4"/>
  </rowFields>
  <rowItems count="9"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Items count="1">
    <i/>
  </colItems>
  <dataFields count="1">
    <dataField name="Sum of Revenue" fld="11" baseField="0" baseItem="0" numFmtId="172"/>
  </dataFields>
  <pivotTableStyleInfo name="PivotStyleLight16" showRowHeaders="1" showColHeaders="1" showRowStripes="0" showColStripes="0" showLastColumn="1"/>
  <filters count="1">
    <filter fld="4" type="captionBetween" evalOrder="-1" id="8" stringValue1="46" stringValue2="55">
      <autoFilter ref="A1">
        <filterColumn colId="0">
          <customFilters and="1">
            <customFilter operator="greaterThanOrEqual" val="46"/>
            <customFilter operator="lessThanOrEqual" val="55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ECD3433-9D87-41B6-8569-89E06B3C3050}" name="PivotTable35" cacheId="5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66:B75" firstHeaderRow="1" firstDataRow="1" firstDataCol="1"/>
  <pivotFields count="17">
    <pivotField showAll="0">
      <items count="1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showAll="0">
      <items count="63">
        <item x="6"/>
        <item x="5"/>
        <item x="29"/>
        <item x="40"/>
        <item x="37"/>
        <item x="47"/>
        <item x="56"/>
        <item x="36"/>
        <item x="10"/>
        <item x="3"/>
        <item x="30"/>
        <item x="15"/>
        <item x="51"/>
        <item x="46"/>
        <item x="1"/>
        <item x="57"/>
        <item x="44"/>
        <item x="38"/>
        <item x="60"/>
        <item x="11"/>
        <item x="42"/>
        <item x="13"/>
        <item x="0"/>
        <item x="22"/>
        <item x="33"/>
        <item x="7"/>
        <item x="32"/>
        <item x="19"/>
        <item x="48"/>
        <item x="59"/>
        <item x="58"/>
        <item x="8"/>
        <item x="27"/>
        <item x="9"/>
        <item x="41"/>
        <item x="25"/>
        <item x="14"/>
        <item x="17"/>
        <item x="26"/>
        <item x="53"/>
        <item x="39"/>
        <item x="50"/>
        <item x="20"/>
        <item x="28"/>
        <item x="35"/>
        <item x="52"/>
        <item x="23"/>
        <item x="16"/>
        <item x="24"/>
        <item x="4"/>
        <item x="61"/>
        <item x="45"/>
        <item x="12"/>
        <item x="49"/>
        <item x="2"/>
        <item x="54"/>
        <item x="21"/>
        <item x="31"/>
        <item x="43"/>
        <item x="55"/>
        <item x="34"/>
        <item x="18"/>
        <item t="default"/>
      </items>
    </pivotField>
    <pivotField showAll="0">
      <items count="101">
        <item sd="0" x="59"/>
        <item x="96"/>
        <item x="23"/>
        <item x="9"/>
        <item x="57"/>
        <item x="40"/>
        <item x="69"/>
        <item x="31"/>
        <item x="94"/>
        <item x="98"/>
        <item x="89"/>
        <item x="52"/>
        <item x="67"/>
        <item x="99"/>
        <item x="6"/>
        <item x="64"/>
        <item x="32"/>
        <item x="45"/>
        <item x="56"/>
        <item x="73"/>
        <item x="46"/>
        <item x="13"/>
        <item x="27"/>
        <item x="42"/>
        <item x="76"/>
        <item x="3"/>
        <item x="63"/>
        <item x="62"/>
        <item x="84"/>
        <item x="91"/>
        <item x="61"/>
        <item x="50"/>
        <item x="12"/>
        <item x="58"/>
        <item x="92"/>
        <item x="43"/>
        <item x="37"/>
        <item x="77"/>
        <item x="34"/>
        <item x="81"/>
        <item x="60"/>
        <item x="82"/>
        <item x="8"/>
        <item x="41"/>
        <item x="38"/>
        <item x="53"/>
        <item x="20"/>
        <item x="16"/>
        <item x="14"/>
        <item x="5"/>
        <item x="47"/>
        <item x="36"/>
        <item x="26"/>
        <item x="25"/>
        <item x="49"/>
        <item x="33"/>
        <item x="72"/>
        <item x="93"/>
        <item x="35"/>
        <item x="17"/>
        <item x="0"/>
        <item x="86"/>
        <item x="83"/>
        <item x="39"/>
        <item x="15"/>
        <item x="7"/>
        <item x="97"/>
        <item x="30"/>
        <item x="65"/>
        <item x="75"/>
        <item x="10"/>
        <item x="19"/>
        <item x="29"/>
        <item x="48"/>
        <item x="55"/>
        <item x="11"/>
        <item sd="0" x="68"/>
        <item x="90"/>
        <item sd="0" x="1"/>
        <item x="78"/>
        <item x="2"/>
        <item x="51"/>
        <item x="21"/>
        <item x="71"/>
        <item sd="0" x="79"/>
        <item x="24"/>
        <item x="70"/>
        <item x="18"/>
        <item x="66"/>
        <item x="54"/>
        <item x="88"/>
        <item x="22"/>
        <item x="44"/>
        <item x="74"/>
        <item x="85"/>
        <item x="4"/>
        <item x="95"/>
        <item x="28"/>
        <item x="87"/>
        <item x="80"/>
        <item t="default"/>
      </items>
    </pivotField>
    <pivotField showAll="0"/>
    <pivotField axis="axisRow" showAll="0">
      <items count="40">
        <item x="36"/>
        <item x="0"/>
        <item x="3"/>
        <item x="25"/>
        <item x="27"/>
        <item x="32"/>
        <item x="13"/>
        <item x="15"/>
        <item x="18"/>
        <item x="8"/>
        <item x="17"/>
        <item x="29"/>
        <item x="9"/>
        <item x="7"/>
        <item x="12"/>
        <item x="11"/>
        <item x="2"/>
        <item x="21"/>
        <item x="26"/>
        <item x="14"/>
        <item x="37"/>
        <item x="1"/>
        <item x="20"/>
        <item x="10"/>
        <item x="24"/>
        <item x="19"/>
        <item x="30"/>
        <item x="5"/>
        <item x="16"/>
        <item x="33"/>
        <item x="38"/>
        <item x="4"/>
        <item x="28"/>
        <item x="6"/>
        <item x="35"/>
        <item x="34"/>
        <item x="31"/>
        <item x="22"/>
        <item x="23"/>
        <item t="default"/>
      </items>
    </pivotField>
    <pivotField showAll="0">
      <items count="6">
        <item x="4"/>
        <item x="0"/>
        <item x="3"/>
        <item x="2"/>
        <item x="1"/>
        <item t="default"/>
      </items>
    </pivotField>
    <pivotField showAll="0">
      <items count="101">
        <item x="11"/>
        <item x="10"/>
        <item x="7"/>
        <item x="30"/>
        <item x="75"/>
        <item x="95"/>
        <item x="23"/>
        <item x="38"/>
        <item x="37"/>
        <item x="50"/>
        <item x="92"/>
        <item x="85"/>
        <item x="4"/>
        <item x="26"/>
        <item x="66"/>
        <item x="40"/>
        <item x="22"/>
        <item x="62"/>
        <item x="9"/>
        <item x="90"/>
        <item x="99"/>
        <item x="59"/>
        <item x="42"/>
        <item x="54"/>
        <item x="72"/>
        <item x="8"/>
        <item x="53"/>
        <item x="70"/>
        <item x="25"/>
        <item x="12"/>
        <item x="21"/>
        <item x="65"/>
        <item x="83"/>
        <item x="27"/>
        <item x="63"/>
        <item x="14"/>
        <item x="29"/>
        <item x="64"/>
        <item x="34"/>
        <item x="97"/>
        <item x="32"/>
        <item x="55"/>
        <item x="31"/>
        <item x="88"/>
        <item x="86"/>
        <item x="44"/>
        <item x="57"/>
        <item x="46"/>
        <item x="93"/>
        <item x="41"/>
        <item x="79"/>
        <item x="60"/>
        <item x="49"/>
        <item x="52"/>
        <item x="1"/>
        <item x="58"/>
        <item x="51"/>
        <item x="71"/>
        <item x="67"/>
        <item x="87"/>
        <item x="28"/>
        <item x="16"/>
        <item x="43"/>
        <item x="13"/>
        <item x="74"/>
        <item x="36"/>
        <item x="89"/>
        <item x="35"/>
        <item x="17"/>
        <item x="78"/>
        <item x="0"/>
        <item x="47"/>
        <item x="91"/>
        <item x="98"/>
        <item x="69"/>
        <item x="33"/>
        <item x="3"/>
        <item x="94"/>
        <item x="96"/>
        <item x="82"/>
        <item x="2"/>
        <item x="48"/>
        <item x="73"/>
        <item x="19"/>
        <item x="45"/>
        <item x="20"/>
        <item x="39"/>
        <item x="5"/>
        <item x="6"/>
        <item x="18"/>
        <item x="84"/>
        <item x="15"/>
        <item x="80"/>
        <item x="56"/>
        <item x="61"/>
        <item x="24"/>
        <item x="76"/>
        <item x="81"/>
        <item x="77"/>
        <item x="68"/>
        <item t="default"/>
      </items>
    </pivotField>
    <pivotField showAll="0">
      <items count="4">
        <item x="2"/>
        <item x="0"/>
        <item x="1"/>
        <item t="default"/>
      </items>
    </pivotField>
    <pivotField showAll="0"/>
    <pivotField showAll="0">
      <items count="10">
        <item x="2"/>
        <item x="1"/>
        <item x="5"/>
        <item x="0"/>
        <item x="4"/>
        <item x="8"/>
        <item x="6"/>
        <item x="7"/>
        <item x="3"/>
        <item t="default"/>
      </items>
    </pivotField>
    <pivotField showAll="0"/>
    <pivotField dataField="1" showAll="0">
      <items count="101">
        <item x="53"/>
        <item x="91"/>
        <item x="51"/>
        <item x="62"/>
        <item x="70"/>
        <item x="10"/>
        <item x="83"/>
        <item x="58"/>
        <item x="44"/>
        <item x="94"/>
        <item x="69"/>
        <item x="88"/>
        <item x="64"/>
        <item x="61"/>
        <item x="71"/>
        <item x="2"/>
        <item x="78"/>
        <item x="59"/>
        <item x="42"/>
        <item x="21"/>
        <item x="84"/>
        <item x="38"/>
        <item x="31"/>
        <item x="56"/>
        <item x="96"/>
        <item x="12"/>
        <item x="50"/>
        <item x="6"/>
        <item x="75"/>
        <item x="92"/>
        <item x="8"/>
        <item x="68"/>
        <item x="16"/>
        <item x="55"/>
        <item x="24"/>
        <item x="90"/>
        <item x="43"/>
        <item x="18"/>
        <item x="65"/>
        <item x="97"/>
        <item x="7"/>
        <item x="37"/>
        <item x="0"/>
        <item x="66"/>
        <item x="47"/>
        <item x="20"/>
        <item x="9"/>
        <item x="54"/>
        <item x="60"/>
        <item x="99"/>
        <item x="87"/>
        <item x="3"/>
        <item x="40"/>
        <item x="1"/>
        <item x="14"/>
        <item x="19"/>
        <item x="52"/>
        <item x="93"/>
        <item x="22"/>
        <item x="28"/>
        <item x="49"/>
        <item x="82"/>
        <item x="77"/>
        <item x="48"/>
        <item x="76"/>
        <item x="45"/>
        <item x="5"/>
        <item x="13"/>
        <item x="41"/>
        <item x="81"/>
        <item x="26"/>
        <item x="57"/>
        <item x="72"/>
        <item x="29"/>
        <item x="17"/>
        <item x="63"/>
        <item x="32"/>
        <item x="36"/>
        <item x="4"/>
        <item x="46"/>
        <item x="85"/>
        <item x="25"/>
        <item x="33"/>
        <item x="23"/>
        <item x="86"/>
        <item x="30"/>
        <item x="98"/>
        <item x="89"/>
        <item x="27"/>
        <item x="74"/>
        <item x="95"/>
        <item x="73"/>
        <item x="34"/>
        <item x="67"/>
        <item x="15"/>
        <item x="11"/>
        <item x="35"/>
        <item x="39"/>
        <item x="80"/>
        <item x="79"/>
        <item t="default"/>
      </items>
    </pivotField>
    <pivotField numFmtId="166" showAll="0"/>
    <pivotField showAll="0">
      <items count="2">
        <item x="0"/>
        <item t="default"/>
      </items>
    </pivotField>
    <pivotField showAll="0"/>
    <pivotField showAll="0"/>
    <pivotField showAll="0"/>
  </pivotFields>
  <rowFields count="1">
    <field x="4"/>
  </rowFields>
  <rowItems count="9"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Items count="1">
    <i/>
  </colItems>
  <dataFields count="1">
    <dataField name="Sum of Revenue" fld="11" baseField="0" baseItem="0" numFmtId="172"/>
  </dataFields>
  <pivotTableStyleInfo name="PivotStyleLight16" showRowHeaders="1" showColHeaders="1" showRowStripes="0" showColStripes="0" showLastColumn="1"/>
  <filters count="1">
    <filter fld="4" type="captionBetween" evalOrder="-1" id="8" stringValue1="36" stringValue2="45">
      <autoFilter ref="A1">
        <filterColumn colId="0">
          <customFilters and="1">
            <customFilter operator="greaterThanOrEqual" val="36"/>
            <customFilter operator="lessThanOrEqual" val="45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A78CDA-031B-4667-AC0D-EB185F5C2590}" name="PivotTable34" cacheId="5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55:B63" firstHeaderRow="1" firstDataRow="1" firstDataCol="1"/>
  <pivotFields count="17">
    <pivotField showAll="0">
      <items count="1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showAll="0">
      <items count="63">
        <item x="6"/>
        <item x="5"/>
        <item x="29"/>
        <item x="40"/>
        <item x="37"/>
        <item x="47"/>
        <item x="56"/>
        <item x="36"/>
        <item x="10"/>
        <item x="3"/>
        <item x="30"/>
        <item x="15"/>
        <item x="51"/>
        <item x="46"/>
        <item x="1"/>
        <item x="57"/>
        <item x="44"/>
        <item x="38"/>
        <item x="60"/>
        <item x="11"/>
        <item x="42"/>
        <item x="13"/>
        <item x="0"/>
        <item x="22"/>
        <item x="33"/>
        <item x="7"/>
        <item x="32"/>
        <item x="19"/>
        <item x="48"/>
        <item x="59"/>
        <item x="58"/>
        <item x="8"/>
        <item x="27"/>
        <item x="9"/>
        <item x="41"/>
        <item x="25"/>
        <item x="14"/>
        <item x="17"/>
        <item x="26"/>
        <item x="53"/>
        <item x="39"/>
        <item x="50"/>
        <item x="20"/>
        <item x="28"/>
        <item x="35"/>
        <item x="52"/>
        <item x="23"/>
        <item x="16"/>
        <item x="24"/>
        <item x="4"/>
        <item x="61"/>
        <item x="45"/>
        <item x="12"/>
        <item x="49"/>
        <item x="2"/>
        <item x="54"/>
        <item x="21"/>
        <item x="31"/>
        <item x="43"/>
        <item x="55"/>
        <item x="34"/>
        <item x="18"/>
        <item t="default"/>
      </items>
    </pivotField>
    <pivotField showAll="0">
      <items count="101">
        <item sd="0" x="59"/>
        <item x="96"/>
        <item x="23"/>
        <item x="9"/>
        <item x="57"/>
        <item x="40"/>
        <item x="69"/>
        <item x="31"/>
        <item x="94"/>
        <item x="98"/>
        <item x="89"/>
        <item x="52"/>
        <item x="67"/>
        <item x="99"/>
        <item x="6"/>
        <item x="64"/>
        <item x="32"/>
        <item x="45"/>
        <item x="56"/>
        <item x="73"/>
        <item x="46"/>
        <item x="13"/>
        <item x="27"/>
        <item x="42"/>
        <item x="76"/>
        <item x="3"/>
        <item x="63"/>
        <item x="62"/>
        <item x="84"/>
        <item x="91"/>
        <item x="61"/>
        <item x="50"/>
        <item x="12"/>
        <item x="58"/>
        <item x="92"/>
        <item x="43"/>
        <item x="37"/>
        <item x="77"/>
        <item x="34"/>
        <item x="81"/>
        <item x="60"/>
        <item x="82"/>
        <item x="8"/>
        <item x="41"/>
        <item x="38"/>
        <item x="53"/>
        <item x="20"/>
        <item x="16"/>
        <item x="14"/>
        <item x="5"/>
        <item x="47"/>
        <item x="36"/>
        <item x="26"/>
        <item x="25"/>
        <item x="49"/>
        <item x="33"/>
        <item x="72"/>
        <item x="93"/>
        <item x="35"/>
        <item x="17"/>
        <item x="0"/>
        <item x="86"/>
        <item x="83"/>
        <item x="39"/>
        <item x="15"/>
        <item x="7"/>
        <item x="97"/>
        <item x="30"/>
        <item x="65"/>
        <item x="75"/>
        <item x="10"/>
        <item x="19"/>
        <item x="29"/>
        <item x="48"/>
        <item x="55"/>
        <item x="11"/>
        <item sd="0" x="68"/>
        <item x="90"/>
        <item sd="0" x="1"/>
        <item x="78"/>
        <item x="2"/>
        <item x="51"/>
        <item x="21"/>
        <item x="71"/>
        <item sd="0" x="79"/>
        <item x="24"/>
        <item x="70"/>
        <item x="18"/>
        <item x="66"/>
        <item x="54"/>
        <item x="88"/>
        <item x="22"/>
        <item x="44"/>
        <item x="74"/>
        <item x="85"/>
        <item x="4"/>
        <item x="95"/>
        <item x="28"/>
        <item x="87"/>
        <item x="80"/>
        <item t="default"/>
      </items>
    </pivotField>
    <pivotField showAll="0"/>
    <pivotField axis="axisRow" showAll="0">
      <items count="40">
        <item x="36"/>
        <item x="0"/>
        <item x="3"/>
        <item x="25"/>
        <item x="27"/>
        <item x="32"/>
        <item x="13"/>
        <item x="15"/>
        <item x="18"/>
        <item x="8"/>
        <item x="17"/>
        <item x="29"/>
        <item x="9"/>
        <item x="7"/>
        <item x="12"/>
        <item x="11"/>
        <item x="2"/>
        <item x="21"/>
        <item x="26"/>
        <item x="14"/>
        <item x="37"/>
        <item x="1"/>
        <item x="20"/>
        <item x="10"/>
        <item x="24"/>
        <item x="19"/>
        <item x="30"/>
        <item x="5"/>
        <item x="16"/>
        <item x="33"/>
        <item x="38"/>
        <item x="4"/>
        <item x="28"/>
        <item x="6"/>
        <item x="35"/>
        <item x="34"/>
        <item x="31"/>
        <item x="22"/>
        <item x="23"/>
        <item t="default"/>
      </items>
    </pivotField>
    <pivotField showAll="0">
      <items count="6">
        <item x="4"/>
        <item x="0"/>
        <item x="3"/>
        <item x="2"/>
        <item x="1"/>
        <item t="default"/>
      </items>
    </pivotField>
    <pivotField showAll="0">
      <items count="101">
        <item x="11"/>
        <item x="10"/>
        <item x="7"/>
        <item x="30"/>
        <item x="75"/>
        <item x="95"/>
        <item x="23"/>
        <item x="38"/>
        <item x="37"/>
        <item x="50"/>
        <item x="92"/>
        <item x="85"/>
        <item x="4"/>
        <item x="26"/>
        <item x="66"/>
        <item x="40"/>
        <item x="22"/>
        <item x="62"/>
        <item x="9"/>
        <item x="90"/>
        <item x="99"/>
        <item x="59"/>
        <item x="42"/>
        <item x="54"/>
        <item x="72"/>
        <item x="8"/>
        <item x="53"/>
        <item x="70"/>
        <item x="25"/>
        <item x="12"/>
        <item x="21"/>
        <item x="65"/>
        <item x="83"/>
        <item x="27"/>
        <item x="63"/>
        <item x="14"/>
        <item x="29"/>
        <item x="64"/>
        <item x="34"/>
        <item x="97"/>
        <item x="32"/>
        <item x="55"/>
        <item x="31"/>
        <item x="88"/>
        <item x="86"/>
        <item x="44"/>
        <item x="57"/>
        <item x="46"/>
        <item x="93"/>
        <item x="41"/>
        <item x="79"/>
        <item x="60"/>
        <item x="49"/>
        <item x="52"/>
        <item x="1"/>
        <item x="58"/>
        <item x="51"/>
        <item x="71"/>
        <item x="67"/>
        <item x="87"/>
        <item x="28"/>
        <item x="16"/>
        <item x="43"/>
        <item x="13"/>
        <item x="74"/>
        <item x="36"/>
        <item x="89"/>
        <item x="35"/>
        <item x="17"/>
        <item x="78"/>
        <item x="0"/>
        <item x="47"/>
        <item x="91"/>
        <item x="98"/>
        <item x="69"/>
        <item x="33"/>
        <item x="3"/>
        <item x="94"/>
        <item x="96"/>
        <item x="82"/>
        <item x="2"/>
        <item x="48"/>
        <item x="73"/>
        <item x="19"/>
        <item x="45"/>
        <item x="20"/>
        <item x="39"/>
        <item x="5"/>
        <item x="6"/>
        <item x="18"/>
        <item x="84"/>
        <item x="15"/>
        <item x="80"/>
        <item x="56"/>
        <item x="61"/>
        <item x="24"/>
        <item x="76"/>
        <item x="81"/>
        <item x="77"/>
        <item x="68"/>
        <item t="default"/>
      </items>
    </pivotField>
    <pivotField showAll="0">
      <items count="4">
        <item x="2"/>
        <item x="0"/>
        <item x="1"/>
        <item t="default"/>
      </items>
    </pivotField>
    <pivotField showAll="0"/>
    <pivotField showAll="0">
      <items count="10">
        <item x="2"/>
        <item x="1"/>
        <item x="5"/>
        <item x="0"/>
        <item x="4"/>
        <item x="8"/>
        <item x="6"/>
        <item x="7"/>
        <item x="3"/>
        <item t="default"/>
      </items>
    </pivotField>
    <pivotField showAll="0"/>
    <pivotField dataField="1" showAll="0">
      <items count="101">
        <item x="53"/>
        <item x="91"/>
        <item x="51"/>
        <item x="62"/>
        <item x="70"/>
        <item x="10"/>
        <item x="83"/>
        <item x="58"/>
        <item x="44"/>
        <item x="94"/>
        <item x="69"/>
        <item x="88"/>
        <item x="64"/>
        <item x="61"/>
        <item x="71"/>
        <item x="2"/>
        <item x="78"/>
        <item x="59"/>
        <item x="42"/>
        <item x="21"/>
        <item x="84"/>
        <item x="38"/>
        <item x="31"/>
        <item x="56"/>
        <item x="96"/>
        <item x="12"/>
        <item x="50"/>
        <item x="6"/>
        <item x="75"/>
        <item x="92"/>
        <item x="8"/>
        <item x="68"/>
        <item x="16"/>
        <item x="55"/>
        <item x="24"/>
        <item x="90"/>
        <item x="43"/>
        <item x="18"/>
        <item x="65"/>
        <item x="97"/>
        <item x="7"/>
        <item x="37"/>
        <item x="0"/>
        <item x="66"/>
        <item x="47"/>
        <item x="20"/>
        <item x="9"/>
        <item x="54"/>
        <item x="60"/>
        <item x="99"/>
        <item x="87"/>
        <item x="3"/>
        <item x="40"/>
        <item x="1"/>
        <item x="14"/>
        <item x="19"/>
        <item x="52"/>
        <item x="93"/>
        <item x="22"/>
        <item x="28"/>
        <item x="49"/>
        <item x="82"/>
        <item x="77"/>
        <item x="48"/>
        <item x="76"/>
        <item x="45"/>
        <item x="5"/>
        <item x="13"/>
        <item x="41"/>
        <item x="81"/>
        <item x="26"/>
        <item x="57"/>
        <item x="72"/>
        <item x="29"/>
        <item x="17"/>
        <item x="63"/>
        <item x="32"/>
        <item x="36"/>
        <item x="4"/>
        <item x="46"/>
        <item x="85"/>
        <item x="25"/>
        <item x="33"/>
        <item x="23"/>
        <item x="86"/>
        <item x="30"/>
        <item x="98"/>
        <item x="89"/>
        <item x="27"/>
        <item x="74"/>
        <item x="95"/>
        <item x="73"/>
        <item x="34"/>
        <item x="67"/>
        <item x="15"/>
        <item x="11"/>
        <item x="35"/>
        <item x="39"/>
        <item x="80"/>
        <item x="79"/>
        <item t="default"/>
      </items>
    </pivotField>
    <pivotField numFmtId="166" showAll="0"/>
    <pivotField showAll="0">
      <items count="2">
        <item x="0"/>
        <item t="default"/>
      </items>
    </pivotField>
    <pivotField showAll="0"/>
    <pivotField showAll="0"/>
    <pivotField showAll="0"/>
  </pivotFields>
  <rowFields count="1">
    <field x="4"/>
  </rowFields>
  <rowItems count="8"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name="Sum of Revenue" fld="11" baseField="0" baseItem="0" numFmtId="172"/>
  </dataFields>
  <pivotTableStyleInfo name="PivotStyleLight16" showRowHeaders="1" showColHeaders="1" showRowStripes="0" showColStripes="0" showLastColumn="1"/>
  <filters count="1">
    <filter fld="4" type="captionBetween" evalOrder="-1" id="8" stringValue1="26" stringValue2="35">
      <autoFilter ref="A1">
        <filterColumn colId="0">
          <customFilters and="1">
            <customFilter operator="greaterThanOrEqual" val="26"/>
            <customFilter operator="lessThanOrEqual" val="35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EFFC19-BB25-4BA5-AC92-852D57660E08}" name="PivotTable33" cacheId="5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9">
  <location ref="A43:B52" firstHeaderRow="1" firstDataRow="1" firstDataCol="1"/>
  <pivotFields count="17">
    <pivotField showAll="0">
      <items count="1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showAll="0">
      <items count="63">
        <item x="6"/>
        <item x="5"/>
        <item x="29"/>
        <item x="40"/>
        <item x="37"/>
        <item x="47"/>
        <item x="56"/>
        <item x="36"/>
        <item x="10"/>
        <item x="3"/>
        <item x="30"/>
        <item x="15"/>
        <item x="51"/>
        <item x="46"/>
        <item x="1"/>
        <item x="57"/>
        <item x="44"/>
        <item x="38"/>
        <item x="60"/>
        <item x="11"/>
        <item x="42"/>
        <item x="13"/>
        <item x="0"/>
        <item x="22"/>
        <item x="33"/>
        <item x="7"/>
        <item x="32"/>
        <item x="19"/>
        <item x="48"/>
        <item x="59"/>
        <item x="58"/>
        <item x="8"/>
        <item x="27"/>
        <item x="9"/>
        <item x="41"/>
        <item x="25"/>
        <item x="14"/>
        <item x="17"/>
        <item x="26"/>
        <item x="53"/>
        <item x="39"/>
        <item x="50"/>
        <item x="20"/>
        <item x="28"/>
        <item x="35"/>
        <item x="52"/>
        <item x="23"/>
        <item x="16"/>
        <item x="24"/>
        <item x="4"/>
        <item x="61"/>
        <item x="45"/>
        <item x="12"/>
        <item x="49"/>
        <item x="2"/>
        <item x="54"/>
        <item x="21"/>
        <item x="31"/>
        <item x="43"/>
        <item x="55"/>
        <item x="34"/>
        <item x="18"/>
        <item t="default"/>
      </items>
    </pivotField>
    <pivotField showAll="0">
      <items count="101">
        <item sd="0" x="59"/>
        <item x="96"/>
        <item x="23"/>
        <item x="9"/>
        <item x="57"/>
        <item x="40"/>
        <item x="69"/>
        <item x="31"/>
        <item x="94"/>
        <item x="98"/>
        <item x="89"/>
        <item x="52"/>
        <item x="67"/>
        <item x="99"/>
        <item x="6"/>
        <item x="64"/>
        <item x="32"/>
        <item x="45"/>
        <item x="56"/>
        <item x="73"/>
        <item x="46"/>
        <item x="13"/>
        <item x="27"/>
        <item x="42"/>
        <item x="76"/>
        <item x="3"/>
        <item x="63"/>
        <item x="62"/>
        <item x="84"/>
        <item x="91"/>
        <item x="61"/>
        <item x="50"/>
        <item x="12"/>
        <item x="58"/>
        <item x="92"/>
        <item x="43"/>
        <item x="37"/>
        <item x="77"/>
        <item x="34"/>
        <item x="81"/>
        <item x="60"/>
        <item x="82"/>
        <item x="8"/>
        <item x="41"/>
        <item x="38"/>
        <item x="53"/>
        <item x="20"/>
        <item x="16"/>
        <item x="14"/>
        <item x="5"/>
        <item x="47"/>
        <item x="36"/>
        <item x="26"/>
        <item x="25"/>
        <item x="49"/>
        <item x="33"/>
        <item x="72"/>
        <item x="93"/>
        <item x="35"/>
        <item x="17"/>
        <item x="0"/>
        <item x="86"/>
        <item x="83"/>
        <item x="39"/>
        <item x="15"/>
        <item x="7"/>
        <item x="97"/>
        <item x="30"/>
        <item x="65"/>
        <item x="75"/>
        <item x="10"/>
        <item x="19"/>
        <item x="29"/>
        <item x="48"/>
        <item x="55"/>
        <item x="11"/>
        <item sd="0" x="68"/>
        <item x="90"/>
        <item sd="0" x="1"/>
        <item x="78"/>
        <item x="2"/>
        <item x="51"/>
        <item x="21"/>
        <item x="71"/>
        <item sd="0" x="79"/>
        <item x="24"/>
        <item x="70"/>
        <item x="18"/>
        <item x="66"/>
        <item x="54"/>
        <item x="88"/>
        <item x="22"/>
        <item x="44"/>
        <item x="74"/>
        <item x="85"/>
        <item x="4"/>
        <item x="95"/>
        <item x="28"/>
        <item x="87"/>
        <item x="80"/>
        <item t="default"/>
      </items>
    </pivotField>
    <pivotField showAll="0"/>
    <pivotField axis="axisRow" showAll="0">
      <items count="40">
        <item x="36"/>
        <item x="0"/>
        <item x="3"/>
        <item x="25"/>
        <item x="27"/>
        <item x="32"/>
        <item x="13"/>
        <item x="15"/>
        <item h="1" x="18"/>
        <item h="1" x="8"/>
        <item h="1" x="17"/>
        <item h="1" x="29"/>
        <item h="1" x="9"/>
        <item h="1" x="7"/>
        <item h="1" x="12"/>
        <item h="1" x="11"/>
        <item h="1" x="2"/>
        <item h="1" x="21"/>
        <item h="1" x="26"/>
        <item h="1" x="14"/>
        <item h="1" x="37"/>
        <item h="1" x="1"/>
        <item h="1" x="20"/>
        <item h="1" x="10"/>
        <item h="1" x="24"/>
        <item h="1" x="19"/>
        <item h="1" x="30"/>
        <item h="1" x="5"/>
        <item h="1" x="16"/>
        <item h="1" x="33"/>
        <item h="1" x="38"/>
        <item h="1" x="4"/>
        <item h="1" x="28"/>
        <item h="1" x="6"/>
        <item h="1" x="35"/>
        <item h="1" x="34"/>
        <item h="1" x="31"/>
        <item h="1" x="22"/>
        <item h="1" x="23"/>
        <item t="default"/>
      </items>
    </pivotField>
    <pivotField showAll="0">
      <items count="6">
        <item x="4"/>
        <item x="0"/>
        <item x="3"/>
        <item x="2"/>
        <item x="1"/>
        <item t="default"/>
      </items>
    </pivotField>
    <pivotField showAll="0">
      <items count="101">
        <item x="11"/>
        <item x="10"/>
        <item x="7"/>
        <item x="30"/>
        <item x="75"/>
        <item x="95"/>
        <item x="23"/>
        <item x="38"/>
        <item x="37"/>
        <item x="50"/>
        <item x="92"/>
        <item x="85"/>
        <item x="4"/>
        <item x="26"/>
        <item x="66"/>
        <item x="40"/>
        <item x="22"/>
        <item x="62"/>
        <item x="9"/>
        <item x="90"/>
        <item x="99"/>
        <item x="59"/>
        <item x="42"/>
        <item x="54"/>
        <item x="72"/>
        <item x="8"/>
        <item x="53"/>
        <item x="70"/>
        <item x="25"/>
        <item x="12"/>
        <item x="21"/>
        <item x="65"/>
        <item x="83"/>
        <item x="27"/>
        <item x="63"/>
        <item x="14"/>
        <item x="29"/>
        <item x="64"/>
        <item x="34"/>
        <item x="97"/>
        <item x="32"/>
        <item x="55"/>
        <item x="31"/>
        <item x="88"/>
        <item x="86"/>
        <item x="44"/>
        <item x="57"/>
        <item x="46"/>
        <item x="93"/>
        <item x="41"/>
        <item x="79"/>
        <item x="60"/>
        <item x="49"/>
        <item x="52"/>
        <item x="1"/>
        <item x="58"/>
        <item x="51"/>
        <item x="71"/>
        <item x="67"/>
        <item x="87"/>
        <item x="28"/>
        <item x="16"/>
        <item x="43"/>
        <item x="13"/>
        <item x="74"/>
        <item x="36"/>
        <item x="89"/>
        <item x="35"/>
        <item x="17"/>
        <item x="78"/>
        <item x="0"/>
        <item x="47"/>
        <item x="91"/>
        <item x="98"/>
        <item x="69"/>
        <item x="33"/>
        <item x="3"/>
        <item x="94"/>
        <item x="96"/>
        <item x="82"/>
        <item x="2"/>
        <item x="48"/>
        <item x="73"/>
        <item x="19"/>
        <item x="45"/>
        <item x="20"/>
        <item x="39"/>
        <item x="5"/>
        <item x="6"/>
        <item x="18"/>
        <item x="84"/>
        <item x="15"/>
        <item x="80"/>
        <item x="56"/>
        <item x="61"/>
        <item x="24"/>
        <item x="76"/>
        <item x="81"/>
        <item x="77"/>
        <item x="68"/>
        <item t="default"/>
      </items>
    </pivotField>
    <pivotField showAll="0">
      <items count="4">
        <item x="2"/>
        <item x="0"/>
        <item x="1"/>
        <item t="default"/>
      </items>
    </pivotField>
    <pivotField showAll="0"/>
    <pivotField showAll="0">
      <items count="10">
        <item x="2"/>
        <item x="1"/>
        <item x="5"/>
        <item x="0"/>
        <item x="4"/>
        <item x="8"/>
        <item x="6"/>
        <item x="7"/>
        <item x="3"/>
        <item t="default"/>
      </items>
    </pivotField>
    <pivotField showAll="0"/>
    <pivotField dataField="1" showAll="0">
      <items count="101">
        <item x="53"/>
        <item x="91"/>
        <item x="51"/>
        <item x="62"/>
        <item x="70"/>
        <item x="10"/>
        <item x="83"/>
        <item x="58"/>
        <item x="44"/>
        <item x="94"/>
        <item x="69"/>
        <item x="88"/>
        <item x="64"/>
        <item x="61"/>
        <item x="71"/>
        <item x="2"/>
        <item x="78"/>
        <item x="59"/>
        <item x="42"/>
        <item x="21"/>
        <item x="84"/>
        <item x="38"/>
        <item x="31"/>
        <item x="56"/>
        <item x="96"/>
        <item x="12"/>
        <item x="50"/>
        <item x="6"/>
        <item x="75"/>
        <item x="92"/>
        <item x="8"/>
        <item x="68"/>
        <item x="16"/>
        <item x="55"/>
        <item x="24"/>
        <item x="90"/>
        <item x="43"/>
        <item x="18"/>
        <item x="65"/>
        <item x="97"/>
        <item x="7"/>
        <item x="37"/>
        <item x="0"/>
        <item x="66"/>
        <item x="47"/>
        <item x="20"/>
        <item x="9"/>
        <item x="54"/>
        <item x="60"/>
        <item x="99"/>
        <item x="87"/>
        <item x="3"/>
        <item x="40"/>
        <item x="1"/>
        <item x="14"/>
        <item x="19"/>
        <item x="52"/>
        <item x="93"/>
        <item x="22"/>
        <item x="28"/>
        <item x="49"/>
        <item x="82"/>
        <item x="77"/>
        <item x="48"/>
        <item x="76"/>
        <item x="45"/>
        <item x="5"/>
        <item x="13"/>
        <item x="41"/>
        <item x="81"/>
        <item x="26"/>
        <item x="57"/>
        <item x="72"/>
        <item x="29"/>
        <item x="17"/>
        <item x="63"/>
        <item x="32"/>
        <item x="36"/>
        <item x="4"/>
        <item x="46"/>
        <item x="85"/>
        <item x="25"/>
        <item x="33"/>
        <item x="23"/>
        <item x="86"/>
        <item x="30"/>
        <item x="98"/>
        <item x="89"/>
        <item x="27"/>
        <item x="74"/>
        <item x="95"/>
        <item x="73"/>
        <item x="34"/>
        <item x="67"/>
        <item x="15"/>
        <item x="11"/>
        <item x="35"/>
        <item x="39"/>
        <item x="80"/>
        <item x="79"/>
        <item t="default"/>
      </items>
    </pivotField>
    <pivotField numFmtId="166" showAll="0"/>
    <pivotField showAll="0">
      <items count="2">
        <item x="0"/>
        <item t="default"/>
      </items>
    </pivotField>
    <pivotField showAll="0"/>
    <pivotField showAll="0"/>
    <pivotField showAll="0"/>
  </pivotFields>
  <rowFields count="1">
    <field x="4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um of Revenue" fld="11" baseField="0" baseItem="0" numFmtId="172"/>
  </dataFields>
  <chartFormats count="2"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A83709-BC60-404A-8633-443F6446749C}" name="PivotTable32" cacheId="5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D119:F136" firstHeaderRow="1" firstDataRow="1" firstDataCol="0"/>
  <pivotFields count="17">
    <pivotField showAll="0">
      <items count="1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showAll="0">
      <items count="63">
        <item x="6"/>
        <item x="5"/>
        <item x="29"/>
        <item x="40"/>
        <item x="37"/>
        <item x="47"/>
        <item x="56"/>
        <item x="36"/>
        <item x="10"/>
        <item x="3"/>
        <item x="30"/>
        <item x="15"/>
        <item x="51"/>
        <item x="46"/>
        <item x="1"/>
        <item x="57"/>
        <item x="44"/>
        <item x="38"/>
        <item x="60"/>
        <item x="11"/>
        <item x="42"/>
        <item x="13"/>
        <item x="0"/>
        <item x="22"/>
        <item x="33"/>
        <item x="7"/>
        <item x="32"/>
        <item x="19"/>
        <item x="48"/>
        <item x="59"/>
        <item x="58"/>
        <item x="8"/>
        <item x="27"/>
        <item x="9"/>
        <item x="41"/>
        <item x="25"/>
        <item x="14"/>
        <item x="17"/>
        <item x="26"/>
        <item x="53"/>
        <item x="39"/>
        <item x="50"/>
        <item x="20"/>
        <item x="28"/>
        <item x="35"/>
        <item x="52"/>
        <item x="23"/>
        <item x="16"/>
        <item x="24"/>
        <item x="4"/>
        <item x="61"/>
        <item x="45"/>
        <item x="12"/>
        <item x="49"/>
        <item x="2"/>
        <item x="54"/>
        <item x="21"/>
        <item x="31"/>
        <item x="43"/>
        <item x="55"/>
        <item x="34"/>
        <item x="18"/>
        <item t="default"/>
      </items>
    </pivotField>
    <pivotField showAll="0">
      <items count="101">
        <item sd="0" x="59"/>
        <item x="96"/>
        <item x="23"/>
        <item x="9"/>
        <item x="57"/>
        <item x="40"/>
        <item x="69"/>
        <item x="31"/>
        <item x="94"/>
        <item x="98"/>
        <item x="89"/>
        <item x="52"/>
        <item x="67"/>
        <item x="99"/>
        <item x="6"/>
        <item x="64"/>
        <item x="32"/>
        <item x="45"/>
        <item x="56"/>
        <item x="73"/>
        <item x="46"/>
        <item x="13"/>
        <item x="27"/>
        <item x="42"/>
        <item x="76"/>
        <item x="3"/>
        <item x="63"/>
        <item x="62"/>
        <item x="84"/>
        <item x="91"/>
        <item x="61"/>
        <item x="50"/>
        <item x="12"/>
        <item x="58"/>
        <item x="92"/>
        <item x="43"/>
        <item x="37"/>
        <item x="77"/>
        <item x="34"/>
        <item x="81"/>
        <item x="60"/>
        <item x="82"/>
        <item x="8"/>
        <item x="41"/>
        <item x="38"/>
        <item x="53"/>
        <item x="20"/>
        <item x="16"/>
        <item x="14"/>
        <item x="5"/>
        <item x="47"/>
        <item x="36"/>
        <item x="26"/>
        <item x="25"/>
        <item x="49"/>
        <item x="33"/>
        <item x="72"/>
        <item x="93"/>
        <item x="35"/>
        <item x="17"/>
        <item x="0"/>
        <item x="86"/>
        <item x="83"/>
        <item x="39"/>
        <item x="15"/>
        <item x="7"/>
        <item x="97"/>
        <item x="30"/>
        <item x="65"/>
        <item x="75"/>
        <item x="10"/>
        <item x="19"/>
        <item x="29"/>
        <item x="48"/>
        <item x="55"/>
        <item x="11"/>
        <item sd="0" x="68"/>
        <item x="90"/>
        <item sd="0" x="1"/>
        <item x="78"/>
        <item x="2"/>
        <item x="51"/>
        <item x="21"/>
        <item x="71"/>
        <item sd="0" x="79"/>
        <item x="24"/>
        <item x="70"/>
        <item x="18"/>
        <item x="66"/>
        <item x="54"/>
        <item x="88"/>
        <item x="22"/>
        <item x="44"/>
        <item x="74"/>
        <item x="85"/>
        <item x="4"/>
        <item x="95"/>
        <item x="28"/>
        <item x="87"/>
        <item x="80"/>
        <item t="default"/>
      </items>
    </pivotField>
    <pivotField showAll="0"/>
    <pivotField showAll="0"/>
    <pivotField showAll="0">
      <items count="6">
        <item x="4"/>
        <item x="0"/>
        <item x="3"/>
        <item x="2"/>
        <item x="1"/>
        <item t="default"/>
      </items>
    </pivotField>
    <pivotField showAll="0">
      <items count="101">
        <item x="11"/>
        <item x="10"/>
        <item x="7"/>
        <item x="30"/>
        <item x="75"/>
        <item x="95"/>
        <item x="23"/>
        <item x="38"/>
        <item x="37"/>
        <item x="50"/>
        <item x="92"/>
        <item x="85"/>
        <item x="4"/>
        <item x="26"/>
        <item x="66"/>
        <item x="40"/>
        <item x="22"/>
        <item x="62"/>
        <item x="9"/>
        <item x="90"/>
        <item x="99"/>
        <item x="59"/>
        <item x="42"/>
        <item x="54"/>
        <item x="72"/>
        <item x="8"/>
        <item x="53"/>
        <item x="70"/>
        <item x="25"/>
        <item x="12"/>
        <item x="21"/>
        <item x="65"/>
        <item x="83"/>
        <item x="27"/>
        <item x="63"/>
        <item x="14"/>
        <item x="29"/>
        <item x="64"/>
        <item x="34"/>
        <item x="97"/>
        <item x="32"/>
        <item x="55"/>
        <item x="31"/>
        <item x="88"/>
        <item x="86"/>
        <item x="44"/>
        <item x="57"/>
        <item x="46"/>
        <item x="93"/>
        <item x="41"/>
        <item x="79"/>
        <item x="60"/>
        <item x="49"/>
        <item x="52"/>
        <item x="1"/>
        <item x="58"/>
        <item x="51"/>
        <item x="71"/>
        <item x="67"/>
        <item x="87"/>
        <item x="28"/>
        <item x="16"/>
        <item x="43"/>
        <item x="13"/>
        <item x="74"/>
        <item x="36"/>
        <item x="89"/>
        <item x="35"/>
        <item x="17"/>
        <item x="78"/>
        <item x="0"/>
        <item x="47"/>
        <item x="91"/>
        <item x="98"/>
        <item x="69"/>
        <item x="33"/>
        <item x="3"/>
        <item x="94"/>
        <item x="96"/>
        <item x="82"/>
        <item x="2"/>
        <item x="48"/>
        <item x="73"/>
        <item x="19"/>
        <item x="45"/>
        <item x="20"/>
        <item x="39"/>
        <item x="5"/>
        <item x="6"/>
        <item x="18"/>
        <item x="84"/>
        <item x="15"/>
        <item x="80"/>
        <item x="56"/>
        <item x="61"/>
        <item x="24"/>
        <item x="76"/>
        <item x="81"/>
        <item x="77"/>
        <item x="68"/>
        <item t="default"/>
      </items>
    </pivotField>
    <pivotField showAll="0">
      <items count="4">
        <item x="2"/>
        <item x="0"/>
        <item x="1"/>
        <item t="default"/>
      </items>
    </pivotField>
    <pivotField showAll="0"/>
    <pivotField showAll="0">
      <items count="10">
        <item x="2"/>
        <item x="1"/>
        <item x="5"/>
        <item x="0"/>
        <item x="4"/>
        <item x="8"/>
        <item x="6"/>
        <item x="7"/>
        <item x="3"/>
        <item t="default"/>
      </items>
    </pivotField>
    <pivotField showAll="0"/>
    <pivotField showAll="0">
      <items count="101">
        <item x="53"/>
        <item x="91"/>
        <item x="51"/>
        <item x="62"/>
        <item x="70"/>
        <item x="10"/>
        <item x="83"/>
        <item x="58"/>
        <item x="44"/>
        <item x="94"/>
        <item x="69"/>
        <item x="88"/>
        <item x="64"/>
        <item x="61"/>
        <item x="71"/>
        <item x="2"/>
        <item x="78"/>
        <item x="59"/>
        <item x="42"/>
        <item x="21"/>
        <item x="84"/>
        <item x="38"/>
        <item x="31"/>
        <item x="56"/>
        <item x="96"/>
        <item x="12"/>
        <item x="50"/>
        <item x="6"/>
        <item x="75"/>
        <item x="92"/>
        <item x="8"/>
        <item x="68"/>
        <item x="16"/>
        <item x="55"/>
        <item x="24"/>
        <item x="90"/>
        <item x="43"/>
        <item x="18"/>
        <item x="65"/>
        <item x="97"/>
        <item x="7"/>
        <item x="37"/>
        <item x="0"/>
        <item x="66"/>
        <item x="47"/>
        <item x="20"/>
        <item x="9"/>
        <item x="54"/>
        <item x="60"/>
        <item x="99"/>
        <item x="87"/>
        <item x="3"/>
        <item x="40"/>
        <item x="1"/>
        <item x="14"/>
        <item x="19"/>
        <item x="52"/>
        <item x="93"/>
        <item x="22"/>
        <item x="28"/>
        <item x="49"/>
        <item x="82"/>
        <item x="77"/>
        <item x="48"/>
        <item x="76"/>
        <item x="45"/>
        <item x="5"/>
        <item x="13"/>
        <item x="41"/>
        <item x="81"/>
        <item x="26"/>
        <item x="57"/>
        <item x="72"/>
        <item x="29"/>
        <item x="17"/>
        <item x="63"/>
        <item x="32"/>
        <item x="36"/>
        <item x="4"/>
        <item x="46"/>
        <item x="85"/>
        <item x="25"/>
        <item x="33"/>
        <item x="23"/>
        <item x="86"/>
        <item x="30"/>
        <item x="98"/>
        <item x="89"/>
        <item x="27"/>
        <item x="74"/>
        <item x="95"/>
        <item x="73"/>
        <item x="34"/>
        <item x="67"/>
        <item x="15"/>
        <item x="11"/>
        <item x="35"/>
        <item x="39"/>
        <item x="80"/>
        <item x="79"/>
        <item t="default"/>
      </items>
    </pivotField>
    <pivotField numFmtId="166" showAll="0"/>
    <pivotField showAll="0">
      <items count="2">
        <item x="0"/>
        <item t="default"/>
      </items>
    </pivotField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95BC627-BC10-4FB1-9BE6-108D7A26B8CD}" name="Table1" displayName="Table1" ref="A1:D101" totalsRowShown="0">
  <autoFilter ref="A1:D101" xr:uid="{00000000-0009-0000-0000-000000000000}"/>
  <tableColumns count="4">
    <tableColumn id="1" xr3:uid="{5E55C02E-945E-42FC-89AB-CD257BBEA049}" name="product_id" dataDxfId="59"/>
    <tableColumn id="2" xr3:uid="{B3384A91-A6FC-4ECD-BFC6-02FAEF4E8024}" name="product_Name" dataCellStyle="Normal 2"/>
    <tableColumn id="3" xr3:uid="{D8F6D59F-D0B6-42E6-B56C-BFC1F9646FC6}" name="Category" dataCellStyle="Normal 2"/>
    <tableColumn id="4" xr3:uid="{2C91A00C-67BF-407A-A6D2-14919858A141}" name="price" dataDxfId="5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57ADA0E-351D-4FD1-BECF-966FA7BE7767}" name="Table7" displayName="Table7" ref="A1:E101" totalsRowShown="0" headerRowDxfId="33" dataDxfId="34">
  <autoFilter ref="A1:E101" xr:uid="{E3B93219-05D4-41BD-B9D1-BB5F9BDA3A54}">
    <filterColumn colId="0">
      <iconFilter iconSet="3Arrows"/>
    </filterColumn>
  </autoFilter>
  <tableColumns count="5">
    <tableColumn id="1" xr3:uid="{DF073DA0-1742-4B43-8EF0-2AC7FC6FA42F}" name="customer_id" dataDxfId="39"/>
    <tableColumn id="2" xr3:uid="{112283B2-1F5A-408E-B616-CCF7EE065D13}" name="Full name" dataDxfId="38"/>
    <tableColumn id="3" xr3:uid="{20B55A48-8059-4B37-8900-6EBC3B5B1250}" name="Gender " dataDxfId="37"/>
    <tableColumn id="4" xr3:uid="{94200DDB-A877-4773-B368-840EE8E1A698}" name="age" dataDxfId="36"/>
    <tableColumn id="5" xr3:uid="{8F0FD1FD-B6F2-4AA5-9BBF-3C6C765638B7}" name="city" dataDxfId="3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9D35F23-AFD1-4AE6-A128-C38C68C1DC69}" name="Table10" displayName="Table10" ref="A1:Q101" totalsRowShown="0">
  <autoFilter ref="A1:Q101" xr:uid="{954A2A0A-A0FC-45E2-BA98-1E00536336FB}"/>
  <tableColumns count="17">
    <tableColumn id="1" xr3:uid="{9794BD0D-DCF8-4462-9DC5-9A9D7409A363}" name="order_id"/>
    <tableColumn id="2" xr3:uid="{C17032E7-54CD-426C-8567-2A73FE77E6D3}" name="customer_id"/>
    <tableColumn id="3" xr3:uid="{4E0EBD38-3554-48F1-9F6F-BA5412230B5C}" name="Fullname"/>
    <tableColumn id="4" xr3:uid="{BE0E0D0D-9B21-4D27-81C3-5A83313A8E77}" name="Gender"/>
    <tableColumn id="5" xr3:uid="{0B1B3FF3-DA4B-4E15-A398-61AF66290621}" name="Age"/>
    <tableColumn id="6" xr3:uid="{B3928C26-CD77-475F-A275-69C09B4D9D07}" name="City"/>
    <tableColumn id="7" xr3:uid="{49A13A73-6F7E-4A9E-8319-172CE83C0518}" name="Product Name"/>
    <tableColumn id="8" xr3:uid="{42DC0CDA-6ECE-4550-8D75-3E4F80105C44}" name="Category"/>
    <tableColumn id="9" xr3:uid="{C85714F3-2470-48B2-B480-88500B47F24D}" name="Price"/>
    <tableColumn id="10" xr3:uid="{A852E972-3C41-4E85-B6D8-4CB6C31454EE}" name="Quantity"/>
    <tableColumn id="11" xr3:uid="{4CCE58DE-D856-4550-B8E4-8395E06B8D7A}" name="unit price"/>
    <tableColumn id="12" xr3:uid="{DEB7713E-E451-4B8B-8375-9D7AC831460D}" name="Revenue"/>
    <tableColumn id="13" xr3:uid="{20826430-3092-44A9-AB29-FC2C1F088B78}" name="order_date" dataDxfId="0"/>
    <tableColumn id="14" xr3:uid="{01781E9C-711A-4465-AFBC-2D56C59B0760}" name="YEAR"/>
    <tableColumn id="15" xr3:uid="{DCA6F665-D44D-4581-88B4-B1F3C42771B4}" name="Month"/>
    <tableColumn id="16" xr3:uid="{CF8A97AB-6294-4197-BD3D-781DB465FA8A}" name="Day"/>
    <tableColumn id="17" xr3:uid="{437993E0-0C5F-4981-A887-0688C913B255}" name="total_amount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58542E9-A78A-46E2-BB84-5214FD7885E8}" name="Table39" displayName="Table39" ref="A1:R101" totalsRowShown="0" headerRowDxfId="22" dataDxfId="21" headerRowBorderDxfId="19" tableBorderDxfId="20">
  <autoFilter ref="A1:R101" xr:uid="{67CF2AE8-4BD5-4484-9FAC-9887C9703AC9}"/>
  <tableColumns count="18">
    <tableColumn id="1" xr3:uid="{469BFD5A-6C8B-40BA-A06F-A40962C9CDFC}" name="order_id" dataDxfId="18"/>
    <tableColumn id="2" xr3:uid="{5D16D1E0-406E-4C5C-B7D0-431710F30BA7}" name="customer_id" dataDxfId="17"/>
    <tableColumn id="24" xr3:uid="{926523EB-A861-4F70-B3FD-D0DC1982502F}" name="Product id" dataDxfId="1">
      <calculatedColumnFormula>VLOOKUP(Table39[[#This Row],[order_id]],Table1[#All],1,FALSE)</calculatedColumnFormula>
    </tableColumn>
    <tableColumn id="8" xr3:uid="{B5079AB3-AF82-4551-9EA5-1FC444359DD6}" name="Fullname" dataDxfId="16">
      <calculatedColumnFormula>VLOOKUP(Table39[[#This Row],[order_id]],customers!A:E,2,FALSE)</calculatedColumnFormula>
    </tableColumn>
    <tableColumn id="13" xr3:uid="{810E5982-158E-4529-B9AB-D817FC6BB0E4}" name="Gender" dataDxfId="15">
      <calculatedColumnFormula>VLOOKUP(Table39[[#This Row],[order_id]],Table7[#All],3,FALSE)</calculatedColumnFormula>
    </tableColumn>
    <tableColumn id="14" xr3:uid="{D88D30D4-704B-4F20-B198-087E1695638A}" name="Age" dataDxfId="14">
      <calculatedColumnFormula>VLOOKUP(Table39[[#This Row],[order_id]],Table7[#All],4,FALSE)</calculatedColumnFormula>
    </tableColumn>
    <tableColumn id="15" xr3:uid="{72ACB0A2-1950-48EA-8706-5B011B7F0244}" name="City" dataDxfId="13">
      <calculatedColumnFormula>VLOOKUP(Table39[[#This Row],[order_id]],Table7[#All],5,FALSE)</calculatedColumnFormula>
    </tableColumn>
    <tableColumn id="16" xr3:uid="{29DC2BF3-4ABB-4A62-856A-2FCA00F45F42}" name="Product Name" dataDxfId="12">
      <calculatedColumnFormula>VLOOKUP(Table39[[#This Row],[order_id]],Table1[#All],2,FALSE)</calculatedColumnFormula>
    </tableColumn>
    <tableColumn id="18" xr3:uid="{EF2EE312-3EC8-4F43-9CF7-E48218881A63}" name="Category" dataDxfId="11">
      <calculatedColumnFormula>VLOOKUP(Table39[[#This Row],[order_id]],Table1[#All],3,FALSE)</calculatedColumnFormula>
    </tableColumn>
    <tableColumn id="19" xr3:uid="{9A2695E6-7A5D-41D8-8175-4D5CC91B2888}" name="Price" dataDxfId="10">
      <calculatedColumnFormula>VLOOKUP(Table39[[#This Row],[order_id]],Table1[#All],4,FALSE)</calculatedColumnFormula>
    </tableColumn>
    <tableColumn id="21" xr3:uid="{2BBD75FF-71E9-40A1-A0B3-4FE34D376DE0}" name="Quantity" dataDxfId="9">
      <calculatedColumnFormula>VLOOKUP(Table39[[#This Row],[order_id]],Table4[#All],4,FALSE)</calculatedColumnFormula>
    </tableColumn>
    <tableColumn id="22" xr3:uid="{43B20ACD-6AE9-4090-9F17-8EE810EC7872}" name="unit price" dataDxfId="8">
      <calculatedColumnFormula>VLOOKUP(Table39[[#This Row],[order_id]],Table4[#All],5,FALSE)</calculatedColumnFormula>
    </tableColumn>
    <tableColumn id="23" xr3:uid="{E555A7F0-BE79-41C0-9C6F-7CDE96597560}" name="Revenue" dataDxfId="7">
      <calculatedColumnFormula>VLOOKUP(Table39[[#This Row],[order_id]],Table4[#All],6,FALSE)</calculatedColumnFormula>
    </tableColumn>
    <tableColumn id="3" xr3:uid="{B1B0FB9D-85AB-42CD-9B51-E835795B5477}" name="order_date" dataDxfId="6"/>
    <tableColumn id="4" xr3:uid="{1540BB15-EB6A-412A-BDFB-504637FB8719}" name="YEAR" dataDxfId="5">
      <calculatedColumnFormula>TEXT(N2,"YYYY")</calculatedColumnFormula>
    </tableColumn>
    <tableColumn id="5" xr3:uid="{86C9B8AF-1971-4C57-A2F9-A0494AECC7C1}" name="Month" dataDxfId="4">
      <calculatedColumnFormula>TEXT(N2,"MMMM")</calculatedColumnFormula>
    </tableColumn>
    <tableColumn id="6" xr3:uid="{4B319B7B-2FA8-4E5B-863F-7ED2819540A5}" name="Day" dataDxfId="3">
      <calculatedColumnFormula>TEXT(N2,"DDDD")</calculatedColumnFormula>
    </tableColumn>
    <tableColumn id="7" xr3:uid="{77B20A89-F8BA-4805-AC38-FD50FB193E1B}" name="total_amount" dataDxfId="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51C4601-6B51-4C5C-A372-0F0892D13156}" name="Table3" displayName="Table3" ref="A1:Q101" totalsRowShown="0" headerRowDxfId="47" dataDxfId="48" headerRowBorderDxfId="56" tableBorderDxfId="57">
  <autoFilter ref="A1:Q101" xr:uid="{67CF2AE8-4BD5-4484-9FAC-9887C9703AC9}"/>
  <tableColumns count="17">
    <tableColumn id="1" xr3:uid="{34210CDD-7346-4756-9E3A-2AAF424E304D}" name="order_id" dataDxfId="55"/>
    <tableColumn id="2" xr3:uid="{468A526D-4890-4896-AFFA-4B0D8E8CD25B}" name="customer_id" dataDxfId="54"/>
    <tableColumn id="8" xr3:uid="{E4128F77-DD3D-4222-90BF-B2BE4569B588}" name="Fullname" dataDxfId="32">
      <calculatedColumnFormula>VLOOKUP(Table3[[#This Row],[order_id]],customers!A:E,2,FALSE)</calculatedColumnFormula>
    </tableColumn>
    <tableColumn id="13" xr3:uid="{F3DAED0C-1800-49A3-A4FF-15EC58721EF1}" name="Gender" dataDxfId="31">
      <calculatedColumnFormula>VLOOKUP(Table3[[#This Row],[order_id]],Table7[#All],3,FALSE)</calculatedColumnFormula>
    </tableColumn>
    <tableColumn id="14" xr3:uid="{B0C366BB-5AE0-4723-AFDC-A14A17A55B30}" name="Age" dataDxfId="23">
      <calculatedColumnFormula>VLOOKUP(Table3[[#This Row],[order_id]],Table7[#All],4,FALSE)</calculatedColumnFormula>
    </tableColumn>
    <tableColumn id="15" xr3:uid="{0D431C5F-B7F8-44A0-8256-6C34654ED688}" name="City" dataDxfId="30">
      <calculatedColumnFormula>VLOOKUP(Table3[[#This Row],[order_id]],Table7[#All],5,FALSE)</calculatedColumnFormula>
    </tableColumn>
    <tableColumn id="16" xr3:uid="{44D495A8-AC92-47F3-A0A4-708417D19D5B}" name="Product Name" dataDxfId="29">
      <calculatedColumnFormula>VLOOKUP(Table3[[#This Row],[order_id]],Table1[#All],2,FALSE)</calculatedColumnFormula>
    </tableColumn>
    <tableColumn id="18" xr3:uid="{D0007D3B-26C1-477F-BFCA-FC4C5D421E6A}" name="Category" dataDxfId="28">
      <calculatedColumnFormula>VLOOKUP(Table3[[#This Row],[order_id]],Table1[#All],3,FALSE)</calculatedColumnFormula>
    </tableColumn>
    <tableColumn id="19" xr3:uid="{03E4068C-ABE0-4567-AF79-BEECE50D3BBB}" name="Price" dataDxfId="27">
      <calculatedColumnFormula>VLOOKUP(Table3[[#This Row],[order_id]],Table1[#All],4,FALSE)</calculatedColumnFormula>
    </tableColumn>
    <tableColumn id="21" xr3:uid="{201B92A7-D6AA-4092-9C0D-6F8BA6ACC017}" name="Quantity" dataDxfId="26">
      <calculatedColumnFormula>VLOOKUP(Table3[[#This Row],[order_id]],Table4[#All],4,FALSE)</calculatedColumnFormula>
    </tableColumn>
    <tableColumn id="22" xr3:uid="{4A0443EB-D9FD-42AB-ABDD-FC1E4207C46A}" name="unit price" dataDxfId="25">
      <calculatedColumnFormula>VLOOKUP(Table3[[#This Row],[order_id]],Table4[#All],5,FALSE)</calculatedColumnFormula>
    </tableColumn>
    <tableColumn id="23" xr3:uid="{D8A5F2AE-D6AE-4F70-87D3-0743D973F5A4}" name="Revenue" dataDxfId="24">
      <calculatedColumnFormula>VLOOKUP(Table3[[#This Row],[order_id]],Table4[#All],6,FALSE)</calculatedColumnFormula>
    </tableColumn>
    <tableColumn id="3" xr3:uid="{3E71FF89-3F90-4BBD-B861-673F17822F83}" name="order_date" dataDxfId="53"/>
    <tableColumn id="4" xr3:uid="{AC2FA07D-9905-43CC-BE82-61372F18B00F}" name="YEAR" dataDxfId="52">
      <calculatedColumnFormula>TEXT(M2,"YYYY")</calculatedColumnFormula>
    </tableColumn>
    <tableColumn id="5" xr3:uid="{52C55735-141F-4563-83BB-58099AD622D6}" name="Month" dataDxfId="51">
      <calculatedColumnFormula>TEXT(M2,"MMMM")</calculatedColumnFormula>
    </tableColumn>
    <tableColumn id="6" xr3:uid="{FF137D69-0B2C-49EE-B5D4-6B600CBB8660}" name="Day" dataDxfId="50">
      <calculatedColumnFormula>TEXT(M2,"DDDD")</calculatedColumnFormula>
    </tableColumn>
    <tableColumn id="7" xr3:uid="{C743F699-EB72-406D-84B0-6A0B9D08F5F5}" name="total_amount" dataDxfId="4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71C3893-13C5-40ED-ABD2-9F949D82AC5D}" name="Table4" displayName="Table4" ref="A1:F101" totalsRowShown="0" headerRowDxfId="40" dataDxfId="41">
  <autoFilter ref="A1:F101" xr:uid="{E197A162-FE4C-4EBB-938E-57DEFE89E1FE}"/>
  <tableColumns count="6">
    <tableColumn id="1" xr3:uid="{40FAF57A-1057-46CF-B5E1-B8845B53683A}" name="order_item_id" dataDxfId="46"/>
    <tableColumn id="2" xr3:uid="{9BCC1E9B-6945-46D9-82DD-BD991E57757B}" name="order_id" dataDxfId="45"/>
    <tableColumn id="3" xr3:uid="{1F930F57-B769-46AA-9AA7-96C182C4B012}" name="product_id" dataDxfId="44"/>
    <tableColumn id="4" xr3:uid="{7AB67F8B-B915-441F-AC89-3D599A7A796B}" name="quantity" dataDxfId="43"/>
    <tableColumn id="5" xr3:uid="{CB03A4CA-15A2-4A8B-9316-BA1F50E2258A}" name="unit_price" dataDxfId="42"/>
    <tableColumn id="6" xr3:uid="{37BCD3B0-B29E-4AE8-889C-B56A96F143FB}" name="Revenue">
      <calculatedColumnFormula>D2*E2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pivotTable" Target="../pivotTables/pivotTable13.xml"/><Relationship Id="rId18" Type="http://schemas.openxmlformats.org/officeDocument/2006/relationships/pivotTable" Target="../pivotTables/pivotTable18.xml"/><Relationship Id="rId3" Type="http://schemas.openxmlformats.org/officeDocument/2006/relationships/pivotTable" Target="../pivotTables/pivotTable3.xml"/><Relationship Id="rId21" Type="http://schemas.openxmlformats.org/officeDocument/2006/relationships/pivotTable" Target="../pivotTables/pivotTable21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17" Type="http://schemas.openxmlformats.org/officeDocument/2006/relationships/pivotTable" Target="../pivotTables/pivotTable17.xml"/><Relationship Id="rId2" Type="http://schemas.openxmlformats.org/officeDocument/2006/relationships/pivotTable" Target="../pivotTables/pivotTable2.xml"/><Relationship Id="rId16" Type="http://schemas.openxmlformats.org/officeDocument/2006/relationships/pivotTable" Target="../pivotTables/pivotTable16.xml"/><Relationship Id="rId20" Type="http://schemas.openxmlformats.org/officeDocument/2006/relationships/pivotTable" Target="../pivotTables/pivotTable20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5" Type="http://schemas.openxmlformats.org/officeDocument/2006/relationships/pivotTable" Target="../pivotTables/pivotTable15.xml"/><Relationship Id="rId10" Type="http://schemas.openxmlformats.org/officeDocument/2006/relationships/pivotTable" Target="../pivotTables/pivotTable10.xml"/><Relationship Id="rId19" Type="http://schemas.openxmlformats.org/officeDocument/2006/relationships/pivotTable" Target="../pivotTables/pivotTable19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pivotTable" Target="../pivotTables/pivotTable14.xml"/><Relationship Id="rId22" Type="http://schemas.openxmlformats.org/officeDocument/2006/relationships/pivotTable" Target="../pivotTables/pivotTable2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00"/>
  <sheetViews>
    <sheetView topLeftCell="A84" zoomScale="115" zoomScaleNormal="115" workbookViewId="0">
      <selection activeCell="E21" sqref="E21"/>
    </sheetView>
  </sheetViews>
  <sheetFormatPr defaultColWidth="14.453125" defaultRowHeight="15" customHeight="1"/>
  <cols>
    <col min="1" max="1" width="11.1796875" customWidth="1"/>
    <col min="2" max="2" width="55.54296875" customWidth="1"/>
    <col min="3" max="3" width="16.81640625" customWidth="1"/>
    <col min="4" max="4" width="7.54296875" customWidth="1"/>
    <col min="5" max="26" width="8.7265625" customWidth="1"/>
  </cols>
  <sheetData>
    <row r="1" spans="1:4" ht="14.5">
      <c r="A1" s="1" t="s">
        <v>0</v>
      </c>
      <c r="B1" s="7" t="s">
        <v>128</v>
      </c>
      <c r="C1" s="7" t="s">
        <v>1</v>
      </c>
      <c r="D1" s="1" t="s">
        <v>2</v>
      </c>
    </row>
    <row r="2" spans="1:4" ht="14.5">
      <c r="A2" s="2">
        <v>1</v>
      </c>
      <c r="B2" s="9" t="s">
        <v>125</v>
      </c>
      <c r="C2" s="8" t="s">
        <v>3</v>
      </c>
      <c r="D2" s="2">
        <v>695.98</v>
      </c>
    </row>
    <row r="3" spans="1:4" ht="14.5">
      <c r="A3" s="2">
        <v>2</v>
      </c>
      <c r="B3" s="8" t="s">
        <v>4</v>
      </c>
      <c r="C3" s="8" t="s">
        <v>3</v>
      </c>
      <c r="D3" s="2">
        <v>540.17999999999995</v>
      </c>
    </row>
    <row r="4" spans="1:4" ht="14.5">
      <c r="A4" s="2">
        <v>3</v>
      </c>
      <c r="B4" s="8" t="s">
        <v>5</v>
      </c>
      <c r="C4" s="8" t="s">
        <v>3</v>
      </c>
      <c r="D4" s="2">
        <v>457.07</v>
      </c>
    </row>
    <row r="5" spans="1:4" ht="14.5">
      <c r="A5" s="2">
        <v>4</v>
      </c>
      <c r="B5" s="8" t="s">
        <v>6</v>
      </c>
      <c r="C5" s="8" t="s">
        <v>7</v>
      </c>
      <c r="D5" s="2">
        <v>747.96</v>
      </c>
    </row>
    <row r="6" spans="1:4" ht="14.5">
      <c r="A6" s="2">
        <v>5</v>
      </c>
      <c r="B6" s="8" t="s">
        <v>8</v>
      </c>
      <c r="C6" s="8" t="s">
        <v>7</v>
      </c>
      <c r="D6" s="2">
        <v>352.89</v>
      </c>
    </row>
    <row r="7" spans="1:4" ht="14.5">
      <c r="A7" s="2">
        <v>6</v>
      </c>
      <c r="B7" s="8" t="s">
        <v>9</v>
      </c>
      <c r="C7" s="8" t="s">
        <v>10</v>
      </c>
      <c r="D7" s="2">
        <v>908.41</v>
      </c>
    </row>
    <row r="8" spans="1:4" ht="14.5">
      <c r="A8" s="2">
        <v>7</v>
      </c>
      <c r="B8" s="8" t="s">
        <v>11</v>
      </c>
      <c r="C8" s="8" t="s">
        <v>10</v>
      </c>
      <c r="D8" s="2">
        <v>801.94</v>
      </c>
    </row>
    <row r="9" spans="1:4" ht="14.5">
      <c r="A9" s="2">
        <v>8</v>
      </c>
      <c r="B9" s="8" t="s">
        <v>12</v>
      </c>
      <c r="C9" s="8" t="s">
        <v>3</v>
      </c>
      <c r="D9" s="2">
        <v>530.14</v>
      </c>
    </row>
    <row r="10" spans="1:4" ht="14.5">
      <c r="A10" s="2">
        <v>9</v>
      </c>
      <c r="B10" s="8" t="s">
        <v>13</v>
      </c>
      <c r="C10" s="8" t="s">
        <v>3</v>
      </c>
      <c r="D10" s="2">
        <v>122.03</v>
      </c>
    </row>
    <row r="11" spans="1:4" ht="14.5">
      <c r="A11" s="2">
        <v>10</v>
      </c>
      <c r="B11" s="8" t="s">
        <v>14</v>
      </c>
      <c r="C11" s="8" t="s">
        <v>3</v>
      </c>
      <c r="D11" s="2">
        <v>884.99</v>
      </c>
    </row>
    <row r="12" spans="1:4" ht="14.5">
      <c r="A12" s="2">
        <v>11</v>
      </c>
      <c r="B12" s="8" t="s">
        <v>15</v>
      </c>
      <c r="C12" s="8" t="s">
        <v>3</v>
      </c>
      <c r="D12" s="2">
        <v>651.47</v>
      </c>
    </row>
    <row r="13" spans="1:4" ht="14.5">
      <c r="A13" s="2">
        <v>12</v>
      </c>
      <c r="B13" s="8" t="s">
        <v>16</v>
      </c>
      <c r="C13" s="8" t="s">
        <v>3</v>
      </c>
      <c r="D13" s="2">
        <v>535.22</v>
      </c>
    </row>
    <row r="14" spans="1:4" ht="14.5">
      <c r="A14" s="2">
        <v>13</v>
      </c>
      <c r="B14" s="8" t="s">
        <v>17</v>
      </c>
      <c r="C14" s="8" t="s">
        <v>10</v>
      </c>
      <c r="D14" s="2">
        <v>390.02</v>
      </c>
    </row>
    <row r="15" spans="1:4" ht="14.5">
      <c r="A15" s="2">
        <v>14</v>
      </c>
      <c r="B15" s="8" t="s">
        <v>18</v>
      </c>
      <c r="C15" s="8" t="s">
        <v>3</v>
      </c>
      <c r="D15" s="2">
        <v>959.9</v>
      </c>
    </row>
    <row r="16" spans="1:4" ht="14.5">
      <c r="A16" s="2">
        <v>15</v>
      </c>
      <c r="B16" s="8" t="s">
        <v>19</v>
      </c>
      <c r="C16" s="8" t="s">
        <v>3</v>
      </c>
      <c r="D16" s="2">
        <v>118.89</v>
      </c>
    </row>
    <row r="17" spans="1:4" ht="14.5">
      <c r="A17" s="2">
        <v>16</v>
      </c>
      <c r="B17" s="8" t="s">
        <v>20</v>
      </c>
      <c r="C17" s="8" t="s">
        <v>3</v>
      </c>
      <c r="D17" s="2">
        <v>890.75</v>
      </c>
    </row>
    <row r="18" spans="1:4" ht="14.5">
      <c r="A18" s="2">
        <v>17</v>
      </c>
      <c r="B18" s="8" t="s">
        <v>21</v>
      </c>
      <c r="C18" s="8" t="s">
        <v>7</v>
      </c>
      <c r="D18" s="2">
        <v>307.14999999999998</v>
      </c>
    </row>
    <row r="19" spans="1:4" ht="14.5">
      <c r="A19" s="2">
        <v>18</v>
      </c>
      <c r="B19" s="8" t="s">
        <v>22</v>
      </c>
      <c r="C19" s="8" t="s">
        <v>3</v>
      </c>
      <c r="D19" s="2">
        <v>651.97</v>
      </c>
    </row>
    <row r="20" spans="1:4" ht="14.5">
      <c r="A20" s="2">
        <v>19</v>
      </c>
      <c r="B20" s="8" t="s">
        <v>23</v>
      </c>
      <c r="C20" s="8" t="s">
        <v>10</v>
      </c>
      <c r="D20" s="2">
        <v>766.1</v>
      </c>
    </row>
    <row r="21" spans="1:4" ht="15.75" customHeight="1">
      <c r="A21" s="2">
        <v>20</v>
      </c>
      <c r="B21" s="8" t="s">
        <v>24</v>
      </c>
      <c r="C21" s="8" t="s">
        <v>3</v>
      </c>
      <c r="D21" s="2">
        <v>872.47</v>
      </c>
    </row>
    <row r="22" spans="1:4" ht="15.75" customHeight="1">
      <c r="A22" s="2">
        <v>21</v>
      </c>
      <c r="B22" s="8" t="s">
        <v>25</v>
      </c>
      <c r="C22" s="8" t="s">
        <v>10</v>
      </c>
      <c r="D22" s="2">
        <v>972.57</v>
      </c>
    </row>
    <row r="23" spans="1:4" ht="15.75" customHeight="1">
      <c r="A23" s="2">
        <v>22</v>
      </c>
      <c r="B23" s="8" t="s">
        <v>26</v>
      </c>
      <c r="C23" s="8" t="s">
        <v>7</v>
      </c>
      <c r="D23" s="2">
        <v>616.87</v>
      </c>
    </row>
    <row r="24" spans="1:4" ht="15.75" customHeight="1">
      <c r="A24" s="2">
        <v>23</v>
      </c>
      <c r="B24" s="8" t="s">
        <v>27</v>
      </c>
      <c r="C24" s="8" t="s">
        <v>3</v>
      </c>
      <c r="D24" s="2">
        <v>595.86</v>
      </c>
    </row>
    <row r="25" spans="1:4" ht="15.75" customHeight="1">
      <c r="A25" s="2">
        <v>24</v>
      </c>
      <c r="B25" s="8" t="s">
        <v>28</v>
      </c>
      <c r="C25" s="8" t="s">
        <v>7</v>
      </c>
      <c r="D25" s="2">
        <v>270.07</v>
      </c>
    </row>
    <row r="26" spans="1:4" ht="15.75" customHeight="1">
      <c r="A26" s="2">
        <v>25</v>
      </c>
      <c r="B26" s="8" t="s">
        <v>29</v>
      </c>
      <c r="C26" s="8" t="s">
        <v>3</v>
      </c>
      <c r="D26" s="2">
        <v>231.28</v>
      </c>
    </row>
    <row r="27" spans="1:4" ht="15.75" customHeight="1">
      <c r="A27" s="2">
        <v>26</v>
      </c>
      <c r="B27" s="8" t="s">
        <v>30</v>
      </c>
      <c r="C27" s="8" t="s">
        <v>7</v>
      </c>
      <c r="D27" s="2">
        <v>735.03</v>
      </c>
    </row>
    <row r="28" spans="1:4" ht="15.75" customHeight="1">
      <c r="A28" s="2">
        <v>27</v>
      </c>
      <c r="B28" s="8" t="s">
        <v>31</v>
      </c>
      <c r="C28" s="8" t="s">
        <v>3</v>
      </c>
      <c r="D28" s="2">
        <v>706.08</v>
      </c>
    </row>
    <row r="29" spans="1:4" ht="15.75" customHeight="1">
      <c r="A29" s="2">
        <v>28</v>
      </c>
      <c r="B29" s="8" t="s">
        <v>32</v>
      </c>
      <c r="C29" s="8" t="s">
        <v>7</v>
      </c>
      <c r="D29" s="2">
        <v>391.59</v>
      </c>
    </row>
    <row r="30" spans="1:4" ht="15.75" customHeight="1">
      <c r="A30" s="2">
        <v>29</v>
      </c>
      <c r="B30" s="8" t="s">
        <v>33</v>
      </c>
      <c r="C30" s="8" t="s">
        <v>3</v>
      </c>
      <c r="D30" s="2">
        <v>172.64</v>
      </c>
    </row>
    <row r="31" spans="1:4" ht="15.75" customHeight="1">
      <c r="A31" s="2">
        <v>30</v>
      </c>
      <c r="B31" s="8" t="s">
        <v>34</v>
      </c>
      <c r="C31" s="8" t="s">
        <v>10</v>
      </c>
      <c r="D31" s="2">
        <v>879.31</v>
      </c>
    </row>
    <row r="32" spans="1:4" ht="15.75" customHeight="1">
      <c r="A32" s="2">
        <v>31</v>
      </c>
      <c r="B32" s="8" t="s">
        <v>35</v>
      </c>
      <c r="C32" s="8" t="s">
        <v>10</v>
      </c>
      <c r="D32" s="2">
        <v>537.09</v>
      </c>
    </row>
    <row r="33" spans="1:4" ht="15.75" customHeight="1">
      <c r="A33" s="2">
        <v>32</v>
      </c>
      <c r="B33" s="8" t="s">
        <v>36</v>
      </c>
      <c r="C33" s="8" t="s">
        <v>3</v>
      </c>
      <c r="D33" s="2">
        <v>331.57</v>
      </c>
    </row>
    <row r="34" spans="1:4" ht="15.75" customHeight="1">
      <c r="A34" s="2">
        <v>33</v>
      </c>
      <c r="B34" s="8" t="s">
        <v>37</v>
      </c>
      <c r="C34" s="8" t="s">
        <v>3</v>
      </c>
      <c r="D34" s="2">
        <v>644.4</v>
      </c>
    </row>
    <row r="35" spans="1:4" ht="15.75" customHeight="1">
      <c r="A35" s="2">
        <v>34</v>
      </c>
      <c r="B35" s="8" t="s">
        <v>38</v>
      </c>
      <c r="C35" s="8" t="s">
        <v>3</v>
      </c>
      <c r="D35" s="2">
        <v>726.36</v>
      </c>
    </row>
    <row r="36" spans="1:4" ht="15.75" customHeight="1">
      <c r="A36" s="2">
        <v>35</v>
      </c>
      <c r="B36" s="8" t="s">
        <v>39</v>
      </c>
      <c r="C36" s="8" t="s">
        <v>10</v>
      </c>
      <c r="D36" s="2">
        <v>860.37</v>
      </c>
    </row>
    <row r="37" spans="1:4" ht="15.75" customHeight="1">
      <c r="A37" s="2">
        <v>36</v>
      </c>
      <c r="B37" s="8" t="s">
        <v>40</v>
      </c>
      <c r="C37" s="8" t="s">
        <v>10</v>
      </c>
      <c r="D37" s="2">
        <v>22.27</v>
      </c>
    </row>
    <row r="38" spans="1:4" ht="15.75" customHeight="1">
      <c r="A38" s="2">
        <v>37</v>
      </c>
      <c r="B38" s="8" t="s">
        <v>41</v>
      </c>
      <c r="C38" s="8" t="s">
        <v>3</v>
      </c>
      <c r="D38" s="2">
        <v>752.55</v>
      </c>
    </row>
    <row r="39" spans="1:4" ht="15.75" customHeight="1">
      <c r="A39" s="2">
        <v>38</v>
      </c>
      <c r="B39" s="8" t="s">
        <v>42</v>
      </c>
      <c r="C39" s="8" t="s">
        <v>10</v>
      </c>
      <c r="D39" s="2">
        <v>545.08000000000004</v>
      </c>
    </row>
    <row r="40" spans="1:4" ht="15.75" customHeight="1">
      <c r="A40" s="2">
        <v>39</v>
      </c>
      <c r="B40" s="8" t="s">
        <v>43</v>
      </c>
      <c r="C40" s="8" t="s">
        <v>7</v>
      </c>
      <c r="D40" s="2">
        <v>890.43</v>
      </c>
    </row>
    <row r="41" spans="1:4" ht="15.75" customHeight="1">
      <c r="A41" s="2">
        <v>40</v>
      </c>
      <c r="B41" s="8" t="s">
        <v>44</v>
      </c>
      <c r="C41" s="8" t="s">
        <v>3</v>
      </c>
      <c r="D41" s="2">
        <v>966.83</v>
      </c>
    </row>
    <row r="42" spans="1:4" ht="15.75" customHeight="1">
      <c r="A42" s="2">
        <v>41</v>
      </c>
      <c r="B42" s="8" t="s">
        <v>45</v>
      </c>
      <c r="C42" s="8" t="s">
        <v>10</v>
      </c>
      <c r="D42" s="2">
        <v>948.45</v>
      </c>
    </row>
    <row r="43" spans="1:4" ht="15.75" customHeight="1">
      <c r="A43" s="2">
        <v>42</v>
      </c>
      <c r="B43" s="8" t="s">
        <v>46</v>
      </c>
      <c r="C43" s="8" t="s">
        <v>3</v>
      </c>
      <c r="D43" s="2">
        <v>819.79</v>
      </c>
    </row>
    <row r="44" spans="1:4" ht="15.75" customHeight="1">
      <c r="A44" s="2">
        <v>43</v>
      </c>
      <c r="B44" s="8" t="s">
        <v>47</v>
      </c>
      <c r="C44" s="8" t="s">
        <v>3</v>
      </c>
      <c r="D44" s="2">
        <v>401.06</v>
      </c>
    </row>
    <row r="45" spans="1:4" ht="15.75" customHeight="1">
      <c r="A45" s="2">
        <v>44</v>
      </c>
      <c r="B45" s="8" t="s">
        <v>48</v>
      </c>
      <c r="C45" s="8" t="s">
        <v>3</v>
      </c>
      <c r="D45" s="2">
        <v>471.21</v>
      </c>
    </row>
    <row r="46" spans="1:4" ht="15.75" customHeight="1">
      <c r="A46" s="2">
        <v>45</v>
      </c>
      <c r="B46" s="8" t="s">
        <v>49</v>
      </c>
      <c r="C46" s="8" t="s">
        <v>10</v>
      </c>
      <c r="D46" s="2">
        <v>533.98</v>
      </c>
    </row>
    <row r="47" spans="1:4" ht="15.75" customHeight="1">
      <c r="A47" s="2">
        <v>46</v>
      </c>
      <c r="B47" s="8" t="s">
        <v>50</v>
      </c>
      <c r="C47" s="8" t="s">
        <v>3</v>
      </c>
      <c r="D47" s="2">
        <v>60.11</v>
      </c>
    </row>
    <row r="48" spans="1:4" ht="15.75" customHeight="1">
      <c r="A48" s="2">
        <v>47</v>
      </c>
      <c r="B48" s="8" t="s">
        <v>51</v>
      </c>
      <c r="C48" s="8" t="s">
        <v>3</v>
      </c>
      <c r="D48" s="2">
        <v>32.97</v>
      </c>
    </row>
    <row r="49" spans="1:4" ht="15.75" customHeight="1">
      <c r="A49" s="2">
        <v>48</v>
      </c>
      <c r="B49" s="8" t="s">
        <v>52</v>
      </c>
      <c r="C49" s="8" t="s">
        <v>10</v>
      </c>
      <c r="D49" s="2">
        <v>447.8</v>
      </c>
    </row>
    <row r="50" spans="1:4" ht="15.75" customHeight="1">
      <c r="A50" s="2">
        <v>49</v>
      </c>
      <c r="B50" s="8" t="s">
        <v>53</v>
      </c>
      <c r="C50" s="8" t="s">
        <v>3</v>
      </c>
      <c r="D50" s="2">
        <v>230.34</v>
      </c>
    </row>
    <row r="51" spans="1:4" ht="15.75" customHeight="1">
      <c r="A51" s="2">
        <v>50</v>
      </c>
      <c r="B51" s="8" t="s">
        <v>54</v>
      </c>
      <c r="C51" s="8" t="s">
        <v>3</v>
      </c>
      <c r="D51" s="2">
        <v>462.39</v>
      </c>
    </row>
    <row r="52" spans="1:4" ht="15.75" customHeight="1">
      <c r="A52" s="2">
        <v>51</v>
      </c>
      <c r="B52" s="8" t="s">
        <v>55</v>
      </c>
      <c r="C52" s="8" t="s">
        <v>10</v>
      </c>
      <c r="D52" s="2">
        <v>286.2</v>
      </c>
    </row>
    <row r="53" spans="1:4" ht="15.75" customHeight="1">
      <c r="A53" s="2">
        <v>52</v>
      </c>
      <c r="B53" s="8" t="s">
        <v>56</v>
      </c>
      <c r="C53" s="8" t="s">
        <v>7</v>
      </c>
      <c r="D53" s="2">
        <v>301.95</v>
      </c>
    </row>
    <row r="54" spans="1:4" ht="15.75" customHeight="1">
      <c r="A54" s="2">
        <v>53</v>
      </c>
      <c r="B54" s="8" t="s">
        <v>57</v>
      </c>
      <c r="C54" s="8" t="s">
        <v>3</v>
      </c>
      <c r="D54" s="2">
        <v>515.09</v>
      </c>
    </row>
    <row r="55" spans="1:4" ht="15.75" customHeight="1">
      <c r="A55" s="2">
        <v>54</v>
      </c>
      <c r="B55" s="8" t="s">
        <v>58</v>
      </c>
      <c r="C55" s="8" t="s">
        <v>3</v>
      </c>
      <c r="D55" s="2">
        <v>128.28</v>
      </c>
    </row>
    <row r="56" spans="1:4" ht="15.75" customHeight="1">
      <c r="A56" s="2">
        <v>55</v>
      </c>
      <c r="B56" s="8" t="s">
        <v>59</v>
      </c>
      <c r="C56" s="8" t="s">
        <v>10</v>
      </c>
      <c r="D56" s="2">
        <v>308.70999999999998</v>
      </c>
    </row>
    <row r="57" spans="1:4" ht="15.75" customHeight="1">
      <c r="A57" s="2">
        <v>56</v>
      </c>
      <c r="B57" s="8" t="s">
        <v>60</v>
      </c>
      <c r="C57" s="8" t="s">
        <v>7</v>
      </c>
      <c r="D57" s="2">
        <v>793.83</v>
      </c>
    </row>
    <row r="58" spans="1:4" ht="15.75" customHeight="1">
      <c r="A58" s="2">
        <v>57</v>
      </c>
      <c r="B58" s="8" t="s">
        <v>61</v>
      </c>
      <c r="C58" s="8" t="s">
        <v>7</v>
      </c>
      <c r="D58" s="2">
        <v>887.61</v>
      </c>
    </row>
    <row r="59" spans="1:4" ht="15.75" customHeight="1">
      <c r="A59" s="2">
        <v>58</v>
      </c>
      <c r="B59" s="8" t="s">
        <v>62</v>
      </c>
      <c r="C59" s="8" t="s">
        <v>7</v>
      </c>
      <c r="D59" s="2">
        <v>330.13</v>
      </c>
    </row>
    <row r="60" spans="1:4" ht="15.75" customHeight="1">
      <c r="A60" s="2">
        <v>59</v>
      </c>
      <c r="B60" s="8" t="s">
        <v>63</v>
      </c>
      <c r="C60" s="8" t="s">
        <v>3</v>
      </c>
      <c r="D60" s="2">
        <v>102.92</v>
      </c>
    </row>
    <row r="61" spans="1:4" ht="15.75" customHeight="1">
      <c r="A61" s="2">
        <v>60</v>
      </c>
      <c r="B61" s="8" t="s">
        <v>64</v>
      </c>
      <c r="C61" s="8" t="s">
        <v>3</v>
      </c>
      <c r="D61" s="2">
        <v>281.2</v>
      </c>
    </row>
    <row r="62" spans="1:4" ht="15.75" customHeight="1">
      <c r="A62" s="2">
        <v>61</v>
      </c>
      <c r="B62" s="8" t="s">
        <v>65</v>
      </c>
      <c r="C62" s="8" t="s">
        <v>3</v>
      </c>
      <c r="D62" s="2">
        <v>379.09</v>
      </c>
    </row>
    <row r="63" spans="1:4" ht="15.75" customHeight="1">
      <c r="A63" s="2">
        <v>62</v>
      </c>
      <c r="B63" s="8" t="s">
        <v>66</v>
      </c>
      <c r="C63" s="8" t="s">
        <v>10</v>
      </c>
      <c r="D63" s="2">
        <v>758.86</v>
      </c>
    </row>
    <row r="64" spans="1:4" ht="15.75" customHeight="1">
      <c r="A64" s="2">
        <v>63</v>
      </c>
      <c r="B64" s="8" t="s">
        <v>67</v>
      </c>
      <c r="C64" s="8" t="s">
        <v>3</v>
      </c>
      <c r="D64" s="2">
        <v>362.22</v>
      </c>
    </row>
    <row r="65" spans="1:4" ht="15.75" customHeight="1">
      <c r="A65" s="2">
        <v>64</v>
      </c>
      <c r="B65" s="8" t="s">
        <v>68</v>
      </c>
      <c r="C65" s="8" t="s">
        <v>10</v>
      </c>
      <c r="D65" s="2">
        <v>538.14</v>
      </c>
    </row>
    <row r="66" spans="1:4" ht="15.75" customHeight="1">
      <c r="A66" s="2">
        <v>65</v>
      </c>
      <c r="B66" s="8" t="s">
        <v>69</v>
      </c>
      <c r="C66" s="8" t="s">
        <v>7</v>
      </c>
      <c r="D66" s="2">
        <v>48.4</v>
      </c>
    </row>
    <row r="67" spans="1:4" ht="15.75" customHeight="1">
      <c r="A67" s="2">
        <v>66</v>
      </c>
      <c r="B67" s="8" t="s">
        <v>70</v>
      </c>
      <c r="C67" s="8" t="s">
        <v>10</v>
      </c>
      <c r="D67" s="2">
        <v>944.27</v>
      </c>
    </row>
    <row r="68" spans="1:4" ht="15.75" customHeight="1">
      <c r="A68" s="2">
        <v>67</v>
      </c>
      <c r="B68" s="8" t="s">
        <v>71</v>
      </c>
      <c r="C68" s="8" t="s">
        <v>3</v>
      </c>
      <c r="D68" s="2">
        <v>41.71</v>
      </c>
    </row>
    <row r="69" spans="1:4" ht="15.75" customHeight="1">
      <c r="A69" s="2">
        <v>68</v>
      </c>
      <c r="B69" s="8" t="s">
        <v>72</v>
      </c>
      <c r="C69" s="8" t="s">
        <v>10</v>
      </c>
      <c r="D69" s="2">
        <v>647.59</v>
      </c>
    </row>
    <row r="70" spans="1:4" ht="15.75" customHeight="1">
      <c r="A70" s="2">
        <v>69</v>
      </c>
      <c r="B70" s="8" t="s">
        <v>73</v>
      </c>
      <c r="C70" s="8" t="s">
        <v>7</v>
      </c>
      <c r="D70" s="2">
        <v>575.21</v>
      </c>
    </row>
    <row r="71" spans="1:4" ht="15.75" customHeight="1">
      <c r="A71" s="2">
        <v>70</v>
      </c>
      <c r="B71" s="8" t="s">
        <v>74</v>
      </c>
      <c r="C71" s="8" t="s">
        <v>3</v>
      </c>
      <c r="D71" s="2">
        <v>437.78</v>
      </c>
    </row>
    <row r="72" spans="1:4" ht="15.75" customHeight="1">
      <c r="A72" s="2">
        <v>71</v>
      </c>
      <c r="B72" s="8" t="s">
        <v>75</v>
      </c>
      <c r="C72" s="8" t="s">
        <v>10</v>
      </c>
      <c r="D72" s="2">
        <v>375.25</v>
      </c>
    </row>
    <row r="73" spans="1:4" ht="15.75" customHeight="1">
      <c r="A73" s="2">
        <v>72</v>
      </c>
      <c r="B73" s="8" t="s">
        <v>76</v>
      </c>
      <c r="C73" s="8" t="s">
        <v>3</v>
      </c>
      <c r="D73" s="2">
        <v>855.1</v>
      </c>
    </row>
    <row r="74" spans="1:4" ht="15.75" customHeight="1">
      <c r="A74" s="2">
        <v>73</v>
      </c>
      <c r="B74" s="8" t="s">
        <v>77</v>
      </c>
      <c r="C74" s="8" t="s">
        <v>7</v>
      </c>
      <c r="D74" s="2">
        <v>227.28</v>
      </c>
    </row>
    <row r="75" spans="1:4" ht="15.75" customHeight="1">
      <c r="A75" s="2">
        <v>74</v>
      </c>
      <c r="B75" s="8" t="s">
        <v>78</v>
      </c>
      <c r="C75" s="8" t="s">
        <v>10</v>
      </c>
      <c r="D75" s="2">
        <v>934.16</v>
      </c>
    </row>
    <row r="76" spans="1:4" ht="15.75" customHeight="1">
      <c r="A76" s="2">
        <v>75</v>
      </c>
      <c r="B76" s="8" t="s">
        <v>79</v>
      </c>
      <c r="C76" s="8" t="s">
        <v>3</v>
      </c>
      <c r="D76" s="2">
        <v>735.01</v>
      </c>
    </row>
    <row r="77" spans="1:4" ht="15.75" customHeight="1">
      <c r="A77" s="2">
        <v>76</v>
      </c>
      <c r="B77" s="8" t="s">
        <v>80</v>
      </c>
      <c r="C77" s="8" t="s">
        <v>3</v>
      </c>
      <c r="D77" s="2">
        <v>58.17</v>
      </c>
    </row>
    <row r="78" spans="1:4" ht="15.75" customHeight="1">
      <c r="A78" s="2">
        <v>77</v>
      </c>
      <c r="B78" s="8" t="s">
        <v>81</v>
      </c>
      <c r="C78" s="8" t="s">
        <v>3</v>
      </c>
      <c r="D78" s="2">
        <v>200.61</v>
      </c>
    </row>
    <row r="79" spans="1:4" ht="15.75" customHeight="1">
      <c r="A79" s="2">
        <v>78</v>
      </c>
      <c r="B79" s="8" t="s">
        <v>82</v>
      </c>
      <c r="C79" s="8" t="s">
        <v>3</v>
      </c>
      <c r="D79" s="2">
        <v>515.71</v>
      </c>
    </row>
    <row r="80" spans="1:4" ht="15.75" customHeight="1">
      <c r="A80" s="2">
        <v>79</v>
      </c>
      <c r="B80" s="8" t="s">
        <v>83</v>
      </c>
      <c r="C80" s="8" t="s">
        <v>7</v>
      </c>
      <c r="D80" s="2">
        <v>521.59</v>
      </c>
    </row>
    <row r="81" spans="1:4" ht="15.75" customHeight="1">
      <c r="A81" s="2">
        <v>80</v>
      </c>
      <c r="B81" s="8" t="s">
        <v>84</v>
      </c>
      <c r="C81" s="8" t="s">
        <v>3</v>
      </c>
      <c r="D81" s="2">
        <v>967.76</v>
      </c>
    </row>
    <row r="82" spans="1:4" ht="15.75" customHeight="1">
      <c r="A82" s="2">
        <v>81</v>
      </c>
      <c r="B82" s="8" t="s">
        <v>85</v>
      </c>
      <c r="C82" s="8" t="s">
        <v>3</v>
      </c>
      <c r="D82" s="2">
        <v>714.96</v>
      </c>
    </row>
    <row r="83" spans="1:4" ht="15.75" customHeight="1">
      <c r="A83" s="2">
        <v>82</v>
      </c>
      <c r="B83" s="8" t="s">
        <v>86</v>
      </c>
      <c r="C83" s="8" t="s">
        <v>7</v>
      </c>
      <c r="D83" s="2">
        <v>11.55</v>
      </c>
    </row>
    <row r="84" spans="1:4" ht="15.75" customHeight="1">
      <c r="A84" s="2">
        <v>83</v>
      </c>
      <c r="B84" s="8" t="s">
        <v>87</v>
      </c>
      <c r="C84" s="8" t="s">
        <v>10</v>
      </c>
      <c r="D84" s="2">
        <v>782.88</v>
      </c>
    </row>
    <row r="85" spans="1:4" ht="15.75" customHeight="1">
      <c r="A85" s="2">
        <v>84</v>
      </c>
      <c r="B85" s="8" t="s">
        <v>88</v>
      </c>
      <c r="C85" s="8" t="s">
        <v>7</v>
      </c>
      <c r="D85" s="2">
        <v>239.24</v>
      </c>
    </row>
    <row r="86" spans="1:4" ht="15.75" customHeight="1">
      <c r="A86" s="2">
        <v>85</v>
      </c>
      <c r="B86" s="8" t="s">
        <v>89</v>
      </c>
      <c r="C86" s="8" t="s">
        <v>7</v>
      </c>
      <c r="D86" s="2">
        <v>612.41999999999996</v>
      </c>
    </row>
    <row r="87" spans="1:4" ht="15.75" customHeight="1">
      <c r="A87" s="2">
        <v>86</v>
      </c>
      <c r="B87" s="8" t="s">
        <v>90</v>
      </c>
      <c r="C87" s="8" t="s">
        <v>7</v>
      </c>
      <c r="D87" s="2">
        <v>887.96</v>
      </c>
    </row>
    <row r="88" spans="1:4" ht="15.75" customHeight="1">
      <c r="A88" s="2">
        <v>87</v>
      </c>
      <c r="B88" s="8" t="s">
        <v>91</v>
      </c>
      <c r="C88" s="8" t="s">
        <v>3</v>
      </c>
      <c r="D88" s="2">
        <v>276.95999999999998</v>
      </c>
    </row>
    <row r="89" spans="1:4" ht="15.75" customHeight="1">
      <c r="A89" s="2">
        <v>88</v>
      </c>
      <c r="B89" s="8" t="s">
        <v>92</v>
      </c>
      <c r="C89" s="8" t="s">
        <v>3</v>
      </c>
      <c r="D89" s="2">
        <v>90.61</v>
      </c>
    </row>
    <row r="90" spans="1:4" ht="15.75" customHeight="1">
      <c r="A90" s="2">
        <v>89</v>
      </c>
      <c r="B90" s="8" t="s">
        <v>93</v>
      </c>
      <c r="C90" s="8" t="s">
        <v>7</v>
      </c>
      <c r="D90" s="2">
        <v>886.06</v>
      </c>
    </row>
    <row r="91" spans="1:4" ht="15.75" customHeight="1">
      <c r="A91" s="2">
        <v>90</v>
      </c>
      <c r="B91" s="8" t="s">
        <v>94</v>
      </c>
      <c r="C91" s="8" t="s">
        <v>10</v>
      </c>
      <c r="D91" s="2">
        <v>156.66999999999999</v>
      </c>
    </row>
    <row r="92" spans="1:4" ht="15.75" customHeight="1">
      <c r="A92" s="2">
        <v>91</v>
      </c>
      <c r="B92" s="8" t="s">
        <v>95</v>
      </c>
      <c r="C92" s="8" t="s">
        <v>7</v>
      </c>
      <c r="D92" s="2">
        <v>614.57000000000005</v>
      </c>
    </row>
    <row r="93" spans="1:4" ht="15.75" customHeight="1">
      <c r="A93" s="2">
        <v>92</v>
      </c>
      <c r="B93" s="8" t="s">
        <v>96</v>
      </c>
      <c r="C93" s="8" t="s">
        <v>3</v>
      </c>
      <c r="D93" s="2">
        <v>816.44</v>
      </c>
    </row>
    <row r="94" spans="1:4" ht="15.75" customHeight="1">
      <c r="A94" s="2">
        <v>93</v>
      </c>
      <c r="B94" s="8" t="s">
        <v>97</v>
      </c>
      <c r="C94" s="8" t="s">
        <v>10</v>
      </c>
      <c r="D94" s="2">
        <v>592.80999999999995</v>
      </c>
    </row>
    <row r="95" spans="1:4" ht="15.75" customHeight="1">
      <c r="A95" s="2">
        <v>94</v>
      </c>
      <c r="B95" s="8" t="s">
        <v>98</v>
      </c>
      <c r="C95" s="8" t="s">
        <v>3</v>
      </c>
      <c r="D95" s="2">
        <v>708.17</v>
      </c>
    </row>
    <row r="96" spans="1:4" ht="15.75" customHeight="1">
      <c r="A96" s="2">
        <v>95</v>
      </c>
      <c r="B96" s="8" t="s">
        <v>99</v>
      </c>
      <c r="C96" s="8" t="s">
        <v>7</v>
      </c>
      <c r="D96" s="2">
        <v>696.76</v>
      </c>
    </row>
    <row r="97" spans="1:4" ht="15.75" customHeight="1">
      <c r="A97" s="2">
        <v>96</v>
      </c>
      <c r="B97" s="8" t="s">
        <v>100</v>
      </c>
      <c r="C97" s="8" t="s">
        <v>3</v>
      </c>
      <c r="D97" s="2">
        <v>479.46</v>
      </c>
    </row>
    <row r="98" spans="1:4" ht="15.75" customHeight="1">
      <c r="A98" s="2">
        <v>97</v>
      </c>
      <c r="B98" s="8" t="s">
        <v>101</v>
      </c>
      <c r="C98" s="8" t="s">
        <v>7</v>
      </c>
      <c r="D98" s="2">
        <v>135.97999999999999</v>
      </c>
    </row>
    <row r="99" spans="1:4" ht="15.75" customHeight="1">
      <c r="A99" s="2">
        <v>98</v>
      </c>
      <c r="B99" s="8" t="s">
        <v>102</v>
      </c>
      <c r="C99" s="8" t="s">
        <v>3</v>
      </c>
      <c r="D99" s="2">
        <v>94.42</v>
      </c>
    </row>
    <row r="100" spans="1:4" ht="15.75" customHeight="1">
      <c r="A100" s="2">
        <v>99</v>
      </c>
      <c r="B100" s="8" t="s">
        <v>103</v>
      </c>
      <c r="C100" s="8" t="s">
        <v>7</v>
      </c>
      <c r="D100" s="2">
        <v>444.73</v>
      </c>
    </row>
    <row r="101" spans="1:4" ht="15.75" customHeight="1">
      <c r="A101" s="2">
        <v>100</v>
      </c>
      <c r="B101" s="9" t="s">
        <v>126</v>
      </c>
      <c r="C101" s="8" t="s">
        <v>10</v>
      </c>
      <c r="D101" s="2">
        <v>460.21</v>
      </c>
    </row>
    <row r="102" spans="1:4" ht="15.75" customHeight="1"/>
    <row r="103" spans="1:4" ht="15.75" customHeight="1"/>
    <row r="104" spans="1:4" ht="15.75" customHeight="1"/>
    <row r="105" spans="1:4" ht="15.75" customHeight="1"/>
    <row r="106" spans="1:4" ht="15.75" customHeight="1"/>
    <row r="107" spans="1:4" ht="15.75" customHeight="1"/>
    <row r="108" spans="1:4" ht="15.75" customHeight="1"/>
    <row r="109" spans="1:4" ht="15.75" customHeight="1"/>
    <row r="110" spans="1:4" ht="15.75" customHeight="1"/>
    <row r="111" spans="1:4" ht="15.75" customHeight="1"/>
    <row r="112" spans="1:4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00"/>
  <sheetViews>
    <sheetView workbookViewId="0">
      <selection activeCell="G32" sqref="G32"/>
    </sheetView>
  </sheetViews>
  <sheetFormatPr defaultColWidth="11.81640625" defaultRowHeight="15" customHeight="1"/>
  <cols>
    <col min="1" max="1" width="15.81640625" style="14" bestFit="1" customWidth="1"/>
    <col min="2" max="2" width="19.08984375" style="14" bestFit="1" customWidth="1"/>
    <col min="3" max="3" width="12" style="14" bestFit="1" customWidth="1"/>
    <col min="4" max="4" width="8.26953125" style="14" bestFit="1" customWidth="1"/>
    <col min="5" max="5" width="10.453125" style="14" bestFit="1" customWidth="1"/>
    <col min="6" max="6" width="5.7265625" style="14" customWidth="1"/>
    <col min="7" max="7" width="11.36328125" style="14" customWidth="1"/>
    <col min="8" max="16384" width="11.81640625" style="14"/>
  </cols>
  <sheetData>
    <row r="1" spans="1:5" ht="14.5">
      <c r="A1" s="15" t="s">
        <v>104</v>
      </c>
      <c r="B1" s="16" t="s">
        <v>130</v>
      </c>
      <c r="C1" s="17" t="s">
        <v>105</v>
      </c>
      <c r="D1" s="15" t="s">
        <v>106</v>
      </c>
      <c r="E1" s="15" t="s">
        <v>107</v>
      </c>
    </row>
    <row r="2" spans="1:5" ht="14.5">
      <c r="A2" s="14">
        <v>1</v>
      </c>
      <c r="B2" s="14" t="s">
        <v>131</v>
      </c>
      <c r="C2" s="14" t="s">
        <v>108</v>
      </c>
      <c r="D2" s="14">
        <v>19</v>
      </c>
      <c r="E2" s="14" t="s">
        <v>109</v>
      </c>
    </row>
    <row r="3" spans="1:5" ht="14.5">
      <c r="A3" s="14">
        <v>2</v>
      </c>
      <c r="B3" s="14" t="s">
        <v>132</v>
      </c>
      <c r="C3" s="14" t="s">
        <v>108</v>
      </c>
      <c r="D3" s="14">
        <v>43</v>
      </c>
      <c r="E3" s="14" t="s">
        <v>110</v>
      </c>
    </row>
    <row r="4" spans="1:5" ht="14.5">
      <c r="A4" s="14">
        <v>3</v>
      </c>
      <c r="B4" s="14" t="s">
        <v>133</v>
      </c>
      <c r="C4" s="14" t="s">
        <v>108</v>
      </c>
      <c r="D4" s="14">
        <v>37</v>
      </c>
      <c r="E4" s="14" t="s">
        <v>109</v>
      </c>
    </row>
    <row r="5" spans="1:5" ht="14.5">
      <c r="A5" s="14">
        <v>4</v>
      </c>
      <c r="B5" s="14" t="s">
        <v>134</v>
      </c>
      <c r="C5" s="14" t="s">
        <v>108</v>
      </c>
      <c r="D5" s="14">
        <v>20</v>
      </c>
      <c r="E5" s="14" t="s">
        <v>110</v>
      </c>
    </row>
    <row r="6" spans="1:5" ht="14.5">
      <c r="A6" s="14">
        <v>5</v>
      </c>
      <c r="B6" s="14" t="s">
        <v>135</v>
      </c>
      <c r="C6" s="14" t="s">
        <v>108</v>
      </c>
      <c r="D6" s="14">
        <v>56</v>
      </c>
      <c r="E6" s="14" t="s">
        <v>109</v>
      </c>
    </row>
    <row r="7" spans="1:5" ht="14.5">
      <c r="A7" s="14">
        <v>6</v>
      </c>
      <c r="B7" s="14" t="s">
        <v>136</v>
      </c>
      <c r="C7" s="14" t="s">
        <v>108</v>
      </c>
      <c r="D7" s="14">
        <v>51</v>
      </c>
      <c r="E7" s="14" t="s">
        <v>110</v>
      </c>
    </row>
    <row r="8" spans="1:5" ht="14.5">
      <c r="A8" s="14">
        <v>7</v>
      </c>
      <c r="B8" s="14" t="s">
        <v>137</v>
      </c>
      <c r="C8" s="14" t="s">
        <v>108</v>
      </c>
      <c r="D8" s="14">
        <v>58</v>
      </c>
      <c r="E8" s="14" t="s">
        <v>111</v>
      </c>
    </row>
    <row r="9" spans="1:5" ht="14.5">
      <c r="A9" s="14">
        <v>8</v>
      </c>
      <c r="B9" s="14" t="s">
        <v>138</v>
      </c>
      <c r="C9" s="14" t="s">
        <v>108</v>
      </c>
      <c r="D9" s="14">
        <v>34</v>
      </c>
      <c r="E9" s="14" t="s">
        <v>111</v>
      </c>
    </row>
    <row r="10" spans="1:5" ht="14.5">
      <c r="A10" s="14">
        <v>9</v>
      </c>
      <c r="B10" s="14" t="s">
        <v>139</v>
      </c>
      <c r="C10" s="14" t="s">
        <v>108</v>
      </c>
      <c r="D10" s="14">
        <v>28</v>
      </c>
      <c r="E10" s="14" t="s">
        <v>109</v>
      </c>
    </row>
    <row r="11" spans="1:5" ht="14.5">
      <c r="A11" s="14">
        <v>10</v>
      </c>
      <c r="B11" s="14" t="s">
        <v>140</v>
      </c>
      <c r="C11" s="14" t="s">
        <v>108</v>
      </c>
      <c r="D11" s="14">
        <v>31</v>
      </c>
      <c r="E11" s="14" t="s">
        <v>111</v>
      </c>
    </row>
    <row r="12" spans="1:5" ht="14.5">
      <c r="A12" s="14">
        <v>11</v>
      </c>
      <c r="B12" s="14" t="s">
        <v>141</v>
      </c>
      <c r="C12" s="14" t="s">
        <v>108</v>
      </c>
      <c r="D12" s="14">
        <v>46</v>
      </c>
      <c r="E12" s="14" t="s">
        <v>112</v>
      </c>
    </row>
    <row r="13" spans="1:5" ht="14.5">
      <c r="A13" s="14">
        <v>12</v>
      </c>
      <c r="B13" s="14" t="s">
        <v>142</v>
      </c>
      <c r="C13" s="14" t="s">
        <v>108</v>
      </c>
      <c r="D13" s="14">
        <v>36</v>
      </c>
      <c r="E13" s="14" t="s">
        <v>113</v>
      </c>
    </row>
    <row r="14" spans="1:5" ht="14.5">
      <c r="A14" s="14">
        <v>13</v>
      </c>
      <c r="B14" s="14" t="s">
        <v>143</v>
      </c>
      <c r="C14" s="14" t="s">
        <v>108</v>
      </c>
      <c r="D14" s="14">
        <v>35</v>
      </c>
      <c r="E14" s="14" t="s">
        <v>109</v>
      </c>
    </row>
    <row r="15" spans="1:5" ht="14.5">
      <c r="A15" s="14">
        <v>14</v>
      </c>
      <c r="B15" s="14" t="s">
        <v>144</v>
      </c>
      <c r="C15" s="14" t="s">
        <v>108</v>
      </c>
      <c r="D15" s="14">
        <v>24</v>
      </c>
      <c r="E15" s="14" t="s">
        <v>113</v>
      </c>
    </row>
    <row r="16" spans="1:5" ht="14.5">
      <c r="A16" s="14">
        <v>15</v>
      </c>
      <c r="B16" s="14" t="s">
        <v>145</v>
      </c>
      <c r="C16" s="14" t="s">
        <v>108</v>
      </c>
      <c r="D16" s="14">
        <v>35</v>
      </c>
      <c r="E16" s="14" t="s">
        <v>113</v>
      </c>
    </row>
    <row r="17" spans="1:5" ht="14.5">
      <c r="A17" s="14">
        <v>16</v>
      </c>
      <c r="B17" s="14" t="s">
        <v>146</v>
      </c>
      <c r="C17" s="14" t="s">
        <v>108</v>
      </c>
      <c r="D17" s="14">
        <v>40</v>
      </c>
      <c r="E17" s="14" t="s">
        <v>111</v>
      </c>
    </row>
    <row r="18" spans="1:5" ht="14.5">
      <c r="A18" s="14">
        <v>17</v>
      </c>
      <c r="B18" s="14" t="s">
        <v>147</v>
      </c>
      <c r="C18" s="14" t="s">
        <v>108</v>
      </c>
      <c r="D18" s="14">
        <v>25</v>
      </c>
      <c r="E18" s="14" t="s">
        <v>113</v>
      </c>
    </row>
    <row r="19" spans="1:5" ht="14.5">
      <c r="A19" s="14">
        <v>18</v>
      </c>
      <c r="B19" s="14" t="s">
        <v>148</v>
      </c>
      <c r="C19" s="14" t="s">
        <v>108</v>
      </c>
      <c r="D19" s="14">
        <v>53</v>
      </c>
      <c r="E19" s="14" t="s">
        <v>110</v>
      </c>
    </row>
    <row r="20" spans="1:5" ht="14.5">
      <c r="A20" s="14">
        <v>19</v>
      </c>
      <c r="B20" s="14" t="s">
        <v>149</v>
      </c>
      <c r="C20" s="14" t="s">
        <v>108</v>
      </c>
      <c r="D20" s="14">
        <v>43</v>
      </c>
      <c r="E20" s="14" t="s">
        <v>109</v>
      </c>
    </row>
    <row r="21" spans="1:5" ht="15.75" customHeight="1">
      <c r="A21" s="14">
        <v>20</v>
      </c>
      <c r="B21" s="14" t="s">
        <v>150</v>
      </c>
      <c r="C21" s="14" t="s">
        <v>108</v>
      </c>
      <c r="D21" s="14">
        <v>29</v>
      </c>
      <c r="E21" s="14" t="s">
        <v>112</v>
      </c>
    </row>
    <row r="22" spans="1:5" ht="15.75" customHeight="1">
      <c r="A22" s="14">
        <v>21</v>
      </c>
      <c r="B22" s="14" t="s">
        <v>151</v>
      </c>
      <c r="C22" s="14" t="s">
        <v>108</v>
      </c>
      <c r="D22" s="14">
        <v>27</v>
      </c>
      <c r="E22" s="14" t="s">
        <v>110</v>
      </c>
    </row>
    <row r="23" spans="1:5" ht="15.75" customHeight="1">
      <c r="A23" s="14">
        <v>22</v>
      </c>
      <c r="B23" s="14" t="s">
        <v>152</v>
      </c>
      <c r="C23" s="14" t="s">
        <v>108</v>
      </c>
      <c r="D23" s="14">
        <v>49</v>
      </c>
      <c r="E23" s="14" t="s">
        <v>109</v>
      </c>
    </row>
    <row r="24" spans="1:5" ht="15.75" customHeight="1">
      <c r="A24" s="14">
        <v>23</v>
      </c>
      <c r="B24" s="14" t="s">
        <v>153</v>
      </c>
      <c r="C24" s="14" t="s">
        <v>108</v>
      </c>
      <c r="D24" s="14">
        <v>44</v>
      </c>
      <c r="E24" s="14" t="s">
        <v>113</v>
      </c>
    </row>
    <row r="25" spans="1:5" ht="15.75" customHeight="1">
      <c r="A25" s="14">
        <v>24</v>
      </c>
      <c r="B25" s="14" t="s">
        <v>154</v>
      </c>
      <c r="C25" s="14" t="s">
        <v>108</v>
      </c>
      <c r="D25" s="14">
        <v>36</v>
      </c>
      <c r="E25" s="14" t="s">
        <v>113</v>
      </c>
    </row>
    <row r="26" spans="1:5" ht="15.75" customHeight="1">
      <c r="A26" s="14">
        <v>25</v>
      </c>
      <c r="B26" s="14" t="s">
        <v>155</v>
      </c>
      <c r="C26" s="14" t="s">
        <v>108</v>
      </c>
      <c r="D26" s="14">
        <v>38</v>
      </c>
      <c r="E26" s="14" t="s">
        <v>113</v>
      </c>
    </row>
    <row r="27" spans="1:5" ht="15.75" customHeight="1">
      <c r="A27" s="14">
        <v>26</v>
      </c>
      <c r="B27" s="14" t="s">
        <v>156</v>
      </c>
      <c r="C27" s="14" t="s">
        <v>108</v>
      </c>
      <c r="D27" s="14">
        <v>28</v>
      </c>
      <c r="E27" s="14" t="s">
        <v>112</v>
      </c>
    </row>
    <row r="28" spans="1:5" ht="15.75" customHeight="1">
      <c r="A28" s="14">
        <v>27</v>
      </c>
      <c r="B28" s="14" t="s">
        <v>157</v>
      </c>
      <c r="C28" s="14" t="s">
        <v>108</v>
      </c>
      <c r="D28" s="14">
        <v>37</v>
      </c>
      <c r="E28" s="14" t="s">
        <v>110</v>
      </c>
    </row>
    <row r="29" spans="1:5" ht="15.75" customHeight="1">
      <c r="A29" s="14">
        <v>28</v>
      </c>
      <c r="B29" s="14" t="s">
        <v>158</v>
      </c>
      <c r="C29" s="14" t="s">
        <v>108</v>
      </c>
      <c r="D29" s="14">
        <v>63</v>
      </c>
      <c r="E29" s="14" t="s">
        <v>113</v>
      </c>
    </row>
    <row r="30" spans="1:5" ht="15.75" customHeight="1">
      <c r="A30" s="14">
        <v>29</v>
      </c>
      <c r="B30" s="14" t="s">
        <v>159</v>
      </c>
      <c r="C30" s="14" t="s">
        <v>108</v>
      </c>
      <c r="D30" s="14">
        <v>64</v>
      </c>
      <c r="E30" s="14" t="s">
        <v>113</v>
      </c>
    </row>
    <row r="31" spans="1:5" ht="15.75" customHeight="1">
      <c r="A31" s="14">
        <v>30</v>
      </c>
      <c r="B31" s="14" t="s">
        <v>160</v>
      </c>
      <c r="C31" s="14" t="s">
        <v>108</v>
      </c>
      <c r="D31" s="14">
        <v>37</v>
      </c>
      <c r="E31" s="14" t="s">
        <v>111</v>
      </c>
    </row>
    <row r="32" spans="1:5" ht="15.75" customHeight="1">
      <c r="A32" s="14">
        <v>31</v>
      </c>
      <c r="B32" s="14" t="s">
        <v>161</v>
      </c>
      <c r="C32" s="14" t="s">
        <v>108</v>
      </c>
      <c r="D32" s="14">
        <v>40</v>
      </c>
      <c r="E32" s="14" t="s">
        <v>112</v>
      </c>
    </row>
    <row r="33" spans="1:5" ht="15.75" customHeight="1">
      <c r="A33" s="14">
        <v>32</v>
      </c>
      <c r="B33" s="14" t="s">
        <v>162</v>
      </c>
      <c r="C33" s="14" t="s">
        <v>108</v>
      </c>
      <c r="D33" s="14">
        <v>25</v>
      </c>
      <c r="E33" s="14" t="s">
        <v>109</v>
      </c>
    </row>
    <row r="34" spans="1:5" ht="15.75" customHeight="1">
      <c r="A34" s="14">
        <v>33</v>
      </c>
      <c r="B34" s="14" t="s">
        <v>163</v>
      </c>
      <c r="C34" s="14" t="s">
        <v>108</v>
      </c>
      <c r="D34" s="14">
        <v>48</v>
      </c>
      <c r="E34" s="14" t="s">
        <v>109</v>
      </c>
    </row>
    <row r="35" spans="1:5" ht="15.75" customHeight="1">
      <c r="A35" s="14">
        <v>34</v>
      </c>
      <c r="B35" s="14" t="s">
        <v>164</v>
      </c>
      <c r="C35" s="14" t="s">
        <v>108</v>
      </c>
      <c r="D35" s="14">
        <v>31</v>
      </c>
      <c r="E35" s="14" t="s">
        <v>110</v>
      </c>
    </row>
    <row r="36" spans="1:5" ht="15.75" customHeight="1">
      <c r="A36" s="14">
        <v>35</v>
      </c>
      <c r="B36" s="14" t="s">
        <v>165</v>
      </c>
      <c r="C36" s="14" t="s">
        <v>108</v>
      </c>
      <c r="D36" s="14">
        <v>21</v>
      </c>
      <c r="E36" s="14" t="s">
        <v>110</v>
      </c>
    </row>
    <row r="37" spans="1:5" ht="15.75" customHeight="1">
      <c r="A37" s="14">
        <v>36</v>
      </c>
      <c r="B37" s="14" t="s">
        <v>166</v>
      </c>
      <c r="C37" s="14" t="s">
        <v>108</v>
      </c>
      <c r="D37" s="14">
        <v>46</v>
      </c>
      <c r="E37" s="14" t="s">
        <v>112</v>
      </c>
    </row>
    <row r="38" spans="1:5" ht="15.75" customHeight="1">
      <c r="A38" s="14">
        <v>37</v>
      </c>
      <c r="B38" s="14" t="s">
        <v>167</v>
      </c>
      <c r="C38" s="14" t="s">
        <v>108</v>
      </c>
      <c r="D38" s="14">
        <v>39</v>
      </c>
      <c r="E38" s="14" t="s">
        <v>112</v>
      </c>
    </row>
    <row r="39" spans="1:5" ht="15.75" customHeight="1">
      <c r="A39" s="14">
        <v>38</v>
      </c>
      <c r="B39" s="14" t="s">
        <v>168</v>
      </c>
      <c r="C39" s="14" t="s">
        <v>108</v>
      </c>
      <c r="D39" s="14">
        <v>22</v>
      </c>
      <c r="E39" s="14" t="s">
        <v>109</v>
      </c>
    </row>
    <row r="40" spans="1:5" ht="15.75" customHeight="1">
      <c r="A40" s="14">
        <v>39</v>
      </c>
      <c r="B40" s="14" t="s">
        <v>169</v>
      </c>
      <c r="C40" s="14" t="s">
        <v>108</v>
      </c>
      <c r="D40" s="14">
        <v>46</v>
      </c>
      <c r="E40" s="14" t="s">
        <v>110</v>
      </c>
    </row>
    <row r="41" spans="1:5" ht="15.75" customHeight="1">
      <c r="A41" s="14">
        <v>40</v>
      </c>
      <c r="B41" s="14" t="s">
        <v>170</v>
      </c>
      <c r="C41" s="14" t="s">
        <v>108</v>
      </c>
      <c r="D41" s="14">
        <v>31</v>
      </c>
      <c r="E41" s="14" t="s">
        <v>111</v>
      </c>
    </row>
    <row r="42" spans="1:5" ht="15.75" customHeight="1">
      <c r="A42" s="14">
        <v>41</v>
      </c>
      <c r="B42" s="14" t="s">
        <v>171</v>
      </c>
      <c r="C42" s="14" t="s">
        <v>108</v>
      </c>
      <c r="D42" s="14">
        <v>22</v>
      </c>
      <c r="E42" s="14" t="s">
        <v>109</v>
      </c>
    </row>
    <row r="43" spans="1:5" ht="15.75" customHeight="1">
      <c r="A43" s="14">
        <v>42</v>
      </c>
      <c r="B43" s="14" t="s">
        <v>172</v>
      </c>
      <c r="C43" s="14" t="s">
        <v>108</v>
      </c>
      <c r="D43" s="14">
        <v>28</v>
      </c>
      <c r="E43" s="14" t="s">
        <v>110</v>
      </c>
    </row>
    <row r="44" spans="1:5" ht="15.75" customHeight="1">
      <c r="A44" s="14">
        <v>43</v>
      </c>
      <c r="B44" s="14" t="s">
        <v>173</v>
      </c>
      <c r="C44" s="14" t="s">
        <v>108</v>
      </c>
      <c r="D44" s="14">
        <v>39</v>
      </c>
      <c r="E44" s="14" t="s">
        <v>113</v>
      </c>
    </row>
    <row r="45" spans="1:5" ht="15.75" customHeight="1">
      <c r="A45" s="14">
        <v>44</v>
      </c>
      <c r="B45" s="14" t="s">
        <v>174</v>
      </c>
      <c r="C45" s="14" t="s">
        <v>108</v>
      </c>
      <c r="D45" s="14">
        <v>64</v>
      </c>
      <c r="E45" s="14" t="s">
        <v>110</v>
      </c>
    </row>
    <row r="46" spans="1:5" ht="15.75" customHeight="1">
      <c r="A46" s="14">
        <v>45</v>
      </c>
      <c r="B46" s="14" t="s">
        <v>175</v>
      </c>
      <c r="C46" s="14" t="s">
        <v>108</v>
      </c>
      <c r="D46" s="14">
        <v>46</v>
      </c>
      <c r="E46" s="14" t="s">
        <v>109</v>
      </c>
    </row>
    <row r="47" spans="1:5" ht="15.75" customHeight="1">
      <c r="A47" s="14">
        <v>46</v>
      </c>
      <c r="B47" s="14" t="s">
        <v>176</v>
      </c>
      <c r="C47" s="14" t="s">
        <v>108</v>
      </c>
      <c r="D47" s="14">
        <v>57</v>
      </c>
      <c r="E47" s="14" t="s">
        <v>109</v>
      </c>
    </row>
    <row r="48" spans="1:5" ht="15.75" customHeight="1">
      <c r="A48" s="14">
        <v>47</v>
      </c>
      <c r="B48" s="14" t="s">
        <v>177</v>
      </c>
      <c r="C48" s="14" t="s">
        <v>108</v>
      </c>
      <c r="D48" s="14">
        <v>30</v>
      </c>
      <c r="E48" s="14" t="s">
        <v>109</v>
      </c>
    </row>
    <row r="49" spans="1:5" ht="15.75" customHeight="1">
      <c r="A49" s="14">
        <v>48</v>
      </c>
      <c r="B49" s="14" t="s">
        <v>178</v>
      </c>
      <c r="C49" s="14" t="s">
        <v>108</v>
      </c>
      <c r="D49" s="14">
        <v>48</v>
      </c>
      <c r="E49" s="14" t="s">
        <v>111</v>
      </c>
    </row>
    <row r="50" spans="1:5" ht="15.75" customHeight="1">
      <c r="A50" s="14">
        <v>49</v>
      </c>
      <c r="B50" s="14" t="s">
        <v>179</v>
      </c>
      <c r="C50" s="14" t="s">
        <v>108</v>
      </c>
      <c r="D50" s="14">
        <v>28</v>
      </c>
      <c r="E50" s="14" t="s">
        <v>113</v>
      </c>
    </row>
    <row r="51" spans="1:5" ht="15.75" customHeight="1">
      <c r="A51" s="14">
        <v>50</v>
      </c>
      <c r="B51" s="14" t="s">
        <v>180</v>
      </c>
      <c r="C51" s="14" t="s">
        <v>108</v>
      </c>
      <c r="D51" s="14">
        <v>50</v>
      </c>
      <c r="E51" s="14" t="s">
        <v>109</v>
      </c>
    </row>
    <row r="52" spans="1:5" ht="15.75" customHeight="1">
      <c r="A52" s="14">
        <v>51</v>
      </c>
      <c r="B52" s="14" t="s">
        <v>181</v>
      </c>
      <c r="C52" s="14" t="s">
        <v>108</v>
      </c>
      <c r="D52" s="14">
        <v>61</v>
      </c>
      <c r="E52" s="14" t="s">
        <v>112</v>
      </c>
    </row>
    <row r="53" spans="1:5" ht="15.75" customHeight="1">
      <c r="A53" s="14">
        <v>52</v>
      </c>
      <c r="B53" s="14" t="s">
        <v>182</v>
      </c>
      <c r="C53" s="14" t="s">
        <v>108</v>
      </c>
      <c r="D53" s="14">
        <v>24</v>
      </c>
      <c r="E53" s="14" t="s">
        <v>111</v>
      </c>
    </row>
    <row r="54" spans="1:5" ht="15.75" customHeight="1">
      <c r="A54" s="14">
        <v>53</v>
      </c>
      <c r="B54" s="14" t="s">
        <v>183</v>
      </c>
      <c r="C54" s="14" t="s">
        <v>114</v>
      </c>
      <c r="D54" s="14">
        <v>63</v>
      </c>
      <c r="E54" s="14" t="s">
        <v>113</v>
      </c>
    </row>
    <row r="55" spans="1:5" ht="15.75" customHeight="1">
      <c r="A55" s="14">
        <v>54</v>
      </c>
      <c r="B55" s="14" t="s">
        <v>184</v>
      </c>
      <c r="C55" s="14" t="s">
        <v>114</v>
      </c>
      <c r="D55" s="14">
        <v>23</v>
      </c>
      <c r="E55" s="14" t="s">
        <v>111</v>
      </c>
    </row>
    <row r="56" spans="1:5" ht="15.75" customHeight="1">
      <c r="A56" s="14">
        <v>55</v>
      </c>
      <c r="B56" s="14" t="s">
        <v>185</v>
      </c>
      <c r="C56" s="14" t="s">
        <v>114</v>
      </c>
      <c r="D56" s="14">
        <v>34</v>
      </c>
      <c r="E56" s="14" t="s">
        <v>109</v>
      </c>
    </row>
    <row r="57" spans="1:5" ht="15.75" customHeight="1">
      <c r="A57" s="14">
        <v>56</v>
      </c>
      <c r="B57" s="14" t="s">
        <v>186</v>
      </c>
      <c r="C57" s="14" t="s">
        <v>114</v>
      </c>
      <c r="D57" s="14">
        <v>46</v>
      </c>
      <c r="E57" s="14" t="s">
        <v>113</v>
      </c>
    </row>
    <row r="58" spans="1:5" ht="15.75" customHeight="1">
      <c r="A58" s="14">
        <v>57</v>
      </c>
      <c r="B58" s="14" t="s">
        <v>187</v>
      </c>
      <c r="C58" s="14" t="s">
        <v>114</v>
      </c>
      <c r="D58" s="14">
        <v>54</v>
      </c>
      <c r="E58" s="14" t="s">
        <v>110</v>
      </c>
    </row>
    <row r="59" spans="1:5" ht="15.75" customHeight="1">
      <c r="A59" s="14">
        <v>58</v>
      </c>
      <c r="B59" s="14" t="s">
        <v>188</v>
      </c>
      <c r="C59" s="14" t="s">
        <v>114</v>
      </c>
      <c r="D59" s="14">
        <v>60</v>
      </c>
      <c r="E59" s="14" t="s">
        <v>110</v>
      </c>
    </row>
    <row r="60" spans="1:5" ht="15.75" customHeight="1">
      <c r="A60" s="14">
        <v>59</v>
      </c>
      <c r="B60" s="14" t="s">
        <v>189</v>
      </c>
      <c r="C60" s="14" t="s">
        <v>114</v>
      </c>
      <c r="D60" s="14">
        <v>56</v>
      </c>
      <c r="E60" s="14" t="s">
        <v>112</v>
      </c>
    </row>
    <row r="61" spans="1:5" ht="15.75" customHeight="1">
      <c r="A61" s="14">
        <v>60</v>
      </c>
      <c r="B61" s="14" t="s">
        <v>190</v>
      </c>
      <c r="C61" s="14" t="s">
        <v>114</v>
      </c>
      <c r="D61" s="14">
        <v>31</v>
      </c>
      <c r="E61" s="14" t="s">
        <v>112</v>
      </c>
    </row>
    <row r="62" spans="1:5" ht="15.75" customHeight="1">
      <c r="A62" s="14">
        <v>61</v>
      </c>
      <c r="B62" s="14" t="s">
        <v>191</v>
      </c>
      <c r="C62" s="14" t="s">
        <v>114</v>
      </c>
      <c r="D62" s="14">
        <v>51</v>
      </c>
      <c r="E62" s="14" t="s">
        <v>112</v>
      </c>
    </row>
    <row r="63" spans="1:5" ht="15.75" customHeight="1">
      <c r="A63" s="14">
        <v>62</v>
      </c>
      <c r="B63" s="14" t="s">
        <v>192</v>
      </c>
      <c r="C63" s="14" t="s">
        <v>114</v>
      </c>
      <c r="D63" s="14">
        <v>36</v>
      </c>
      <c r="E63" s="14" t="s">
        <v>109</v>
      </c>
    </row>
    <row r="64" spans="1:5" ht="15.75" customHeight="1">
      <c r="A64" s="14">
        <v>63</v>
      </c>
      <c r="B64" s="14" t="s">
        <v>193</v>
      </c>
      <c r="C64" s="14" t="s">
        <v>114</v>
      </c>
      <c r="D64" s="14">
        <v>48</v>
      </c>
      <c r="E64" s="14" t="s">
        <v>110</v>
      </c>
    </row>
    <row r="65" spans="1:5" ht="15.75" customHeight="1">
      <c r="A65" s="14">
        <v>64</v>
      </c>
      <c r="B65" s="14" t="s">
        <v>194</v>
      </c>
      <c r="C65" s="14" t="s">
        <v>114</v>
      </c>
      <c r="D65" s="14">
        <v>64</v>
      </c>
      <c r="E65" s="14" t="s">
        <v>113</v>
      </c>
    </row>
    <row r="66" spans="1:5" ht="15.75" customHeight="1">
      <c r="A66" s="14">
        <v>65</v>
      </c>
      <c r="B66" s="14" t="s">
        <v>195</v>
      </c>
      <c r="C66" s="14" t="s">
        <v>114</v>
      </c>
      <c r="D66" s="14">
        <v>51</v>
      </c>
      <c r="E66" s="14" t="s">
        <v>113</v>
      </c>
    </row>
    <row r="67" spans="1:5" ht="15.75" customHeight="1">
      <c r="A67" s="14">
        <v>66</v>
      </c>
      <c r="B67" s="14" t="s">
        <v>196</v>
      </c>
      <c r="C67" s="14" t="s">
        <v>114</v>
      </c>
      <c r="D67" s="14">
        <v>29</v>
      </c>
      <c r="E67" s="14" t="s">
        <v>112</v>
      </c>
    </row>
    <row r="68" spans="1:5" ht="15.75" customHeight="1">
      <c r="A68" s="14">
        <v>67</v>
      </c>
      <c r="B68" s="14" t="s">
        <v>197</v>
      </c>
      <c r="C68" s="14" t="s">
        <v>114</v>
      </c>
      <c r="D68" s="14">
        <v>31</v>
      </c>
      <c r="E68" s="14" t="s">
        <v>113</v>
      </c>
    </row>
    <row r="69" spans="1:5" ht="15.75" customHeight="1">
      <c r="A69" s="14">
        <v>68</v>
      </c>
      <c r="B69" s="14" t="s">
        <v>198</v>
      </c>
      <c r="C69" s="14" t="s">
        <v>114</v>
      </c>
      <c r="D69" s="14">
        <v>27</v>
      </c>
      <c r="E69" s="14" t="s">
        <v>110</v>
      </c>
    </row>
    <row r="70" spans="1:5" ht="15.75" customHeight="1">
      <c r="A70" s="14">
        <v>69</v>
      </c>
      <c r="B70" s="14" t="s">
        <v>199</v>
      </c>
      <c r="C70" s="14" t="s">
        <v>114</v>
      </c>
      <c r="D70" s="14">
        <v>63</v>
      </c>
      <c r="E70" s="14" t="s">
        <v>112</v>
      </c>
    </row>
    <row r="71" spans="1:5" ht="15.75" customHeight="1">
      <c r="A71" s="14">
        <v>70</v>
      </c>
      <c r="B71" s="14" t="s">
        <v>200</v>
      </c>
      <c r="C71" s="14" t="s">
        <v>114</v>
      </c>
      <c r="D71" s="14">
        <v>22</v>
      </c>
      <c r="E71" s="14" t="s">
        <v>112</v>
      </c>
    </row>
    <row r="72" spans="1:5" ht="15.75" customHeight="1">
      <c r="A72" s="14">
        <v>71</v>
      </c>
      <c r="B72" s="14" t="s">
        <v>201</v>
      </c>
      <c r="C72" s="14" t="s">
        <v>114</v>
      </c>
      <c r="D72" s="14">
        <v>59</v>
      </c>
      <c r="E72" s="14" t="s">
        <v>113</v>
      </c>
    </row>
    <row r="73" spans="1:5" ht="15.75" customHeight="1">
      <c r="A73" s="14">
        <v>72</v>
      </c>
      <c r="B73" s="14" t="s">
        <v>202</v>
      </c>
      <c r="C73" s="14" t="s">
        <v>114</v>
      </c>
      <c r="D73" s="14">
        <v>18</v>
      </c>
      <c r="E73" s="14" t="s">
        <v>112</v>
      </c>
    </row>
    <row r="74" spans="1:5" ht="15.75" customHeight="1">
      <c r="A74" s="14">
        <v>73</v>
      </c>
      <c r="B74" s="14" t="s">
        <v>203</v>
      </c>
      <c r="C74" s="14" t="s">
        <v>114</v>
      </c>
      <c r="D74" s="14">
        <v>40</v>
      </c>
      <c r="E74" s="14" t="s">
        <v>112</v>
      </c>
    </row>
    <row r="75" spans="1:5" ht="15.75" customHeight="1">
      <c r="A75" s="14">
        <v>74</v>
      </c>
      <c r="B75" s="14" t="s">
        <v>204</v>
      </c>
      <c r="C75" s="14" t="s">
        <v>114</v>
      </c>
      <c r="D75" s="14">
        <v>56</v>
      </c>
      <c r="E75" s="14" t="s">
        <v>113</v>
      </c>
    </row>
    <row r="76" spans="1:5" ht="15.75" customHeight="1">
      <c r="A76" s="14">
        <v>75</v>
      </c>
      <c r="B76" s="14" t="s">
        <v>205</v>
      </c>
      <c r="C76" s="14" t="s">
        <v>114</v>
      </c>
      <c r="D76" s="14">
        <v>37</v>
      </c>
      <c r="E76" s="14" t="s">
        <v>109</v>
      </c>
    </row>
    <row r="77" spans="1:5" ht="15.75" customHeight="1">
      <c r="A77" s="14">
        <v>76</v>
      </c>
      <c r="B77" s="14" t="s">
        <v>206</v>
      </c>
      <c r="C77" s="14" t="s">
        <v>114</v>
      </c>
      <c r="D77" s="14">
        <v>64</v>
      </c>
      <c r="E77" s="14" t="s">
        <v>111</v>
      </c>
    </row>
    <row r="78" spans="1:5" ht="15.75" customHeight="1">
      <c r="A78" s="14">
        <v>77</v>
      </c>
      <c r="B78" s="14" t="s">
        <v>207</v>
      </c>
      <c r="C78" s="14" t="s">
        <v>114</v>
      </c>
      <c r="D78" s="14">
        <v>25</v>
      </c>
      <c r="E78" s="14" t="s">
        <v>112</v>
      </c>
    </row>
    <row r="79" spans="1:5" ht="15.75" customHeight="1">
      <c r="A79" s="14">
        <v>78</v>
      </c>
      <c r="B79" s="14" t="s">
        <v>208</v>
      </c>
      <c r="C79" s="14" t="s">
        <v>114</v>
      </c>
      <c r="D79" s="14">
        <v>28</v>
      </c>
      <c r="E79" s="14" t="s">
        <v>112</v>
      </c>
    </row>
    <row r="80" spans="1:5" ht="15.75" customHeight="1">
      <c r="A80" s="14">
        <v>79</v>
      </c>
      <c r="B80" s="14" t="s">
        <v>209</v>
      </c>
      <c r="C80" s="14" t="s">
        <v>114</v>
      </c>
      <c r="D80" s="14">
        <v>64</v>
      </c>
      <c r="E80" s="14" t="s">
        <v>111</v>
      </c>
    </row>
    <row r="81" spans="1:5" ht="15.75" customHeight="1">
      <c r="A81" s="14">
        <v>80</v>
      </c>
      <c r="B81" s="14" t="s">
        <v>210</v>
      </c>
      <c r="C81" s="14" t="s">
        <v>114</v>
      </c>
      <c r="D81" s="14">
        <v>54</v>
      </c>
      <c r="E81" s="14" t="s">
        <v>110</v>
      </c>
    </row>
    <row r="82" spans="1:5" ht="15.75" customHeight="1">
      <c r="A82" s="14">
        <v>81</v>
      </c>
      <c r="B82" s="14" t="s">
        <v>211</v>
      </c>
      <c r="C82" s="14" t="s">
        <v>114</v>
      </c>
      <c r="D82" s="14">
        <v>28</v>
      </c>
      <c r="E82" s="14" t="s">
        <v>111</v>
      </c>
    </row>
    <row r="83" spans="1:5" ht="15.75" customHeight="1">
      <c r="A83" s="14">
        <v>82</v>
      </c>
      <c r="B83" s="14" t="s">
        <v>212</v>
      </c>
      <c r="C83" s="14" t="s">
        <v>114</v>
      </c>
      <c r="D83" s="14">
        <v>37</v>
      </c>
      <c r="E83" s="14" t="s">
        <v>109</v>
      </c>
    </row>
    <row r="84" spans="1:5" ht="15.75" customHeight="1">
      <c r="A84" s="14">
        <v>83</v>
      </c>
      <c r="B84" s="14" t="s">
        <v>213</v>
      </c>
      <c r="C84" s="14" t="s">
        <v>114</v>
      </c>
      <c r="D84" s="14">
        <v>27</v>
      </c>
      <c r="E84" s="14" t="s">
        <v>111</v>
      </c>
    </row>
    <row r="85" spans="1:5" ht="15.75" customHeight="1">
      <c r="A85" s="14">
        <v>84</v>
      </c>
      <c r="B85" s="14" t="s">
        <v>214</v>
      </c>
      <c r="C85" s="14" t="s">
        <v>114</v>
      </c>
      <c r="D85" s="14">
        <v>64</v>
      </c>
      <c r="E85" s="14" t="s">
        <v>109</v>
      </c>
    </row>
    <row r="86" spans="1:5" ht="15.75" customHeight="1">
      <c r="A86" s="14">
        <v>85</v>
      </c>
      <c r="B86" s="14" t="s">
        <v>215</v>
      </c>
      <c r="C86" s="14" t="s">
        <v>114</v>
      </c>
      <c r="D86" s="14">
        <v>30</v>
      </c>
      <c r="E86" s="14" t="s">
        <v>110</v>
      </c>
    </row>
    <row r="87" spans="1:5" ht="15.75" customHeight="1">
      <c r="A87" s="14">
        <v>86</v>
      </c>
      <c r="B87" s="14" t="s">
        <v>216</v>
      </c>
      <c r="C87" s="14" t="s">
        <v>114</v>
      </c>
      <c r="D87" s="14">
        <v>44</v>
      </c>
      <c r="E87" s="14" t="s">
        <v>113</v>
      </c>
    </row>
    <row r="88" spans="1:5" ht="15.75" customHeight="1">
      <c r="A88" s="14">
        <v>87</v>
      </c>
      <c r="B88" s="14" t="s">
        <v>217</v>
      </c>
      <c r="C88" s="14" t="s">
        <v>114</v>
      </c>
      <c r="D88" s="14">
        <v>44</v>
      </c>
      <c r="E88" s="14" t="s">
        <v>112</v>
      </c>
    </row>
    <row r="89" spans="1:5" ht="15.75" customHeight="1">
      <c r="A89" s="14">
        <v>88</v>
      </c>
      <c r="B89" s="14" t="s">
        <v>218</v>
      </c>
      <c r="C89" s="14" t="s">
        <v>114</v>
      </c>
      <c r="D89" s="14">
        <v>41</v>
      </c>
      <c r="E89" s="14" t="s">
        <v>113</v>
      </c>
    </row>
    <row r="90" spans="1:5" ht="15.75" customHeight="1">
      <c r="A90" s="14">
        <v>89</v>
      </c>
      <c r="B90" s="14" t="s">
        <v>219</v>
      </c>
      <c r="C90" s="14" t="s">
        <v>114</v>
      </c>
      <c r="D90" s="14">
        <v>35</v>
      </c>
      <c r="E90" s="14" t="s">
        <v>109</v>
      </c>
    </row>
    <row r="91" spans="1:5" ht="15.75" customHeight="1">
      <c r="A91" s="14">
        <v>90</v>
      </c>
      <c r="B91" s="14" t="s">
        <v>220</v>
      </c>
      <c r="C91" s="14" t="s">
        <v>114</v>
      </c>
      <c r="D91" s="14">
        <v>43</v>
      </c>
      <c r="E91" s="14" t="s">
        <v>113</v>
      </c>
    </row>
    <row r="92" spans="1:5" ht="15.75" customHeight="1">
      <c r="A92" s="14">
        <v>91</v>
      </c>
      <c r="B92" s="14" t="s">
        <v>221</v>
      </c>
      <c r="C92" s="14" t="s">
        <v>114</v>
      </c>
      <c r="D92" s="14">
        <v>55</v>
      </c>
      <c r="E92" s="14" t="s">
        <v>110</v>
      </c>
    </row>
    <row r="93" spans="1:5" ht="15.75" customHeight="1">
      <c r="A93" s="14">
        <v>92</v>
      </c>
      <c r="B93" s="14" t="s">
        <v>222</v>
      </c>
      <c r="C93" s="14" t="s">
        <v>114</v>
      </c>
      <c r="D93" s="14">
        <v>60</v>
      </c>
      <c r="E93" s="14" t="s">
        <v>109</v>
      </c>
    </row>
    <row r="94" spans="1:5" ht="15.75" customHeight="1">
      <c r="A94" s="14">
        <v>93</v>
      </c>
      <c r="B94" s="14" t="s">
        <v>223</v>
      </c>
      <c r="C94" s="14" t="s">
        <v>114</v>
      </c>
      <c r="D94" s="14">
        <v>53</v>
      </c>
      <c r="E94" s="14" t="s">
        <v>113</v>
      </c>
    </row>
    <row r="95" spans="1:5" ht="15.75" customHeight="1">
      <c r="A95" s="14">
        <v>94</v>
      </c>
      <c r="B95" s="14" t="s">
        <v>224</v>
      </c>
      <c r="C95" s="14" t="s">
        <v>114</v>
      </c>
      <c r="D95" s="14">
        <v>20</v>
      </c>
      <c r="E95" s="14" t="s">
        <v>113</v>
      </c>
    </row>
    <row r="96" spans="1:5" ht="15.75" customHeight="1">
      <c r="A96" s="14">
        <v>95</v>
      </c>
      <c r="B96" s="14" t="s">
        <v>225</v>
      </c>
      <c r="C96" s="14" t="s">
        <v>114</v>
      </c>
      <c r="D96" s="14">
        <v>40</v>
      </c>
      <c r="E96" s="14" t="s">
        <v>111</v>
      </c>
    </row>
    <row r="97" spans="1:5" ht="15.75" customHeight="1">
      <c r="A97" s="14">
        <v>96</v>
      </c>
      <c r="B97" s="14" t="s">
        <v>226</v>
      </c>
      <c r="C97" s="14" t="s">
        <v>114</v>
      </c>
      <c r="D97" s="14">
        <v>46</v>
      </c>
      <c r="E97" s="14" t="s">
        <v>110</v>
      </c>
    </row>
    <row r="98" spans="1:5" ht="15.75" customHeight="1">
      <c r="A98" s="14">
        <v>97</v>
      </c>
      <c r="B98" s="14" t="s">
        <v>227</v>
      </c>
      <c r="C98" s="14" t="s">
        <v>114</v>
      </c>
      <c r="D98" s="14">
        <v>34</v>
      </c>
      <c r="E98" s="14" t="s">
        <v>113</v>
      </c>
    </row>
    <row r="99" spans="1:5" ht="15.75" customHeight="1">
      <c r="A99" s="14">
        <v>98</v>
      </c>
      <c r="B99" s="14" t="s">
        <v>228</v>
      </c>
      <c r="C99" s="14" t="s">
        <v>114</v>
      </c>
      <c r="D99" s="14">
        <v>49</v>
      </c>
      <c r="E99" s="14" t="s">
        <v>113</v>
      </c>
    </row>
    <row r="100" spans="1:5" ht="15.75" customHeight="1">
      <c r="A100" s="14">
        <v>99</v>
      </c>
      <c r="B100" s="14" t="s">
        <v>229</v>
      </c>
      <c r="C100" s="14" t="s">
        <v>114</v>
      </c>
      <c r="D100" s="14">
        <v>38</v>
      </c>
      <c r="E100" s="14" t="s">
        <v>113</v>
      </c>
    </row>
    <row r="101" spans="1:5" ht="15.75" customHeight="1">
      <c r="A101" s="14">
        <v>100</v>
      </c>
      <c r="B101" s="14" t="s">
        <v>230</v>
      </c>
      <c r="C101" s="14" t="s">
        <v>114</v>
      </c>
      <c r="D101" s="14">
        <v>55</v>
      </c>
      <c r="E101" s="14" t="s">
        <v>111</v>
      </c>
    </row>
    <row r="102" spans="1:5" ht="15.75" customHeight="1"/>
    <row r="103" spans="1:5" ht="15.75" customHeight="1"/>
    <row r="104" spans="1:5" ht="15.75" customHeight="1"/>
    <row r="105" spans="1:5" ht="15.75" customHeight="1"/>
    <row r="106" spans="1:5" ht="15.75" customHeight="1"/>
    <row r="107" spans="1:5" ht="15.75" customHeight="1"/>
    <row r="108" spans="1:5" ht="15.75" customHeight="1"/>
    <row r="109" spans="1:5" ht="15.75" customHeight="1"/>
    <row r="110" spans="1:5" ht="15.75" customHeight="1"/>
    <row r="111" spans="1:5" ht="15.75" customHeight="1"/>
    <row r="112" spans="1:5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A89F4-5435-4231-9DA8-2103F3A2B0BB}">
  <dimension ref="A1:Q101"/>
  <sheetViews>
    <sheetView workbookViewId="0">
      <selection sqref="A1:Q101"/>
    </sheetView>
  </sheetViews>
  <sheetFormatPr defaultRowHeight="14.5"/>
  <cols>
    <col min="1" max="1" width="10" customWidth="1"/>
    <col min="2" max="2" width="13.26953125" customWidth="1"/>
    <col min="3" max="3" width="10.453125" customWidth="1"/>
    <col min="4" max="4" width="9" customWidth="1"/>
    <col min="7" max="7" width="14.81640625" customWidth="1"/>
    <col min="8" max="8" width="10.26953125" customWidth="1"/>
    <col min="10" max="10" width="10.1796875" customWidth="1"/>
    <col min="11" max="11" width="10.7265625" customWidth="1"/>
    <col min="12" max="12" width="10" customWidth="1"/>
    <col min="13" max="13" width="12.26953125" customWidth="1"/>
    <col min="17" max="17" width="14.453125" customWidth="1"/>
  </cols>
  <sheetData>
    <row r="1" spans="1:17">
      <c r="A1" t="s">
        <v>116</v>
      </c>
      <c r="B1" t="s">
        <v>104</v>
      </c>
      <c r="C1" t="s">
        <v>129</v>
      </c>
      <c r="D1" t="s">
        <v>231</v>
      </c>
      <c r="E1" t="s">
        <v>232</v>
      </c>
      <c r="F1" t="s">
        <v>233</v>
      </c>
      <c r="G1" t="s">
        <v>234</v>
      </c>
      <c r="H1" t="s">
        <v>1</v>
      </c>
      <c r="I1" t="s">
        <v>115</v>
      </c>
      <c r="J1" t="s">
        <v>235</v>
      </c>
      <c r="K1" t="s">
        <v>236</v>
      </c>
      <c r="L1" t="s">
        <v>127</v>
      </c>
      <c r="M1" t="s">
        <v>117</v>
      </c>
      <c r="N1" t="s">
        <v>118</v>
      </c>
      <c r="O1" t="s">
        <v>119</v>
      </c>
      <c r="P1" t="s">
        <v>120</v>
      </c>
      <c r="Q1" t="s">
        <v>121</v>
      </c>
    </row>
    <row r="2" spans="1:17">
      <c r="A2">
        <v>1</v>
      </c>
      <c r="B2">
        <v>43</v>
      </c>
      <c r="C2" t="s">
        <v>131</v>
      </c>
      <c r="D2" t="s">
        <v>108</v>
      </c>
      <c r="E2">
        <v>19</v>
      </c>
      <c r="F2" t="s">
        <v>109</v>
      </c>
      <c r="G2" t="s">
        <v>125</v>
      </c>
      <c r="H2" t="s">
        <v>3</v>
      </c>
      <c r="I2">
        <v>695.98</v>
      </c>
      <c r="J2">
        <v>4</v>
      </c>
      <c r="K2">
        <v>356.44</v>
      </c>
      <c r="L2">
        <v>1425.76</v>
      </c>
      <c r="M2" s="34">
        <v>44927</v>
      </c>
      <c r="N2" t="s">
        <v>245</v>
      </c>
      <c r="O2" t="s">
        <v>247</v>
      </c>
      <c r="P2" t="s">
        <v>254</v>
      </c>
      <c r="Q2">
        <v>189.82</v>
      </c>
    </row>
    <row r="3" spans="1:17">
      <c r="A3">
        <v>2</v>
      </c>
      <c r="B3">
        <v>23</v>
      </c>
      <c r="C3" t="s">
        <v>132</v>
      </c>
      <c r="D3" t="s">
        <v>108</v>
      </c>
      <c r="E3">
        <v>43</v>
      </c>
      <c r="F3" t="s">
        <v>110</v>
      </c>
      <c r="G3" t="s">
        <v>4</v>
      </c>
      <c r="H3" t="s">
        <v>3</v>
      </c>
      <c r="I3">
        <v>540.17999999999995</v>
      </c>
      <c r="J3">
        <v>2</v>
      </c>
      <c r="K3">
        <v>971.93</v>
      </c>
      <c r="L3">
        <v>1943.86</v>
      </c>
      <c r="M3" s="34">
        <v>44928</v>
      </c>
      <c r="N3" t="s">
        <v>245</v>
      </c>
      <c r="O3" t="s">
        <v>247</v>
      </c>
      <c r="P3" t="s">
        <v>255</v>
      </c>
      <c r="Q3">
        <v>1502.44</v>
      </c>
    </row>
    <row r="4" spans="1:17">
      <c r="A4">
        <v>3</v>
      </c>
      <c r="B4">
        <v>89</v>
      </c>
      <c r="C4" t="s">
        <v>133</v>
      </c>
      <c r="D4" t="s">
        <v>108</v>
      </c>
      <c r="E4">
        <v>37</v>
      </c>
      <c r="F4" t="s">
        <v>109</v>
      </c>
      <c r="G4" t="s">
        <v>5</v>
      </c>
      <c r="H4" t="s">
        <v>3</v>
      </c>
      <c r="I4">
        <v>457.07</v>
      </c>
      <c r="J4">
        <v>1</v>
      </c>
      <c r="K4">
        <v>316.93</v>
      </c>
      <c r="L4">
        <v>316.93</v>
      </c>
      <c r="M4" s="34">
        <v>44929</v>
      </c>
      <c r="N4" t="s">
        <v>245</v>
      </c>
      <c r="O4" t="s">
        <v>247</v>
      </c>
      <c r="P4" t="s">
        <v>256</v>
      </c>
      <c r="Q4">
        <v>922.41</v>
      </c>
    </row>
    <row r="5" spans="1:17">
      <c r="A5">
        <v>4</v>
      </c>
      <c r="B5">
        <v>16</v>
      </c>
      <c r="C5" t="s">
        <v>134</v>
      </c>
      <c r="D5" t="s">
        <v>108</v>
      </c>
      <c r="E5">
        <v>20</v>
      </c>
      <c r="F5" t="s">
        <v>110</v>
      </c>
      <c r="G5" t="s">
        <v>6</v>
      </c>
      <c r="H5" t="s">
        <v>7</v>
      </c>
      <c r="I5">
        <v>747.96</v>
      </c>
      <c r="J5">
        <v>2</v>
      </c>
      <c r="K5">
        <v>940.3</v>
      </c>
      <c r="L5">
        <v>1880.6</v>
      </c>
      <c r="M5" s="34">
        <v>44930</v>
      </c>
      <c r="N5" t="s">
        <v>245</v>
      </c>
      <c r="O5" t="s">
        <v>247</v>
      </c>
      <c r="P5" t="s">
        <v>257</v>
      </c>
      <c r="Q5">
        <v>1596.18</v>
      </c>
    </row>
    <row r="6" spans="1:17">
      <c r="A6">
        <v>5</v>
      </c>
      <c r="B6">
        <v>83</v>
      </c>
      <c r="C6" t="s">
        <v>135</v>
      </c>
      <c r="D6" t="s">
        <v>108</v>
      </c>
      <c r="E6">
        <v>56</v>
      </c>
      <c r="F6" t="s">
        <v>109</v>
      </c>
      <c r="G6" t="s">
        <v>8</v>
      </c>
      <c r="H6" t="s">
        <v>7</v>
      </c>
      <c r="I6">
        <v>352.89</v>
      </c>
      <c r="J6">
        <v>9</v>
      </c>
      <c r="K6">
        <v>483.53</v>
      </c>
      <c r="L6">
        <v>4351.7699999999995</v>
      </c>
      <c r="M6" s="34">
        <v>44931</v>
      </c>
      <c r="N6" t="s">
        <v>245</v>
      </c>
      <c r="O6" t="s">
        <v>247</v>
      </c>
      <c r="P6" t="s">
        <v>258</v>
      </c>
      <c r="Q6">
        <v>746.89</v>
      </c>
    </row>
    <row r="7" spans="1:17">
      <c r="A7">
        <v>6</v>
      </c>
      <c r="B7">
        <v>43</v>
      </c>
      <c r="C7" t="s">
        <v>136</v>
      </c>
      <c r="D7" t="s">
        <v>108</v>
      </c>
      <c r="E7">
        <v>51</v>
      </c>
      <c r="F7" t="s">
        <v>110</v>
      </c>
      <c r="G7" t="s">
        <v>9</v>
      </c>
      <c r="H7" t="s">
        <v>10</v>
      </c>
      <c r="I7">
        <v>908.41</v>
      </c>
      <c r="J7">
        <v>5</v>
      </c>
      <c r="K7">
        <v>630.55999999999995</v>
      </c>
      <c r="L7">
        <v>3152.7999999999997</v>
      </c>
      <c r="M7" s="34">
        <v>44932</v>
      </c>
      <c r="N7" t="s">
        <v>245</v>
      </c>
      <c r="O7" t="s">
        <v>247</v>
      </c>
      <c r="P7" t="s">
        <v>259</v>
      </c>
      <c r="Q7">
        <v>745.43</v>
      </c>
    </row>
    <row r="8" spans="1:17">
      <c r="A8">
        <v>7</v>
      </c>
      <c r="B8">
        <v>83</v>
      </c>
      <c r="C8" t="s">
        <v>137</v>
      </c>
      <c r="D8" t="s">
        <v>108</v>
      </c>
      <c r="E8">
        <v>58</v>
      </c>
      <c r="F8" t="s">
        <v>111</v>
      </c>
      <c r="G8" t="s">
        <v>11</v>
      </c>
      <c r="H8" t="s">
        <v>10</v>
      </c>
      <c r="I8">
        <v>801.94</v>
      </c>
      <c r="J8">
        <v>1</v>
      </c>
      <c r="K8">
        <v>847.13</v>
      </c>
      <c r="L8">
        <v>847.13</v>
      </c>
      <c r="M8" s="34">
        <v>44933</v>
      </c>
      <c r="N8" t="s">
        <v>245</v>
      </c>
      <c r="O8" t="s">
        <v>247</v>
      </c>
      <c r="P8" t="s">
        <v>260</v>
      </c>
      <c r="Q8">
        <v>259.16000000000003</v>
      </c>
    </row>
    <row r="9" spans="1:17">
      <c r="A9">
        <v>8</v>
      </c>
      <c r="B9">
        <v>3</v>
      </c>
      <c r="C9" t="s">
        <v>138</v>
      </c>
      <c r="D9" t="s">
        <v>108</v>
      </c>
      <c r="E9">
        <v>34</v>
      </c>
      <c r="F9" t="s">
        <v>111</v>
      </c>
      <c r="G9" t="s">
        <v>12</v>
      </c>
      <c r="H9" t="s">
        <v>3</v>
      </c>
      <c r="I9">
        <v>530.14</v>
      </c>
      <c r="J9">
        <v>4</v>
      </c>
      <c r="K9">
        <v>331</v>
      </c>
      <c r="L9">
        <v>1324</v>
      </c>
      <c r="M9" s="34">
        <v>44934</v>
      </c>
      <c r="N9" t="s">
        <v>245</v>
      </c>
      <c r="O9" t="s">
        <v>247</v>
      </c>
      <c r="P9" t="s">
        <v>254</v>
      </c>
      <c r="Q9">
        <v>1493.98</v>
      </c>
    </row>
    <row r="10" spans="1:17">
      <c r="A10">
        <v>9</v>
      </c>
      <c r="B10">
        <v>1</v>
      </c>
      <c r="C10" t="s">
        <v>139</v>
      </c>
      <c r="D10" t="s">
        <v>108</v>
      </c>
      <c r="E10">
        <v>28</v>
      </c>
      <c r="F10" t="s">
        <v>109</v>
      </c>
      <c r="G10" t="s">
        <v>13</v>
      </c>
      <c r="H10" t="s">
        <v>3</v>
      </c>
      <c r="I10">
        <v>122.03</v>
      </c>
      <c r="J10">
        <v>1</v>
      </c>
      <c r="K10">
        <v>928.84</v>
      </c>
      <c r="L10">
        <v>928.84</v>
      </c>
      <c r="M10" s="34">
        <v>44935</v>
      </c>
      <c r="N10" t="s">
        <v>245</v>
      </c>
      <c r="O10" t="s">
        <v>247</v>
      </c>
      <c r="P10" t="s">
        <v>255</v>
      </c>
      <c r="Q10">
        <v>1261.0999999999999</v>
      </c>
    </row>
    <row r="11" spans="1:17">
      <c r="A11">
        <v>10</v>
      </c>
      <c r="B11">
        <v>3</v>
      </c>
      <c r="C11" t="s">
        <v>140</v>
      </c>
      <c r="D11" t="s">
        <v>108</v>
      </c>
      <c r="E11">
        <v>31</v>
      </c>
      <c r="F11" t="s">
        <v>111</v>
      </c>
      <c r="G11" t="s">
        <v>14</v>
      </c>
      <c r="H11" t="s">
        <v>3</v>
      </c>
      <c r="I11">
        <v>884.99</v>
      </c>
      <c r="J11">
        <v>3</v>
      </c>
      <c r="K11">
        <v>557.66</v>
      </c>
      <c r="L11">
        <v>1672.98</v>
      </c>
      <c r="M11" s="34">
        <v>44936</v>
      </c>
      <c r="N11" t="s">
        <v>245</v>
      </c>
      <c r="O11" t="s">
        <v>247</v>
      </c>
      <c r="P11" t="s">
        <v>256</v>
      </c>
      <c r="Q11">
        <v>383.74</v>
      </c>
    </row>
    <row r="12" spans="1:17">
      <c r="A12">
        <v>11</v>
      </c>
      <c r="B12">
        <v>48</v>
      </c>
      <c r="C12" t="s">
        <v>141</v>
      </c>
      <c r="D12" t="s">
        <v>108</v>
      </c>
      <c r="E12">
        <v>46</v>
      </c>
      <c r="F12" t="s">
        <v>112</v>
      </c>
      <c r="G12" t="s">
        <v>15</v>
      </c>
      <c r="H12" t="s">
        <v>3</v>
      </c>
      <c r="I12">
        <v>651.47</v>
      </c>
      <c r="J12">
        <v>7</v>
      </c>
      <c r="K12">
        <v>22.19</v>
      </c>
      <c r="L12">
        <v>155.33000000000001</v>
      </c>
      <c r="M12" s="34">
        <v>44937</v>
      </c>
      <c r="N12" t="s">
        <v>245</v>
      </c>
      <c r="O12" t="s">
        <v>247</v>
      </c>
      <c r="P12" t="s">
        <v>257</v>
      </c>
      <c r="Q12">
        <v>541.16999999999996</v>
      </c>
    </row>
    <row r="13" spans="1:17">
      <c r="A13">
        <v>12</v>
      </c>
      <c r="B13">
        <v>58</v>
      </c>
      <c r="C13" t="s">
        <v>142</v>
      </c>
      <c r="D13" t="s">
        <v>108</v>
      </c>
      <c r="E13">
        <v>36</v>
      </c>
      <c r="F13" t="s">
        <v>113</v>
      </c>
      <c r="G13" t="s">
        <v>16</v>
      </c>
      <c r="H13" t="s">
        <v>3</v>
      </c>
      <c r="I13">
        <v>535.22</v>
      </c>
      <c r="J13">
        <v>7</v>
      </c>
      <c r="K13">
        <v>895.85</v>
      </c>
      <c r="L13">
        <v>6270.95</v>
      </c>
      <c r="M13" s="34">
        <v>44938</v>
      </c>
      <c r="N13" t="s">
        <v>245</v>
      </c>
      <c r="O13" t="s">
        <v>247</v>
      </c>
      <c r="P13" t="s">
        <v>258</v>
      </c>
      <c r="Q13">
        <v>535.69000000000005</v>
      </c>
    </row>
    <row r="14" spans="1:17">
      <c r="A14">
        <v>13</v>
      </c>
      <c r="B14">
        <v>61</v>
      </c>
      <c r="C14" t="s">
        <v>143</v>
      </c>
      <c r="D14" t="s">
        <v>108</v>
      </c>
      <c r="E14">
        <v>35</v>
      </c>
      <c r="F14" t="s">
        <v>109</v>
      </c>
      <c r="G14" t="s">
        <v>17</v>
      </c>
      <c r="H14" t="s">
        <v>10</v>
      </c>
      <c r="I14">
        <v>390.02</v>
      </c>
      <c r="J14">
        <v>1</v>
      </c>
      <c r="K14">
        <v>800.63</v>
      </c>
      <c r="L14">
        <v>800.63</v>
      </c>
      <c r="M14" s="34">
        <v>44939</v>
      </c>
      <c r="N14" t="s">
        <v>245</v>
      </c>
      <c r="O14" t="s">
        <v>247</v>
      </c>
      <c r="P14" t="s">
        <v>259</v>
      </c>
      <c r="Q14">
        <v>1344.33</v>
      </c>
    </row>
    <row r="15" spans="1:17">
      <c r="A15">
        <v>14</v>
      </c>
      <c r="B15">
        <v>15</v>
      </c>
      <c r="C15" t="s">
        <v>144</v>
      </c>
      <c r="D15" t="s">
        <v>108</v>
      </c>
      <c r="E15">
        <v>24</v>
      </c>
      <c r="F15" t="s">
        <v>113</v>
      </c>
      <c r="G15" t="s">
        <v>18</v>
      </c>
      <c r="H15" t="s">
        <v>3</v>
      </c>
      <c r="I15">
        <v>959.9</v>
      </c>
      <c r="J15">
        <v>9</v>
      </c>
      <c r="K15">
        <v>363.48</v>
      </c>
      <c r="L15">
        <v>3271.32</v>
      </c>
      <c r="M15" s="34">
        <v>44940</v>
      </c>
      <c r="N15" t="s">
        <v>245</v>
      </c>
      <c r="O15" t="s">
        <v>247</v>
      </c>
      <c r="P15" t="s">
        <v>260</v>
      </c>
      <c r="Q15">
        <v>1363.97</v>
      </c>
    </row>
    <row r="16" spans="1:17">
      <c r="A16">
        <v>15</v>
      </c>
      <c r="B16">
        <v>43</v>
      </c>
      <c r="C16" t="s">
        <v>145</v>
      </c>
      <c r="D16" t="s">
        <v>108</v>
      </c>
      <c r="E16">
        <v>35</v>
      </c>
      <c r="F16" t="s">
        <v>113</v>
      </c>
      <c r="G16" t="s">
        <v>19</v>
      </c>
      <c r="H16" t="s">
        <v>3</v>
      </c>
      <c r="I16">
        <v>118.89</v>
      </c>
      <c r="J16">
        <v>8</v>
      </c>
      <c r="K16">
        <v>248.35</v>
      </c>
      <c r="L16">
        <v>1986.8</v>
      </c>
      <c r="M16" s="34">
        <v>44941</v>
      </c>
      <c r="N16" t="s">
        <v>245</v>
      </c>
      <c r="O16" t="s">
        <v>247</v>
      </c>
      <c r="P16" t="s">
        <v>254</v>
      </c>
      <c r="Q16">
        <v>1116.9100000000001</v>
      </c>
    </row>
    <row r="17" spans="1:17">
      <c r="A17">
        <v>16</v>
      </c>
      <c r="B17">
        <v>37</v>
      </c>
      <c r="C17" t="s">
        <v>146</v>
      </c>
      <c r="D17" t="s">
        <v>108</v>
      </c>
      <c r="E17">
        <v>40</v>
      </c>
      <c r="F17" t="s">
        <v>111</v>
      </c>
      <c r="G17" t="s">
        <v>20</v>
      </c>
      <c r="H17" t="s">
        <v>3</v>
      </c>
      <c r="I17">
        <v>890.75</v>
      </c>
      <c r="J17">
        <v>9</v>
      </c>
      <c r="K17">
        <v>678.06</v>
      </c>
      <c r="L17">
        <v>6102.5399999999991</v>
      </c>
      <c r="M17" s="34">
        <v>44942</v>
      </c>
      <c r="N17" t="s">
        <v>245</v>
      </c>
      <c r="O17" t="s">
        <v>247</v>
      </c>
      <c r="P17" t="s">
        <v>255</v>
      </c>
      <c r="Q17">
        <v>1316.84</v>
      </c>
    </row>
    <row r="18" spans="1:17">
      <c r="A18">
        <v>17</v>
      </c>
      <c r="B18">
        <v>23</v>
      </c>
      <c r="C18" t="s">
        <v>147</v>
      </c>
      <c r="D18" t="s">
        <v>108</v>
      </c>
      <c r="E18">
        <v>25</v>
      </c>
      <c r="F18" t="s">
        <v>113</v>
      </c>
      <c r="G18" t="s">
        <v>21</v>
      </c>
      <c r="H18" t="s">
        <v>7</v>
      </c>
      <c r="I18">
        <v>307.14999999999998</v>
      </c>
      <c r="J18">
        <v>4</v>
      </c>
      <c r="K18">
        <v>263.75</v>
      </c>
      <c r="L18">
        <v>1055</v>
      </c>
      <c r="M18" s="34">
        <v>44943</v>
      </c>
      <c r="N18" t="s">
        <v>245</v>
      </c>
      <c r="O18" t="s">
        <v>247</v>
      </c>
      <c r="P18" t="s">
        <v>256</v>
      </c>
      <c r="Q18">
        <v>753.48</v>
      </c>
    </row>
    <row r="19" spans="1:17">
      <c r="A19">
        <v>18</v>
      </c>
      <c r="B19">
        <v>86</v>
      </c>
      <c r="C19" t="s">
        <v>148</v>
      </c>
      <c r="D19" t="s">
        <v>108</v>
      </c>
      <c r="E19">
        <v>53</v>
      </c>
      <c r="F19" t="s">
        <v>110</v>
      </c>
      <c r="G19" t="s">
        <v>22</v>
      </c>
      <c r="H19" t="s">
        <v>3</v>
      </c>
      <c r="I19">
        <v>651.97</v>
      </c>
      <c r="J19">
        <v>6</v>
      </c>
      <c r="K19">
        <v>671.61</v>
      </c>
      <c r="L19">
        <v>4029.66</v>
      </c>
      <c r="M19" s="34">
        <v>44944</v>
      </c>
      <c r="N19" t="s">
        <v>245</v>
      </c>
      <c r="O19" t="s">
        <v>247</v>
      </c>
      <c r="P19" t="s">
        <v>257</v>
      </c>
      <c r="Q19">
        <v>1247.6199999999999</v>
      </c>
    </row>
    <row r="20" spans="1:17">
      <c r="A20">
        <v>19</v>
      </c>
      <c r="B20">
        <v>41</v>
      </c>
      <c r="C20" t="s">
        <v>149</v>
      </c>
      <c r="D20" t="s">
        <v>108</v>
      </c>
      <c r="E20">
        <v>43</v>
      </c>
      <c r="F20" t="s">
        <v>109</v>
      </c>
      <c r="G20" t="s">
        <v>23</v>
      </c>
      <c r="H20" t="s">
        <v>10</v>
      </c>
      <c r="I20">
        <v>766.1</v>
      </c>
      <c r="J20">
        <v>7</v>
      </c>
      <c r="K20">
        <v>173.98</v>
      </c>
      <c r="L20">
        <v>1217.8599999999999</v>
      </c>
      <c r="M20" s="34">
        <v>44945</v>
      </c>
      <c r="N20" t="s">
        <v>245</v>
      </c>
      <c r="O20" t="s">
        <v>247</v>
      </c>
      <c r="P20" t="s">
        <v>258</v>
      </c>
      <c r="Q20">
        <v>1140.6300000000001</v>
      </c>
    </row>
    <row r="21" spans="1:17">
      <c r="A21">
        <v>20</v>
      </c>
      <c r="B21">
        <v>3</v>
      </c>
      <c r="C21" t="s">
        <v>150</v>
      </c>
      <c r="D21" t="s">
        <v>108</v>
      </c>
      <c r="E21">
        <v>29</v>
      </c>
      <c r="F21" t="s">
        <v>112</v>
      </c>
      <c r="G21" t="s">
        <v>24</v>
      </c>
      <c r="H21" t="s">
        <v>3</v>
      </c>
      <c r="I21">
        <v>872.47</v>
      </c>
      <c r="J21">
        <v>4</v>
      </c>
      <c r="K21">
        <v>497.17</v>
      </c>
      <c r="L21">
        <v>1988.68</v>
      </c>
      <c r="M21" s="34">
        <v>44946</v>
      </c>
      <c r="N21" t="s">
        <v>245</v>
      </c>
      <c r="O21" t="s">
        <v>247</v>
      </c>
      <c r="P21" t="s">
        <v>259</v>
      </c>
      <c r="Q21">
        <v>1570.77</v>
      </c>
    </row>
    <row r="22" spans="1:17">
      <c r="A22">
        <v>21</v>
      </c>
      <c r="B22">
        <v>23</v>
      </c>
      <c r="C22" t="s">
        <v>151</v>
      </c>
      <c r="D22" t="s">
        <v>108</v>
      </c>
      <c r="E22">
        <v>27</v>
      </c>
      <c r="F22" t="s">
        <v>110</v>
      </c>
      <c r="G22" t="s">
        <v>25</v>
      </c>
      <c r="H22" t="s">
        <v>10</v>
      </c>
      <c r="I22">
        <v>972.57</v>
      </c>
      <c r="J22">
        <v>4</v>
      </c>
      <c r="K22">
        <v>397.06</v>
      </c>
      <c r="L22">
        <v>1588.24</v>
      </c>
      <c r="M22" s="34">
        <v>44947</v>
      </c>
      <c r="N22" t="s">
        <v>245</v>
      </c>
      <c r="O22" t="s">
        <v>247</v>
      </c>
      <c r="P22" t="s">
        <v>260</v>
      </c>
      <c r="Q22">
        <v>1053.43</v>
      </c>
    </row>
    <row r="23" spans="1:17">
      <c r="A23">
        <v>22</v>
      </c>
      <c r="B23">
        <v>64</v>
      </c>
      <c r="C23" t="s">
        <v>152</v>
      </c>
      <c r="D23" t="s">
        <v>108</v>
      </c>
      <c r="E23">
        <v>49</v>
      </c>
      <c r="F23" t="s">
        <v>109</v>
      </c>
      <c r="G23" t="s">
        <v>26</v>
      </c>
      <c r="H23" t="s">
        <v>7</v>
      </c>
      <c r="I23">
        <v>616.87</v>
      </c>
      <c r="J23">
        <v>4</v>
      </c>
      <c r="K23">
        <v>138.57</v>
      </c>
      <c r="L23">
        <v>554.28</v>
      </c>
      <c r="M23" s="34">
        <v>44948</v>
      </c>
      <c r="N23" t="s">
        <v>245</v>
      </c>
      <c r="O23" t="s">
        <v>247</v>
      </c>
      <c r="P23" t="s">
        <v>254</v>
      </c>
      <c r="Q23">
        <v>375.93</v>
      </c>
    </row>
    <row r="24" spans="1:17">
      <c r="A24">
        <v>23</v>
      </c>
      <c r="B24">
        <v>19</v>
      </c>
      <c r="C24" t="s">
        <v>153</v>
      </c>
      <c r="D24" t="s">
        <v>108</v>
      </c>
      <c r="E24">
        <v>44</v>
      </c>
      <c r="F24" t="s">
        <v>113</v>
      </c>
      <c r="G24" t="s">
        <v>27</v>
      </c>
      <c r="H24" t="s">
        <v>3</v>
      </c>
      <c r="I24">
        <v>595.86</v>
      </c>
      <c r="J24">
        <v>7</v>
      </c>
      <c r="K24">
        <v>316.23</v>
      </c>
      <c r="L24">
        <v>2213.61</v>
      </c>
      <c r="M24" s="34">
        <v>44949</v>
      </c>
      <c r="N24" t="s">
        <v>245</v>
      </c>
      <c r="O24" t="s">
        <v>247</v>
      </c>
      <c r="P24" t="s">
        <v>255</v>
      </c>
      <c r="Q24">
        <v>1588.75</v>
      </c>
    </row>
    <row r="25" spans="1:17">
      <c r="A25">
        <v>24</v>
      </c>
      <c r="B25">
        <v>79</v>
      </c>
      <c r="C25" t="s">
        <v>154</v>
      </c>
      <c r="D25" t="s">
        <v>108</v>
      </c>
      <c r="E25">
        <v>36</v>
      </c>
      <c r="F25" t="s">
        <v>113</v>
      </c>
      <c r="G25" t="s">
        <v>28</v>
      </c>
      <c r="H25" t="s">
        <v>7</v>
      </c>
      <c r="I25">
        <v>270.07</v>
      </c>
      <c r="J25">
        <v>5</v>
      </c>
      <c r="K25">
        <v>948.39</v>
      </c>
      <c r="L25">
        <v>4741.95</v>
      </c>
      <c r="M25" s="34">
        <v>44950</v>
      </c>
      <c r="N25" t="s">
        <v>245</v>
      </c>
      <c r="O25" t="s">
        <v>247</v>
      </c>
      <c r="P25" t="s">
        <v>256</v>
      </c>
      <c r="Q25">
        <v>1656.57</v>
      </c>
    </row>
    <row r="26" spans="1:17">
      <c r="A26">
        <v>25</v>
      </c>
      <c r="B26">
        <v>65</v>
      </c>
      <c r="C26" t="s">
        <v>155</v>
      </c>
      <c r="D26" t="s">
        <v>108</v>
      </c>
      <c r="E26">
        <v>38</v>
      </c>
      <c r="F26" t="s">
        <v>113</v>
      </c>
      <c r="G26" t="s">
        <v>29</v>
      </c>
      <c r="H26" t="s">
        <v>3</v>
      </c>
      <c r="I26">
        <v>231.28</v>
      </c>
      <c r="J26">
        <v>9</v>
      </c>
      <c r="K26">
        <v>126.11</v>
      </c>
      <c r="L26">
        <v>1134.99</v>
      </c>
      <c r="M26" s="34">
        <v>44951</v>
      </c>
      <c r="N26" t="s">
        <v>245</v>
      </c>
      <c r="O26" t="s">
        <v>247</v>
      </c>
      <c r="P26" t="s">
        <v>257</v>
      </c>
      <c r="Q26">
        <v>742.28</v>
      </c>
    </row>
    <row r="27" spans="1:17">
      <c r="A27">
        <v>26</v>
      </c>
      <c r="B27">
        <v>98</v>
      </c>
      <c r="C27" t="s">
        <v>156</v>
      </c>
      <c r="D27" t="s">
        <v>108</v>
      </c>
      <c r="E27">
        <v>28</v>
      </c>
      <c r="F27" t="s">
        <v>112</v>
      </c>
      <c r="G27" t="s">
        <v>30</v>
      </c>
      <c r="H27" t="s">
        <v>7</v>
      </c>
      <c r="I27">
        <v>735.03</v>
      </c>
      <c r="J27">
        <v>8</v>
      </c>
      <c r="K27">
        <v>570.07000000000005</v>
      </c>
      <c r="L27">
        <v>4560.5600000000004</v>
      </c>
      <c r="M27" s="34">
        <v>44952</v>
      </c>
      <c r="N27" t="s">
        <v>245</v>
      </c>
      <c r="O27" t="s">
        <v>247</v>
      </c>
      <c r="P27" t="s">
        <v>258</v>
      </c>
      <c r="Q27">
        <v>25.44</v>
      </c>
    </row>
    <row r="28" spans="1:17">
      <c r="A28">
        <v>27</v>
      </c>
      <c r="B28">
        <v>50</v>
      </c>
      <c r="C28" t="s">
        <v>157</v>
      </c>
      <c r="D28" t="s">
        <v>108</v>
      </c>
      <c r="E28">
        <v>37</v>
      </c>
      <c r="F28" t="s">
        <v>110</v>
      </c>
      <c r="G28" t="s">
        <v>31</v>
      </c>
      <c r="H28" t="s">
        <v>3</v>
      </c>
      <c r="I28">
        <v>706.08</v>
      </c>
      <c r="J28">
        <v>9</v>
      </c>
      <c r="K28">
        <v>392.79</v>
      </c>
      <c r="L28">
        <v>3535.11</v>
      </c>
      <c r="M28" s="34">
        <v>44953</v>
      </c>
      <c r="N28" t="s">
        <v>245</v>
      </c>
      <c r="O28" t="s">
        <v>247</v>
      </c>
      <c r="P28" t="s">
        <v>259</v>
      </c>
      <c r="Q28">
        <v>1585.99</v>
      </c>
    </row>
    <row r="29" spans="1:17">
      <c r="A29">
        <v>28</v>
      </c>
      <c r="B29">
        <v>70</v>
      </c>
      <c r="C29" t="s">
        <v>158</v>
      </c>
      <c r="D29" t="s">
        <v>108</v>
      </c>
      <c r="E29">
        <v>63</v>
      </c>
      <c r="F29" t="s">
        <v>113</v>
      </c>
      <c r="G29" t="s">
        <v>32</v>
      </c>
      <c r="H29" t="s">
        <v>7</v>
      </c>
      <c r="I29">
        <v>391.59</v>
      </c>
      <c r="J29">
        <v>8</v>
      </c>
      <c r="K29">
        <v>671.4</v>
      </c>
      <c r="L29">
        <v>5371.2</v>
      </c>
      <c r="M29" s="34">
        <v>44954</v>
      </c>
      <c r="N29" t="s">
        <v>245</v>
      </c>
      <c r="O29" t="s">
        <v>247</v>
      </c>
      <c r="P29" t="s">
        <v>260</v>
      </c>
      <c r="Q29">
        <v>879.49</v>
      </c>
    </row>
    <row r="30" spans="1:17">
      <c r="A30">
        <v>29</v>
      </c>
      <c r="B30">
        <v>91</v>
      </c>
      <c r="C30" t="s">
        <v>159</v>
      </c>
      <c r="D30" t="s">
        <v>108</v>
      </c>
      <c r="E30">
        <v>64</v>
      </c>
      <c r="F30" t="s">
        <v>113</v>
      </c>
      <c r="G30" t="s">
        <v>33</v>
      </c>
      <c r="H30" t="s">
        <v>3</v>
      </c>
      <c r="I30">
        <v>172.64</v>
      </c>
      <c r="J30">
        <v>8</v>
      </c>
      <c r="K30">
        <v>280.7</v>
      </c>
      <c r="L30">
        <v>2245.6</v>
      </c>
      <c r="M30" s="34">
        <v>44955</v>
      </c>
      <c r="N30" t="s">
        <v>245</v>
      </c>
      <c r="O30" t="s">
        <v>247</v>
      </c>
      <c r="P30" t="s">
        <v>254</v>
      </c>
      <c r="Q30">
        <v>1831.17</v>
      </c>
    </row>
    <row r="31" spans="1:17">
      <c r="A31">
        <v>30</v>
      </c>
      <c r="B31">
        <v>45</v>
      </c>
      <c r="C31" t="s">
        <v>160</v>
      </c>
      <c r="D31" t="s">
        <v>108</v>
      </c>
      <c r="E31">
        <v>37</v>
      </c>
      <c r="F31" t="s">
        <v>111</v>
      </c>
      <c r="G31" t="s">
        <v>34</v>
      </c>
      <c r="H31" t="s">
        <v>10</v>
      </c>
      <c r="I31">
        <v>879.31</v>
      </c>
      <c r="J31">
        <v>7</v>
      </c>
      <c r="K31">
        <v>563.05999999999995</v>
      </c>
      <c r="L31">
        <v>3941.4199999999996</v>
      </c>
      <c r="M31" s="34">
        <v>44956</v>
      </c>
      <c r="N31" t="s">
        <v>245</v>
      </c>
      <c r="O31" t="s">
        <v>247</v>
      </c>
      <c r="P31" t="s">
        <v>255</v>
      </c>
      <c r="Q31">
        <v>1420.97</v>
      </c>
    </row>
    <row r="32" spans="1:17">
      <c r="A32">
        <v>31</v>
      </c>
      <c r="B32">
        <v>77</v>
      </c>
      <c r="C32" t="s">
        <v>161</v>
      </c>
      <c r="D32" t="s">
        <v>108</v>
      </c>
      <c r="E32">
        <v>40</v>
      </c>
      <c r="F32" t="s">
        <v>112</v>
      </c>
      <c r="G32" t="s">
        <v>35</v>
      </c>
      <c r="H32" t="s">
        <v>10</v>
      </c>
      <c r="I32">
        <v>537.09</v>
      </c>
      <c r="J32">
        <v>7</v>
      </c>
      <c r="K32">
        <v>705.7</v>
      </c>
      <c r="L32">
        <v>4939.9000000000005</v>
      </c>
      <c r="M32" s="34">
        <v>44957</v>
      </c>
      <c r="N32" t="s">
        <v>245</v>
      </c>
      <c r="O32" t="s">
        <v>247</v>
      </c>
      <c r="P32" t="s">
        <v>256</v>
      </c>
      <c r="Q32">
        <v>652.36</v>
      </c>
    </row>
    <row r="33" spans="1:17">
      <c r="A33">
        <v>32</v>
      </c>
      <c r="B33">
        <v>48</v>
      </c>
      <c r="C33" t="s">
        <v>162</v>
      </c>
      <c r="D33" t="s">
        <v>108</v>
      </c>
      <c r="E33">
        <v>25</v>
      </c>
      <c r="F33" t="s">
        <v>109</v>
      </c>
      <c r="G33" t="s">
        <v>36</v>
      </c>
      <c r="H33" t="s">
        <v>3</v>
      </c>
      <c r="I33">
        <v>331.57</v>
      </c>
      <c r="J33">
        <v>2</v>
      </c>
      <c r="K33">
        <v>357.57</v>
      </c>
      <c r="L33">
        <v>715.14</v>
      </c>
      <c r="M33" s="34">
        <v>44958</v>
      </c>
      <c r="N33" t="s">
        <v>245</v>
      </c>
      <c r="O33" t="s">
        <v>248</v>
      </c>
      <c r="P33" t="s">
        <v>257</v>
      </c>
      <c r="Q33">
        <v>1809.09</v>
      </c>
    </row>
    <row r="34" spans="1:17">
      <c r="A34">
        <v>33</v>
      </c>
      <c r="B34">
        <v>82</v>
      </c>
      <c r="C34" t="s">
        <v>163</v>
      </c>
      <c r="D34" t="s">
        <v>108</v>
      </c>
      <c r="E34">
        <v>48</v>
      </c>
      <c r="F34" t="s">
        <v>109</v>
      </c>
      <c r="G34" t="s">
        <v>37</v>
      </c>
      <c r="H34" t="s">
        <v>3</v>
      </c>
      <c r="I34">
        <v>644.4</v>
      </c>
      <c r="J34">
        <v>8</v>
      </c>
      <c r="K34">
        <v>509.9</v>
      </c>
      <c r="L34">
        <v>4079.2</v>
      </c>
      <c r="M34" s="34">
        <v>44959</v>
      </c>
      <c r="N34" t="s">
        <v>245</v>
      </c>
      <c r="O34" t="s">
        <v>248</v>
      </c>
      <c r="P34" t="s">
        <v>258</v>
      </c>
      <c r="Q34">
        <v>680.17</v>
      </c>
    </row>
    <row r="35" spans="1:17">
      <c r="A35">
        <v>34</v>
      </c>
      <c r="B35">
        <v>63</v>
      </c>
      <c r="C35" t="s">
        <v>164</v>
      </c>
      <c r="D35" t="s">
        <v>108</v>
      </c>
      <c r="E35">
        <v>31</v>
      </c>
      <c r="F35" t="s">
        <v>110</v>
      </c>
      <c r="G35" t="s">
        <v>38</v>
      </c>
      <c r="H35" t="s">
        <v>3</v>
      </c>
      <c r="I35">
        <v>726.36</v>
      </c>
      <c r="J35">
        <v>6</v>
      </c>
      <c r="K35">
        <v>762.15</v>
      </c>
      <c r="L35">
        <v>4572.8999999999996</v>
      </c>
      <c r="M35" s="34">
        <v>44960</v>
      </c>
      <c r="N35" t="s">
        <v>245</v>
      </c>
      <c r="O35" t="s">
        <v>248</v>
      </c>
      <c r="P35" t="s">
        <v>259</v>
      </c>
      <c r="Q35">
        <v>1904.83</v>
      </c>
    </row>
    <row r="36" spans="1:17">
      <c r="A36">
        <v>35</v>
      </c>
      <c r="B36">
        <v>66</v>
      </c>
      <c r="C36" t="s">
        <v>165</v>
      </c>
      <c r="D36" t="s">
        <v>108</v>
      </c>
      <c r="E36">
        <v>21</v>
      </c>
      <c r="F36" t="s">
        <v>110</v>
      </c>
      <c r="G36" t="s">
        <v>39</v>
      </c>
      <c r="H36" t="s">
        <v>10</v>
      </c>
      <c r="I36">
        <v>860.37</v>
      </c>
      <c r="J36">
        <v>8</v>
      </c>
      <c r="K36">
        <v>742.66</v>
      </c>
      <c r="L36">
        <v>5941.28</v>
      </c>
      <c r="M36" s="34">
        <v>44961</v>
      </c>
      <c r="N36" t="s">
        <v>245</v>
      </c>
      <c r="O36" t="s">
        <v>248</v>
      </c>
      <c r="P36" t="s">
        <v>260</v>
      </c>
      <c r="Q36">
        <v>225.25</v>
      </c>
    </row>
    <row r="37" spans="1:17">
      <c r="A37">
        <v>36</v>
      </c>
      <c r="B37">
        <v>59</v>
      </c>
      <c r="C37" t="s">
        <v>166</v>
      </c>
      <c r="D37" t="s">
        <v>108</v>
      </c>
      <c r="E37">
        <v>46</v>
      </c>
      <c r="F37" t="s">
        <v>112</v>
      </c>
      <c r="G37" t="s">
        <v>40</v>
      </c>
      <c r="H37" t="s">
        <v>10</v>
      </c>
      <c r="I37">
        <v>22.27</v>
      </c>
      <c r="J37">
        <v>8</v>
      </c>
      <c r="K37">
        <v>857.85</v>
      </c>
      <c r="L37">
        <v>6862.8</v>
      </c>
      <c r="M37" s="34">
        <v>44962</v>
      </c>
      <c r="N37" t="s">
        <v>245</v>
      </c>
      <c r="O37" t="s">
        <v>248</v>
      </c>
      <c r="P37" t="s">
        <v>254</v>
      </c>
      <c r="Q37">
        <v>1618.18</v>
      </c>
    </row>
    <row r="38" spans="1:17">
      <c r="A38">
        <v>37</v>
      </c>
      <c r="B38">
        <v>71</v>
      </c>
      <c r="C38" t="s">
        <v>167</v>
      </c>
      <c r="D38" t="s">
        <v>108</v>
      </c>
      <c r="E38">
        <v>39</v>
      </c>
      <c r="F38" t="s">
        <v>112</v>
      </c>
      <c r="G38" t="s">
        <v>41</v>
      </c>
      <c r="H38" t="s">
        <v>3</v>
      </c>
      <c r="I38">
        <v>752.55</v>
      </c>
      <c r="J38">
        <v>5</v>
      </c>
      <c r="K38">
        <v>850.51</v>
      </c>
      <c r="L38">
        <v>4252.55</v>
      </c>
      <c r="M38" s="34">
        <v>44963</v>
      </c>
      <c r="N38" t="s">
        <v>245</v>
      </c>
      <c r="O38" t="s">
        <v>248</v>
      </c>
      <c r="P38" t="s">
        <v>255</v>
      </c>
      <c r="Q38">
        <v>1207.5899999999999</v>
      </c>
    </row>
    <row r="39" spans="1:17">
      <c r="A39">
        <v>38</v>
      </c>
      <c r="B39">
        <v>41</v>
      </c>
      <c r="C39" t="s">
        <v>168</v>
      </c>
      <c r="D39" t="s">
        <v>108</v>
      </c>
      <c r="E39">
        <v>22</v>
      </c>
      <c r="F39" t="s">
        <v>109</v>
      </c>
      <c r="G39" t="s">
        <v>42</v>
      </c>
      <c r="H39" t="s">
        <v>10</v>
      </c>
      <c r="I39">
        <v>545.08000000000004</v>
      </c>
      <c r="J39">
        <v>8</v>
      </c>
      <c r="K39">
        <v>170.53</v>
      </c>
      <c r="L39">
        <v>1364.24</v>
      </c>
      <c r="M39" s="34">
        <v>44964</v>
      </c>
      <c r="N39" t="s">
        <v>245</v>
      </c>
      <c r="O39" t="s">
        <v>248</v>
      </c>
      <c r="P39" t="s">
        <v>256</v>
      </c>
      <c r="Q39">
        <v>1095.9000000000001</v>
      </c>
    </row>
    <row r="40" spans="1:17">
      <c r="A40">
        <v>39</v>
      </c>
      <c r="B40">
        <v>86</v>
      </c>
      <c r="C40" t="s">
        <v>169</v>
      </c>
      <c r="D40" t="s">
        <v>108</v>
      </c>
      <c r="E40">
        <v>46</v>
      </c>
      <c r="F40" t="s">
        <v>110</v>
      </c>
      <c r="G40" t="s">
        <v>43</v>
      </c>
      <c r="H40" t="s">
        <v>7</v>
      </c>
      <c r="I40">
        <v>890.43</v>
      </c>
      <c r="J40">
        <v>5</v>
      </c>
      <c r="K40">
        <v>128.41999999999999</v>
      </c>
      <c r="L40">
        <v>642.09999999999991</v>
      </c>
      <c r="M40" s="34">
        <v>44965</v>
      </c>
      <c r="N40" t="s">
        <v>245</v>
      </c>
      <c r="O40" t="s">
        <v>248</v>
      </c>
      <c r="P40" t="s">
        <v>257</v>
      </c>
      <c r="Q40">
        <v>687.45</v>
      </c>
    </row>
    <row r="41" spans="1:17">
      <c r="A41">
        <v>40</v>
      </c>
      <c r="B41">
        <v>77</v>
      </c>
      <c r="C41" t="s">
        <v>170</v>
      </c>
      <c r="D41" t="s">
        <v>108</v>
      </c>
      <c r="E41">
        <v>31</v>
      </c>
      <c r="F41" t="s">
        <v>111</v>
      </c>
      <c r="G41" t="s">
        <v>44</v>
      </c>
      <c r="H41" t="s">
        <v>3</v>
      </c>
      <c r="I41">
        <v>966.83</v>
      </c>
      <c r="J41">
        <v>9</v>
      </c>
      <c r="K41">
        <v>929.37</v>
      </c>
      <c r="L41">
        <v>8364.33</v>
      </c>
      <c r="M41" s="34">
        <v>44966</v>
      </c>
      <c r="N41" t="s">
        <v>245</v>
      </c>
      <c r="O41" t="s">
        <v>248</v>
      </c>
      <c r="P41" t="s">
        <v>258</v>
      </c>
      <c r="Q41">
        <v>1793.96</v>
      </c>
    </row>
    <row r="42" spans="1:17">
      <c r="A42">
        <v>41</v>
      </c>
      <c r="B42">
        <v>65</v>
      </c>
      <c r="C42" t="s">
        <v>171</v>
      </c>
      <c r="D42" t="s">
        <v>108</v>
      </c>
      <c r="E42">
        <v>22</v>
      </c>
      <c r="F42" t="s">
        <v>109</v>
      </c>
      <c r="G42" t="s">
        <v>45</v>
      </c>
      <c r="H42" t="s">
        <v>10</v>
      </c>
      <c r="I42">
        <v>948.45</v>
      </c>
      <c r="J42">
        <v>2</v>
      </c>
      <c r="K42">
        <v>946.26</v>
      </c>
      <c r="L42">
        <v>1892.52</v>
      </c>
      <c r="M42" s="34">
        <v>44967</v>
      </c>
      <c r="N42" t="s">
        <v>245</v>
      </c>
      <c r="O42" t="s">
        <v>248</v>
      </c>
      <c r="P42" t="s">
        <v>259</v>
      </c>
      <c r="Q42">
        <v>1012.3</v>
      </c>
    </row>
    <row r="43" spans="1:17">
      <c r="A43">
        <v>42</v>
      </c>
      <c r="B43">
        <v>4</v>
      </c>
      <c r="C43" t="s">
        <v>172</v>
      </c>
      <c r="D43" t="s">
        <v>108</v>
      </c>
      <c r="E43">
        <v>28</v>
      </c>
      <c r="F43" t="s">
        <v>110</v>
      </c>
      <c r="G43" t="s">
        <v>46</v>
      </c>
      <c r="H43" t="s">
        <v>3</v>
      </c>
      <c r="I43">
        <v>819.79</v>
      </c>
      <c r="J43">
        <v>4</v>
      </c>
      <c r="K43">
        <v>837.13</v>
      </c>
      <c r="L43">
        <v>3348.52</v>
      </c>
      <c r="M43" s="34">
        <v>44968</v>
      </c>
      <c r="N43" t="s">
        <v>245</v>
      </c>
      <c r="O43" t="s">
        <v>248</v>
      </c>
      <c r="P43" t="s">
        <v>260</v>
      </c>
      <c r="Q43">
        <v>555.1</v>
      </c>
    </row>
    <row r="44" spans="1:17">
      <c r="A44">
        <v>43</v>
      </c>
      <c r="B44">
        <v>86</v>
      </c>
      <c r="C44" t="s">
        <v>173</v>
      </c>
      <c r="D44" t="s">
        <v>108</v>
      </c>
      <c r="E44">
        <v>39</v>
      </c>
      <c r="F44" t="s">
        <v>113</v>
      </c>
      <c r="G44" t="s">
        <v>47</v>
      </c>
      <c r="H44" t="s">
        <v>3</v>
      </c>
      <c r="I44">
        <v>401.06</v>
      </c>
      <c r="J44">
        <v>2</v>
      </c>
      <c r="K44">
        <v>219.99</v>
      </c>
      <c r="L44">
        <v>439.98</v>
      </c>
      <c r="M44" s="34">
        <v>44969</v>
      </c>
      <c r="N44" t="s">
        <v>245</v>
      </c>
      <c r="O44" t="s">
        <v>248</v>
      </c>
      <c r="P44" t="s">
        <v>254</v>
      </c>
      <c r="Q44">
        <v>1489.5</v>
      </c>
    </row>
    <row r="45" spans="1:17">
      <c r="A45">
        <v>44</v>
      </c>
      <c r="B45">
        <v>18</v>
      </c>
      <c r="C45" t="s">
        <v>174</v>
      </c>
      <c r="D45" t="s">
        <v>108</v>
      </c>
      <c r="E45">
        <v>64</v>
      </c>
      <c r="F45" t="s">
        <v>110</v>
      </c>
      <c r="G45" t="s">
        <v>48</v>
      </c>
      <c r="H45" t="s">
        <v>3</v>
      </c>
      <c r="I45">
        <v>471.21</v>
      </c>
      <c r="J45">
        <v>8</v>
      </c>
      <c r="K45">
        <v>146.16999999999999</v>
      </c>
      <c r="L45">
        <v>1169.3599999999999</v>
      </c>
      <c r="M45" s="34">
        <v>44970</v>
      </c>
      <c r="N45" t="s">
        <v>245</v>
      </c>
      <c r="O45" t="s">
        <v>248</v>
      </c>
      <c r="P45" t="s">
        <v>255</v>
      </c>
      <c r="Q45">
        <v>1202.6099999999999</v>
      </c>
    </row>
    <row r="46" spans="1:17">
      <c r="A46">
        <v>45</v>
      </c>
      <c r="B46">
        <v>63</v>
      </c>
      <c r="C46" t="s">
        <v>175</v>
      </c>
      <c r="D46" t="s">
        <v>108</v>
      </c>
      <c r="E46">
        <v>46</v>
      </c>
      <c r="F46" t="s">
        <v>109</v>
      </c>
      <c r="G46" t="s">
        <v>49</v>
      </c>
      <c r="H46" t="s">
        <v>10</v>
      </c>
      <c r="I46">
        <v>533.98</v>
      </c>
      <c r="J46">
        <v>1</v>
      </c>
      <c r="K46">
        <v>199.52</v>
      </c>
      <c r="L46">
        <v>199.52</v>
      </c>
      <c r="M46" s="34">
        <v>44971</v>
      </c>
      <c r="N46" t="s">
        <v>245</v>
      </c>
      <c r="O46" t="s">
        <v>248</v>
      </c>
      <c r="P46" t="s">
        <v>256</v>
      </c>
      <c r="Q46">
        <v>129.9</v>
      </c>
    </row>
    <row r="47" spans="1:17">
      <c r="A47">
        <v>46</v>
      </c>
      <c r="B47">
        <v>92</v>
      </c>
      <c r="C47" t="s">
        <v>176</v>
      </c>
      <c r="D47" t="s">
        <v>108</v>
      </c>
      <c r="E47">
        <v>57</v>
      </c>
      <c r="F47" t="s">
        <v>109</v>
      </c>
      <c r="G47" t="s">
        <v>50</v>
      </c>
      <c r="H47" t="s">
        <v>3</v>
      </c>
      <c r="I47">
        <v>60.11</v>
      </c>
      <c r="J47">
        <v>7</v>
      </c>
      <c r="K47">
        <v>434.42</v>
      </c>
      <c r="L47">
        <v>3040.94</v>
      </c>
      <c r="M47" s="34">
        <v>44972</v>
      </c>
      <c r="N47" t="s">
        <v>245</v>
      </c>
      <c r="O47" t="s">
        <v>248</v>
      </c>
      <c r="P47" t="s">
        <v>257</v>
      </c>
      <c r="Q47">
        <v>1483.48</v>
      </c>
    </row>
    <row r="48" spans="1:17">
      <c r="A48">
        <v>47</v>
      </c>
      <c r="B48">
        <v>3</v>
      </c>
      <c r="C48" t="s">
        <v>177</v>
      </c>
      <c r="D48" t="s">
        <v>108</v>
      </c>
      <c r="E48">
        <v>30</v>
      </c>
      <c r="F48" t="s">
        <v>109</v>
      </c>
      <c r="G48" t="s">
        <v>51</v>
      </c>
      <c r="H48" t="s">
        <v>3</v>
      </c>
      <c r="I48">
        <v>32.97</v>
      </c>
      <c r="J48">
        <v>7</v>
      </c>
      <c r="K48">
        <v>622.83000000000004</v>
      </c>
      <c r="L48">
        <v>4359.8100000000004</v>
      </c>
      <c r="M48" s="34">
        <v>44973</v>
      </c>
      <c r="N48" t="s">
        <v>245</v>
      </c>
      <c r="O48" t="s">
        <v>248</v>
      </c>
      <c r="P48" t="s">
        <v>258</v>
      </c>
      <c r="Q48">
        <v>1101.98</v>
      </c>
    </row>
    <row r="49" spans="1:17">
      <c r="A49">
        <v>48</v>
      </c>
      <c r="B49">
        <v>23</v>
      </c>
      <c r="C49" t="s">
        <v>178</v>
      </c>
      <c r="D49" t="s">
        <v>108</v>
      </c>
      <c r="E49">
        <v>48</v>
      </c>
      <c r="F49" t="s">
        <v>111</v>
      </c>
      <c r="G49" t="s">
        <v>52</v>
      </c>
      <c r="H49" t="s">
        <v>10</v>
      </c>
      <c r="I49">
        <v>447.8</v>
      </c>
      <c r="J49">
        <v>2</v>
      </c>
      <c r="K49">
        <v>777.09</v>
      </c>
      <c r="L49">
        <v>1554.18</v>
      </c>
      <c r="M49" s="34">
        <v>44974</v>
      </c>
      <c r="N49" t="s">
        <v>245</v>
      </c>
      <c r="O49" t="s">
        <v>248</v>
      </c>
      <c r="P49" t="s">
        <v>259</v>
      </c>
      <c r="Q49">
        <v>1158.26</v>
      </c>
    </row>
    <row r="50" spans="1:17">
      <c r="A50">
        <v>49</v>
      </c>
      <c r="B50">
        <v>49</v>
      </c>
      <c r="C50" t="s">
        <v>179</v>
      </c>
      <c r="D50" t="s">
        <v>108</v>
      </c>
      <c r="E50">
        <v>28</v>
      </c>
      <c r="F50" t="s">
        <v>113</v>
      </c>
      <c r="G50" t="s">
        <v>53</v>
      </c>
      <c r="H50" t="s">
        <v>3</v>
      </c>
      <c r="I50">
        <v>230.34</v>
      </c>
      <c r="J50">
        <v>4</v>
      </c>
      <c r="K50">
        <v>708.67</v>
      </c>
      <c r="L50">
        <v>2834.68</v>
      </c>
      <c r="M50" s="34">
        <v>44975</v>
      </c>
      <c r="N50" t="s">
        <v>245</v>
      </c>
      <c r="O50" t="s">
        <v>248</v>
      </c>
      <c r="P50" t="s">
        <v>260</v>
      </c>
      <c r="Q50">
        <v>1625.14</v>
      </c>
    </row>
    <row r="51" spans="1:17">
      <c r="A51">
        <v>50</v>
      </c>
      <c r="B51">
        <v>47</v>
      </c>
      <c r="C51" t="s">
        <v>180</v>
      </c>
      <c r="D51" t="s">
        <v>108</v>
      </c>
      <c r="E51">
        <v>50</v>
      </c>
      <c r="F51" t="s">
        <v>109</v>
      </c>
      <c r="G51" t="s">
        <v>54</v>
      </c>
      <c r="H51" t="s">
        <v>3</v>
      </c>
      <c r="I51">
        <v>462.39</v>
      </c>
      <c r="J51">
        <v>5</v>
      </c>
      <c r="K51">
        <v>504.86</v>
      </c>
      <c r="L51">
        <v>2524.3000000000002</v>
      </c>
      <c r="M51" s="34">
        <v>44976</v>
      </c>
      <c r="N51" t="s">
        <v>245</v>
      </c>
      <c r="O51" t="s">
        <v>248</v>
      </c>
      <c r="P51" t="s">
        <v>254</v>
      </c>
      <c r="Q51">
        <v>325.44</v>
      </c>
    </row>
    <row r="52" spans="1:17">
      <c r="A52">
        <v>51</v>
      </c>
      <c r="B52">
        <v>97</v>
      </c>
      <c r="C52" t="s">
        <v>181</v>
      </c>
      <c r="D52" t="s">
        <v>108</v>
      </c>
      <c r="E52">
        <v>61</v>
      </c>
      <c r="F52" t="s">
        <v>112</v>
      </c>
      <c r="G52" t="s">
        <v>55</v>
      </c>
      <c r="H52" t="s">
        <v>10</v>
      </c>
      <c r="I52">
        <v>286.2</v>
      </c>
      <c r="J52">
        <v>3</v>
      </c>
      <c r="K52">
        <v>276.31</v>
      </c>
      <c r="L52">
        <v>828.93000000000006</v>
      </c>
      <c r="M52" s="34">
        <v>44977</v>
      </c>
      <c r="N52" t="s">
        <v>245</v>
      </c>
      <c r="O52" t="s">
        <v>248</v>
      </c>
      <c r="P52" t="s">
        <v>255</v>
      </c>
      <c r="Q52">
        <v>905.84</v>
      </c>
    </row>
    <row r="53" spans="1:17">
      <c r="A53">
        <v>52</v>
      </c>
      <c r="B53">
        <v>16</v>
      </c>
      <c r="C53" t="s">
        <v>182</v>
      </c>
      <c r="D53" t="s">
        <v>108</v>
      </c>
      <c r="E53">
        <v>24</v>
      </c>
      <c r="F53" t="s">
        <v>111</v>
      </c>
      <c r="G53" t="s">
        <v>56</v>
      </c>
      <c r="H53" t="s">
        <v>7</v>
      </c>
      <c r="I53">
        <v>301.95</v>
      </c>
      <c r="J53">
        <v>3</v>
      </c>
      <c r="K53">
        <v>34.71</v>
      </c>
      <c r="L53">
        <v>104.13</v>
      </c>
      <c r="M53" s="34">
        <v>44978</v>
      </c>
      <c r="N53" t="s">
        <v>245</v>
      </c>
      <c r="O53" t="s">
        <v>248</v>
      </c>
      <c r="P53" t="s">
        <v>256</v>
      </c>
      <c r="Q53">
        <v>336.05</v>
      </c>
    </row>
    <row r="54" spans="1:17">
      <c r="A54">
        <v>53</v>
      </c>
      <c r="B54">
        <v>73</v>
      </c>
      <c r="C54" t="s">
        <v>183</v>
      </c>
      <c r="D54" t="s">
        <v>114</v>
      </c>
      <c r="E54">
        <v>63</v>
      </c>
      <c r="F54" t="s">
        <v>113</v>
      </c>
      <c r="G54" t="s">
        <v>57</v>
      </c>
      <c r="H54" t="s">
        <v>3</v>
      </c>
      <c r="I54">
        <v>515.09</v>
      </c>
      <c r="J54">
        <v>3</v>
      </c>
      <c r="K54">
        <v>734.26</v>
      </c>
      <c r="L54">
        <v>2202.7799999999997</v>
      </c>
      <c r="M54" s="34">
        <v>44979</v>
      </c>
      <c r="N54" t="s">
        <v>245</v>
      </c>
      <c r="O54" t="s">
        <v>248</v>
      </c>
      <c r="P54" t="s">
        <v>257</v>
      </c>
      <c r="Q54">
        <v>1989.1</v>
      </c>
    </row>
    <row r="55" spans="1:17">
      <c r="A55">
        <v>54</v>
      </c>
      <c r="B55">
        <v>12</v>
      </c>
      <c r="C55" t="s">
        <v>184</v>
      </c>
      <c r="D55" t="s">
        <v>114</v>
      </c>
      <c r="E55">
        <v>23</v>
      </c>
      <c r="F55" t="s">
        <v>111</v>
      </c>
      <c r="G55" t="s">
        <v>58</v>
      </c>
      <c r="H55" t="s">
        <v>3</v>
      </c>
      <c r="I55">
        <v>128.28</v>
      </c>
      <c r="J55">
        <v>3</v>
      </c>
      <c r="K55">
        <v>31.31</v>
      </c>
      <c r="L55">
        <v>93.929999999999993</v>
      </c>
      <c r="M55" s="34">
        <v>44980</v>
      </c>
      <c r="N55" t="s">
        <v>245</v>
      </c>
      <c r="O55" t="s">
        <v>248</v>
      </c>
      <c r="P55" t="s">
        <v>258</v>
      </c>
      <c r="Q55">
        <v>1905.2</v>
      </c>
    </row>
    <row r="56" spans="1:17">
      <c r="A56">
        <v>55</v>
      </c>
      <c r="B56">
        <v>43</v>
      </c>
      <c r="C56" t="s">
        <v>185</v>
      </c>
      <c r="D56" t="s">
        <v>114</v>
      </c>
      <c r="E56">
        <v>34</v>
      </c>
      <c r="F56" t="s">
        <v>109</v>
      </c>
      <c r="G56" t="s">
        <v>59</v>
      </c>
      <c r="H56" t="s">
        <v>10</v>
      </c>
      <c r="I56">
        <v>308.70999999999998</v>
      </c>
      <c r="J56">
        <v>2</v>
      </c>
      <c r="K56">
        <v>893.18</v>
      </c>
      <c r="L56">
        <v>1786.36</v>
      </c>
      <c r="M56" s="34">
        <v>44981</v>
      </c>
      <c r="N56" t="s">
        <v>245</v>
      </c>
      <c r="O56" t="s">
        <v>248</v>
      </c>
      <c r="P56" t="s">
        <v>259</v>
      </c>
      <c r="Q56">
        <v>999.07</v>
      </c>
    </row>
    <row r="57" spans="1:17">
      <c r="A57">
        <v>56</v>
      </c>
      <c r="B57">
        <v>7</v>
      </c>
      <c r="C57" t="s">
        <v>186</v>
      </c>
      <c r="D57" t="s">
        <v>114</v>
      </c>
      <c r="E57">
        <v>46</v>
      </c>
      <c r="F57" t="s">
        <v>113</v>
      </c>
      <c r="G57" t="s">
        <v>60</v>
      </c>
      <c r="H57" t="s">
        <v>7</v>
      </c>
      <c r="I57">
        <v>793.83</v>
      </c>
      <c r="J57">
        <v>5</v>
      </c>
      <c r="K57">
        <v>220.87</v>
      </c>
      <c r="L57">
        <v>1104.3499999999999</v>
      </c>
      <c r="M57" s="34">
        <v>44982</v>
      </c>
      <c r="N57" t="s">
        <v>245</v>
      </c>
      <c r="O57" t="s">
        <v>248</v>
      </c>
      <c r="P57" t="s">
        <v>260</v>
      </c>
      <c r="Q57">
        <v>1220.97</v>
      </c>
    </row>
    <row r="58" spans="1:17">
      <c r="A58">
        <v>57</v>
      </c>
      <c r="B58">
        <v>29</v>
      </c>
      <c r="C58" t="s">
        <v>187</v>
      </c>
      <c r="D58" t="s">
        <v>114</v>
      </c>
      <c r="E58">
        <v>54</v>
      </c>
      <c r="F58" t="s">
        <v>110</v>
      </c>
      <c r="G58" t="s">
        <v>61</v>
      </c>
      <c r="H58" t="s">
        <v>7</v>
      </c>
      <c r="I58">
        <v>887.61</v>
      </c>
      <c r="J58">
        <v>5</v>
      </c>
      <c r="K58">
        <v>144.41</v>
      </c>
      <c r="L58">
        <v>722.05</v>
      </c>
      <c r="M58" s="34">
        <v>44983</v>
      </c>
      <c r="N58" t="s">
        <v>245</v>
      </c>
      <c r="O58" t="s">
        <v>248</v>
      </c>
      <c r="P58" t="s">
        <v>254</v>
      </c>
      <c r="Q58">
        <v>733.58</v>
      </c>
    </row>
    <row r="59" spans="1:17">
      <c r="A59">
        <v>58</v>
      </c>
      <c r="B59">
        <v>63</v>
      </c>
      <c r="C59" t="s">
        <v>188</v>
      </c>
      <c r="D59" t="s">
        <v>114</v>
      </c>
      <c r="E59">
        <v>60</v>
      </c>
      <c r="F59" t="s">
        <v>110</v>
      </c>
      <c r="G59" t="s">
        <v>62</v>
      </c>
      <c r="H59" t="s">
        <v>7</v>
      </c>
      <c r="I59">
        <v>330.13</v>
      </c>
      <c r="J59">
        <v>5</v>
      </c>
      <c r="K59">
        <v>736.45</v>
      </c>
      <c r="L59">
        <v>3682.25</v>
      </c>
      <c r="M59" s="34">
        <v>44984</v>
      </c>
      <c r="N59" t="s">
        <v>245</v>
      </c>
      <c r="O59" t="s">
        <v>248</v>
      </c>
      <c r="P59" t="s">
        <v>255</v>
      </c>
      <c r="Q59">
        <v>1168.56</v>
      </c>
    </row>
    <row r="60" spans="1:17">
      <c r="A60">
        <v>59</v>
      </c>
      <c r="B60">
        <v>68</v>
      </c>
      <c r="C60" t="s">
        <v>189</v>
      </c>
      <c r="D60" t="s">
        <v>114</v>
      </c>
      <c r="E60">
        <v>56</v>
      </c>
      <c r="F60" t="s">
        <v>112</v>
      </c>
      <c r="G60" t="s">
        <v>63</v>
      </c>
      <c r="H60" t="s">
        <v>3</v>
      </c>
      <c r="I60">
        <v>102.92</v>
      </c>
      <c r="J60">
        <v>1</v>
      </c>
      <c r="K60">
        <v>197.66</v>
      </c>
      <c r="L60">
        <v>197.66</v>
      </c>
      <c r="M60" s="34">
        <v>44985</v>
      </c>
      <c r="N60" t="s">
        <v>245</v>
      </c>
      <c r="O60" t="s">
        <v>248</v>
      </c>
      <c r="P60" t="s">
        <v>256</v>
      </c>
      <c r="Q60">
        <v>1604.87</v>
      </c>
    </row>
    <row r="61" spans="1:17">
      <c r="A61">
        <v>60</v>
      </c>
      <c r="B61">
        <v>5</v>
      </c>
      <c r="C61" t="s">
        <v>190</v>
      </c>
      <c r="D61" t="s">
        <v>114</v>
      </c>
      <c r="E61">
        <v>31</v>
      </c>
      <c r="F61" t="s">
        <v>112</v>
      </c>
      <c r="G61" t="s">
        <v>64</v>
      </c>
      <c r="H61" t="s">
        <v>3</v>
      </c>
      <c r="I61">
        <v>281.2</v>
      </c>
      <c r="J61">
        <v>3</v>
      </c>
      <c r="K61">
        <v>134.76</v>
      </c>
      <c r="L61">
        <v>404.28</v>
      </c>
      <c r="M61" s="34">
        <v>44986</v>
      </c>
      <c r="N61" t="s">
        <v>245</v>
      </c>
      <c r="O61" t="s">
        <v>249</v>
      </c>
      <c r="P61" t="s">
        <v>257</v>
      </c>
      <c r="Q61">
        <v>764.29</v>
      </c>
    </row>
    <row r="62" spans="1:17">
      <c r="A62">
        <v>61</v>
      </c>
      <c r="B62">
        <v>18</v>
      </c>
      <c r="C62" t="s">
        <v>191</v>
      </c>
      <c r="D62" t="s">
        <v>114</v>
      </c>
      <c r="E62">
        <v>51</v>
      </c>
      <c r="F62" t="s">
        <v>112</v>
      </c>
      <c r="G62" t="s">
        <v>65</v>
      </c>
      <c r="H62" t="s">
        <v>3</v>
      </c>
      <c r="I62">
        <v>379.09</v>
      </c>
      <c r="J62">
        <v>7</v>
      </c>
      <c r="K62">
        <v>256.32</v>
      </c>
      <c r="L62">
        <v>1794.24</v>
      </c>
      <c r="M62" s="34">
        <v>44987</v>
      </c>
      <c r="N62" t="s">
        <v>245</v>
      </c>
      <c r="O62" t="s">
        <v>249</v>
      </c>
      <c r="P62" t="s">
        <v>258</v>
      </c>
      <c r="Q62">
        <v>1594.54</v>
      </c>
    </row>
    <row r="63" spans="1:17">
      <c r="A63">
        <v>62</v>
      </c>
      <c r="B63">
        <v>62</v>
      </c>
      <c r="C63" t="s">
        <v>192</v>
      </c>
      <c r="D63" t="s">
        <v>114</v>
      </c>
      <c r="E63">
        <v>36</v>
      </c>
      <c r="F63" t="s">
        <v>109</v>
      </c>
      <c r="G63" t="s">
        <v>66</v>
      </c>
      <c r="H63" t="s">
        <v>10</v>
      </c>
      <c r="I63">
        <v>758.86</v>
      </c>
      <c r="J63">
        <v>5</v>
      </c>
      <c r="K63">
        <v>47.46</v>
      </c>
      <c r="L63">
        <v>237.3</v>
      </c>
      <c r="M63" s="34">
        <v>44988</v>
      </c>
      <c r="N63" t="s">
        <v>245</v>
      </c>
      <c r="O63" t="s">
        <v>249</v>
      </c>
      <c r="P63" t="s">
        <v>259</v>
      </c>
      <c r="Q63">
        <v>154.13999999999999</v>
      </c>
    </row>
    <row r="64" spans="1:17">
      <c r="A64">
        <v>63</v>
      </c>
      <c r="B64">
        <v>38</v>
      </c>
      <c r="C64" t="s">
        <v>193</v>
      </c>
      <c r="D64" t="s">
        <v>114</v>
      </c>
      <c r="E64">
        <v>48</v>
      </c>
      <c r="F64" t="s">
        <v>110</v>
      </c>
      <c r="G64" t="s">
        <v>67</v>
      </c>
      <c r="H64" t="s">
        <v>3</v>
      </c>
      <c r="I64">
        <v>362.22</v>
      </c>
      <c r="J64">
        <v>9</v>
      </c>
      <c r="K64">
        <v>12.12</v>
      </c>
      <c r="L64">
        <v>109.08</v>
      </c>
      <c r="M64" s="34">
        <v>44989</v>
      </c>
      <c r="N64" t="s">
        <v>245</v>
      </c>
      <c r="O64" t="s">
        <v>249</v>
      </c>
      <c r="P64" t="s">
        <v>260</v>
      </c>
      <c r="Q64">
        <v>826.49</v>
      </c>
    </row>
    <row r="65" spans="1:17">
      <c r="A65">
        <v>64</v>
      </c>
      <c r="B65">
        <v>93</v>
      </c>
      <c r="C65" t="s">
        <v>194</v>
      </c>
      <c r="D65" t="s">
        <v>114</v>
      </c>
      <c r="E65">
        <v>64</v>
      </c>
      <c r="F65" t="s">
        <v>113</v>
      </c>
      <c r="G65" t="s">
        <v>68</v>
      </c>
      <c r="H65" t="s">
        <v>10</v>
      </c>
      <c r="I65">
        <v>538.14</v>
      </c>
      <c r="J65">
        <v>9</v>
      </c>
      <c r="K65">
        <v>452.84</v>
      </c>
      <c r="L65">
        <v>4075.56</v>
      </c>
      <c r="M65" s="34">
        <v>44990</v>
      </c>
      <c r="N65" t="s">
        <v>245</v>
      </c>
      <c r="O65" t="s">
        <v>249</v>
      </c>
      <c r="P65" t="s">
        <v>254</v>
      </c>
      <c r="Q65">
        <v>571.65</v>
      </c>
    </row>
    <row r="66" spans="1:17">
      <c r="A66">
        <v>65</v>
      </c>
      <c r="B66">
        <v>27</v>
      </c>
      <c r="C66" t="s">
        <v>195</v>
      </c>
      <c r="D66" t="s">
        <v>114</v>
      </c>
      <c r="E66">
        <v>51</v>
      </c>
      <c r="F66" t="s">
        <v>113</v>
      </c>
      <c r="G66" t="s">
        <v>69</v>
      </c>
      <c r="H66" t="s">
        <v>7</v>
      </c>
      <c r="I66">
        <v>48.4</v>
      </c>
      <c r="J66">
        <v>5</v>
      </c>
      <c r="K66">
        <v>46.62</v>
      </c>
      <c r="L66">
        <v>233.1</v>
      </c>
      <c r="M66" s="34">
        <v>44991</v>
      </c>
      <c r="N66" t="s">
        <v>245</v>
      </c>
      <c r="O66" t="s">
        <v>249</v>
      </c>
      <c r="P66" t="s">
        <v>255</v>
      </c>
      <c r="Q66">
        <v>554.99</v>
      </c>
    </row>
    <row r="67" spans="1:17">
      <c r="A67">
        <v>66</v>
      </c>
      <c r="B67">
        <v>29</v>
      </c>
      <c r="C67" t="s">
        <v>196</v>
      </c>
      <c r="D67" t="s">
        <v>114</v>
      </c>
      <c r="E67">
        <v>29</v>
      </c>
      <c r="F67" t="s">
        <v>112</v>
      </c>
      <c r="G67" t="s">
        <v>70</v>
      </c>
      <c r="H67" t="s">
        <v>10</v>
      </c>
      <c r="I67">
        <v>944.27</v>
      </c>
      <c r="J67">
        <v>4</v>
      </c>
      <c r="K67">
        <v>328.58</v>
      </c>
      <c r="L67">
        <v>1314.32</v>
      </c>
      <c r="M67" s="34">
        <v>44992</v>
      </c>
      <c r="N67" t="s">
        <v>245</v>
      </c>
      <c r="O67" t="s">
        <v>249</v>
      </c>
      <c r="P67" t="s">
        <v>256</v>
      </c>
      <c r="Q67">
        <v>1817.14</v>
      </c>
    </row>
    <row r="68" spans="1:17">
      <c r="A68">
        <v>67</v>
      </c>
      <c r="B68">
        <v>85</v>
      </c>
      <c r="C68" t="s">
        <v>197</v>
      </c>
      <c r="D68" t="s">
        <v>114</v>
      </c>
      <c r="E68">
        <v>31</v>
      </c>
      <c r="F68" t="s">
        <v>113</v>
      </c>
      <c r="G68" t="s">
        <v>71</v>
      </c>
      <c r="H68" t="s">
        <v>3</v>
      </c>
      <c r="I68">
        <v>41.71</v>
      </c>
      <c r="J68">
        <v>6</v>
      </c>
      <c r="K68">
        <v>242.55</v>
      </c>
      <c r="L68">
        <v>1455.3000000000002</v>
      </c>
      <c r="M68" s="34">
        <v>44993</v>
      </c>
      <c r="N68" t="s">
        <v>245</v>
      </c>
      <c r="O68" t="s">
        <v>249</v>
      </c>
      <c r="P68" t="s">
        <v>257</v>
      </c>
      <c r="Q68">
        <v>1661.65</v>
      </c>
    </row>
    <row r="69" spans="1:17">
      <c r="A69">
        <v>68</v>
      </c>
      <c r="B69">
        <v>21</v>
      </c>
      <c r="C69" t="s">
        <v>198</v>
      </c>
      <c r="D69" t="s">
        <v>114</v>
      </c>
      <c r="E69">
        <v>27</v>
      </c>
      <c r="F69" t="s">
        <v>110</v>
      </c>
      <c r="G69" t="s">
        <v>72</v>
      </c>
      <c r="H69" t="s">
        <v>10</v>
      </c>
      <c r="I69">
        <v>647.59</v>
      </c>
      <c r="J69">
        <v>8</v>
      </c>
      <c r="K69">
        <v>762.37</v>
      </c>
      <c r="L69">
        <v>6098.96</v>
      </c>
      <c r="M69" s="34">
        <v>44994</v>
      </c>
      <c r="N69" t="s">
        <v>245</v>
      </c>
      <c r="O69" t="s">
        <v>249</v>
      </c>
      <c r="P69" t="s">
        <v>258</v>
      </c>
      <c r="Q69">
        <v>464.8</v>
      </c>
    </row>
    <row r="70" spans="1:17">
      <c r="A70">
        <v>69</v>
      </c>
      <c r="B70">
        <v>8</v>
      </c>
      <c r="C70" t="s">
        <v>199</v>
      </c>
      <c r="D70" t="s">
        <v>114</v>
      </c>
      <c r="E70">
        <v>63</v>
      </c>
      <c r="F70" t="s">
        <v>112</v>
      </c>
      <c r="G70" t="s">
        <v>73</v>
      </c>
      <c r="H70" t="s">
        <v>7</v>
      </c>
      <c r="I70">
        <v>575.21</v>
      </c>
      <c r="J70">
        <v>1</v>
      </c>
      <c r="K70">
        <v>986.61</v>
      </c>
      <c r="L70">
        <v>986.61</v>
      </c>
      <c r="M70" s="34">
        <v>44995</v>
      </c>
      <c r="N70" t="s">
        <v>245</v>
      </c>
      <c r="O70" t="s">
        <v>249</v>
      </c>
      <c r="P70" t="s">
        <v>259</v>
      </c>
      <c r="Q70">
        <v>1223.42</v>
      </c>
    </row>
    <row r="71" spans="1:17">
      <c r="A71">
        <v>70</v>
      </c>
      <c r="B71">
        <v>52</v>
      </c>
      <c r="C71" t="s">
        <v>200</v>
      </c>
      <c r="D71" t="s">
        <v>114</v>
      </c>
      <c r="E71">
        <v>22</v>
      </c>
      <c r="F71" t="s">
        <v>112</v>
      </c>
      <c r="G71" t="s">
        <v>74</v>
      </c>
      <c r="H71" t="s">
        <v>3</v>
      </c>
      <c r="I71">
        <v>437.78</v>
      </c>
      <c r="J71">
        <v>1</v>
      </c>
      <c r="K71">
        <v>206.58</v>
      </c>
      <c r="L71">
        <v>206.58</v>
      </c>
      <c r="M71" s="34">
        <v>44996</v>
      </c>
      <c r="N71" t="s">
        <v>245</v>
      </c>
      <c r="O71" t="s">
        <v>249</v>
      </c>
      <c r="P71" t="s">
        <v>260</v>
      </c>
      <c r="Q71">
        <v>1390.81</v>
      </c>
    </row>
    <row r="72" spans="1:17">
      <c r="A72">
        <v>71</v>
      </c>
      <c r="B72">
        <v>87</v>
      </c>
      <c r="C72" t="s">
        <v>201</v>
      </c>
      <c r="D72" t="s">
        <v>114</v>
      </c>
      <c r="E72">
        <v>59</v>
      </c>
      <c r="F72" t="s">
        <v>113</v>
      </c>
      <c r="G72" t="s">
        <v>75</v>
      </c>
      <c r="H72" t="s">
        <v>10</v>
      </c>
      <c r="I72">
        <v>375.25</v>
      </c>
      <c r="J72">
        <v>5</v>
      </c>
      <c r="K72">
        <v>27.21</v>
      </c>
      <c r="L72">
        <v>136.05000000000001</v>
      </c>
      <c r="M72" s="34">
        <v>44997</v>
      </c>
      <c r="N72" t="s">
        <v>245</v>
      </c>
      <c r="O72" t="s">
        <v>249</v>
      </c>
      <c r="P72" t="s">
        <v>254</v>
      </c>
      <c r="Q72">
        <v>1316.08</v>
      </c>
    </row>
    <row r="73" spans="1:17">
      <c r="A73">
        <v>72</v>
      </c>
      <c r="B73">
        <v>47</v>
      </c>
      <c r="C73" t="s">
        <v>202</v>
      </c>
      <c r="D73" t="s">
        <v>114</v>
      </c>
      <c r="E73">
        <v>18</v>
      </c>
      <c r="F73" t="s">
        <v>112</v>
      </c>
      <c r="G73" t="s">
        <v>76</v>
      </c>
      <c r="H73" t="s">
        <v>3</v>
      </c>
      <c r="I73">
        <v>855.1</v>
      </c>
      <c r="J73">
        <v>1</v>
      </c>
      <c r="K73">
        <v>253.1</v>
      </c>
      <c r="L73">
        <v>253.1</v>
      </c>
      <c r="M73" s="34">
        <v>44998</v>
      </c>
      <c r="N73" t="s">
        <v>245</v>
      </c>
      <c r="O73" t="s">
        <v>249</v>
      </c>
      <c r="P73" t="s">
        <v>255</v>
      </c>
      <c r="Q73">
        <v>447.21</v>
      </c>
    </row>
    <row r="74" spans="1:17">
      <c r="A74">
        <v>73</v>
      </c>
      <c r="B74">
        <v>69</v>
      </c>
      <c r="C74" t="s">
        <v>203</v>
      </c>
      <c r="D74" t="s">
        <v>114</v>
      </c>
      <c r="E74">
        <v>40</v>
      </c>
      <c r="F74" t="s">
        <v>112</v>
      </c>
      <c r="G74" t="s">
        <v>77</v>
      </c>
      <c r="H74" t="s">
        <v>7</v>
      </c>
      <c r="I74">
        <v>227.28</v>
      </c>
      <c r="J74">
        <v>4</v>
      </c>
      <c r="K74">
        <v>961.97</v>
      </c>
      <c r="L74">
        <v>3847.88</v>
      </c>
      <c r="M74" s="34">
        <v>44999</v>
      </c>
      <c r="N74" t="s">
        <v>245</v>
      </c>
      <c r="O74" t="s">
        <v>249</v>
      </c>
      <c r="P74" t="s">
        <v>256</v>
      </c>
      <c r="Q74">
        <v>75</v>
      </c>
    </row>
    <row r="75" spans="1:17">
      <c r="A75">
        <v>74</v>
      </c>
      <c r="B75">
        <v>20</v>
      </c>
      <c r="C75" t="s">
        <v>204</v>
      </c>
      <c r="D75" t="s">
        <v>114</v>
      </c>
      <c r="E75">
        <v>56</v>
      </c>
      <c r="F75" t="s">
        <v>113</v>
      </c>
      <c r="G75" t="s">
        <v>78</v>
      </c>
      <c r="H75" t="s">
        <v>10</v>
      </c>
      <c r="I75">
        <v>934.16</v>
      </c>
      <c r="J75">
        <v>8</v>
      </c>
      <c r="K75">
        <v>722.91</v>
      </c>
      <c r="L75">
        <v>5783.28</v>
      </c>
      <c r="M75" s="34">
        <v>45000</v>
      </c>
      <c r="N75" t="s">
        <v>245</v>
      </c>
      <c r="O75" t="s">
        <v>249</v>
      </c>
      <c r="P75" t="s">
        <v>257</v>
      </c>
      <c r="Q75">
        <v>1435.22</v>
      </c>
    </row>
    <row r="76" spans="1:17">
      <c r="A76">
        <v>75</v>
      </c>
      <c r="B76">
        <v>73</v>
      </c>
      <c r="C76" t="s">
        <v>205</v>
      </c>
      <c r="D76" t="s">
        <v>114</v>
      </c>
      <c r="E76">
        <v>37</v>
      </c>
      <c r="F76" t="s">
        <v>109</v>
      </c>
      <c r="G76" t="s">
        <v>79</v>
      </c>
      <c r="H76" t="s">
        <v>3</v>
      </c>
      <c r="I76">
        <v>735.01</v>
      </c>
      <c r="J76">
        <v>6</v>
      </c>
      <c r="K76">
        <v>925.49</v>
      </c>
      <c r="L76">
        <v>5552.9400000000005</v>
      </c>
      <c r="M76" s="34">
        <v>45001</v>
      </c>
      <c r="N76" t="s">
        <v>245</v>
      </c>
      <c r="O76" t="s">
        <v>249</v>
      </c>
      <c r="P76" t="s">
        <v>258</v>
      </c>
      <c r="Q76">
        <v>1601.56</v>
      </c>
    </row>
    <row r="77" spans="1:17">
      <c r="A77">
        <v>76</v>
      </c>
      <c r="B77">
        <v>16</v>
      </c>
      <c r="C77" t="s">
        <v>206</v>
      </c>
      <c r="D77" t="s">
        <v>114</v>
      </c>
      <c r="E77">
        <v>64</v>
      </c>
      <c r="F77" t="s">
        <v>111</v>
      </c>
      <c r="G77" t="s">
        <v>80</v>
      </c>
      <c r="H77" t="s">
        <v>3</v>
      </c>
      <c r="I77">
        <v>58.17</v>
      </c>
      <c r="J77">
        <v>4</v>
      </c>
      <c r="K77">
        <v>214.78</v>
      </c>
      <c r="L77">
        <v>859.12</v>
      </c>
      <c r="M77" s="34">
        <v>45002</v>
      </c>
      <c r="N77" t="s">
        <v>245</v>
      </c>
      <c r="O77" t="s">
        <v>249</v>
      </c>
      <c r="P77" t="s">
        <v>259</v>
      </c>
      <c r="Q77">
        <v>377.25</v>
      </c>
    </row>
    <row r="78" spans="1:17">
      <c r="A78">
        <v>77</v>
      </c>
      <c r="B78">
        <v>75</v>
      </c>
      <c r="C78" t="s">
        <v>207</v>
      </c>
      <c r="D78" t="s">
        <v>114</v>
      </c>
      <c r="E78">
        <v>25</v>
      </c>
      <c r="F78" t="s">
        <v>112</v>
      </c>
      <c r="G78" t="s">
        <v>81</v>
      </c>
      <c r="H78" t="s">
        <v>3</v>
      </c>
      <c r="I78">
        <v>200.61</v>
      </c>
      <c r="J78">
        <v>6</v>
      </c>
      <c r="K78">
        <v>485.15</v>
      </c>
      <c r="L78">
        <v>2910.8999999999996</v>
      </c>
      <c r="M78" s="34">
        <v>45003</v>
      </c>
      <c r="N78" t="s">
        <v>245</v>
      </c>
      <c r="O78" t="s">
        <v>249</v>
      </c>
      <c r="P78" t="s">
        <v>260</v>
      </c>
      <c r="Q78">
        <v>387.8</v>
      </c>
    </row>
    <row r="79" spans="1:17">
      <c r="A79">
        <v>78</v>
      </c>
      <c r="B79">
        <v>7</v>
      </c>
      <c r="C79" t="s">
        <v>208</v>
      </c>
      <c r="D79" t="s">
        <v>114</v>
      </c>
      <c r="E79">
        <v>28</v>
      </c>
      <c r="F79" t="s">
        <v>112</v>
      </c>
      <c r="G79" t="s">
        <v>82</v>
      </c>
      <c r="H79" t="s">
        <v>3</v>
      </c>
      <c r="I79">
        <v>515.71</v>
      </c>
      <c r="J79">
        <v>6</v>
      </c>
      <c r="K79">
        <v>467.54</v>
      </c>
      <c r="L79">
        <v>2805.2400000000002</v>
      </c>
      <c r="M79" s="34">
        <v>45004</v>
      </c>
      <c r="N79" t="s">
        <v>245</v>
      </c>
      <c r="O79" t="s">
        <v>249</v>
      </c>
      <c r="P79" t="s">
        <v>254</v>
      </c>
      <c r="Q79">
        <v>297.26</v>
      </c>
    </row>
    <row r="80" spans="1:17">
      <c r="A80">
        <v>79</v>
      </c>
      <c r="B80">
        <v>67</v>
      </c>
      <c r="C80" t="s">
        <v>209</v>
      </c>
      <c r="D80" t="s">
        <v>114</v>
      </c>
      <c r="E80">
        <v>64</v>
      </c>
      <c r="F80" t="s">
        <v>111</v>
      </c>
      <c r="G80" t="s">
        <v>83</v>
      </c>
      <c r="H80" t="s">
        <v>7</v>
      </c>
      <c r="I80">
        <v>521.59</v>
      </c>
      <c r="J80">
        <v>1</v>
      </c>
      <c r="K80">
        <v>321.16000000000003</v>
      </c>
      <c r="L80">
        <v>321.16000000000003</v>
      </c>
      <c r="M80" s="34">
        <v>45005</v>
      </c>
      <c r="N80" t="s">
        <v>245</v>
      </c>
      <c r="O80" t="s">
        <v>249</v>
      </c>
      <c r="P80" t="s">
        <v>255</v>
      </c>
      <c r="Q80">
        <v>1928.64</v>
      </c>
    </row>
    <row r="81" spans="1:17">
      <c r="A81">
        <v>80</v>
      </c>
      <c r="B81">
        <v>65</v>
      </c>
      <c r="C81" t="s">
        <v>210</v>
      </c>
      <c r="D81" t="s">
        <v>114</v>
      </c>
      <c r="E81">
        <v>54</v>
      </c>
      <c r="F81" t="s">
        <v>110</v>
      </c>
      <c r="G81" t="s">
        <v>84</v>
      </c>
      <c r="H81" t="s">
        <v>3</v>
      </c>
      <c r="I81">
        <v>967.76</v>
      </c>
      <c r="J81">
        <v>9</v>
      </c>
      <c r="K81">
        <v>987.58</v>
      </c>
      <c r="L81">
        <v>8888.2200000000012</v>
      </c>
      <c r="M81" s="34">
        <v>45006</v>
      </c>
      <c r="N81" t="s">
        <v>245</v>
      </c>
      <c r="O81" t="s">
        <v>249</v>
      </c>
      <c r="P81" t="s">
        <v>256</v>
      </c>
      <c r="Q81">
        <v>33.159999999999997</v>
      </c>
    </row>
    <row r="82" spans="1:17">
      <c r="A82">
        <v>81</v>
      </c>
      <c r="B82">
        <v>90</v>
      </c>
      <c r="C82" t="s">
        <v>211</v>
      </c>
      <c r="D82" t="s">
        <v>114</v>
      </c>
      <c r="E82">
        <v>28</v>
      </c>
      <c r="F82" t="s">
        <v>111</v>
      </c>
      <c r="G82" t="s">
        <v>85</v>
      </c>
      <c r="H82" t="s">
        <v>3</v>
      </c>
      <c r="I82">
        <v>714.96</v>
      </c>
      <c r="J82">
        <v>9</v>
      </c>
      <c r="K82">
        <v>960.71</v>
      </c>
      <c r="L82">
        <v>8646.39</v>
      </c>
      <c r="M82" s="34">
        <v>45007</v>
      </c>
      <c r="N82" t="s">
        <v>245</v>
      </c>
      <c r="O82" t="s">
        <v>249</v>
      </c>
      <c r="P82" t="s">
        <v>257</v>
      </c>
      <c r="Q82">
        <v>578.98</v>
      </c>
    </row>
    <row r="83" spans="1:17">
      <c r="A83">
        <v>82</v>
      </c>
      <c r="B83">
        <v>96</v>
      </c>
      <c r="C83" t="s">
        <v>212</v>
      </c>
      <c r="D83" t="s">
        <v>114</v>
      </c>
      <c r="E83">
        <v>37</v>
      </c>
      <c r="F83" t="s">
        <v>109</v>
      </c>
      <c r="G83" t="s">
        <v>86</v>
      </c>
      <c r="H83" t="s">
        <v>7</v>
      </c>
      <c r="I83">
        <v>11.55</v>
      </c>
      <c r="J83">
        <v>4</v>
      </c>
      <c r="K83">
        <v>862.49</v>
      </c>
      <c r="L83">
        <v>3449.96</v>
      </c>
      <c r="M83" s="34">
        <v>45008</v>
      </c>
      <c r="N83" t="s">
        <v>245</v>
      </c>
      <c r="O83" t="s">
        <v>249</v>
      </c>
      <c r="P83" t="s">
        <v>258</v>
      </c>
      <c r="Q83">
        <v>1057.1300000000001</v>
      </c>
    </row>
    <row r="84" spans="1:17">
      <c r="A84">
        <v>83</v>
      </c>
      <c r="B84">
        <v>61</v>
      </c>
      <c r="C84" t="s">
        <v>213</v>
      </c>
      <c r="D84" t="s">
        <v>114</v>
      </c>
      <c r="E84">
        <v>27</v>
      </c>
      <c r="F84" t="s">
        <v>111</v>
      </c>
      <c r="G84" t="s">
        <v>87</v>
      </c>
      <c r="H84" t="s">
        <v>10</v>
      </c>
      <c r="I84">
        <v>782.88</v>
      </c>
      <c r="J84">
        <v>7</v>
      </c>
      <c r="K84">
        <v>398</v>
      </c>
      <c r="L84">
        <v>2786</v>
      </c>
      <c r="M84" s="34">
        <v>45009</v>
      </c>
      <c r="N84" t="s">
        <v>245</v>
      </c>
      <c r="O84" t="s">
        <v>249</v>
      </c>
      <c r="P84" t="s">
        <v>259</v>
      </c>
      <c r="Q84">
        <v>885.3</v>
      </c>
    </row>
    <row r="85" spans="1:17">
      <c r="A85">
        <v>84</v>
      </c>
      <c r="B85">
        <v>11</v>
      </c>
      <c r="C85" t="s">
        <v>214</v>
      </c>
      <c r="D85" t="s">
        <v>114</v>
      </c>
      <c r="E85">
        <v>64</v>
      </c>
      <c r="F85" t="s">
        <v>109</v>
      </c>
      <c r="G85" t="s">
        <v>88</v>
      </c>
      <c r="H85" t="s">
        <v>7</v>
      </c>
      <c r="I85">
        <v>239.24</v>
      </c>
      <c r="J85">
        <v>1</v>
      </c>
      <c r="K85">
        <v>192.86</v>
      </c>
      <c r="L85">
        <v>192.86</v>
      </c>
      <c r="M85" s="34">
        <v>45010</v>
      </c>
      <c r="N85" t="s">
        <v>245</v>
      </c>
      <c r="O85" t="s">
        <v>249</v>
      </c>
      <c r="P85" t="s">
        <v>260</v>
      </c>
      <c r="Q85">
        <v>1050.28</v>
      </c>
    </row>
    <row r="86" spans="1:17">
      <c r="A86">
        <v>85</v>
      </c>
      <c r="B86">
        <v>24</v>
      </c>
      <c r="C86" t="s">
        <v>215</v>
      </c>
      <c r="D86" t="s">
        <v>114</v>
      </c>
      <c r="E86">
        <v>30</v>
      </c>
      <c r="F86" t="s">
        <v>110</v>
      </c>
      <c r="G86" t="s">
        <v>89</v>
      </c>
      <c r="H86" t="s">
        <v>7</v>
      </c>
      <c r="I86">
        <v>612.41999999999996</v>
      </c>
      <c r="J86">
        <v>7</v>
      </c>
      <c r="K86">
        <v>90.54</v>
      </c>
      <c r="L86">
        <v>633.78000000000009</v>
      </c>
      <c r="M86" s="34">
        <v>45011</v>
      </c>
      <c r="N86" t="s">
        <v>245</v>
      </c>
      <c r="O86" t="s">
        <v>249</v>
      </c>
      <c r="P86" t="s">
        <v>254</v>
      </c>
      <c r="Q86">
        <v>88.22</v>
      </c>
    </row>
    <row r="87" spans="1:17">
      <c r="A87">
        <v>86</v>
      </c>
      <c r="B87">
        <v>62</v>
      </c>
      <c r="C87" t="s">
        <v>216</v>
      </c>
      <c r="D87" t="s">
        <v>114</v>
      </c>
      <c r="E87">
        <v>44</v>
      </c>
      <c r="F87" t="s">
        <v>113</v>
      </c>
      <c r="G87" t="s">
        <v>90</v>
      </c>
      <c r="H87" t="s">
        <v>7</v>
      </c>
      <c r="I87">
        <v>887.96</v>
      </c>
      <c r="J87">
        <v>5</v>
      </c>
      <c r="K87">
        <v>885.15</v>
      </c>
      <c r="L87">
        <v>4425.75</v>
      </c>
      <c r="M87" s="34">
        <v>45012</v>
      </c>
      <c r="N87" t="s">
        <v>245</v>
      </c>
      <c r="O87" t="s">
        <v>249</v>
      </c>
      <c r="P87" t="s">
        <v>255</v>
      </c>
      <c r="Q87">
        <v>719.6</v>
      </c>
    </row>
    <row r="88" spans="1:17">
      <c r="A88">
        <v>87</v>
      </c>
      <c r="B88">
        <v>86</v>
      </c>
      <c r="C88" t="s">
        <v>217</v>
      </c>
      <c r="D88" t="s">
        <v>114</v>
      </c>
      <c r="E88">
        <v>44</v>
      </c>
      <c r="F88" t="s">
        <v>112</v>
      </c>
      <c r="G88" t="s">
        <v>91</v>
      </c>
      <c r="H88" t="s">
        <v>3</v>
      </c>
      <c r="I88">
        <v>276.95999999999998</v>
      </c>
      <c r="J88">
        <v>6</v>
      </c>
      <c r="K88">
        <v>804.43</v>
      </c>
      <c r="L88">
        <v>4826.58</v>
      </c>
      <c r="M88" s="34">
        <v>45013</v>
      </c>
      <c r="N88" t="s">
        <v>245</v>
      </c>
      <c r="O88" t="s">
        <v>249</v>
      </c>
      <c r="P88" t="s">
        <v>256</v>
      </c>
      <c r="Q88">
        <v>1744.63</v>
      </c>
    </row>
    <row r="89" spans="1:17">
      <c r="A89">
        <v>88</v>
      </c>
      <c r="B89">
        <v>48</v>
      </c>
      <c r="C89" t="s">
        <v>218</v>
      </c>
      <c r="D89" t="s">
        <v>114</v>
      </c>
      <c r="E89">
        <v>41</v>
      </c>
      <c r="F89" t="s">
        <v>113</v>
      </c>
      <c r="G89" t="s">
        <v>92</v>
      </c>
      <c r="H89" t="s">
        <v>3</v>
      </c>
      <c r="I89">
        <v>90.61</v>
      </c>
      <c r="J89">
        <v>2</v>
      </c>
      <c r="K89">
        <v>904.04</v>
      </c>
      <c r="L89">
        <v>1808.08</v>
      </c>
      <c r="M89" s="34">
        <v>45014</v>
      </c>
      <c r="N89" t="s">
        <v>245</v>
      </c>
      <c r="O89" t="s">
        <v>249</v>
      </c>
      <c r="P89" t="s">
        <v>257</v>
      </c>
      <c r="Q89">
        <v>1453.53</v>
      </c>
    </row>
    <row r="90" spans="1:17">
      <c r="A90">
        <v>89</v>
      </c>
      <c r="B90">
        <v>57</v>
      </c>
      <c r="C90" t="s">
        <v>219</v>
      </c>
      <c r="D90" t="s">
        <v>114</v>
      </c>
      <c r="E90">
        <v>35</v>
      </c>
      <c r="F90" t="s">
        <v>109</v>
      </c>
      <c r="G90" t="s">
        <v>93</v>
      </c>
      <c r="H90" t="s">
        <v>7</v>
      </c>
      <c r="I90">
        <v>886.06</v>
      </c>
      <c r="J90">
        <v>1</v>
      </c>
      <c r="K90">
        <v>207.11</v>
      </c>
      <c r="L90">
        <v>207.11</v>
      </c>
      <c r="M90" s="34">
        <v>45015</v>
      </c>
      <c r="N90" t="s">
        <v>245</v>
      </c>
      <c r="O90" t="s">
        <v>249</v>
      </c>
      <c r="P90" t="s">
        <v>258</v>
      </c>
      <c r="Q90">
        <v>810.52</v>
      </c>
    </row>
    <row r="91" spans="1:17">
      <c r="A91">
        <v>90</v>
      </c>
      <c r="B91">
        <v>91</v>
      </c>
      <c r="C91" t="s">
        <v>220</v>
      </c>
      <c r="D91" t="s">
        <v>114</v>
      </c>
      <c r="E91">
        <v>43</v>
      </c>
      <c r="F91" t="s">
        <v>113</v>
      </c>
      <c r="G91" t="s">
        <v>94</v>
      </c>
      <c r="H91" t="s">
        <v>10</v>
      </c>
      <c r="I91">
        <v>156.66999999999999</v>
      </c>
      <c r="J91">
        <v>8</v>
      </c>
      <c r="K91">
        <v>670.84</v>
      </c>
      <c r="L91">
        <v>5366.72</v>
      </c>
      <c r="M91" s="34">
        <v>45016</v>
      </c>
      <c r="N91" t="s">
        <v>245</v>
      </c>
      <c r="O91" t="s">
        <v>249</v>
      </c>
      <c r="P91" t="s">
        <v>259</v>
      </c>
      <c r="Q91">
        <v>1539.19</v>
      </c>
    </row>
    <row r="92" spans="1:17">
      <c r="A92">
        <v>91</v>
      </c>
      <c r="B92">
        <v>37</v>
      </c>
      <c r="C92" t="s">
        <v>221</v>
      </c>
      <c r="D92" t="s">
        <v>114</v>
      </c>
      <c r="E92">
        <v>55</v>
      </c>
      <c r="F92" t="s">
        <v>110</v>
      </c>
      <c r="G92" t="s">
        <v>95</v>
      </c>
      <c r="H92" t="s">
        <v>7</v>
      </c>
      <c r="I92">
        <v>614.57000000000005</v>
      </c>
      <c r="J92">
        <v>2</v>
      </c>
      <c r="K92">
        <v>572.11</v>
      </c>
      <c r="L92">
        <v>1144.22</v>
      </c>
      <c r="M92" s="34">
        <v>45017</v>
      </c>
      <c r="N92" t="s">
        <v>245</v>
      </c>
      <c r="O92" t="s">
        <v>250</v>
      </c>
      <c r="P92" t="s">
        <v>260</v>
      </c>
      <c r="Q92">
        <v>451.06</v>
      </c>
    </row>
    <row r="93" spans="1:17">
      <c r="A93">
        <v>92</v>
      </c>
      <c r="B93">
        <v>16</v>
      </c>
      <c r="C93" t="s">
        <v>222</v>
      </c>
      <c r="D93" t="s">
        <v>114</v>
      </c>
      <c r="E93">
        <v>60</v>
      </c>
      <c r="F93" t="s">
        <v>109</v>
      </c>
      <c r="G93" t="s">
        <v>96</v>
      </c>
      <c r="H93" t="s">
        <v>3</v>
      </c>
      <c r="I93">
        <v>816.44</v>
      </c>
      <c r="J93">
        <v>5</v>
      </c>
      <c r="K93">
        <v>19.82</v>
      </c>
      <c r="L93">
        <v>99.1</v>
      </c>
      <c r="M93" s="34">
        <v>45018</v>
      </c>
      <c r="N93" t="s">
        <v>245</v>
      </c>
      <c r="O93" t="s">
        <v>250</v>
      </c>
      <c r="P93" t="s">
        <v>254</v>
      </c>
      <c r="Q93">
        <v>1356.87</v>
      </c>
    </row>
    <row r="94" spans="1:17">
      <c r="A94">
        <v>93</v>
      </c>
      <c r="B94">
        <v>67</v>
      </c>
      <c r="C94" t="s">
        <v>223</v>
      </c>
      <c r="D94" t="s">
        <v>114</v>
      </c>
      <c r="E94">
        <v>53</v>
      </c>
      <c r="F94" t="s">
        <v>113</v>
      </c>
      <c r="G94" t="s">
        <v>97</v>
      </c>
      <c r="H94" t="s">
        <v>10</v>
      </c>
      <c r="I94">
        <v>592.80999999999995</v>
      </c>
      <c r="J94">
        <v>4</v>
      </c>
      <c r="K94">
        <v>216.19</v>
      </c>
      <c r="L94">
        <v>864.76</v>
      </c>
      <c r="M94" s="34">
        <v>45019</v>
      </c>
      <c r="N94" t="s">
        <v>245</v>
      </c>
      <c r="O94" t="s">
        <v>250</v>
      </c>
      <c r="P94" t="s">
        <v>255</v>
      </c>
      <c r="Q94">
        <v>1629.28</v>
      </c>
    </row>
    <row r="95" spans="1:17">
      <c r="A95">
        <v>94</v>
      </c>
      <c r="B95">
        <v>55</v>
      </c>
      <c r="C95" t="s">
        <v>224</v>
      </c>
      <c r="D95" t="s">
        <v>114</v>
      </c>
      <c r="E95">
        <v>20</v>
      </c>
      <c r="F95" t="s">
        <v>113</v>
      </c>
      <c r="G95" t="s">
        <v>98</v>
      </c>
      <c r="H95" t="s">
        <v>3</v>
      </c>
      <c r="I95">
        <v>708.17</v>
      </c>
      <c r="J95">
        <v>7</v>
      </c>
      <c r="K95">
        <v>315.62</v>
      </c>
      <c r="L95">
        <v>2209.34</v>
      </c>
      <c r="M95" s="34">
        <v>45020</v>
      </c>
      <c r="N95" t="s">
        <v>245</v>
      </c>
      <c r="O95" t="s">
        <v>250</v>
      </c>
      <c r="P95" t="s">
        <v>256</v>
      </c>
      <c r="Q95">
        <v>1933.65</v>
      </c>
    </row>
    <row r="96" spans="1:17">
      <c r="A96">
        <v>95</v>
      </c>
      <c r="B96">
        <v>92</v>
      </c>
      <c r="C96" t="s">
        <v>225</v>
      </c>
      <c r="D96" t="s">
        <v>114</v>
      </c>
      <c r="E96">
        <v>40</v>
      </c>
      <c r="F96" t="s">
        <v>111</v>
      </c>
      <c r="G96" t="s">
        <v>99</v>
      </c>
      <c r="H96" t="s">
        <v>7</v>
      </c>
      <c r="I96">
        <v>696.76</v>
      </c>
      <c r="J96">
        <v>3</v>
      </c>
      <c r="K96">
        <v>66.58</v>
      </c>
      <c r="L96">
        <v>199.74</v>
      </c>
      <c r="M96" s="34">
        <v>45021</v>
      </c>
      <c r="N96" t="s">
        <v>245</v>
      </c>
      <c r="O96" t="s">
        <v>250</v>
      </c>
      <c r="P96" t="s">
        <v>257</v>
      </c>
      <c r="Q96">
        <v>676.07</v>
      </c>
    </row>
    <row r="97" spans="1:17">
      <c r="A97">
        <v>96</v>
      </c>
      <c r="B97">
        <v>3</v>
      </c>
      <c r="C97" t="s">
        <v>226</v>
      </c>
      <c r="D97" t="s">
        <v>114</v>
      </c>
      <c r="E97">
        <v>46</v>
      </c>
      <c r="F97" t="s">
        <v>110</v>
      </c>
      <c r="G97" t="s">
        <v>100</v>
      </c>
      <c r="H97" t="s">
        <v>3</v>
      </c>
      <c r="I97">
        <v>479.46</v>
      </c>
      <c r="J97">
        <v>7</v>
      </c>
      <c r="K97">
        <v>798.5</v>
      </c>
      <c r="L97">
        <v>5589.5</v>
      </c>
      <c r="M97" s="34">
        <v>45022</v>
      </c>
      <c r="N97" t="s">
        <v>245</v>
      </c>
      <c r="O97" t="s">
        <v>250</v>
      </c>
      <c r="P97" t="s">
        <v>258</v>
      </c>
      <c r="Q97">
        <v>1858.17</v>
      </c>
    </row>
    <row r="98" spans="1:17">
      <c r="A98">
        <v>97</v>
      </c>
      <c r="B98">
        <v>31</v>
      </c>
      <c r="C98" t="s">
        <v>227</v>
      </c>
      <c r="D98" t="s">
        <v>114</v>
      </c>
      <c r="E98">
        <v>34</v>
      </c>
      <c r="F98" t="s">
        <v>113</v>
      </c>
      <c r="G98" t="s">
        <v>101</v>
      </c>
      <c r="H98" t="s">
        <v>7</v>
      </c>
      <c r="I98">
        <v>135.97999999999999</v>
      </c>
      <c r="J98">
        <v>5</v>
      </c>
      <c r="K98">
        <v>152.54</v>
      </c>
      <c r="L98">
        <v>762.69999999999993</v>
      </c>
      <c r="M98" s="34">
        <v>45023</v>
      </c>
      <c r="N98" t="s">
        <v>245</v>
      </c>
      <c r="O98" t="s">
        <v>250</v>
      </c>
      <c r="P98" t="s">
        <v>259</v>
      </c>
      <c r="Q98">
        <v>211.15</v>
      </c>
    </row>
    <row r="99" spans="1:17">
      <c r="A99">
        <v>98</v>
      </c>
      <c r="B99">
        <v>69</v>
      </c>
      <c r="C99" t="s">
        <v>228</v>
      </c>
      <c r="D99" t="s">
        <v>114</v>
      </c>
      <c r="E99">
        <v>49</v>
      </c>
      <c r="F99" t="s">
        <v>113</v>
      </c>
      <c r="G99" t="s">
        <v>102</v>
      </c>
      <c r="H99" t="s">
        <v>3</v>
      </c>
      <c r="I99">
        <v>94.42</v>
      </c>
      <c r="J99">
        <v>2</v>
      </c>
      <c r="K99">
        <v>659.83</v>
      </c>
      <c r="L99">
        <v>1319.66</v>
      </c>
      <c r="M99" s="34">
        <v>45024</v>
      </c>
      <c r="N99" t="s">
        <v>245</v>
      </c>
      <c r="O99" t="s">
        <v>250</v>
      </c>
      <c r="P99" t="s">
        <v>260</v>
      </c>
      <c r="Q99">
        <v>849.71</v>
      </c>
    </row>
    <row r="100" spans="1:17">
      <c r="A100">
        <v>99</v>
      </c>
      <c r="B100">
        <v>59</v>
      </c>
      <c r="C100" t="s">
        <v>229</v>
      </c>
      <c r="D100" t="s">
        <v>114</v>
      </c>
      <c r="E100">
        <v>38</v>
      </c>
      <c r="F100" t="s">
        <v>113</v>
      </c>
      <c r="G100" t="s">
        <v>103</v>
      </c>
      <c r="H100" t="s">
        <v>7</v>
      </c>
      <c r="I100">
        <v>444.73</v>
      </c>
      <c r="J100">
        <v>6</v>
      </c>
      <c r="K100">
        <v>865.04</v>
      </c>
      <c r="L100">
        <v>5190.24</v>
      </c>
      <c r="M100" s="34">
        <v>45025</v>
      </c>
      <c r="N100" t="s">
        <v>245</v>
      </c>
      <c r="O100" t="s">
        <v>250</v>
      </c>
      <c r="P100" t="s">
        <v>254</v>
      </c>
      <c r="Q100">
        <v>921.08</v>
      </c>
    </row>
    <row r="101" spans="1:17">
      <c r="A101">
        <v>100</v>
      </c>
      <c r="B101">
        <v>84</v>
      </c>
      <c r="C101" t="s">
        <v>230</v>
      </c>
      <c r="D101" t="s">
        <v>114</v>
      </c>
      <c r="E101">
        <v>55</v>
      </c>
      <c r="F101" t="s">
        <v>111</v>
      </c>
      <c r="G101" t="s">
        <v>126</v>
      </c>
      <c r="H101" t="s">
        <v>10</v>
      </c>
      <c r="I101">
        <v>460.21</v>
      </c>
      <c r="J101">
        <v>3</v>
      </c>
      <c r="K101">
        <v>599.99</v>
      </c>
      <c r="L101">
        <v>1799.97</v>
      </c>
      <c r="M101" s="34">
        <v>45026</v>
      </c>
      <c r="N101" t="s">
        <v>245</v>
      </c>
      <c r="O101" t="s">
        <v>250</v>
      </c>
      <c r="P101" t="s">
        <v>255</v>
      </c>
      <c r="Q101">
        <v>1786.26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413C9-7039-446F-B4A2-5D7DB1104A45}">
  <dimension ref="A1:R1000"/>
  <sheetViews>
    <sheetView zoomScale="70" zoomScaleNormal="70" workbookViewId="0">
      <selection activeCell="B1" sqref="A1:XFD1048576"/>
    </sheetView>
  </sheetViews>
  <sheetFormatPr defaultColWidth="14.453125" defaultRowHeight="15" customHeight="1"/>
  <cols>
    <col min="1" max="1" width="14.26953125" bestFit="1" customWidth="1"/>
    <col min="2" max="2" width="17.36328125" bestFit="1" customWidth="1"/>
    <col min="3" max="3" width="15.54296875" bestFit="1" customWidth="1"/>
    <col min="4" max="4" width="19.08984375" bestFit="1" customWidth="1"/>
    <col min="5" max="5" width="13.453125" bestFit="1" customWidth="1"/>
    <col min="6" max="7" width="10.453125" bestFit="1" customWidth="1"/>
    <col min="8" max="8" width="48.90625" bestFit="1" customWidth="1"/>
    <col min="9" max="9" width="15.36328125" bestFit="1" customWidth="1"/>
    <col min="10" max="10" width="11.36328125" bestFit="1" customWidth="1"/>
    <col min="11" max="11" width="14.36328125" bestFit="1" customWidth="1"/>
    <col min="12" max="12" width="15" bestFit="1" customWidth="1"/>
    <col min="13" max="13" width="14.54296875" style="3" bestFit="1" customWidth="1"/>
    <col min="14" max="14" width="16.36328125" style="4" bestFit="1" customWidth="1"/>
    <col min="15" max="15" width="11.54296875" bestFit="1" customWidth="1"/>
    <col min="16" max="16" width="12.81640625" bestFit="1" customWidth="1"/>
    <col min="17" max="17" width="10.6328125" bestFit="1" customWidth="1"/>
    <col min="18" max="18" width="18.36328125" bestFit="1" customWidth="1"/>
    <col min="19" max="39" width="8.7265625" customWidth="1"/>
  </cols>
  <sheetData>
    <row r="1" spans="1:18" ht="14.5">
      <c r="A1" s="10" t="s">
        <v>116</v>
      </c>
      <c r="B1" s="10" t="s">
        <v>104</v>
      </c>
      <c r="C1" s="18" t="s">
        <v>243</v>
      </c>
      <c r="D1" s="18" t="s">
        <v>129</v>
      </c>
      <c r="E1" s="18" t="s">
        <v>231</v>
      </c>
      <c r="F1" s="18" t="s">
        <v>232</v>
      </c>
      <c r="G1" s="18" t="s">
        <v>233</v>
      </c>
      <c r="H1" s="18" t="s">
        <v>234</v>
      </c>
      <c r="I1" s="18" t="s">
        <v>1</v>
      </c>
      <c r="J1" s="18" t="s">
        <v>115</v>
      </c>
      <c r="K1" s="18" t="s">
        <v>235</v>
      </c>
      <c r="L1" s="18" t="s">
        <v>236</v>
      </c>
      <c r="M1" s="18" t="s">
        <v>127</v>
      </c>
      <c r="N1" s="11" t="s">
        <v>117</v>
      </c>
      <c r="O1" s="12" t="s">
        <v>118</v>
      </c>
      <c r="P1" s="10" t="s">
        <v>119</v>
      </c>
      <c r="Q1" s="10" t="s">
        <v>120</v>
      </c>
      <c r="R1" s="10" t="s">
        <v>121</v>
      </c>
    </row>
    <row r="2" spans="1:18" ht="14.5">
      <c r="A2" s="2">
        <v>1</v>
      </c>
      <c r="B2" s="2">
        <v>43</v>
      </c>
      <c r="C2" s="2">
        <f>VLOOKUP(Table39[[#This Row],[order_id]],Table1[#All],1,FALSE)</f>
        <v>1</v>
      </c>
      <c r="D2" s="2" t="str">
        <f>VLOOKUP(Table39[[#This Row],[order_id]],customers!A:E,2,FALSE)</f>
        <v>Liam Smith</v>
      </c>
      <c r="E2" s="2" t="str">
        <f>VLOOKUP(Table39[[#This Row],[order_id]],Table7[#All],3,FALSE)</f>
        <v>Male</v>
      </c>
      <c r="F2" s="2">
        <f>VLOOKUP(Table39[[#This Row],[order_id]],Table7[#All],4,FALSE)</f>
        <v>19</v>
      </c>
      <c r="G2" s="2" t="str">
        <f>VLOOKUP(Table39[[#This Row],[order_id]],Table7[#All],5,FALSE)</f>
        <v>Houston</v>
      </c>
      <c r="H2" s="2" t="str">
        <f>VLOOKUP(Table39[[#This Row],[order_id]],Table1[#All],2,FALSE)</f>
        <v>Philips Sonicare ProtectiveClean 6100 Electric Toothbrush</v>
      </c>
      <c r="I2" s="2" t="str">
        <f>VLOOKUP(Table39[[#This Row],[order_id]],Table1[#All],3,FALSE)</f>
        <v>Electronics</v>
      </c>
      <c r="J2" s="2">
        <f>VLOOKUP(Table39[[#This Row],[order_id]],Table1[#All],4,FALSE)</f>
        <v>695.98</v>
      </c>
      <c r="K2" s="2">
        <f>VLOOKUP(Table39[[#This Row],[order_id]],Table4[#All],4,FALSE)</f>
        <v>4</v>
      </c>
      <c r="L2" s="2">
        <f>VLOOKUP(Table39[[#This Row],[order_id]],Table4[#All],5,FALSE)</f>
        <v>356.44</v>
      </c>
      <c r="M2" s="2">
        <f>VLOOKUP(Table39[[#This Row],[order_id]],Table4[#All],6,FALSE)</f>
        <v>1425.76</v>
      </c>
      <c r="N2" s="5">
        <v>44927</v>
      </c>
      <c r="O2" s="6" t="str">
        <f>TEXT(N2,"YYYY")</f>
        <v>2023</v>
      </c>
      <c r="P2" s="2" t="str">
        <f>TEXT(N2,"MMMM")</f>
        <v>January</v>
      </c>
      <c r="Q2" s="2" t="str">
        <f>TEXT(N2,"DDDD")</f>
        <v>Sunday</v>
      </c>
      <c r="R2" s="2">
        <v>189.82</v>
      </c>
    </row>
    <row r="3" spans="1:18" ht="14.5">
      <c r="A3" s="2">
        <v>2</v>
      </c>
      <c r="B3" s="2">
        <v>23</v>
      </c>
      <c r="C3" s="2">
        <f>VLOOKUP(Table39[[#This Row],[order_id]],Table1[#All],1,FALSE)</f>
        <v>2</v>
      </c>
      <c r="D3" s="2" t="str">
        <f>VLOOKUP(Table39[[#This Row],[order_id]],customers!A:E,2,FALSE)</f>
        <v>Noah Johnson</v>
      </c>
      <c r="E3" s="2" t="str">
        <f>VLOOKUP(Table39[[#This Row],[order_id]],Table7[#All],3,FALSE)</f>
        <v>Male</v>
      </c>
      <c r="F3" s="2">
        <f>VLOOKUP(Table39[[#This Row],[order_id]],Table7[#All],4,FALSE)</f>
        <v>43</v>
      </c>
      <c r="G3" s="2" t="str">
        <f>VLOOKUP(Table39[[#This Row],[order_id]],Table7[#All],5,FALSE)</f>
        <v>Phoenix</v>
      </c>
      <c r="H3" s="2" t="str">
        <f>VLOOKUP(Table39[[#This Row],[order_id]],Table1[#All],2,FALSE)</f>
        <v>LG Smart French Door Refrigerator</v>
      </c>
      <c r="I3" s="2" t="str">
        <f>VLOOKUP(Table39[[#This Row],[order_id]],Table1[#All],3,FALSE)</f>
        <v>Electronics</v>
      </c>
      <c r="J3" s="2">
        <f>VLOOKUP(Table39[[#This Row],[order_id]],Table1[#All],4,FALSE)</f>
        <v>540.17999999999995</v>
      </c>
      <c r="K3" s="2">
        <f>VLOOKUP(Table39[[#This Row],[order_id]],Table4[#All],4,FALSE)</f>
        <v>2</v>
      </c>
      <c r="L3" s="2">
        <f>VLOOKUP(Table39[[#This Row],[order_id]],Table4[#All],5,FALSE)</f>
        <v>971.93</v>
      </c>
      <c r="M3" s="2">
        <f>VLOOKUP(Table39[[#This Row],[order_id]],Table4[#All],6,FALSE)</f>
        <v>1943.86</v>
      </c>
      <c r="N3" s="5">
        <v>44928</v>
      </c>
      <c r="O3" s="6" t="str">
        <f t="shared" ref="O3:O66" si="0">TEXT(N3,"YYYY")</f>
        <v>2023</v>
      </c>
      <c r="P3" s="2" t="str">
        <f t="shared" ref="P3:P66" si="1">TEXT(N3,"MMMM")</f>
        <v>January</v>
      </c>
      <c r="Q3" s="2" t="str">
        <f t="shared" ref="Q3:Q66" si="2">TEXT(N3,"DDDD")</f>
        <v>Monday</v>
      </c>
      <c r="R3" s="2">
        <v>1502.44</v>
      </c>
    </row>
    <row r="4" spans="1:18" ht="14.5">
      <c r="A4" s="2">
        <v>3</v>
      </c>
      <c r="B4" s="2">
        <v>89</v>
      </c>
      <c r="C4" s="2">
        <f>VLOOKUP(Table39[[#This Row],[order_id]],Table1[#All],1,FALSE)</f>
        <v>3</v>
      </c>
      <c r="D4" s="2" t="str">
        <f>VLOOKUP(Table39[[#This Row],[order_id]],customers!A:E,2,FALSE)</f>
        <v>Oliver Williams</v>
      </c>
      <c r="E4" s="2" t="str">
        <f>VLOOKUP(Table39[[#This Row],[order_id]],Table7[#All],3,FALSE)</f>
        <v>Male</v>
      </c>
      <c r="F4" s="2">
        <f>VLOOKUP(Table39[[#This Row],[order_id]],Table7[#All],4,FALSE)</f>
        <v>37</v>
      </c>
      <c r="G4" s="2" t="str">
        <f>VLOOKUP(Table39[[#This Row],[order_id]],Table7[#All],5,FALSE)</f>
        <v>Houston</v>
      </c>
      <c r="H4" s="2" t="str">
        <f>VLOOKUP(Table39[[#This Row],[order_id]],Table1[#All],2,FALSE)</f>
        <v>Samsung Galaxy Watch 5 Pro</v>
      </c>
      <c r="I4" s="2" t="str">
        <f>VLOOKUP(Table39[[#This Row],[order_id]],Table1[#All],3,FALSE)</f>
        <v>Electronics</v>
      </c>
      <c r="J4" s="2">
        <f>VLOOKUP(Table39[[#This Row],[order_id]],Table1[#All],4,FALSE)</f>
        <v>457.07</v>
      </c>
      <c r="K4" s="2">
        <f>VLOOKUP(Table39[[#This Row],[order_id]],Table4[#All],4,FALSE)</f>
        <v>1</v>
      </c>
      <c r="L4" s="2">
        <f>VLOOKUP(Table39[[#This Row],[order_id]],Table4[#All],5,FALSE)</f>
        <v>316.93</v>
      </c>
      <c r="M4" s="2">
        <f>VLOOKUP(Table39[[#This Row],[order_id]],Table4[#All],6,FALSE)</f>
        <v>316.93</v>
      </c>
      <c r="N4" s="5">
        <v>44929</v>
      </c>
      <c r="O4" s="6" t="str">
        <f t="shared" si="0"/>
        <v>2023</v>
      </c>
      <c r="P4" s="2" t="str">
        <f t="shared" si="1"/>
        <v>January</v>
      </c>
      <c r="Q4" s="2" t="str">
        <f t="shared" si="2"/>
        <v>Tuesday</v>
      </c>
      <c r="R4" s="2">
        <v>922.41</v>
      </c>
    </row>
    <row r="5" spans="1:18" ht="14.5">
      <c r="A5" s="2">
        <v>4</v>
      </c>
      <c r="B5" s="2">
        <v>16</v>
      </c>
      <c r="C5" s="2">
        <f>VLOOKUP(Table39[[#This Row],[order_id]],Table1[#All],1,FALSE)</f>
        <v>4</v>
      </c>
      <c r="D5" s="2" t="str">
        <f>VLOOKUP(Table39[[#This Row],[order_id]],customers!A:E,2,FALSE)</f>
        <v>Elijah Brown</v>
      </c>
      <c r="E5" s="2" t="str">
        <f>VLOOKUP(Table39[[#This Row],[order_id]],Table7[#All],3,FALSE)</f>
        <v>Male</v>
      </c>
      <c r="F5" s="2">
        <f>VLOOKUP(Table39[[#This Row],[order_id]],Table7[#All],4,FALSE)</f>
        <v>20</v>
      </c>
      <c r="G5" s="2" t="str">
        <f>VLOOKUP(Table39[[#This Row],[order_id]],Table7[#All],5,FALSE)</f>
        <v>Phoenix</v>
      </c>
      <c r="H5" s="2" t="str">
        <f>VLOOKUP(Table39[[#This Row],[order_id]],Table1[#All],2,FALSE)</f>
        <v>Roku Streaming Stick+</v>
      </c>
      <c r="I5" s="2" t="str">
        <f>VLOOKUP(Table39[[#This Row],[order_id]],Table1[#All],3,FALSE)</f>
        <v>Home Appliances</v>
      </c>
      <c r="J5" s="2">
        <f>VLOOKUP(Table39[[#This Row],[order_id]],Table1[#All],4,FALSE)</f>
        <v>747.96</v>
      </c>
      <c r="K5" s="2">
        <f>VLOOKUP(Table39[[#This Row],[order_id]],Table4[#All],4,FALSE)</f>
        <v>2</v>
      </c>
      <c r="L5" s="2">
        <f>VLOOKUP(Table39[[#This Row],[order_id]],Table4[#All],5,FALSE)</f>
        <v>940.3</v>
      </c>
      <c r="M5" s="2">
        <f>VLOOKUP(Table39[[#This Row],[order_id]],Table4[#All],6,FALSE)</f>
        <v>1880.6</v>
      </c>
      <c r="N5" s="5">
        <v>44930</v>
      </c>
      <c r="O5" s="6" t="str">
        <f t="shared" si="0"/>
        <v>2023</v>
      </c>
      <c r="P5" s="2" t="str">
        <f t="shared" si="1"/>
        <v>January</v>
      </c>
      <c r="Q5" s="2" t="str">
        <f t="shared" si="2"/>
        <v>Wednesday</v>
      </c>
      <c r="R5" s="2">
        <v>1596.18</v>
      </c>
    </row>
    <row r="6" spans="1:18" ht="14.5">
      <c r="A6" s="2">
        <v>5</v>
      </c>
      <c r="B6" s="2">
        <v>83</v>
      </c>
      <c r="C6" s="2">
        <f>VLOOKUP(Table39[[#This Row],[order_id]],Table1[#All],1,FALSE)</f>
        <v>5</v>
      </c>
      <c r="D6" s="2" t="str">
        <f>VLOOKUP(Table39[[#This Row],[order_id]],customers!A:E,2,FALSE)</f>
        <v>William Jones</v>
      </c>
      <c r="E6" s="2" t="str">
        <f>VLOOKUP(Table39[[#This Row],[order_id]],Table7[#All],3,FALSE)</f>
        <v>Male</v>
      </c>
      <c r="F6" s="2">
        <f>VLOOKUP(Table39[[#This Row],[order_id]],Table7[#All],4,FALSE)</f>
        <v>56</v>
      </c>
      <c r="G6" s="2" t="str">
        <f>VLOOKUP(Table39[[#This Row],[order_id]],Table7[#All],5,FALSE)</f>
        <v>Houston</v>
      </c>
      <c r="H6" s="2" t="str">
        <f>VLOOKUP(Table39[[#This Row],[order_id]],Table1[#All],2,FALSE)</f>
        <v>BenQ TK850i 4K HDR Projector</v>
      </c>
      <c r="I6" s="2" t="str">
        <f>VLOOKUP(Table39[[#This Row],[order_id]],Table1[#All],3,FALSE)</f>
        <v>Home Appliances</v>
      </c>
      <c r="J6" s="2">
        <f>VLOOKUP(Table39[[#This Row],[order_id]],Table1[#All],4,FALSE)</f>
        <v>352.89</v>
      </c>
      <c r="K6" s="2">
        <f>VLOOKUP(Table39[[#This Row],[order_id]],Table4[#All],4,FALSE)</f>
        <v>9</v>
      </c>
      <c r="L6" s="2">
        <f>VLOOKUP(Table39[[#This Row],[order_id]],Table4[#All],5,FALSE)</f>
        <v>483.53</v>
      </c>
      <c r="M6" s="2">
        <f>VLOOKUP(Table39[[#This Row],[order_id]],Table4[#All],6,FALSE)</f>
        <v>4351.7699999999995</v>
      </c>
      <c r="N6" s="5">
        <v>44931</v>
      </c>
      <c r="O6" s="6" t="str">
        <f t="shared" si="0"/>
        <v>2023</v>
      </c>
      <c r="P6" s="2" t="str">
        <f t="shared" si="1"/>
        <v>January</v>
      </c>
      <c r="Q6" s="2" t="str">
        <f t="shared" si="2"/>
        <v>Thursday</v>
      </c>
      <c r="R6" s="2">
        <v>746.89</v>
      </c>
    </row>
    <row r="7" spans="1:18" ht="14.5">
      <c r="A7" s="2">
        <v>6</v>
      </c>
      <c r="B7" s="2">
        <v>43</v>
      </c>
      <c r="C7" s="2">
        <f>VLOOKUP(Table39[[#This Row],[order_id]],Table1[#All],1,FALSE)</f>
        <v>6</v>
      </c>
      <c r="D7" s="2" t="str">
        <f>VLOOKUP(Table39[[#This Row],[order_id]],customers!A:E,2,FALSE)</f>
        <v>James Garcia</v>
      </c>
      <c r="E7" s="2" t="str">
        <f>VLOOKUP(Table39[[#This Row],[order_id]],Table7[#All],3,FALSE)</f>
        <v>Male</v>
      </c>
      <c r="F7" s="2">
        <f>VLOOKUP(Table39[[#This Row],[order_id]],Table7[#All],4,FALSE)</f>
        <v>51</v>
      </c>
      <c r="G7" s="2" t="str">
        <f>VLOOKUP(Table39[[#This Row],[order_id]],Table7[#All],5,FALSE)</f>
        <v>Phoenix</v>
      </c>
      <c r="H7" s="2" t="str">
        <f>VLOOKUP(Table39[[#This Row],[order_id]],Table1[#All],2,FALSE)</f>
        <v>Smeg Retro 50's Style Refrigerator</v>
      </c>
      <c r="I7" s="2" t="str">
        <f>VLOOKUP(Table39[[#This Row],[order_id]],Table1[#All],3,FALSE)</f>
        <v>Accessories</v>
      </c>
      <c r="J7" s="2">
        <f>VLOOKUP(Table39[[#This Row],[order_id]],Table1[#All],4,FALSE)</f>
        <v>908.41</v>
      </c>
      <c r="K7" s="2">
        <f>VLOOKUP(Table39[[#This Row],[order_id]],Table4[#All],4,FALSE)</f>
        <v>5</v>
      </c>
      <c r="L7" s="2">
        <f>VLOOKUP(Table39[[#This Row],[order_id]],Table4[#All],5,FALSE)</f>
        <v>630.55999999999995</v>
      </c>
      <c r="M7" s="2">
        <f>VLOOKUP(Table39[[#This Row],[order_id]],Table4[#All],6,FALSE)</f>
        <v>3152.7999999999997</v>
      </c>
      <c r="N7" s="5">
        <v>44932</v>
      </c>
      <c r="O7" s="6" t="str">
        <f t="shared" si="0"/>
        <v>2023</v>
      </c>
      <c r="P7" s="2" t="str">
        <f t="shared" si="1"/>
        <v>January</v>
      </c>
      <c r="Q7" s="2" t="str">
        <f t="shared" si="2"/>
        <v>Friday</v>
      </c>
      <c r="R7" s="2">
        <v>745.43</v>
      </c>
    </row>
    <row r="8" spans="1:18" ht="14.5">
      <c r="A8" s="2">
        <v>7</v>
      </c>
      <c r="B8" s="2">
        <v>83</v>
      </c>
      <c r="C8" s="2">
        <f>VLOOKUP(Table39[[#This Row],[order_id]],Table1[#All],1,FALSE)</f>
        <v>7</v>
      </c>
      <c r="D8" s="2" t="str">
        <f>VLOOKUP(Table39[[#This Row],[order_id]],customers!A:E,2,FALSE)</f>
        <v>Benjamin Miller</v>
      </c>
      <c r="E8" s="2" t="str">
        <f>VLOOKUP(Table39[[#This Row],[order_id]],Table7[#All],3,FALSE)</f>
        <v>Male</v>
      </c>
      <c r="F8" s="2">
        <f>VLOOKUP(Table39[[#This Row],[order_id]],Table7[#All],4,FALSE)</f>
        <v>58</v>
      </c>
      <c r="G8" s="2" t="str">
        <f>VLOOKUP(Table39[[#This Row],[order_id]],Table7[#All],5,FALSE)</f>
        <v>New York</v>
      </c>
      <c r="H8" s="2" t="str">
        <f>VLOOKUP(Table39[[#This Row],[order_id]],Table1[#All],2,FALSE)</f>
        <v>Sonos Arc Soundbar</v>
      </c>
      <c r="I8" s="2" t="str">
        <f>VLOOKUP(Table39[[#This Row],[order_id]],Table1[#All],3,FALSE)</f>
        <v>Accessories</v>
      </c>
      <c r="J8" s="2">
        <f>VLOOKUP(Table39[[#This Row],[order_id]],Table1[#All],4,FALSE)</f>
        <v>801.94</v>
      </c>
      <c r="K8" s="2">
        <f>VLOOKUP(Table39[[#This Row],[order_id]],Table4[#All],4,FALSE)</f>
        <v>1</v>
      </c>
      <c r="L8" s="2">
        <f>VLOOKUP(Table39[[#This Row],[order_id]],Table4[#All],5,FALSE)</f>
        <v>847.13</v>
      </c>
      <c r="M8" s="2">
        <f>VLOOKUP(Table39[[#This Row],[order_id]],Table4[#All],6,FALSE)</f>
        <v>847.13</v>
      </c>
      <c r="N8" s="5">
        <v>44933</v>
      </c>
      <c r="O8" s="6" t="str">
        <f t="shared" si="0"/>
        <v>2023</v>
      </c>
      <c r="P8" s="2" t="str">
        <f t="shared" si="1"/>
        <v>January</v>
      </c>
      <c r="Q8" s="2" t="str">
        <f t="shared" si="2"/>
        <v>Saturday</v>
      </c>
      <c r="R8" s="2">
        <v>259.16000000000003</v>
      </c>
    </row>
    <row r="9" spans="1:18" ht="14.5">
      <c r="A9" s="2">
        <v>8</v>
      </c>
      <c r="B9" s="2">
        <v>3</v>
      </c>
      <c r="C9" s="2">
        <f>VLOOKUP(Table39[[#This Row],[order_id]],Table1[#All],1,FALSE)</f>
        <v>8</v>
      </c>
      <c r="D9" s="2" t="str">
        <f>VLOOKUP(Table39[[#This Row],[order_id]],customers!A:E,2,FALSE)</f>
        <v>Lucas Davis</v>
      </c>
      <c r="E9" s="2" t="str">
        <f>VLOOKUP(Table39[[#This Row],[order_id]],Table7[#All],3,FALSE)</f>
        <v>Male</v>
      </c>
      <c r="F9" s="2">
        <f>VLOOKUP(Table39[[#This Row],[order_id]],Table7[#All],4,FALSE)</f>
        <v>34</v>
      </c>
      <c r="G9" s="2" t="str">
        <f>VLOOKUP(Table39[[#This Row],[order_id]],Table7[#All],5,FALSE)</f>
        <v>New York</v>
      </c>
      <c r="H9" s="2" t="str">
        <f>VLOOKUP(Table39[[#This Row],[order_id]],Table1[#All],2,FALSE)</f>
        <v>Anker PowerCore 26800 Portable Charger</v>
      </c>
      <c r="I9" s="2" t="str">
        <f>VLOOKUP(Table39[[#This Row],[order_id]],Table1[#All],3,FALSE)</f>
        <v>Electronics</v>
      </c>
      <c r="J9" s="2">
        <f>VLOOKUP(Table39[[#This Row],[order_id]],Table1[#All],4,FALSE)</f>
        <v>530.14</v>
      </c>
      <c r="K9" s="2">
        <f>VLOOKUP(Table39[[#This Row],[order_id]],Table4[#All],4,FALSE)</f>
        <v>4</v>
      </c>
      <c r="L9" s="2">
        <f>VLOOKUP(Table39[[#This Row],[order_id]],Table4[#All],5,FALSE)</f>
        <v>331</v>
      </c>
      <c r="M9" s="2">
        <f>VLOOKUP(Table39[[#This Row],[order_id]],Table4[#All],6,FALSE)</f>
        <v>1324</v>
      </c>
      <c r="N9" s="5">
        <v>44934</v>
      </c>
      <c r="O9" s="6" t="str">
        <f t="shared" si="0"/>
        <v>2023</v>
      </c>
      <c r="P9" s="2" t="str">
        <f t="shared" si="1"/>
        <v>January</v>
      </c>
      <c r="Q9" s="2" t="str">
        <f t="shared" si="2"/>
        <v>Sunday</v>
      </c>
      <c r="R9" s="2">
        <v>1493.98</v>
      </c>
    </row>
    <row r="10" spans="1:18" ht="14.5">
      <c r="A10" s="2">
        <v>9</v>
      </c>
      <c r="B10" s="2">
        <v>1</v>
      </c>
      <c r="C10" s="2">
        <f>VLOOKUP(Table39[[#This Row],[order_id]],Table1[#All],1,FALSE)</f>
        <v>9</v>
      </c>
      <c r="D10" s="2" t="str">
        <f>VLOOKUP(Table39[[#This Row],[order_id]],customers!A:E,2,FALSE)</f>
        <v>Henry Rodriguez</v>
      </c>
      <c r="E10" s="2" t="str">
        <f>VLOOKUP(Table39[[#This Row],[order_id]],Table7[#All],3,FALSE)</f>
        <v>Male</v>
      </c>
      <c r="F10" s="2">
        <f>VLOOKUP(Table39[[#This Row],[order_id]],Table7[#All],4,FALSE)</f>
        <v>28</v>
      </c>
      <c r="G10" s="2" t="str">
        <f>VLOOKUP(Table39[[#This Row],[order_id]],Table7[#All],5,FALSE)</f>
        <v>Houston</v>
      </c>
      <c r="H10" s="2" t="str">
        <f>VLOOKUP(Table39[[#This Row],[order_id]],Table1[#All],2,FALSE)</f>
        <v>DeLonghi Magnifica Coffee Machine</v>
      </c>
      <c r="I10" s="2" t="str">
        <f>VLOOKUP(Table39[[#This Row],[order_id]],Table1[#All],3,FALSE)</f>
        <v>Electronics</v>
      </c>
      <c r="J10" s="2">
        <f>VLOOKUP(Table39[[#This Row],[order_id]],Table1[#All],4,FALSE)</f>
        <v>122.03</v>
      </c>
      <c r="K10" s="2">
        <f>VLOOKUP(Table39[[#This Row],[order_id]],Table4[#All],4,FALSE)</f>
        <v>1</v>
      </c>
      <c r="L10" s="2">
        <f>VLOOKUP(Table39[[#This Row],[order_id]],Table4[#All],5,FALSE)</f>
        <v>928.84</v>
      </c>
      <c r="M10" s="2">
        <f>VLOOKUP(Table39[[#This Row],[order_id]],Table4[#All],6,FALSE)</f>
        <v>928.84</v>
      </c>
      <c r="N10" s="5">
        <v>44935</v>
      </c>
      <c r="O10" s="6" t="str">
        <f t="shared" si="0"/>
        <v>2023</v>
      </c>
      <c r="P10" s="2" t="str">
        <f t="shared" si="1"/>
        <v>January</v>
      </c>
      <c r="Q10" s="2" t="str">
        <f t="shared" si="2"/>
        <v>Monday</v>
      </c>
      <c r="R10" s="2">
        <v>1261.0999999999999</v>
      </c>
    </row>
    <row r="11" spans="1:18" ht="14.5">
      <c r="A11" s="2">
        <v>10</v>
      </c>
      <c r="B11" s="2">
        <v>3</v>
      </c>
      <c r="C11" s="2">
        <f>VLOOKUP(Table39[[#This Row],[order_id]],Table1[#All],1,FALSE)</f>
        <v>10</v>
      </c>
      <c r="D11" s="2" t="str">
        <f>VLOOKUP(Table39[[#This Row],[order_id]],customers!A:E,2,FALSE)</f>
        <v>Alexander Martinez</v>
      </c>
      <c r="E11" s="2" t="str">
        <f>VLOOKUP(Table39[[#This Row],[order_id]],Table7[#All],3,FALSE)</f>
        <v>Male</v>
      </c>
      <c r="F11" s="2">
        <f>VLOOKUP(Table39[[#This Row],[order_id]],Table7[#All],4,FALSE)</f>
        <v>31</v>
      </c>
      <c r="G11" s="2" t="str">
        <f>VLOOKUP(Table39[[#This Row],[order_id]],Table7[#All],5,FALSE)</f>
        <v>New York</v>
      </c>
      <c r="H11" s="2" t="str">
        <f>VLOOKUP(Table39[[#This Row],[order_id]],Table1[#All],2,FALSE)</f>
        <v>Burberry Check Scarf</v>
      </c>
      <c r="I11" s="2" t="str">
        <f>VLOOKUP(Table39[[#This Row],[order_id]],Table1[#All],3,FALSE)</f>
        <v>Electronics</v>
      </c>
      <c r="J11" s="2">
        <f>VLOOKUP(Table39[[#This Row],[order_id]],Table1[#All],4,FALSE)</f>
        <v>884.99</v>
      </c>
      <c r="K11" s="2">
        <f>VLOOKUP(Table39[[#This Row],[order_id]],Table4[#All],4,FALSE)</f>
        <v>3</v>
      </c>
      <c r="L11" s="2">
        <f>VLOOKUP(Table39[[#This Row],[order_id]],Table4[#All],5,FALSE)</f>
        <v>557.66</v>
      </c>
      <c r="M11" s="2">
        <f>VLOOKUP(Table39[[#This Row],[order_id]],Table4[#All],6,FALSE)</f>
        <v>1672.98</v>
      </c>
      <c r="N11" s="5">
        <v>44936</v>
      </c>
      <c r="O11" s="6" t="str">
        <f t="shared" si="0"/>
        <v>2023</v>
      </c>
      <c r="P11" s="2" t="str">
        <f t="shared" si="1"/>
        <v>January</v>
      </c>
      <c r="Q11" s="2" t="str">
        <f t="shared" si="2"/>
        <v>Tuesday</v>
      </c>
      <c r="R11" s="2">
        <v>383.74</v>
      </c>
    </row>
    <row r="12" spans="1:18" ht="14.5">
      <c r="A12" s="2">
        <v>11</v>
      </c>
      <c r="B12" s="2">
        <v>48</v>
      </c>
      <c r="C12" s="2">
        <f>VLOOKUP(Table39[[#This Row],[order_id]],Table1[#All],1,FALSE)</f>
        <v>11</v>
      </c>
      <c r="D12" s="2" t="str">
        <f>VLOOKUP(Table39[[#This Row],[order_id]],customers!A:E,2,FALSE)</f>
        <v>Mason Hernandez</v>
      </c>
      <c r="E12" s="2" t="str">
        <f>VLOOKUP(Table39[[#This Row],[order_id]],Table7[#All],3,FALSE)</f>
        <v>Male</v>
      </c>
      <c r="F12" s="2">
        <f>VLOOKUP(Table39[[#This Row],[order_id]],Table7[#All],4,FALSE)</f>
        <v>46</v>
      </c>
      <c r="G12" s="2" t="str">
        <f>VLOOKUP(Table39[[#This Row],[order_id]],Table7[#All],5,FALSE)</f>
        <v>Los Angeles</v>
      </c>
      <c r="H12" s="2" t="str">
        <f>VLOOKUP(Table39[[#This Row],[order_id]],Table1[#All],2,FALSE)</f>
        <v>Amazon Echo Dot (4th Gen)</v>
      </c>
      <c r="I12" s="2" t="str">
        <f>VLOOKUP(Table39[[#This Row],[order_id]],Table1[#All],3,FALSE)</f>
        <v>Electronics</v>
      </c>
      <c r="J12" s="2">
        <f>VLOOKUP(Table39[[#This Row],[order_id]],Table1[#All],4,FALSE)</f>
        <v>651.47</v>
      </c>
      <c r="K12" s="2">
        <f>VLOOKUP(Table39[[#This Row],[order_id]],Table4[#All],4,FALSE)</f>
        <v>7</v>
      </c>
      <c r="L12" s="2">
        <f>VLOOKUP(Table39[[#This Row],[order_id]],Table4[#All],5,FALSE)</f>
        <v>22.19</v>
      </c>
      <c r="M12" s="2">
        <f>VLOOKUP(Table39[[#This Row],[order_id]],Table4[#All],6,FALSE)</f>
        <v>155.33000000000001</v>
      </c>
      <c r="N12" s="5">
        <v>44937</v>
      </c>
      <c r="O12" s="6" t="str">
        <f t="shared" si="0"/>
        <v>2023</v>
      </c>
      <c r="P12" s="2" t="str">
        <f t="shared" si="1"/>
        <v>January</v>
      </c>
      <c r="Q12" s="2" t="str">
        <f t="shared" si="2"/>
        <v>Wednesday</v>
      </c>
      <c r="R12" s="2">
        <v>541.16999999999996</v>
      </c>
    </row>
    <row r="13" spans="1:18" ht="14.5">
      <c r="A13" s="2">
        <v>12</v>
      </c>
      <c r="B13" s="2">
        <v>58</v>
      </c>
      <c r="C13" s="2">
        <f>VLOOKUP(Table39[[#This Row],[order_id]],Table1[#All],1,FALSE)</f>
        <v>12</v>
      </c>
      <c r="D13" s="2" t="str">
        <f>VLOOKUP(Table39[[#This Row],[order_id]],customers!A:E,2,FALSE)</f>
        <v>Michael Lopez</v>
      </c>
      <c r="E13" s="2" t="str">
        <f>VLOOKUP(Table39[[#This Row],[order_id]],Table7[#All],3,FALSE)</f>
        <v>Male</v>
      </c>
      <c r="F13" s="2">
        <f>VLOOKUP(Table39[[#This Row],[order_id]],Table7[#All],4,FALSE)</f>
        <v>36</v>
      </c>
      <c r="G13" s="2" t="str">
        <f>VLOOKUP(Table39[[#This Row],[order_id]],Table7[#All],5,FALSE)</f>
        <v>Chicago</v>
      </c>
      <c r="H13" s="2" t="str">
        <f>VLOOKUP(Table39[[#This Row],[order_id]],Table1[#All],2,FALSE)</f>
        <v>Acer Predator Helios 300 Gaming Laptop</v>
      </c>
      <c r="I13" s="2" t="str">
        <f>VLOOKUP(Table39[[#This Row],[order_id]],Table1[#All],3,FALSE)</f>
        <v>Electronics</v>
      </c>
      <c r="J13" s="2">
        <f>VLOOKUP(Table39[[#This Row],[order_id]],Table1[#All],4,FALSE)</f>
        <v>535.22</v>
      </c>
      <c r="K13" s="2">
        <f>VLOOKUP(Table39[[#This Row],[order_id]],Table4[#All],4,FALSE)</f>
        <v>7</v>
      </c>
      <c r="L13" s="2">
        <f>VLOOKUP(Table39[[#This Row],[order_id]],Table4[#All],5,FALSE)</f>
        <v>895.85</v>
      </c>
      <c r="M13" s="2">
        <f>VLOOKUP(Table39[[#This Row],[order_id]],Table4[#All],6,FALSE)</f>
        <v>6270.95</v>
      </c>
      <c r="N13" s="5">
        <v>44938</v>
      </c>
      <c r="O13" s="6" t="str">
        <f t="shared" si="0"/>
        <v>2023</v>
      </c>
      <c r="P13" s="2" t="str">
        <f t="shared" si="1"/>
        <v>January</v>
      </c>
      <c r="Q13" s="2" t="str">
        <f t="shared" si="2"/>
        <v>Thursday</v>
      </c>
      <c r="R13" s="2">
        <v>535.69000000000005</v>
      </c>
    </row>
    <row r="14" spans="1:18" ht="14.5">
      <c r="A14" s="2">
        <v>13</v>
      </c>
      <c r="B14" s="2">
        <v>61</v>
      </c>
      <c r="C14" s="2">
        <f>VLOOKUP(Table39[[#This Row],[order_id]],Table1[#All],1,FALSE)</f>
        <v>13</v>
      </c>
      <c r="D14" s="2" t="str">
        <f>VLOOKUP(Table39[[#This Row],[order_id]],customers!A:E,2,FALSE)</f>
        <v>Ethan Gonzalez</v>
      </c>
      <c r="E14" s="2" t="str">
        <f>VLOOKUP(Table39[[#This Row],[order_id]],Table7[#All],3,FALSE)</f>
        <v>Male</v>
      </c>
      <c r="F14" s="2">
        <f>VLOOKUP(Table39[[#This Row],[order_id]],Table7[#All],4,FALSE)</f>
        <v>35</v>
      </c>
      <c r="G14" s="2" t="str">
        <f>VLOOKUP(Table39[[#This Row],[order_id]],Table7[#All],5,FALSE)</f>
        <v>Houston</v>
      </c>
      <c r="H14" s="2" t="str">
        <f>VLOOKUP(Table39[[#This Row],[order_id]],Table1[#All],2,FALSE)</f>
        <v>Fitbit Charge 5 Fitness Tracker</v>
      </c>
      <c r="I14" s="2" t="str">
        <f>VLOOKUP(Table39[[#This Row],[order_id]],Table1[#All],3,FALSE)</f>
        <v>Accessories</v>
      </c>
      <c r="J14" s="2">
        <f>VLOOKUP(Table39[[#This Row],[order_id]],Table1[#All],4,FALSE)</f>
        <v>390.02</v>
      </c>
      <c r="K14" s="2">
        <f>VLOOKUP(Table39[[#This Row],[order_id]],Table4[#All],4,FALSE)</f>
        <v>1</v>
      </c>
      <c r="L14" s="2">
        <f>VLOOKUP(Table39[[#This Row],[order_id]],Table4[#All],5,FALSE)</f>
        <v>800.63</v>
      </c>
      <c r="M14" s="2">
        <f>VLOOKUP(Table39[[#This Row],[order_id]],Table4[#All],6,FALSE)</f>
        <v>800.63</v>
      </c>
      <c r="N14" s="5">
        <v>44939</v>
      </c>
      <c r="O14" s="6" t="str">
        <f t="shared" si="0"/>
        <v>2023</v>
      </c>
      <c r="P14" s="2" t="str">
        <f t="shared" si="1"/>
        <v>January</v>
      </c>
      <c r="Q14" s="2" t="str">
        <f t="shared" si="2"/>
        <v>Friday</v>
      </c>
      <c r="R14" s="2">
        <v>1344.33</v>
      </c>
    </row>
    <row r="15" spans="1:18" ht="14.5">
      <c r="A15" s="2">
        <v>14</v>
      </c>
      <c r="B15" s="2">
        <v>15</v>
      </c>
      <c r="C15" s="2">
        <f>VLOOKUP(Table39[[#This Row],[order_id]],Table1[#All],1,FALSE)</f>
        <v>14</v>
      </c>
      <c r="D15" s="2" t="str">
        <f>VLOOKUP(Table39[[#This Row],[order_id]],customers!A:E,2,FALSE)</f>
        <v>Daniel Wilson</v>
      </c>
      <c r="E15" s="2" t="str">
        <f>VLOOKUP(Table39[[#This Row],[order_id]],Table7[#All],3,FALSE)</f>
        <v>Male</v>
      </c>
      <c r="F15" s="2">
        <f>VLOOKUP(Table39[[#This Row],[order_id]],Table7[#All],4,FALSE)</f>
        <v>24</v>
      </c>
      <c r="G15" s="2" t="str">
        <f>VLOOKUP(Table39[[#This Row],[order_id]],Table7[#All],5,FALSE)</f>
        <v>Chicago</v>
      </c>
      <c r="H15" s="2" t="str">
        <f>VLOOKUP(Table39[[#This Row],[order_id]],Table1[#All],2,FALSE)</f>
        <v>Montblanc Meisterstück Fountain Pen</v>
      </c>
      <c r="I15" s="2" t="str">
        <f>VLOOKUP(Table39[[#This Row],[order_id]],Table1[#All],3,FALSE)</f>
        <v>Electronics</v>
      </c>
      <c r="J15" s="2">
        <f>VLOOKUP(Table39[[#This Row],[order_id]],Table1[#All],4,FALSE)</f>
        <v>959.9</v>
      </c>
      <c r="K15" s="2">
        <f>VLOOKUP(Table39[[#This Row],[order_id]],Table4[#All],4,FALSE)</f>
        <v>9</v>
      </c>
      <c r="L15" s="2">
        <f>VLOOKUP(Table39[[#This Row],[order_id]],Table4[#All],5,FALSE)</f>
        <v>363.48</v>
      </c>
      <c r="M15" s="2">
        <f>VLOOKUP(Table39[[#This Row],[order_id]],Table4[#All],6,FALSE)</f>
        <v>3271.32</v>
      </c>
      <c r="N15" s="5">
        <v>44940</v>
      </c>
      <c r="O15" s="6" t="str">
        <f t="shared" si="0"/>
        <v>2023</v>
      </c>
      <c r="P15" s="2" t="str">
        <f t="shared" si="1"/>
        <v>January</v>
      </c>
      <c r="Q15" s="2" t="str">
        <f t="shared" si="2"/>
        <v>Saturday</v>
      </c>
      <c r="R15" s="2">
        <v>1363.97</v>
      </c>
    </row>
    <row r="16" spans="1:18" ht="14.5">
      <c r="A16" s="2">
        <v>15</v>
      </c>
      <c r="B16" s="2">
        <v>43</v>
      </c>
      <c r="C16" s="2">
        <f>VLOOKUP(Table39[[#This Row],[order_id]],Table1[#All],1,FALSE)</f>
        <v>15</v>
      </c>
      <c r="D16" s="2" t="str">
        <f>VLOOKUP(Table39[[#This Row],[order_id]],customers!A:E,2,FALSE)</f>
        <v>Jacob Anderson</v>
      </c>
      <c r="E16" s="2" t="str">
        <f>VLOOKUP(Table39[[#This Row],[order_id]],Table7[#All],3,FALSE)</f>
        <v>Male</v>
      </c>
      <c r="F16" s="2">
        <f>VLOOKUP(Table39[[#This Row],[order_id]],Table7[#All],4,FALSE)</f>
        <v>35</v>
      </c>
      <c r="G16" s="2" t="str">
        <f>VLOOKUP(Table39[[#This Row],[order_id]],Table7[#All],5,FALSE)</f>
        <v>Chicago</v>
      </c>
      <c r="H16" s="2" t="str">
        <f>VLOOKUP(Table39[[#This Row],[order_id]],Table1[#All],2,FALSE)</f>
        <v>Google Nest Hub Max</v>
      </c>
      <c r="I16" s="2" t="str">
        <f>VLOOKUP(Table39[[#This Row],[order_id]],Table1[#All],3,FALSE)</f>
        <v>Electronics</v>
      </c>
      <c r="J16" s="2">
        <f>VLOOKUP(Table39[[#This Row],[order_id]],Table1[#All],4,FALSE)</f>
        <v>118.89</v>
      </c>
      <c r="K16" s="2">
        <f>VLOOKUP(Table39[[#This Row],[order_id]],Table4[#All],4,FALSE)</f>
        <v>8</v>
      </c>
      <c r="L16" s="2">
        <f>VLOOKUP(Table39[[#This Row],[order_id]],Table4[#All],5,FALSE)</f>
        <v>248.35</v>
      </c>
      <c r="M16" s="2">
        <f>VLOOKUP(Table39[[#This Row],[order_id]],Table4[#All],6,FALSE)</f>
        <v>1986.8</v>
      </c>
      <c r="N16" s="5">
        <v>44941</v>
      </c>
      <c r="O16" s="6" t="str">
        <f t="shared" si="0"/>
        <v>2023</v>
      </c>
      <c r="P16" s="2" t="str">
        <f t="shared" si="1"/>
        <v>January</v>
      </c>
      <c r="Q16" s="2" t="str">
        <f t="shared" si="2"/>
        <v>Sunday</v>
      </c>
      <c r="R16" s="2">
        <v>1116.9100000000001</v>
      </c>
    </row>
    <row r="17" spans="1:18" ht="14.5">
      <c r="A17" s="2">
        <v>16</v>
      </c>
      <c r="B17" s="2">
        <v>37</v>
      </c>
      <c r="C17" s="2">
        <f>VLOOKUP(Table39[[#This Row],[order_id]],Table1[#All],1,FALSE)</f>
        <v>16</v>
      </c>
      <c r="D17" s="2" t="str">
        <f>VLOOKUP(Table39[[#This Row],[order_id]],customers!A:E,2,FALSE)</f>
        <v>Logan Thomas</v>
      </c>
      <c r="E17" s="2" t="str">
        <f>VLOOKUP(Table39[[#This Row],[order_id]],Table7[#All],3,FALSE)</f>
        <v>Male</v>
      </c>
      <c r="F17" s="2">
        <f>VLOOKUP(Table39[[#This Row],[order_id]],Table7[#All],4,FALSE)</f>
        <v>40</v>
      </c>
      <c r="G17" s="2" t="str">
        <f>VLOOKUP(Table39[[#This Row],[order_id]],Table7[#All],5,FALSE)</f>
        <v>New York</v>
      </c>
      <c r="H17" s="2" t="str">
        <f>VLOOKUP(Table39[[#This Row],[order_id]],Table1[#All],2,FALSE)</f>
        <v>Sony WH-1000XM5 Headphones</v>
      </c>
      <c r="I17" s="2" t="str">
        <f>VLOOKUP(Table39[[#This Row],[order_id]],Table1[#All],3,FALSE)</f>
        <v>Electronics</v>
      </c>
      <c r="J17" s="2">
        <f>VLOOKUP(Table39[[#This Row],[order_id]],Table1[#All],4,FALSE)</f>
        <v>890.75</v>
      </c>
      <c r="K17" s="2">
        <f>VLOOKUP(Table39[[#This Row],[order_id]],Table4[#All],4,FALSE)</f>
        <v>9</v>
      </c>
      <c r="L17" s="2">
        <f>VLOOKUP(Table39[[#This Row],[order_id]],Table4[#All],5,FALSE)</f>
        <v>678.06</v>
      </c>
      <c r="M17" s="2">
        <f>VLOOKUP(Table39[[#This Row],[order_id]],Table4[#All],6,FALSE)</f>
        <v>6102.5399999999991</v>
      </c>
      <c r="N17" s="5">
        <v>44942</v>
      </c>
      <c r="O17" s="6" t="str">
        <f t="shared" si="0"/>
        <v>2023</v>
      </c>
      <c r="P17" s="2" t="str">
        <f t="shared" si="1"/>
        <v>January</v>
      </c>
      <c r="Q17" s="2" t="str">
        <f t="shared" si="2"/>
        <v>Monday</v>
      </c>
      <c r="R17" s="2">
        <v>1316.84</v>
      </c>
    </row>
    <row r="18" spans="1:18" ht="14.5">
      <c r="A18" s="2">
        <v>17</v>
      </c>
      <c r="B18" s="2">
        <v>23</v>
      </c>
      <c r="C18" s="2">
        <f>VLOOKUP(Table39[[#This Row],[order_id]],Table1[#All],1,FALSE)</f>
        <v>17</v>
      </c>
      <c r="D18" s="2" t="str">
        <f>VLOOKUP(Table39[[#This Row],[order_id]],customers!A:E,2,FALSE)</f>
        <v>Jackson Taylor</v>
      </c>
      <c r="E18" s="2" t="str">
        <f>VLOOKUP(Table39[[#This Row],[order_id]],Table7[#All],3,FALSE)</f>
        <v>Male</v>
      </c>
      <c r="F18" s="2">
        <f>VLOOKUP(Table39[[#This Row],[order_id]],Table7[#All],4,FALSE)</f>
        <v>25</v>
      </c>
      <c r="G18" s="2" t="str">
        <f>VLOOKUP(Table39[[#This Row],[order_id]],Table7[#All],5,FALSE)</f>
        <v>Chicago</v>
      </c>
      <c r="H18" s="2" t="str">
        <f>VLOOKUP(Table39[[#This Row],[order_id]],Table1[#All],2,FALSE)</f>
        <v>Miele Complete C3 Canister Vacuum</v>
      </c>
      <c r="I18" s="2" t="str">
        <f>VLOOKUP(Table39[[#This Row],[order_id]],Table1[#All],3,FALSE)</f>
        <v>Home Appliances</v>
      </c>
      <c r="J18" s="2">
        <f>VLOOKUP(Table39[[#This Row],[order_id]],Table1[#All],4,FALSE)</f>
        <v>307.14999999999998</v>
      </c>
      <c r="K18" s="2">
        <f>VLOOKUP(Table39[[#This Row],[order_id]],Table4[#All],4,FALSE)</f>
        <v>4</v>
      </c>
      <c r="L18" s="2">
        <f>VLOOKUP(Table39[[#This Row],[order_id]],Table4[#All],5,FALSE)</f>
        <v>263.75</v>
      </c>
      <c r="M18" s="2">
        <f>VLOOKUP(Table39[[#This Row],[order_id]],Table4[#All],6,FALSE)</f>
        <v>1055</v>
      </c>
      <c r="N18" s="5">
        <v>44943</v>
      </c>
      <c r="O18" s="6" t="str">
        <f t="shared" si="0"/>
        <v>2023</v>
      </c>
      <c r="P18" s="2" t="str">
        <f t="shared" si="1"/>
        <v>January</v>
      </c>
      <c r="Q18" s="2" t="str">
        <f t="shared" si="2"/>
        <v>Tuesday</v>
      </c>
      <c r="R18" s="2">
        <v>753.48</v>
      </c>
    </row>
    <row r="19" spans="1:18" ht="14.5">
      <c r="A19" s="2">
        <v>18</v>
      </c>
      <c r="B19" s="2">
        <v>86</v>
      </c>
      <c r="C19" s="2">
        <f>VLOOKUP(Table39[[#This Row],[order_id]],Table1[#All],1,FALSE)</f>
        <v>18</v>
      </c>
      <c r="D19" s="2" t="str">
        <f>VLOOKUP(Table39[[#This Row],[order_id]],customers!A:E,2,FALSE)</f>
        <v>Levi Moore</v>
      </c>
      <c r="E19" s="2" t="str">
        <f>VLOOKUP(Table39[[#This Row],[order_id]],Table7[#All],3,FALSE)</f>
        <v>Male</v>
      </c>
      <c r="F19" s="2">
        <f>VLOOKUP(Table39[[#This Row],[order_id]],Table7[#All],4,FALSE)</f>
        <v>53</v>
      </c>
      <c r="G19" s="2" t="str">
        <f>VLOOKUP(Table39[[#This Row],[order_id]],Table7[#All],5,FALSE)</f>
        <v>Phoenix</v>
      </c>
      <c r="H19" s="2" t="str">
        <f>VLOOKUP(Table39[[#This Row],[order_id]],Table1[#All],2,FALSE)</f>
        <v>Pandora Charm Bracelet</v>
      </c>
      <c r="I19" s="2" t="str">
        <f>VLOOKUP(Table39[[#This Row],[order_id]],Table1[#All],3,FALSE)</f>
        <v>Electronics</v>
      </c>
      <c r="J19" s="2">
        <f>VLOOKUP(Table39[[#This Row],[order_id]],Table1[#All],4,FALSE)</f>
        <v>651.97</v>
      </c>
      <c r="K19" s="2">
        <f>VLOOKUP(Table39[[#This Row],[order_id]],Table4[#All],4,FALSE)</f>
        <v>6</v>
      </c>
      <c r="L19" s="2">
        <f>VLOOKUP(Table39[[#This Row],[order_id]],Table4[#All],5,FALSE)</f>
        <v>671.61</v>
      </c>
      <c r="M19" s="2">
        <f>VLOOKUP(Table39[[#This Row],[order_id]],Table4[#All],6,FALSE)</f>
        <v>4029.66</v>
      </c>
      <c r="N19" s="5">
        <v>44944</v>
      </c>
      <c r="O19" s="6" t="str">
        <f t="shared" si="0"/>
        <v>2023</v>
      </c>
      <c r="P19" s="2" t="str">
        <f t="shared" si="1"/>
        <v>January</v>
      </c>
      <c r="Q19" s="2" t="str">
        <f t="shared" si="2"/>
        <v>Wednesday</v>
      </c>
      <c r="R19" s="2">
        <v>1247.6199999999999</v>
      </c>
    </row>
    <row r="20" spans="1:18" ht="14.5">
      <c r="A20" s="2">
        <v>19</v>
      </c>
      <c r="B20" s="2">
        <v>41</v>
      </c>
      <c r="C20" s="2">
        <f>VLOOKUP(Table39[[#This Row],[order_id]],Table1[#All],1,FALSE)</f>
        <v>19</v>
      </c>
      <c r="D20" s="2" t="str">
        <f>VLOOKUP(Table39[[#This Row],[order_id]],customers!A:E,2,FALSE)</f>
        <v>Sebastian Jackson</v>
      </c>
      <c r="E20" s="2" t="str">
        <f>VLOOKUP(Table39[[#This Row],[order_id]],Table7[#All],3,FALSE)</f>
        <v>Male</v>
      </c>
      <c r="F20" s="2">
        <f>VLOOKUP(Table39[[#This Row],[order_id]],Table7[#All],4,FALSE)</f>
        <v>43</v>
      </c>
      <c r="G20" s="2" t="str">
        <f>VLOOKUP(Table39[[#This Row],[order_id]],Table7[#All],5,FALSE)</f>
        <v>Houston</v>
      </c>
      <c r="H20" s="2" t="str">
        <f>VLOOKUP(Table39[[#This Row],[order_id]],Table1[#All],2,FALSE)</f>
        <v>Sony A7R IV Full-Frame Mirrorless Camera</v>
      </c>
      <c r="I20" s="2" t="str">
        <f>VLOOKUP(Table39[[#This Row],[order_id]],Table1[#All],3,FALSE)</f>
        <v>Accessories</v>
      </c>
      <c r="J20" s="2">
        <f>VLOOKUP(Table39[[#This Row],[order_id]],Table1[#All],4,FALSE)</f>
        <v>766.1</v>
      </c>
      <c r="K20" s="2">
        <f>VLOOKUP(Table39[[#This Row],[order_id]],Table4[#All],4,FALSE)</f>
        <v>7</v>
      </c>
      <c r="L20" s="2">
        <f>VLOOKUP(Table39[[#This Row],[order_id]],Table4[#All],5,FALSE)</f>
        <v>173.98</v>
      </c>
      <c r="M20" s="2">
        <f>VLOOKUP(Table39[[#This Row],[order_id]],Table4[#All],6,FALSE)</f>
        <v>1217.8599999999999</v>
      </c>
      <c r="N20" s="5">
        <v>44945</v>
      </c>
      <c r="O20" s="6" t="str">
        <f t="shared" si="0"/>
        <v>2023</v>
      </c>
      <c r="P20" s="2" t="str">
        <f t="shared" si="1"/>
        <v>January</v>
      </c>
      <c r="Q20" s="2" t="str">
        <f t="shared" si="2"/>
        <v>Thursday</v>
      </c>
      <c r="R20" s="2">
        <v>1140.6300000000001</v>
      </c>
    </row>
    <row r="21" spans="1:18" ht="15.75" customHeight="1">
      <c r="A21" s="2">
        <v>20</v>
      </c>
      <c r="B21" s="2">
        <v>3</v>
      </c>
      <c r="C21" s="2">
        <f>VLOOKUP(Table39[[#This Row],[order_id]],Table1[#All],1,FALSE)</f>
        <v>20</v>
      </c>
      <c r="D21" s="2" t="str">
        <f>VLOOKUP(Table39[[#This Row],[order_id]],customers!A:E,2,FALSE)</f>
        <v>Mateo Martin</v>
      </c>
      <c r="E21" s="2" t="str">
        <f>VLOOKUP(Table39[[#This Row],[order_id]],Table7[#All],3,FALSE)</f>
        <v>Male</v>
      </c>
      <c r="F21" s="2">
        <f>VLOOKUP(Table39[[#This Row],[order_id]],Table7[#All],4,FALSE)</f>
        <v>29</v>
      </c>
      <c r="G21" s="2" t="str">
        <f>VLOOKUP(Table39[[#This Row],[order_id]],Table7[#All],5,FALSE)</f>
        <v>Los Angeles</v>
      </c>
      <c r="H21" s="2" t="str">
        <f>VLOOKUP(Table39[[#This Row],[order_id]],Table1[#All],2,FALSE)</f>
        <v>Samsung Smart Microwave Oven</v>
      </c>
      <c r="I21" s="2" t="str">
        <f>VLOOKUP(Table39[[#This Row],[order_id]],Table1[#All],3,FALSE)</f>
        <v>Electronics</v>
      </c>
      <c r="J21" s="2">
        <f>VLOOKUP(Table39[[#This Row],[order_id]],Table1[#All],4,FALSE)</f>
        <v>872.47</v>
      </c>
      <c r="K21" s="2">
        <f>VLOOKUP(Table39[[#This Row],[order_id]],Table4[#All],4,FALSE)</f>
        <v>4</v>
      </c>
      <c r="L21" s="2">
        <f>VLOOKUP(Table39[[#This Row],[order_id]],Table4[#All],5,FALSE)</f>
        <v>497.17</v>
      </c>
      <c r="M21" s="2">
        <f>VLOOKUP(Table39[[#This Row],[order_id]],Table4[#All],6,FALSE)</f>
        <v>1988.68</v>
      </c>
      <c r="N21" s="5">
        <v>44946</v>
      </c>
      <c r="O21" s="6" t="str">
        <f t="shared" si="0"/>
        <v>2023</v>
      </c>
      <c r="P21" s="2" t="str">
        <f t="shared" si="1"/>
        <v>January</v>
      </c>
      <c r="Q21" s="2" t="str">
        <f t="shared" si="2"/>
        <v>Friday</v>
      </c>
      <c r="R21" s="2">
        <v>1570.77</v>
      </c>
    </row>
    <row r="22" spans="1:18" ht="15.75" customHeight="1">
      <c r="A22" s="2">
        <v>21</v>
      </c>
      <c r="B22" s="2">
        <v>23</v>
      </c>
      <c r="C22" s="2">
        <f>VLOOKUP(Table39[[#This Row],[order_id]],Table1[#All],1,FALSE)</f>
        <v>21</v>
      </c>
      <c r="D22" s="2" t="str">
        <f>VLOOKUP(Table39[[#This Row],[order_id]],customers!A:E,2,FALSE)</f>
        <v>Jack Lee</v>
      </c>
      <c r="E22" s="2" t="str">
        <f>VLOOKUP(Table39[[#This Row],[order_id]],Table7[#All],3,FALSE)</f>
        <v>Male</v>
      </c>
      <c r="F22" s="2">
        <f>VLOOKUP(Table39[[#This Row],[order_id]],Table7[#All],4,FALSE)</f>
        <v>27</v>
      </c>
      <c r="G22" s="2" t="str">
        <f>VLOOKUP(Table39[[#This Row],[order_id]],Table7[#All],5,FALSE)</f>
        <v>Phoenix</v>
      </c>
      <c r="H22" s="2" t="str">
        <f>VLOOKUP(Table39[[#This Row],[order_id]],Table1[#All],2,FALSE)</f>
        <v>Sennheiser Momentum True Wireless 3 Earbuds</v>
      </c>
      <c r="I22" s="2" t="str">
        <f>VLOOKUP(Table39[[#This Row],[order_id]],Table1[#All],3,FALSE)</f>
        <v>Accessories</v>
      </c>
      <c r="J22" s="2">
        <f>VLOOKUP(Table39[[#This Row],[order_id]],Table1[#All],4,FALSE)</f>
        <v>972.57</v>
      </c>
      <c r="K22" s="2">
        <f>VLOOKUP(Table39[[#This Row],[order_id]],Table4[#All],4,FALSE)</f>
        <v>4</v>
      </c>
      <c r="L22" s="2">
        <f>VLOOKUP(Table39[[#This Row],[order_id]],Table4[#All],5,FALSE)</f>
        <v>397.06</v>
      </c>
      <c r="M22" s="2">
        <f>VLOOKUP(Table39[[#This Row],[order_id]],Table4[#All],6,FALSE)</f>
        <v>1588.24</v>
      </c>
      <c r="N22" s="5">
        <v>44947</v>
      </c>
      <c r="O22" s="6" t="str">
        <f t="shared" si="0"/>
        <v>2023</v>
      </c>
      <c r="P22" s="2" t="str">
        <f t="shared" si="1"/>
        <v>January</v>
      </c>
      <c r="Q22" s="2" t="str">
        <f t="shared" si="2"/>
        <v>Saturday</v>
      </c>
      <c r="R22" s="2">
        <v>1053.43</v>
      </c>
    </row>
    <row r="23" spans="1:18" ht="15.75" customHeight="1">
      <c r="A23" s="2">
        <v>22</v>
      </c>
      <c r="B23" s="2">
        <v>64</v>
      </c>
      <c r="C23" s="2">
        <f>VLOOKUP(Table39[[#This Row],[order_id]],Table1[#All],1,FALSE)</f>
        <v>22</v>
      </c>
      <c r="D23" s="2" t="str">
        <f>VLOOKUP(Table39[[#This Row],[order_id]],customers!A:E,2,FALSE)</f>
        <v>Owen Perez</v>
      </c>
      <c r="E23" s="2" t="str">
        <f>VLOOKUP(Table39[[#This Row],[order_id]],Table7[#All],3,FALSE)</f>
        <v>Male</v>
      </c>
      <c r="F23" s="2">
        <f>VLOOKUP(Table39[[#This Row],[order_id]],Table7[#All],4,FALSE)</f>
        <v>49</v>
      </c>
      <c r="G23" s="2" t="str">
        <f>VLOOKUP(Table39[[#This Row],[order_id]],Table7[#All],5,FALSE)</f>
        <v>Houston</v>
      </c>
      <c r="H23" s="2" t="str">
        <f>VLOOKUP(Table39[[#This Row],[order_id]],Table1[#All],2,FALSE)</f>
        <v>Fitbit Versa 4</v>
      </c>
      <c r="I23" s="2" t="str">
        <f>VLOOKUP(Table39[[#This Row],[order_id]],Table1[#All],3,FALSE)</f>
        <v>Home Appliances</v>
      </c>
      <c r="J23" s="2">
        <f>VLOOKUP(Table39[[#This Row],[order_id]],Table1[#All],4,FALSE)</f>
        <v>616.87</v>
      </c>
      <c r="K23" s="2">
        <f>VLOOKUP(Table39[[#This Row],[order_id]],Table4[#All],4,FALSE)</f>
        <v>4</v>
      </c>
      <c r="L23" s="2">
        <f>VLOOKUP(Table39[[#This Row],[order_id]],Table4[#All],5,FALSE)</f>
        <v>138.57</v>
      </c>
      <c r="M23" s="2">
        <f>VLOOKUP(Table39[[#This Row],[order_id]],Table4[#All],6,FALSE)</f>
        <v>554.28</v>
      </c>
      <c r="N23" s="5">
        <v>44948</v>
      </c>
      <c r="O23" s="6" t="str">
        <f t="shared" si="0"/>
        <v>2023</v>
      </c>
      <c r="P23" s="2" t="str">
        <f t="shared" si="1"/>
        <v>January</v>
      </c>
      <c r="Q23" s="2" t="str">
        <f t="shared" si="2"/>
        <v>Sunday</v>
      </c>
      <c r="R23" s="2">
        <v>375.93</v>
      </c>
    </row>
    <row r="24" spans="1:18" ht="15.75" customHeight="1">
      <c r="A24" s="2">
        <v>23</v>
      </c>
      <c r="B24" s="2">
        <v>19</v>
      </c>
      <c r="C24" s="2">
        <f>VLOOKUP(Table39[[#This Row],[order_id]],Table1[#All],1,FALSE)</f>
        <v>23</v>
      </c>
      <c r="D24" s="2" t="str">
        <f>VLOOKUP(Table39[[#This Row],[order_id]],customers!A:E,2,FALSE)</f>
        <v>Theodore Thompson</v>
      </c>
      <c r="E24" s="2" t="str">
        <f>VLOOKUP(Table39[[#This Row],[order_id]],Table7[#All],3,FALSE)</f>
        <v>Male</v>
      </c>
      <c r="F24" s="2">
        <f>VLOOKUP(Table39[[#This Row],[order_id]],Table7[#All],4,FALSE)</f>
        <v>44</v>
      </c>
      <c r="G24" s="2" t="str">
        <f>VLOOKUP(Table39[[#This Row],[order_id]],Table7[#All],5,FALSE)</f>
        <v>Chicago</v>
      </c>
      <c r="H24" s="2" t="str">
        <f>VLOOKUP(Table39[[#This Row],[order_id]],Table1[#All],2,FALSE)</f>
        <v>Bose SoundLink Revolve+ Bluetooth Speaker</v>
      </c>
      <c r="I24" s="2" t="str">
        <f>VLOOKUP(Table39[[#This Row],[order_id]],Table1[#All],3,FALSE)</f>
        <v>Electronics</v>
      </c>
      <c r="J24" s="2">
        <f>VLOOKUP(Table39[[#This Row],[order_id]],Table1[#All],4,FALSE)</f>
        <v>595.86</v>
      </c>
      <c r="K24" s="2">
        <f>VLOOKUP(Table39[[#This Row],[order_id]],Table4[#All],4,FALSE)</f>
        <v>7</v>
      </c>
      <c r="L24" s="2">
        <f>VLOOKUP(Table39[[#This Row],[order_id]],Table4[#All],5,FALSE)</f>
        <v>316.23</v>
      </c>
      <c r="M24" s="2">
        <f>VLOOKUP(Table39[[#This Row],[order_id]],Table4[#All],6,FALSE)</f>
        <v>2213.61</v>
      </c>
      <c r="N24" s="5">
        <v>44949</v>
      </c>
      <c r="O24" s="6" t="str">
        <f t="shared" si="0"/>
        <v>2023</v>
      </c>
      <c r="P24" s="2" t="str">
        <f t="shared" si="1"/>
        <v>January</v>
      </c>
      <c r="Q24" s="2" t="str">
        <f t="shared" si="2"/>
        <v>Monday</v>
      </c>
      <c r="R24" s="2">
        <v>1588.75</v>
      </c>
    </row>
    <row r="25" spans="1:18" ht="15.75" customHeight="1">
      <c r="A25" s="2">
        <v>24</v>
      </c>
      <c r="B25" s="2">
        <v>79</v>
      </c>
      <c r="C25" s="2">
        <f>VLOOKUP(Table39[[#This Row],[order_id]],Table1[#All],1,FALSE)</f>
        <v>24</v>
      </c>
      <c r="D25" s="2" t="str">
        <f>VLOOKUP(Table39[[#This Row],[order_id]],customers!A:E,2,FALSE)</f>
        <v>Aiden White</v>
      </c>
      <c r="E25" s="2" t="str">
        <f>VLOOKUP(Table39[[#This Row],[order_id]],Table7[#All],3,FALSE)</f>
        <v>Male</v>
      </c>
      <c r="F25" s="2">
        <f>VLOOKUP(Table39[[#This Row],[order_id]],Table7[#All],4,FALSE)</f>
        <v>36</v>
      </c>
      <c r="G25" s="2" t="str">
        <f>VLOOKUP(Table39[[#This Row],[order_id]],Table7[#All],5,FALSE)</f>
        <v>Chicago</v>
      </c>
      <c r="H25" s="2" t="str">
        <f>VLOOKUP(Table39[[#This Row],[order_id]],Table1[#All],2,FALSE)</f>
        <v>Apple iPhone 14 Pro</v>
      </c>
      <c r="I25" s="2" t="str">
        <f>VLOOKUP(Table39[[#This Row],[order_id]],Table1[#All],3,FALSE)</f>
        <v>Home Appliances</v>
      </c>
      <c r="J25" s="2">
        <f>VLOOKUP(Table39[[#This Row],[order_id]],Table1[#All],4,FALSE)</f>
        <v>270.07</v>
      </c>
      <c r="K25" s="2">
        <f>VLOOKUP(Table39[[#This Row],[order_id]],Table4[#All],4,FALSE)</f>
        <v>5</v>
      </c>
      <c r="L25" s="2">
        <f>VLOOKUP(Table39[[#This Row],[order_id]],Table4[#All],5,FALSE)</f>
        <v>948.39</v>
      </c>
      <c r="M25" s="2">
        <f>VLOOKUP(Table39[[#This Row],[order_id]],Table4[#All],6,FALSE)</f>
        <v>4741.95</v>
      </c>
      <c r="N25" s="5">
        <v>44950</v>
      </c>
      <c r="O25" s="6" t="str">
        <f t="shared" si="0"/>
        <v>2023</v>
      </c>
      <c r="P25" s="2" t="str">
        <f t="shared" si="1"/>
        <v>January</v>
      </c>
      <c r="Q25" s="2" t="str">
        <f t="shared" si="2"/>
        <v>Tuesday</v>
      </c>
      <c r="R25" s="2">
        <v>1656.57</v>
      </c>
    </row>
    <row r="26" spans="1:18" ht="15.75" customHeight="1">
      <c r="A26" s="2">
        <v>25</v>
      </c>
      <c r="B26" s="2">
        <v>65</v>
      </c>
      <c r="C26" s="2">
        <f>VLOOKUP(Table39[[#This Row],[order_id]],Table1[#All],1,FALSE)</f>
        <v>25</v>
      </c>
      <c r="D26" s="2" t="str">
        <f>VLOOKUP(Table39[[#This Row],[order_id]],customers!A:E,2,FALSE)</f>
        <v>Samuel Harris</v>
      </c>
      <c r="E26" s="2" t="str">
        <f>VLOOKUP(Table39[[#This Row],[order_id]],Table7[#All],3,FALSE)</f>
        <v>Male</v>
      </c>
      <c r="F26" s="2">
        <f>VLOOKUP(Table39[[#This Row],[order_id]],Table7[#All],4,FALSE)</f>
        <v>38</v>
      </c>
      <c r="G26" s="2" t="str">
        <f>VLOOKUP(Table39[[#This Row],[order_id]],Table7[#All],5,FALSE)</f>
        <v>Chicago</v>
      </c>
      <c r="H26" s="2" t="str">
        <f>VLOOKUP(Table39[[#This Row],[order_id]],Table1[#All],2,FALSE)</f>
        <v>Tumi Alpha 3 Briefcase</v>
      </c>
      <c r="I26" s="2" t="str">
        <f>VLOOKUP(Table39[[#This Row],[order_id]],Table1[#All],3,FALSE)</f>
        <v>Electronics</v>
      </c>
      <c r="J26" s="2">
        <f>VLOOKUP(Table39[[#This Row],[order_id]],Table1[#All],4,FALSE)</f>
        <v>231.28</v>
      </c>
      <c r="K26" s="2">
        <f>VLOOKUP(Table39[[#This Row],[order_id]],Table4[#All],4,FALSE)</f>
        <v>9</v>
      </c>
      <c r="L26" s="2">
        <f>VLOOKUP(Table39[[#This Row],[order_id]],Table4[#All],5,FALSE)</f>
        <v>126.11</v>
      </c>
      <c r="M26" s="2">
        <f>VLOOKUP(Table39[[#This Row],[order_id]],Table4[#All],6,FALSE)</f>
        <v>1134.99</v>
      </c>
      <c r="N26" s="5">
        <v>44951</v>
      </c>
      <c r="O26" s="6" t="str">
        <f t="shared" si="0"/>
        <v>2023</v>
      </c>
      <c r="P26" s="2" t="str">
        <f t="shared" si="1"/>
        <v>January</v>
      </c>
      <c r="Q26" s="2" t="str">
        <f t="shared" si="2"/>
        <v>Wednesday</v>
      </c>
      <c r="R26" s="2">
        <v>742.28</v>
      </c>
    </row>
    <row r="27" spans="1:18" ht="15.75" customHeight="1">
      <c r="A27" s="2">
        <v>26</v>
      </c>
      <c r="B27" s="2">
        <v>98</v>
      </c>
      <c r="C27" s="2">
        <f>VLOOKUP(Table39[[#This Row],[order_id]],Table1[#All],1,FALSE)</f>
        <v>26</v>
      </c>
      <c r="D27" s="2" t="str">
        <f>VLOOKUP(Table39[[#This Row],[order_id]],customers!A:E,2,FALSE)</f>
        <v>Joseph Sanchez</v>
      </c>
      <c r="E27" s="2" t="str">
        <f>VLOOKUP(Table39[[#This Row],[order_id]],Table7[#All],3,FALSE)</f>
        <v>Male</v>
      </c>
      <c r="F27" s="2">
        <f>VLOOKUP(Table39[[#This Row],[order_id]],Table7[#All],4,FALSE)</f>
        <v>28</v>
      </c>
      <c r="G27" s="2" t="str">
        <f>VLOOKUP(Table39[[#This Row],[order_id]],Table7[#All],5,FALSE)</f>
        <v>Los Angeles</v>
      </c>
      <c r="H27" s="2" t="str">
        <f>VLOOKUP(Table39[[#This Row],[order_id]],Table1[#All],2,FALSE)</f>
        <v>Ember Temperature Control Smart Mug</v>
      </c>
      <c r="I27" s="2" t="str">
        <f>VLOOKUP(Table39[[#This Row],[order_id]],Table1[#All],3,FALSE)</f>
        <v>Home Appliances</v>
      </c>
      <c r="J27" s="2">
        <f>VLOOKUP(Table39[[#This Row],[order_id]],Table1[#All],4,FALSE)</f>
        <v>735.03</v>
      </c>
      <c r="K27" s="2">
        <f>VLOOKUP(Table39[[#This Row],[order_id]],Table4[#All],4,FALSE)</f>
        <v>8</v>
      </c>
      <c r="L27" s="2">
        <f>VLOOKUP(Table39[[#This Row],[order_id]],Table4[#All],5,FALSE)</f>
        <v>570.07000000000005</v>
      </c>
      <c r="M27" s="2">
        <f>VLOOKUP(Table39[[#This Row],[order_id]],Table4[#All],6,FALSE)</f>
        <v>4560.5600000000004</v>
      </c>
      <c r="N27" s="5">
        <v>44952</v>
      </c>
      <c r="O27" s="6" t="str">
        <f t="shared" si="0"/>
        <v>2023</v>
      </c>
      <c r="P27" s="2" t="str">
        <f t="shared" si="1"/>
        <v>January</v>
      </c>
      <c r="Q27" s="2" t="str">
        <f t="shared" si="2"/>
        <v>Thursday</v>
      </c>
      <c r="R27" s="2">
        <v>25.44</v>
      </c>
    </row>
    <row r="28" spans="1:18" ht="15.75" customHeight="1">
      <c r="A28" s="2">
        <v>27</v>
      </c>
      <c r="B28" s="2">
        <v>50</v>
      </c>
      <c r="C28" s="2">
        <f>VLOOKUP(Table39[[#This Row],[order_id]],Table1[#All],1,FALSE)</f>
        <v>27</v>
      </c>
      <c r="D28" s="2" t="str">
        <f>VLOOKUP(Table39[[#This Row],[order_id]],customers!A:E,2,FALSE)</f>
        <v>John Clark</v>
      </c>
      <c r="E28" s="2" t="str">
        <f>VLOOKUP(Table39[[#This Row],[order_id]],Table7[#All],3,FALSE)</f>
        <v>Male</v>
      </c>
      <c r="F28" s="2">
        <f>VLOOKUP(Table39[[#This Row],[order_id]],Table7[#All],4,FALSE)</f>
        <v>37</v>
      </c>
      <c r="G28" s="2" t="str">
        <f>VLOOKUP(Table39[[#This Row],[order_id]],Table7[#All],5,FALSE)</f>
        <v>Phoenix</v>
      </c>
      <c r="H28" s="2" t="str">
        <f>VLOOKUP(Table39[[#This Row],[order_id]],Table1[#All],2,FALSE)</f>
        <v>Bosch 800 Series Dishwasher</v>
      </c>
      <c r="I28" s="2" t="str">
        <f>VLOOKUP(Table39[[#This Row],[order_id]],Table1[#All],3,FALSE)</f>
        <v>Electronics</v>
      </c>
      <c r="J28" s="2">
        <f>VLOOKUP(Table39[[#This Row],[order_id]],Table1[#All],4,FALSE)</f>
        <v>706.08</v>
      </c>
      <c r="K28" s="2">
        <f>VLOOKUP(Table39[[#This Row],[order_id]],Table4[#All],4,FALSE)</f>
        <v>9</v>
      </c>
      <c r="L28" s="2">
        <f>VLOOKUP(Table39[[#This Row],[order_id]],Table4[#All],5,FALSE)</f>
        <v>392.79</v>
      </c>
      <c r="M28" s="2">
        <f>VLOOKUP(Table39[[#This Row],[order_id]],Table4[#All],6,FALSE)</f>
        <v>3535.11</v>
      </c>
      <c r="N28" s="5">
        <v>44953</v>
      </c>
      <c r="O28" s="6" t="str">
        <f t="shared" si="0"/>
        <v>2023</v>
      </c>
      <c r="P28" s="2" t="str">
        <f t="shared" si="1"/>
        <v>January</v>
      </c>
      <c r="Q28" s="2" t="str">
        <f t="shared" si="2"/>
        <v>Friday</v>
      </c>
      <c r="R28" s="2">
        <v>1585.99</v>
      </c>
    </row>
    <row r="29" spans="1:18" ht="15.75" customHeight="1">
      <c r="A29" s="2">
        <v>28</v>
      </c>
      <c r="B29" s="2">
        <v>70</v>
      </c>
      <c r="C29" s="2">
        <f>VLOOKUP(Table39[[#This Row],[order_id]],Table1[#All],1,FALSE)</f>
        <v>28</v>
      </c>
      <c r="D29" s="2" t="str">
        <f>VLOOKUP(Table39[[#This Row],[order_id]],customers!A:E,2,FALSE)</f>
        <v>David Ramirez</v>
      </c>
      <c r="E29" s="2" t="str">
        <f>VLOOKUP(Table39[[#This Row],[order_id]],Table7[#All],3,FALSE)</f>
        <v>Male</v>
      </c>
      <c r="F29" s="2">
        <f>VLOOKUP(Table39[[#This Row],[order_id]],Table7[#All],4,FALSE)</f>
        <v>63</v>
      </c>
      <c r="G29" s="2" t="str">
        <f>VLOOKUP(Table39[[#This Row],[order_id]],Table7[#All],5,FALSE)</f>
        <v>Chicago</v>
      </c>
      <c r="H29" s="2" t="str">
        <f>VLOOKUP(Table39[[#This Row],[order_id]],Table1[#All],2,FALSE)</f>
        <v>Garmin Fenix 7X Sapphire Solar GPS Watch</v>
      </c>
      <c r="I29" s="2" t="str">
        <f>VLOOKUP(Table39[[#This Row],[order_id]],Table1[#All],3,FALSE)</f>
        <v>Home Appliances</v>
      </c>
      <c r="J29" s="2">
        <f>VLOOKUP(Table39[[#This Row],[order_id]],Table1[#All],4,FALSE)</f>
        <v>391.59</v>
      </c>
      <c r="K29" s="2">
        <f>VLOOKUP(Table39[[#This Row],[order_id]],Table4[#All],4,FALSE)</f>
        <v>8</v>
      </c>
      <c r="L29" s="2">
        <f>VLOOKUP(Table39[[#This Row],[order_id]],Table4[#All],5,FALSE)</f>
        <v>671.4</v>
      </c>
      <c r="M29" s="2">
        <f>VLOOKUP(Table39[[#This Row],[order_id]],Table4[#All],6,FALSE)</f>
        <v>5371.2</v>
      </c>
      <c r="N29" s="5">
        <v>44954</v>
      </c>
      <c r="O29" s="6" t="str">
        <f t="shared" si="0"/>
        <v>2023</v>
      </c>
      <c r="P29" s="2" t="str">
        <f t="shared" si="1"/>
        <v>January</v>
      </c>
      <c r="Q29" s="2" t="str">
        <f t="shared" si="2"/>
        <v>Saturday</v>
      </c>
      <c r="R29" s="2">
        <v>879.49</v>
      </c>
    </row>
    <row r="30" spans="1:18" ht="15.75" customHeight="1">
      <c r="A30" s="2">
        <v>29</v>
      </c>
      <c r="B30" s="2">
        <v>91</v>
      </c>
      <c r="C30" s="2">
        <f>VLOOKUP(Table39[[#This Row],[order_id]],Table1[#All],1,FALSE)</f>
        <v>29</v>
      </c>
      <c r="D30" s="2" t="str">
        <f>VLOOKUP(Table39[[#This Row],[order_id]],customers!A:E,2,FALSE)</f>
        <v>Wyatt Lewis</v>
      </c>
      <c r="E30" s="2" t="str">
        <f>VLOOKUP(Table39[[#This Row],[order_id]],Table7[#All],3,FALSE)</f>
        <v>Male</v>
      </c>
      <c r="F30" s="2">
        <f>VLOOKUP(Table39[[#This Row],[order_id]],Table7[#All],4,FALSE)</f>
        <v>64</v>
      </c>
      <c r="G30" s="2" t="str">
        <f>VLOOKUP(Table39[[#This Row],[order_id]],Table7[#All],5,FALSE)</f>
        <v>Chicago</v>
      </c>
      <c r="H30" s="2" t="str">
        <f>VLOOKUP(Table39[[#This Row],[order_id]],Table1[#All],2,FALSE)</f>
        <v>Microsoft Surface Pro 9</v>
      </c>
      <c r="I30" s="2" t="str">
        <f>VLOOKUP(Table39[[#This Row],[order_id]],Table1[#All],3,FALSE)</f>
        <v>Electronics</v>
      </c>
      <c r="J30" s="2">
        <f>VLOOKUP(Table39[[#This Row],[order_id]],Table1[#All],4,FALSE)</f>
        <v>172.64</v>
      </c>
      <c r="K30" s="2">
        <f>VLOOKUP(Table39[[#This Row],[order_id]],Table4[#All],4,FALSE)</f>
        <v>8</v>
      </c>
      <c r="L30" s="2">
        <f>VLOOKUP(Table39[[#This Row],[order_id]],Table4[#All],5,FALSE)</f>
        <v>280.7</v>
      </c>
      <c r="M30" s="2">
        <f>VLOOKUP(Table39[[#This Row],[order_id]],Table4[#All],6,FALSE)</f>
        <v>2245.6</v>
      </c>
      <c r="N30" s="5">
        <v>44955</v>
      </c>
      <c r="O30" s="6" t="str">
        <f t="shared" si="0"/>
        <v>2023</v>
      </c>
      <c r="P30" s="2" t="str">
        <f t="shared" si="1"/>
        <v>January</v>
      </c>
      <c r="Q30" s="2" t="str">
        <f t="shared" si="2"/>
        <v>Sunday</v>
      </c>
      <c r="R30" s="2">
        <v>1831.17</v>
      </c>
    </row>
    <row r="31" spans="1:18" ht="15.75" customHeight="1">
      <c r="A31" s="2">
        <v>30</v>
      </c>
      <c r="B31" s="2">
        <v>45</v>
      </c>
      <c r="C31" s="2">
        <f>VLOOKUP(Table39[[#This Row],[order_id]],Table1[#All],1,FALSE)</f>
        <v>30</v>
      </c>
      <c r="D31" s="2" t="str">
        <f>VLOOKUP(Table39[[#This Row],[order_id]],customers!A:E,2,FALSE)</f>
        <v>Matthew Robinson</v>
      </c>
      <c r="E31" s="2" t="str">
        <f>VLOOKUP(Table39[[#This Row],[order_id]],Table7[#All],3,FALSE)</f>
        <v>Male</v>
      </c>
      <c r="F31" s="2">
        <f>VLOOKUP(Table39[[#This Row],[order_id]],Table7[#All],4,FALSE)</f>
        <v>37</v>
      </c>
      <c r="G31" s="2" t="str">
        <f>VLOOKUP(Table39[[#This Row],[order_id]],Table7[#All],5,FALSE)</f>
        <v>New York</v>
      </c>
      <c r="H31" s="2" t="str">
        <f>VLOOKUP(Table39[[#This Row],[order_id]],Table1[#All],2,FALSE)</f>
        <v>Google Pixel 7 Pro</v>
      </c>
      <c r="I31" s="2" t="str">
        <f>VLOOKUP(Table39[[#This Row],[order_id]],Table1[#All],3,FALSE)</f>
        <v>Accessories</v>
      </c>
      <c r="J31" s="2">
        <f>VLOOKUP(Table39[[#This Row],[order_id]],Table1[#All],4,FALSE)</f>
        <v>879.31</v>
      </c>
      <c r="K31" s="2">
        <f>VLOOKUP(Table39[[#This Row],[order_id]],Table4[#All],4,FALSE)</f>
        <v>7</v>
      </c>
      <c r="L31" s="2">
        <f>VLOOKUP(Table39[[#This Row],[order_id]],Table4[#All],5,FALSE)</f>
        <v>563.05999999999995</v>
      </c>
      <c r="M31" s="2">
        <f>VLOOKUP(Table39[[#This Row],[order_id]],Table4[#All],6,FALSE)</f>
        <v>3941.4199999999996</v>
      </c>
      <c r="N31" s="5">
        <v>44956</v>
      </c>
      <c r="O31" s="6" t="str">
        <f t="shared" si="0"/>
        <v>2023</v>
      </c>
      <c r="P31" s="2" t="str">
        <f t="shared" si="1"/>
        <v>January</v>
      </c>
      <c r="Q31" s="2" t="str">
        <f t="shared" si="2"/>
        <v>Monday</v>
      </c>
      <c r="R31" s="2">
        <v>1420.97</v>
      </c>
    </row>
    <row r="32" spans="1:18" ht="15.75" customHeight="1">
      <c r="A32" s="2">
        <v>31</v>
      </c>
      <c r="B32" s="2">
        <v>77</v>
      </c>
      <c r="C32" s="2">
        <f>VLOOKUP(Table39[[#This Row],[order_id]],Table1[#All],1,FALSE)</f>
        <v>31</v>
      </c>
      <c r="D32" s="2" t="str">
        <f>VLOOKUP(Table39[[#This Row],[order_id]],customers!A:E,2,FALSE)</f>
        <v>Luke Walker</v>
      </c>
      <c r="E32" s="2" t="str">
        <f>VLOOKUP(Table39[[#This Row],[order_id]],Table7[#All],3,FALSE)</f>
        <v>Male</v>
      </c>
      <c r="F32" s="2">
        <f>VLOOKUP(Table39[[#This Row],[order_id]],Table7[#All],4,FALSE)</f>
        <v>40</v>
      </c>
      <c r="G32" s="2" t="str">
        <f>VLOOKUP(Table39[[#This Row],[order_id]],Table7[#All],5,FALSE)</f>
        <v>Los Angeles</v>
      </c>
      <c r="H32" s="2" t="str">
        <f>VLOOKUP(Table39[[#This Row],[order_id]],Table1[#All],2,FALSE)</f>
        <v>Apple AirPods Max</v>
      </c>
      <c r="I32" s="2" t="str">
        <f>VLOOKUP(Table39[[#This Row],[order_id]],Table1[#All],3,FALSE)</f>
        <v>Accessories</v>
      </c>
      <c r="J32" s="2">
        <f>VLOOKUP(Table39[[#This Row],[order_id]],Table1[#All],4,FALSE)</f>
        <v>537.09</v>
      </c>
      <c r="K32" s="2">
        <f>VLOOKUP(Table39[[#This Row],[order_id]],Table4[#All],4,FALSE)</f>
        <v>7</v>
      </c>
      <c r="L32" s="2">
        <f>VLOOKUP(Table39[[#This Row],[order_id]],Table4[#All],5,FALSE)</f>
        <v>705.7</v>
      </c>
      <c r="M32" s="2">
        <f>VLOOKUP(Table39[[#This Row],[order_id]],Table4[#All],6,FALSE)</f>
        <v>4939.9000000000005</v>
      </c>
      <c r="N32" s="5">
        <v>44957</v>
      </c>
      <c r="O32" s="6" t="str">
        <f t="shared" si="0"/>
        <v>2023</v>
      </c>
      <c r="P32" s="2" t="str">
        <f t="shared" si="1"/>
        <v>January</v>
      </c>
      <c r="Q32" s="2" t="str">
        <f t="shared" si="2"/>
        <v>Tuesday</v>
      </c>
      <c r="R32" s="2">
        <v>652.36</v>
      </c>
    </row>
    <row r="33" spans="1:18" ht="15.75" customHeight="1">
      <c r="A33" s="2">
        <v>32</v>
      </c>
      <c r="B33" s="2">
        <v>48</v>
      </c>
      <c r="C33" s="2">
        <f>VLOOKUP(Table39[[#This Row],[order_id]],Table1[#All],1,FALSE)</f>
        <v>32</v>
      </c>
      <c r="D33" s="2" t="str">
        <f>VLOOKUP(Table39[[#This Row],[order_id]],customers!A:E,2,FALSE)</f>
        <v>Asher Young</v>
      </c>
      <c r="E33" s="2" t="str">
        <f>VLOOKUP(Table39[[#This Row],[order_id]],Table7[#All],3,FALSE)</f>
        <v>Male</v>
      </c>
      <c r="F33" s="2">
        <f>VLOOKUP(Table39[[#This Row],[order_id]],Table7[#All],4,FALSE)</f>
        <v>25</v>
      </c>
      <c r="G33" s="2" t="str">
        <f>VLOOKUP(Table39[[#This Row],[order_id]],Table7[#All],5,FALSE)</f>
        <v>Houston</v>
      </c>
      <c r="H33" s="2" t="str">
        <f>VLOOKUP(Table39[[#This Row],[order_id]],Table1[#All],2,FALSE)</f>
        <v>Honeywell QuietSet Tower Fan</v>
      </c>
      <c r="I33" s="2" t="str">
        <f>VLOOKUP(Table39[[#This Row],[order_id]],Table1[#All],3,FALSE)</f>
        <v>Electronics</v>
      </c>
      <c r="J33" s="2">
        <f>VLOOKUP(Table39[[#This Row],[order_id]],Table1[#All],4,FALSE)</f>
        <v>331.57</v>
      </c>
      <c r="K33" s="2">
        <f>VLOOKUP(Table39[[#This Row],[order_id]],Table4[#All],4,FALSE)</f>
        <v>2</v>
      </c>
      <c r="L33" s="2">
        <f>VLOOKUP(Table39[[#This Row],[order_id]],Table4[#All],5,FALSE)</f>
        <v>357.57</v>
      </c>
      <c r="M33" s="2">
        <f>VLOOKUP(Table39[[#This Row],[order_id]],Table4[#All],6,FALSE)</f>
        <v>715.14</v>
      </c>
      <c r="N33" s="5">
        <v>44958</v>
      </c>
      <c r="O33" s="6" t="str">
        <f t="shared" si="0"/>
        <v>2023</v>
      </c>
      <c r="P33" s="2" t="str">
        <f t="shared" si="1"/>
        <v>February</v>
      </c>
      <c r="Q33" s="2" t="str">
        <f t="shared" si="2"/>
        <v>Wednesday</v>
      </c>
      <c r="R33" s="2">
        <v>1809.09</v>
      </c>
    </row>
    <row r="34" spans="1:18" ht="15.75" customHeight="1">
      <c r="A34" s="2">
        <v>33</v>
      </c>
      <c r="B34" s="2">
        <v>82</v>
      </c>
      <c r="C34" s="2">
        <f>VLOOKUP(Table39[[#This Row],[order_id]],Table1[#All],1,FALSE)</f>
        <v>33</v>
      </c>
      <c r="D34" s="2" t="str">
        <f>VLOOKUP(Table39[[#This Row],[order_id]],customers!A:E,2,FALSE)</f>
        <v>Carter Allen</v>
      </c>
      <c r="E34" s="2" t="str">
        <f>VLOOKUP(Table39[[#This Row],[order_id]],Table7[#All],3,FALSE)</f>
        <v>Male</v>
      </c>
      <c r="F34" s="2">
        <f>VLOOKUP(Table39[[#This Row],[order_id]],Table7[#All],4,FALSE)</f>
        <v>48</v>
      </c>
      <c r="G34" s="2" t="str">
        <f>VLOOKUP(Table39[[#This Row],[order_id]],Table7[#All],5,FALSE)</f>
        <v>Houston</v>
      </c>
      <c r="H34" s="2" t="str">
        <f>VLOOKUP(Table39[[#This Row],[order_id]],Table1[#All],2,FALSE)</f>
        <v>Harman Kardon Onyx Studio 7</v>
      </c>
      <c r="I34" s="2" t="str">
        <f>VLOOKUP(Table39[[#This Row],[order_id]],Table1[#All],3,FALSE)</f>
        <v>Electronics</v>
      </c>
      <c r="J34" s="2">
        <f>VLOOKUP(Table39[[#This Row],[order_id]],Table1[#All],4,FALSE)</f>
        <v>644.4</v>
      </c>
      <c r="K34" s="2">
        <f>VLOOKUP(Table39[[#This Row],[order_id]],Table4[#All],4,FALSE)</f>
        <v>8</v>
      </c>
      <c r="L34" s="2">
        <f>VLOOKUP(Table39[[#This Row],[order_id]],Table4[#All],5,FALSE)</f>
        <v>509.9</v>
      </c>
      <c r="M34" s="2">
        <f>VLOOKUP(Table39[[#This Row],[order_id]],Table4[#All],6,FALSE)</f>
        <v>4079.2</v>
      </c>
      <c r="N34" s="5">
        <v>44959</v>
      </c>
      <c r="O34" s="6" t="str">
        <f t="shared" si="0"/>
        <v>2023</v>
      </c>
      <c r="P34" s="2" t="str">
        <f t="shared" si="1"/>
        <v>February</v>
      </c>
      <c r="Q34" s="2" t="str">
        <f t="shared" si="2"/>
        <v>Thursday</v>
      </c>
      <c r="R34" s="2">
        <v>680.17</v>
      </c>
    </row>
    <row r="35" spans="1:18" ht="15.75" customHeight="1">
      <c r="A35" s="2">
        <v>34</v>
      </c>
      <c r="B35" s="2">
        <v>63</v>
      </c>
      <c r="C35" s="2">
        <f>VLOOKUP(Table39[[#This Row],[order_id]],Table1[#All],1,FALSE)</f>
        <v>34</v>
      </c>
      <c r="D35" s="2" t="str">
        <f>VLOOKUP(Table39[[#This Row],[order_id]],customers!A:E,2,FALSE)</f>
        <v>Julian King</v>
      </c>
      <c r="E35" s="2" t="str">
        <f>VLOOKUP(Table39[[#This Row],[order_id]],Table7[#All],3,FALSE)</f>
        <v>Male</v>
      </c>
      <c r="F35" s="2">
        <f>VLOOKUP(Table39[[#This Row],[order_id]],Table7[#All],4,FALSE)</f>
        <v>31</v>
      </c>
      <c r="G35" s="2" t="str">
        <f>VLOOKUP(Table39[[#This Row],[order_id]],Table7[#All],5,FALSE)</f>
        <v>Phoenix</v>
      </c>
      <c r="H35" s="2" t="str">
        <f>VLOOKUP(Table39[[#This Row],[order_id]],Table1[#All],2,FALSE)</f>
        <v>Ring Video Doorbell Pro 2</v>
      </c>
      <c r="I35" s="2" t="str">
        <f>VLOOKUP(Table39[[#This Row],[order_id]],Table1[#All],3,FALSE)</f>
        <v>Electronics</v>
      </c>
      <c r="J35" s="2">
        <f>VLOOKUP(Table39[[#This Row],[order_id]],Table1[#All],4,FALSE)</f>
        <v>726.36</v>
      </c>
      <c r="K35" s="2">
        <f>VLOOKUP(Table39[[#This Row],[order_id]],Table4[#All],4,FALSE)</f>
        <v>6</v>
      </c>
      <c r="L35" s="2">
        <f>VLOOKUP(Table39[[#This Row],[order_id]],Table4[#All],5,FALSE)</f>
        <v>762.15</v>
      </c>
      <c r="M35" s="2">
        <f>VLOOKUP(Table39[[#This Row],[order_id]],Table4[#All],6,FALSE)</f>
        <v>4572.8999999999996</v>
      </c>
      <c r="N35" s="5">
        <v>44960</v>
      </c>
      <c r="O35" s="6" t="str">
        <f t="shared" si="0"/>
        <v>2023</v>
      </c>
      <c r="P35" s="2" t="str">
        <f t="shared" si="1"/>
        <v>February</v>
      </c>
      <c r="Q35" s="2" t="str">
        <f t="shared" si="2"/>
        <v>Friday</v>
      </c>
      <c r="R35" s="2">
        <v>1904.83</v>
      </c>
    </row>
    <row r="36" spans="1:18" ht="15.75" customHeight="1">
      <c r="A36" s="2">
        <v>35</v>
      </c>
      <c r="B36" s="2">
        <v>66</v>
      </c>
      <c r="C36" s="2">
        <f>VLOOKUP(Table39[[#This Row],[order_id]],Table1[#All],1,FALSE)</f>
        <v>35</v>
      </c>
      <c r="D36" s="2" t="str">
        <f>VLOOKUP(Table39[[#This Row],[order_id]],customers!A:E,2,FALSE)</f>
        <v>Grayson Wright</v>
      </c>
      <c r="E36" s="2" t="str">
        <f>VLOOKUP(Table39[[#This Row],[order_id]],Table7[#All],3,FALSE)</f>
        <v>Male</v>
      </c>
      <c r="F36" s="2">
        <f>VLOOKUP(Table39[[#This Row],[order_id]],Table7[#All],4,FALSE)</f>
        <v>21</v>
      </c>
      <c r="G36" s="2" t="str">
        <f>VLOOKUP(Table39[[#This Row],[order_id]],Table7[#All],5,FALSE)</f>
        <v>Phoenix</v>
      </c>
      <c r="H36" s="2" t="str">
        <f>VLOOKUP(Table39[[#This Row],[order_id]],Table1[#All],2,FALSE)</f>
        <v>Gucci GG Marmont Belt</v>
      </c>
      <c r="I36" s="2" t="str">
        <f>VLOOKUP(Table39[[#This Row],[order_id]],Table1[#All],3,FALSE)</f>
        <v>Accessories</v>
      </c>
      <c r="J36" s="2">
        <f>VLOOKUP(Table39[[#This Row],[order_id]],Table1[#All],4,FALSE)</f>
        <v>860.37</v>
      </c>
      <c r="K36" s="2">
        <f>VLOOKUP(Table39[[#This Row],[order_id]],Table4[#All],4,FALSE)</f>
        <v>8</v>
      </c>
      <c r="L36" s="2">
        <f>VLOOKUP(Table39[[#This Row],[order_id]],Table4[#All],5,FALSE)</f>
        <v>742.66</v>
      </c>
      <c r="M36" s="2">
        <f>VLOOKUP(Table39[[#This Row],[order_id]],Table4[#All],6,FALSE)</f>
        <v>5941.28</v>
      </c>
      <c r="N36" s="5">
        <v>44961</v>
      </c>
      <c r="O36" s="6" t="str">
        <f t="shared" si="0"/>
        <v>2023</v>
      </c>
      <c r="P36" s="2" t="str">
        <f t="shared" si="1"/>
        <v>February</v>
      </c>
      <c r="Q36" s="2" t="str">
        <f t="shared" si="2"/>
        <v>Saturday</v>
      </c>
      <c r="R36" s="2">
        <v>225.25</v>
      </c>
    </row>
    <row r="37" spans="1:18" ht="15.75" customHeight="1">
      <c r="A37" s="2">
        <v>36</v>
      </c>
      <c r="B37" s="2">
        <v>59</v>
      </c>
      <c r="C37" s="2">
        <f>VLOOKUP(Table39[[#This Row],[order_id]],Table1[#All],1,FALSE)</f>
        <v>36</v>
      </c>
      <c r="D37" s="2" t="str">
        <f>VLOOKUP(Table39[[#This Row],[order_id]],customers!A:E,2,FALSE)</f>
        <v>Leo Scott</v>
      </c>
      <c r="E37" s="2" t="str">
        <f>VLOOKUP(Table39[[#This Row],[order_id]],Table7[#All],3,FALSE)</f>
        <v>Male</v>
      </c>
      <c r="F37" s="2">
        <f>VLOOKUP(Table39[[#This Row],[order_id]],Table7[#All],4,FALSE)</f>
        <v>46</v>
      </c>
      <c r="G37" s="2" t="str">
        <f>VLOOKUP(Table39[[#This Row],[order_id]],Table7[#All],5,FALSE)</f>
        <v>Los Angeles</v>
      </c>
      <c r="H37" s="2" t="str">
        <f>VLOOKUP(Table39[[#This Row],[order_id]],Table1[#All],2,FALSE)</f>
        <v>Oculus Quest 2 VR Headset</v>
      </c>
      <c r="I37" s="2" t="str">
        <f>VLOOKUP(Table39[[#This Row],[order_id]],Table1[#All],3,FALSE)</f>
        <v>Accessories</v>
      </c>
      <c r="J37" s="2">
        <f>VLOOKUP(Table39[[#This Row],[order_id]],Table1[#All],4,FALSE)</f>
        <v>22.27</v>
      </c>
      <c r="K37" s="2">
        <f>VLOOKUP(Table39[[#This Row],[order_id]],Table4[#All],4,FALSE)</f>
        <v>8</v>
      </c>
      <c r="L37" s="2">
        <f>VLOOKUP(Table39[[#This Row],[order_id]],Table4[#All],5,FALSE)</f>
        <v>857.85</v>
      </c>
      <c r="M37" s="2">
        <f>VLOOKUP(Table39[[#This Row],[order_id]],Table4[#All],6,FALSE)</f>
        <v>6862.8</v>
      </c>
      <c r="N37" s="5">
        <v>44962</v>
      </c>
      <c r="O37" s="6" t="str">
        <f t="shared" si="0"/>
        <v>2023</v>
      </c>
      <c r="P37" s="2" t="str">
        <f t="shared" si="1"/>
        <v>February</v>
      </c>
      <c r="Q37" s="2" t="str">
        <f t="shared" si="2"/>
        <v>Sunday</v>
      </c>
      <c r="R37" s="2">
        <v>1618.18</v>
      </c>
    </row>
    <row r="38" spans="1:18" ht="15.75" customHeight="1">
      <c r="A38" s="2">
        <v>37</v>
      </c>
      <c r="B38" s="2">
        <v>71</v>
      </c>
      <c r="C38" s="2">
        <f>VLOOKUP(Table39[[#This Row],[order_id]],Table1[#All],1,FALSE)</f>
        <v>37</v>
      </c>
      <c r="D38" s="2" t="str">
        <f>VLOOKUP(Table39[[#This Row],[order_id]],customers!A:E,2,FALSE)</f>
        <v>Jayden Torres</v>
      </c>
      <c r="E38" s="2" t="str">
        <f>VLOOKUP(Table39[[#This Row],[order_id]],Table7[#All],3,FALSE)</f>
        <v>Male</v>
      </c>
      <c r="F38" s="2">
        <f>VLOOKUP(Table39[[#This Row],[order_id]],Table7[#All],4,FALSE)</f>
        <v>39</v>
      </c>
      <c r="G38" s="2" t="str">
        <f>VLOOKUP(Table39[[#This Row],[order_id]],Table7[#All],5,FALSE)</f>
        <v>Los Angeles</v>
      </c>
      <c r="H38" s="2" t="str">
        <f>VLOOKUP(Table39[[#This Row],[order_id]],Table1[#All],2,FALSE)</f>
        <v>NVIDIA GeForce RTX 3080 Graphics Card</v>
      </c>
      <c r="I38" s="2" t="str">
        <f>VLOOKUP(Table39[[#This Row],[order_id]],Table1[#All],3,FALSE)</f>
        <v>Electronics</v>
      </c>
      <c r="J38" s="2">
        <f>VLOOKUP(Table39[[#This Row],[order_id]],Table1[#All],4,FALSE)</f>
        <v>752.55</v>
      </c>
      <c r="K38" s="2">
        <f>VLOOKUP(Table39[[#This Row],[order_id]],Table4[#All],4,FALSE)</f>
        <v>5</v>
      </c>
      <c r="L38" s="2">
        <f>VLOOKUP(Table39[[#This Row],[order_id]],Table4[#All],5,FALSE)</f>
        <v>850.51</v>
      </c>
      <c r="M38" s="2">
        <f>VLOOKUP(Table39[[#This Row],[order_id]],Table4[#All],6,FALSE)</f>
        <v>4252.55</v>
      </c>
      <c r="N38" s="5">
        <v>44963</v>
      </c>
      <c r="O38" s="6" t="str">
        <f t="shared" si="0"/>
        <v>2023</v>
      </c>
      <c r="P38" s="2" t="str">
        <f t="shared" si="1"/>
        <v>February</v>
      </c>
      <c r="Q38" s="2" t="str">
        <f t="shared" si="2"/>
        <v>Monday</v>
      </c>
      <c r="R38" s="2">
        <v>1207.5899999999999</v>
      </c>
    </row>
    <row r="39" spans="1:18" ht="15.75" customHeight="1">
      <c r="A39" s="2">
        <v>38</v>
      </c>
      <c r="B39" s="2">
        <v>41</v>
      </c>
      <c r="C39" s="2">
        <f>VLOOKUP(Table39[[#This Row],[order_id]],Table1[#All],1,FALSE)</f>
        <v>38</v>
      </c>
      <c r="D39" s="2" t="str">
        <f>VLOOKUP(Table39[[#This Row],[order_id]],customers!A:E,2,FALSE)</f>
        <v>Gabriel Nguyen</v>
      </c>
      <c r="E39" s="2" t="str">
        <f>VLOOKUP(Table39[[#This Row],[order_id]],Table7[#All],3,FALSE)</f>
        <v>Male</v>
      </c>
      <c r="F39" s="2">
        <f>VLOOKUP(Table39[[#This Row],[order_id]],Table7[#All],4,FALSE)</f>
        <v>22</v>
      </c>
      <c r="G39" s="2" t="str">
        <f>VLOOKUP(Table39[[#This Row],[order_id]],Table7[#All],5,FALSE)</f>
        <v>Houston</v>
      </c>
      <c r="H39" s="2" t="str">
        <f>VLOOKUP(Table39[[#This Row],[order_id]],Table1[#All],2,FALSE)</f>
        <v>Apple MacBook Pro (16-inch, M1 Max)</v>
      </c>
      <c r="I39" s="2" t="str">
        <f>VLOOKUP(Table39[[#This Row],[order_id]],Table1[#All],3,FALSE)</f>
        <v>Accessories</v>
      </c>
      <c r="J39" s="2">
        <f>VLOOKUP(Table39[[#This Row],[order_id]],Table1[#All],4,FALSE)</f>
        <v>545.08000000000004</v>
      </c>
      <c r="K39" s="2">
        <f>VLOOKUP(Table39[[#This Row],[order_id]],Table4[#All],4,FALSE)</f>
        <v>8</v>
      </c>
      <c r="L39" s="2">
        <f>VLOOKUP(Table39[[#This Row],[order_id]],Table4[#All],5,FALSE)</f>
        <v>170.53</v>
      </c>
      <c r="M39" s="2">
        <f>VLOOKUP(Table39[[#This Row],[order_id]],Table4[#All],6,FALSE)</f>
        <v>1364.24</v>
      </c>
      <c r="N39" s="5">
        <v>44964</v>
      </c>
      <c r="O39" s="6" t="str">
        <f t="shared" si="0"/>
        <v>2023</v>
      </c>
      <c r="P39" s="2" t="str">
        <f t="shared" si="1"/>
        <v>February</v>
      </c>
      <c r="Q39" s="2" t="str">
        <f t="shared" si="2"/>
        <v>Tuesday</v>
      </c>
      <c r="R39" s="2">
        <v>1095.9000000000001</v>
      </c>
    </row>
    <row r="40" spans="1:18" ht="15.75" customHeight="1">
      <c r="A40" s="2">
        <v>39</v>
      </c>
      <c r="B40" s="2">
        <v>86</v>
      </c>
      <c r="C40" s="2">
        <f>VLOOKUP(Table39[[#This Row],[order_id]],Table1[#All],1,FALSE)</f>
        <v>39</v>
      </c>
      <c r="D40" s="2" t="str">
        <f>VLOOKUP(Table39[[#This Row],[order_id]],customers!A:E,2,FALSE)</f>
        <v>Isaac Hill</v>
      </c>
      <c r="E40" s="2" t="str">
        <f>VLOOKUP(Table39[[#This Row],[order_id]],Table7[#All],3,FALSE)</f>
        <v>Male</v>
      </c>
      <c r="F40" s="2">
        <f>VLOOKUP(Table39[[#This Row],[order_id]],Table7[#All],4,FALSE)</f>
        <v>46</v>
      </c>
      <c r="G40" s="2" t="str">
        <f>VLOOKUP(Table39[[#This Row],[order_id]],Table7[#All],5,FALSE)</f>
        <v>Phoenix</v>
      </c>
      <c r="H40" s="2" t="str">
        <f>VLOOKUP(Table39[[#This Row],[order_id]],Table1[#All],2,FALSE)</f>
        <v>Apple MacBook Air (M2)</v>
      </c>
      <c r="I40" s="2" t="str">
        <f>VLOOKUP(Table39[[#This Row],[order_id]],Table1[#All],3,FALSE)</f>
        <v>Home Appliances</v>
      </c>
      <c r="J40" s="2">
        <f>VLOOKUP(Table39[[#This Row],[order_id]],Table1[#All],4,FALSE)</f>
        <v>890.43</v>
      </c>
      <c r="K40" s="2">
        <f>VLOOKUP(Table39[[#This Row],[order_id]],Table4[#All],4,FALSE)</f>
        <v>5</v>
      </c>
      <c r="L40" s="2">
        <f>VLOOKUP(Table39[[#This Row],[order_id]],Table4[#All],5,FALSE)</f>
        <v>128.41999999999999</v>
      </c>
      <c r="M40" s="2">
        <f>VLOOKUP(Table39[[#This Row],[order_id]],Table4[#All],6,FALSE)</f>
        <v>642.09999999999991</v>
      </c>
      <c r="N40" s="5">
        <v>44965</v>
      </c>
      <c r="O40" s="6" t="str">
        <f t="shared" si="0"/>
        <v>2023</v>
      </c>
      <c r="P40" s="2" t="str">
        <f t="shared" si="1"/>
        <v>February</v>
      </c>
      <c r="Q40" s="2" t="str">
        <f t="shared" si="2"/>
        <v>Wednesday</v>
      </c>
      <c r="R40" s="2">
        <v>687.45</v>
      </c>
    </row>
    <row r="41" spans="1:18" ht="15.75" customHeight="1">
      <c r="A41" s="2">
        <v>40</v>
      </c>
      <c r="B41" s="2">
        <v>77</v>
      </c>
      <c r="C41" s="2">
        <f>VLOOKUP(Table39[[#This Row],[order_id]],Table1[#All],1,FALSE)</f>
        <v>40</v>
      </c>
      <c r="D41" s="2" t="str">
        <f>VLOOKUP(Table39[[#This Row],[order_id]],customers!A:E,2,FALSE)</f>
        <v>Lincoln Flores</v>
      </c>
      <c r="E41" s="2" t="str">
        <f>VLOOKUP(Table39[[#This Row],[order_id]],Table7[#All],3,FALSE)</f>
        <v>Male</v>
      </c>
      <c r="F41" s="2">
        <f>VLOOKUP(Table39[[#This Row],[order_id]],Table7[#All],4,FALSE)</f>
        <v>31</v>
      </c>
      <c r="G41" s="2" t="str">
        <f>VLOOKUP(Table39[[#This Row],[order_id]],Table7[#All],5,FALSE)</f>
        <v>New York</v>
      </c>
      <c r="H41" s="2" t="str">
        <f>VLOOKUP(Table39[[#This Row],[order_id]],Table1[#All],2,FALSE)</f>
        <v>Shark Navigator Lift-Away Vacuum Cleaner</v>
      </c>
      <c r="I41" s="2" t="str">
        <f>VLOOKUP(Table39[[#This Row],[order_id]],Table1[#All],3,FALSE)</f>
        <v>Electronics</v>
      </c>
      <c r="J41" s="2">
        <f>VLOOKUP(Table39[[#This Row],[order_id]],Table1[#All],4,FALSE)</f>
        <v>966.83</v>
      </c>
      <c r="K41" s="2">
        <f>VLOOKUP(Table39[[#This Row],[order_id]],Table4[#All],4,FALSE)</f>
        <v>9</v>
      </c>
      <c r="L41" s="2">
        <f>VLOOKUP(Table39[[#This Row],[order_id]],Table4[#All],5,FALSE)</f>
        <v>929.37</v>
      </c>
      <c r="M41" s="2">
        <f>VLOOKUP(Table39[[#This Row],[order_id]],Table4[#All],6,FALSE)</f>
        <v>8364.33</v>
      </c>
      <c r="N41" s="5">
        <v>44966</v>
      </c>
      <c r="O41" s="6" t="str">
        <f t="shared" si="0"/>
        <v>2023</v>
      </c>
      <c r="P41" s="2" t="str">
        <f t="shared" si="1"/>
        <v>February</v>
      </c>
      <c r="Q41" s="2" t="str">
        <f t="shared" si="2"/>
        <v>Thursday</v>
      </c>
      <c r="R41" s="2">
        <v>1793.96</v>
      </c>
    </row>
    <row r="42" spans="1:18" ht="15.75" customHeight="1">
      <c r="A42" s="2">
        <v>41</v>
      </c>
      <c r="B42" s="2">
        <v>65</v>
      </c>
      <c r="C42" s="2">
        <f>VLOOKUP(Table39[[#This Row],[order_id]],Table1[#All],1,FALSE)</f>
        <v>41</v>
      </c>
      <c r="D42" s="2" t="str">
        <f>VLOOKUP(Table39[[#This Row],[order_id]],customers!A:E,2,FALSE)</f>
        <v>Anthony Green</v>
      </c>
      <c r="E42" s="2" t="str">
        <f>VLOOKUP(Table39[[#This Row],[order_id]],Table7[#All],3,FALSE)</f>
        <v>Male</v>
      </c>
      <c r="F42" s="2">
        <f>VLOOKUP(Table39[[#This Row],[order_id]],Table7[#All],4,FALSE)</f>
        <v>22</v>
      </c>
      <c r="G42" s="2" t="str">
        <f>VLOOKUP(Table39[[#This Row],[order_id]],Table7[#All],5,FALSE)</f>
        <v>Houston</v>
      </c>
      <c r="H42" s="2" t="str">
        <f>VLOOKUP(Table39[[#This Row],[order_id]],Table1[#All],2,FALSE)</f>
        <v>Bose QuietComfort Earbuds</v>
      </c>
      <c r="I42" s="2" t="str">
        <f>VLOOKUP(Table39[[#This Row],[order_id]],Table1[#All],3,FALSE)</f>
        <v>Accessories</v>
      </c>
      <c r="J42" s="2">
        <f>VLOOKUP(Table39[[#This Row],[order_id]],Table1[#All],4,FALSE)</f>
        <v>948.45</v>
      </c>
      <c r="K42" s="2">
        <f>VLOOKUP(Table39[[#This Row],[order_id]],Table4[#All],4,FALSE)</f>
        <v>2</v>
      </c>
      <c r="L42" s="2">
        <f>VLOOKUP(Table39[[#This Row],[order_id]],Table4[#All],5,FALSE)</f>
        <v>946.26</v>
      </c>
      <c r="M42" s="2">
        <f>VLOOKUP(Table39[[#This Row],[order_id]],Table4[#All],6,FALSE)</f>
        <v>1892.52</v>
      </c>
      <c r="N42" s="5">
        <v>44967</v>
      </c>
      <c r="O42" s="6" t="str">
        <f t="shared" si="0"/>
        <v>2023</v>
      </c>
      <c r="P42" s="2" t="str">
        <f t="shared" si="1"/>
        <v>February</v>
      </c>
      <c r="Q42" s="2" t="str">
        <f t="shared" si="2"/>
        <v>Friday</v>
      </c>
      <c r="R42" s="2">
        <v>1012.3</v>
      </c>
    </row>
    <row r="43" spans="1:18" ht="15.75" customHeight="1">
      <c r="A43" s="2">
        <v>42</v>
      </c>
      <c r="B43" s="2">
        <v>4</v>
      </c>
      <c r="C43" s="2">
        <f>VLOOKUP(Table39[[#This Row],[order_id]],Table1[#All],1,FALSE)</f>
        <v>42</v>
      </c>
      <c r="D43" s="2" t="str">
        <f>VLOOKUP(Table39[[#This Row],[order_id]],customers!A:E,2,FALSE)</f>
        <v>Hudson Adams</v>
      </c>
      <c r="E43" s="2" t="str">
        <f>VLOOKUP(Table39[[#This Row],[order_id]],Table7[#All],3,FALSE)</f>
        <v>Male</v>
      </c>
      <c r="F43" s="2">
        <f>VLOOKUP(Table39[[#This Row],[order_id]],Table7[#All],4,FALSE)</f>
        <v>28</v>
      </c>
      <c r="G43" s="2" t="str">
        <f>VLOOKUP(Table39[[#This Row],[order_id]],Table7[#All],5,FALSE)</f>
        <v>Phoenix</v>
      </c>
      <c r="H43" s="2" t="str">
        <f>VLOOKUP(Table39[[#This Row],[order_id]],Table1[#All],2,FALSE)</f>
        <v>Keurig K-Elite Single Serve Coffee Maker</v>
      </c>
      <c r="I43" s="2" t="str">
        <f>VLOOKUP(Table39[[#This Row],[order_id]],Table1[#All],3,FALSE)</f>
        <v>Electronics</v>
      </c>
      <c r="J43" s="2">
        <f>VLOOKUP(Table39[[#This Row],[order_id]],Table1[#All],4,FALSE)</f>
        <v>819.79</v>
      </c>
      <c r="K43" s="2">
        <f>VLOOKUP(Table39[[#This Row],[order_id]],Table4[#All],4,FALSE)</f>
        <v>4</v>
      </c>
      <c r="L43" s="2">
        <f>VLOOKUP(Table39[[#This Row],[order_id]],Table4[#All],5,FALSE)</f>
        <v>837.13</v>
      </c>
      <c r="M43" s="2">
        <f>VLOOKUP(Table39[[#This Row],[order_id]],Table4[#All],6,FALSE)</f>
        <v>3348.52</v>
      </c>
      <c r="N43" s="5">
        <v>44968</v>
      </c>
      <c r="O43" s="6" t="str">
        <f t="shared" si="0"/>
        <v>2023</v>
      </c>
      <c r="P43" s="2" t="str">
        <f t="shared" si="1"/>
        <v>February</v>
      </c>
      <c r="Q43" s="2" t="str">
        <f t="shared" si="2"/>
        <v>Saturday</v>
      </c>
      <c r="R43" s="2">
        <v>555.1</v>
      </c>
    </row>
    <row r="44" spans="1:18" ht="15.75" customHeight="1">
      <c r="A44" s="2">
        <v>43</v>
      </c>
      <c r="B44" s="2">
        <v>86</v>
      </c>
      <c r="C44" s="2">
        <f>VLOOKUP(Table39[[#This Row],[order_id]],Table1[#All],1,FALSE)</f>
        <v>43</v>
      </c>
      <c r="D44" s="2" t="str">
        <f>VLOOKUP(Table39[[#This Row],[order_id]],customers!A:E,2,FALSE)</f>
        <v>Dylan Nelson</v>
      </c>
      <c r="E44" s="2" t="str">
        <f>VLOOKUP(Table39[[#This Row],[order_id]],Table7[#All],3,FALSE)</f>
        <v>Male</v>
      </c>
      <c r="F44" s="2">
        <f>VLOOKUP(Table39[[#This Row],[order_id]],Table7[#All],4,FALSE)</f>
        <v>39</v>
      </c>
      <c r="G44" s="2" t="str">
        <f>VLOOKUP(Table39[[#This Row],[order_id]],Table7[#All],5,FALSE)</f>
        <v>Chicago</v>
      </c>
      <c r="H44" s="2" t="str">
        <f>VLOOKUP(Table39[[#This Row],[order_id]],Table1[#All],2,FALSE)</f>
        <v>Cuisinart AirFryer Toaster Oven</v>
      </c>
      <c r="I44" s="2" t="str">
        <f>VLOOKUP(Table39[[#This Row],[order_id]],Table1[#All],3,FALSE)</f>
        <v>Electronics</v>
      </c>
      <c r="J44" s="2">
        <f>VLOOKUP(Table39[[#This Row],[order_id]],Table1[#All],4,FALSE)</f>
        <v>401.06</v>
      </c>
      <c r="K44" s="2">
        <f>VLOOKUP(Table39[[#This Row],[order_id]],Table4[#All],4,FALSE)</f>
        <v>2</v>
      </c>
      <c r="L44" s="2">
        <f>VLOOKUP(Table39[[#This Row],[order_id]],Table4[#All],5,FALSE)</f>
        <v>219.99</v>
      </c>
      <c r="M44" s="2">
        <f>VLOOKUP(Table39[[#This Row],[order_id]],Table4[#All],6,FALSE)</f>
        <v>439.98</v>
      </c>
      <c r="N44" s="5">
        <v>44969</v>
      </c>
      <c r="O44" s="6" t="str">
        <f t="shared" si="0"/>
        <v>2023</v>
      </c>
      <c r="P44" s="2" t="str">
        <f t="shared" si="1"/>
        <v>February</v>
      </c>
      <c r="Q44" s="2" t="str">
        <f t="shared" si="2"/>
        <v>Sunday</v>
      </c>
      <c r="R44" s="2">
        <v>1489.5</v>
      </c>
    </row>
    <row r="45" spans="1:18" ht="15.75" customHeight="1">
      <c r="A45" s="2">
        <v>44</v>
      </c>
      <c r="B45" s="2">
        <v>18</v>
      </c>
      <c r="C45" s="2">
        <f>VLOOKUP(Table39[[#This Row],[order_id]],Table1[#All],1,FALSE)</f>
        <v>44</v>
      </c>
      <c r="D45" s="2" t="str">
        <f>VLOOKUP(Table39[[#This Row],[order_id]],customers!A:E,2,FALSE)</f>
        <v>Ezra Baker</v>
      </c>
      <c r="E45" s="2" t="str">
        <f>VLOOKUP(Table39[[#This Row],[order_id]],Table7[#All],3,FALSE)</f>
        <v>Male</v>
      </c>
      <c r="F45" s="2">
        <f>VLOOKUP(Table39[[#This Row],[order_id]],Table7[#All],4,FALSE)</f>
        <v>64</v>
      </c>
      <c r="G45" s="2" t="str">
        <f>VLOOKUP(Table39[[#This Row],[order_id]],Table7[#All],5,FALSE)</f>
        <v>Phoenix</v>
      </c>
      <c r="H45" s="2" t="str">
        <f>VLOOKUP(Table39[[#This Row],[order_id]],Table1[#All],2,FALSE)</f>
        <v>Moncler Logo Beanie</v>
      </c>
      <c r="I45" s="2" t="str">
        <f>VLOOKUP(Table39[[#This Row],[order_id]],Table1[#All],3,FALSE)</f>
        <v>Electronics</v>
      </c>
      <c r="J45" s="2">
        <f>VLOOKUP(Table39[[#This Row],[order_id]],Table1[#All],4,FALSE)</f>
        <v>471.21</v>
      </c>
      <c r="K45" s="2">
        <f>VLOOKUP(Table39[[#This Row],[order_id]],Table4[#All],4,FALSE)</f>
        <v>8</v>
      </c>
      <c r="L45" s="2">
        <f>VLOOKUP(Table39[[#This Row],[order_id]],Table4[#All],5,FALSE)</f>
        <v>146.16999999999999</v>
      </c>
      <c r="M45" s="2">
        <f>VLOOKUP(Table39[[#This Row],[order_id]],Table4[#All],6,FALSE)</f>
        <v>1169.3599999999999</v>
      </c>
      <c r="N45" s="5">
        <v>44970</v>
      </c>
      <c r="O45" s="6" t="str">
        <f t="shared" si="0"/>
        <v>2023</v>
      </c>
      <c r="P45" s="2" t="str">
        <f t="shared" si="1"/>
        <v>February</v>
      </c>
      <c r="Q45" s="2" t="str">
        <f t="shared" si="2"/>
        <v>Monday</v>
      </c>
      <c r="R45" s="2">
        <v>1202.6099999999999</v>
      </c>
    </row>
    <row r="46" spans="1:18" ht="15.75" customHeight="1">
      <c r="A46" s="2">
        <v>45</v>
      </c>
      <c r="B46" s="2">
        <v>63</v>
      </c>
      <c r="C46" s="2">
        <f>VLOOKUP(Table39[[#This Row],[order_id]],Table1[#All],1,FALSE)</f>
        <v>45</v>
      </c>
      <c r="D46" s="2" t="str">
        <f>VLOOKUP(Table39[[#This Row],[order_id]],customers!A:E,2,FALSE)</f>
        <v>Thomas Hall</v>
      </c>
      <c r="E46" s="2" t="str">
        <f>VLOOKUP(Table39[[#This Row],[order_id]],Table7[#All],3,FALSE)</f>
        <v>Male</v>
      </c>
      <c r="F46" s="2">
        <f>VLOOKUP(Table39[[#This Row],[order_id]],Table7[#All],4,FALSE)</f>
        <v>46</v>
      </c>
      <c r="G46" s="2" t="str">
        <f>VLOOKUP(Table39[[#This Row],[order_id]],Table7[#All],5,FALSE)</f>
        <v>Houston</v>
      </c>
      <c r="H46" s="2" t="str">
        <f>VLOOKUP(Table39[[#This Row],[order_id]],Table1[#All],2,FALSE)</f>
        <v>Instant Pot Duo 7-in-1 Electric Pressure Cooker</v>
      </c>
      <c r="I46" s="2" t="str">
        <f>VLOOKUP(Table39[[#This Row],[order_id]],Table1[#All],3,FALSE)</f>
        <v>Accessories</v>
      </c>
      <c r="J46" s="2">
        <f>VLOOKUP(Table39[[#This Row],[order_id]],Table1[#All],4,FALSE)</f>
        <v>533.98</v>
      </c>
      <c r="K46" s="2">
        <f>VLOOKUP(Table39[[#This Row],[order_id]],Table4[#All],4,FALSE)</f>
        <v>1</v>
      </c>
      <c r="L46" s="2">
        <f>VLOOKUP(Table39[[#This Row],[order_id]],Table4[#All],5,FALSE)</f>
        <v>199.52</v>
      </c>
      <c r="M46" s="2">
        <f>VLOOKUP(Table39[[#This Row],[order_id]],Table4[#All],6,FALSE)</f>
        <v>199.52</v>
      </c>
      <c r="N46" s="5">
        <v>44971</v>
      </c>
      <c r="O46" s="6" t="str">
        <f t="shared" si="0"/>
        <v>2023</v>
      </c>
      <c r="P46" s="2" t="str">
        <f t="shared" si="1"/>
        <v>February</v>
      </c>
      <c r="Q46" s="2" t="str">
        <f t="shared" si="2"/>
        <v>Tuesday</v>
      </c>
      <c r="R46" s="2">
        <v>129.9</v>
      </c>
    </row>
    <row r="47" spans="1:18" ht="15.75" customHeight="1">
      <c r="A47" s="2">
        <v>46</v>
      </c>
      <c r="B47" s="2">
        <v>92</v>
      </c>
      <c r="C47" s="2">
        <f>VLOOKUP(Table39[[#This Row],[order_id]],Table1[#All],1,FALSE)</f>
        <v>46</v>
      </c>
      <c r="D47" s="2" t="str">
        <f>VLOOKUP(Table39[[#This Row],[order_id]],customers!A:E,2,FALSE)</f>
        <v>Charles Rivera</v>
      </c>
      <c r="E47" s="2" t="str">
        <f>VLOOKUP(Table39[[#This Row],[order_id]],Table7[#All],3,FALSE)</f>
        <v>Male</v>
      </c>
      <c r="F47" s="2">
        <f>VLOOKUP(Table39[[#This Row],[order_id]],Table7[#All],4,FALSE)</f>
        <v>57</v>
      </c>
      <c r="G47" s="2" t="str">
        <f>VLOOKUP(Table39[[#This Row],[order_id]],Table7[#All],5,FALSE)</f>
        <v>Houston</v>
      </c>
      <c r="H47" s="2" t="str">
        <f>VLOOKUP(Table39[[#This Row],[order_id]],Table1[#All],2,FALSE)</f>
        <v>Seiko Automatic Watch</v>
      </c>
      <c r="I47" s="2" t="str">
        <f>VLOOKUP(Table39[[#This Row],[order_id]],Table1[#All],3,FALSE)</f>
        <v>Electronics</v>
      </c>
      <c r="J47" s="2">
        <f>VLOOKUP(Table39[[#This Row],[order_id]],Table1[#All],4,FALSE)</f>
        <v>60.11</v>
      </c>
      <c r="K47" s="2">
        <f>VLOOKUP(Table39[[#This Row],[order_id]],Table4[#All],4,FALSE)</f>
        <v>7</v>
      </c>
      <c r="L47" s="2">
        <f>VLOOKUP(Table39[[#This Row],[order_id]],Table4[#All],5,FALSE)</f>
        <v>434.42</v>
      </c>
      <c r="M47" s="2">
        <f>VLOOKUP(Table39[[#This Row],[order_id]],Table4[#All],6,FALSE)</f>
        <v>3040.94</v>
      </c>
      <c r="N47" s="5">
        <v>44972</v>
      </c>
      <c r="O47" s="6" t="str">
        <f t="shared" si="0"/>
        <v>2023</v>
      </c>
      <c r="P47" s="2" t="str">
        <f t="shared" si="1"/>
        <v>February</v>
      </c>
      <c r="Q47" s="2" t="str">
        <f t="shared" si="2"/>
        <v>Wednesday</v>
      </c>
      <c r="R47" s="2">
        <v>1483.48</v>
      </c>
    </row>
    <row r="48" spans="1:18" ht="15.75" customHeight="1">
      <c r="A48" s="2">
        <v>47</v>
      </c>
      <c r="B48" s="2">
        <v>3</v>
      </c>
      <c r="C48" s="2">
        <f>VLOOKUP(Table39[[#This Row],[order_id]],Table1[#All],1,FALSE)</f>
        <v>47</v>
      </c>
      <c r="D48" s="2" t="str">
        <f>VLOOKUP(Table39[[#This Row],[order_id]],customers!A:E,2,FALSE)</f>
        <v>Christopher Campbell</v>
      </c>
      <c r="E48" s="2" t="str">
        <f>VLOOKUP(Table39[[#This Row],[order_id]],Table7[#All],3,FALSE)</f>
        <v>Male</v>
      </c>
      <c r="F48" s="2">
        <f>VLOOKUP(Table39[[#This Row],[order_id]],Table7[#All],4,FALSE)</f>
        <v>30</v>
      </c>
      <c r="G48" s="2" t="str">
        <f>VLOOKUP(Table39[[#This Row],[order_id]],Table7[#All],5,FALSE)</f>
        <v>Houston</v>
      </c>
      <c r="H48" s="2" t="str">
        <f>VLOOKUP(Table39[[#This Row],[order_id]],Table1[#All],2,FALSE)</f>
        <v>Jabra Elite 85t True Wireless Earbuds</v>
      </c>
      <c r="I48" s="2" t="str">
        <f>VLOOKUP(Table39[[#This Row],[order_id]],Table1[#All],3,FALSE)</f>
        <v>Electronics</v>
      </c>
      <c r="J48" s="2">
        <f>VLOOKUP(Table39[[#This Row],[order_id]],Table1[#All],4,FALSE)</f>
        <v>32.97</v>
      </c>
      <c r="K48" s="2">
        <f>VLOOKUP(Table39[[#This Row],[order_id]],Table4[#All],4,FALSE)</f>
        <v>7</v>
      </c>
      <c r="L48" s="2">
        <f>VLOOKUP(Table39[[#This Row],[order_id]],Table4[#All],5,FALSE)</f>
        <v>622.83000000000004</v>
      </c>
      <c r="M48" s="2">
        <f>VLOOKUP(Table39[[#This Row],[order_id]],Table4[#All],6,FALSE)</f>
        <v>4359.8100000000004</v>
      </c>
      <c r="N48" s="5">
        <v>44973</v>
      </c>
      <c r="O48" s="6" t="str">
        <f t="shared" si="0"/>
        <v>2023</v>
      </c>
      <c r="P48" s="2" t="str">
        <f t="shared" si="1"/>
        <v>February</v>
      </c>
      <c r="Q48" s="2" t="str">
        <f t="shared" si="2"/>
        <v>Thursday</v>
      </c>
      <c r="R48" s="2">
        <v>1101.98</v>
      </c>
    </row>
    <row r="49" spans="1:18" ht="15.75" customHeight="1">
      <c r="A49" s="2">
        <v>48</v>
      </c>
      <c r="B49" s="2">
        <v>23</v>
      </c>
      <c r="C49" s="2">
        <f>VLOOKUP(Table39[[#This Row],[order_id]],Table1[#All],1,FALSE)</f>
        <v>48</v>
      </c>
      <c r="D49" s="2" t="str">
        <f>VLOOKUP(Table39[[#This Row],[order_id]],customers!A:E,2,FALSE)</f>
        <v>Jaxon Mitchell</v>
      </c>
      <c r="E49" s="2" t="str">
        <f>VLOOKUP(Table39[[#This Row],[order_id]],Table7[#All],3,FALSE)</f>
        <v>Male</v>
      </c>
      <c r="F49" s="2">
        <f>VLOOKUP(Table39[[#This Row],[order_id]],Table7[#All],4,FALSE)</f>
        <v>48</v>
      </c>
      <c r="G49" s="2" t="str">
        <f>VLOOKUP(Table39[[#This Row],[order_id]],Table7[#All],5,FALSE)</f>
        <v>New York</v>
      </c>
      <c r="H49" s="2" t="str">
        <f>VLOOKUP(Table39[[#This Row],[order_id]],Table1[#All],2,FALSE)</f>
        <v>Prada Saffiano Leather Cardholder</v>
      </c>
      <c r="I49" s="2" t="str">
        <f>VLOOKUP(Table39[[#This Row],[order_id]],Table1[#All],3,FALSE)</f>
        <v>Accessories</v>
      </c>
      <c r="J49" s="2">
        <f>VLOOKUP(Table39[[#This Row],[order_id]],Table1[#All],4,FALSE)</f>
        <v>447.8</v>
      </c>
      <c r="K49" s="2">
        <f>VLOOKUP(Table39[[#This Row],[order_id]],Table4[#All],4,FALSE)</f>
        <v>2</v>
      </c>
      <c r="L49" s="2">
        <f>VLOOKUP(Table39[[#This Row],[order_id]],Table4[#All],5,FALSE)</f>
        <v>777.09</v>
      </c>
      <c r="M49" s="2">
        <f>VLOOKUP(Table39[[#This Row],[order_id]],Table4[#All],6,FALSE)</f>
        <v>1554.18</v>
      </c>
      <c r="N49" s="5">
        <v>44974</v>
      </c>
      <c r="O49" s="6" t="str">
        <f t="shared" si="0"/>
        <v>2023</v>
      </c>
      <c r="P49" s="2" t="str">
        <f t="shared" si="1"/>
        <v>February</v>
      </c>
      <c r="Q49" s="2" t="str">
        <f t="shared" si="2"/>
        <v>Friday</v>
      </c>
      <c r="R49" s="2">
        <v>1158.26</v>
      </c>
    </row>
    <row r="50" spans="1:18" ht="15.75" customHeight="1">
      <c r="A50" s="2">
        <v>49</v>
      </c>
      <c r="B50" s="2">
        <v>49</v>
      </c>
      <c r="C50" s="2">
        <f>VLOOKUP(Table39[[#This Row],[order_id]],Table1[#All],1,FALSE)</f>
        <v>49</v>
      </c>
      <c r="D50" s="2" t="str">
        <f>VLOOKUP(Table39[[#This Row],[order_id]],customers!A:E,2,FALSE)</f>
        <v>Maverick Carter</v>
      </c>
      <c r="E50" s="2" t="str">
        <f>VLOOKUP(Table39[[#This Row],[order_id]],Table7[#All],3,FALSE)</f>
        <v>Male</v>
      </c>
      <c r="F50" s="2">
        <f>VLOOKUP(Table39[[#This Row],[order_id]],Table7[#All],4,FALSE)</f>
        <v>28</v>
      </c>
      <c r="G50" s="2" t="str">
        <f>VLOOKUP(Table39[[#This Row],[order_id]],Table7[#All],5,FALSE)</f>
        <v>Chicago</v>
      </c>
      <c r="H50" s="2" t="str">
        <f>VLOOKUP(Table39[[#This Row],[order_id]],Table1[#All],2,FALSE)</f>
        <v>Samsung Galaxy Z Fold 4</v>
      </c>
      <c r="I50" s="2" t="str">
        <f>VLOOKUP(Table39[[#This Row],[order_id]],Table1[#All],3,FALSE)</f>
        <v>Electronics</v>
      </c>
      <c r="J50" s="2">
        <f>VLOOKUP(Table39[[#This Row],[order_id]],Table1[#All],4,FALSE)</f>
        <v>230.34</v>
      </c>
      <c r="K50" s="2">
        <f>VLOOKUP(Table39[[#This Row],[order_id]],Table4[#All],4,FALSE)</f>
        <v>4</v>
      </c>
      <c r="L50" s="2">
        <f>VLOOKUP(Table39[[#This Row],[order_id]],Table4[#All],5,FALSE)</f>
        <v>708.67</v>
      </c>
      <c r="M50" s="2">
        <f>VLOOKUP(Table39[[#This Row],[order_id]],Table4[#All],6,FALSE)</f>
        <v>2834.68</v>
      </c>
      <c r="N50" s="5">
        <v>44975</v>
      </c>
      <c r="O50" s="6" t="str">
        <f t="shared" si="0"/>
        <v>2023</v>
      </c>
      <c r="P50" s="2" t="str">
        <f t="shared" si="1"/>
        <v>February</v>
      </c>
      <c r="Q50" s="2" t="str">
        <f t="shared" si="2"/>
        <v>Saturday</v>
      </c>
      <c r="R50" s="2">
        <v>1625.14</v>
      </c>
    </row>
    <row r="51" spans="1:18" ht="15.75" customHeight="1">
      <c r="A51" s="2">
        <v>50</v>
      </c>
      <c r="B51" s="2">
        <v>47</v>
      </c>
      <c r="C51" s="2">
        <f>VLOOKUP(Table39[[#This Row],[order_id]],Table1[#All],1,FALSE)</f>
        <v>50</v>
      </c>
      <c r="D51" s="2" t="str">
        <f>VLOOKUP(Table39[[#This Row],[order_id]],customers!A:E,2,FALSE)</f>
        <v>Josiah Roberts</v>
      </c>
      <c r="E51" s="2" t="str">
        <f>VLOOKUP(Table39[[#This Row],[order_id]],Table7[#All],3,FALSE)</f>
        <v>Male</v>
      </c>
      <c r="F51" s="2">
        <f>VLOOKUP(Table39[[#This Row],[order_id]],Table7[#All],4,FALSE)</f>
        <v>50</v>
      </c>
      <c r="G51" s="2" t="str">
        <f>VLOOKUP(Table39[[#This Row],[order_id]],Table7[#All],5,FALSE)</f>
        <v>Houston</v>
      </c>
      <c r="H51" s="2" t="str">
        <f>VLOOKUP(Table39[[#This Row],[order_id]],Table1[#All],2,FALSE)</f>
        <v>LG Gram 17 Laptop</v>
      </c>
      <c r="I51" s="2" t="str">
        <f>VLOOKUP(Table39[[#This Row],[order_id]],Table1[#All],3,FALSE)</f>
        <v>Electronics</v>
      </c>
      <c r="J51" s="2">
        <f>VLOOKUP(Table39[[#This Row],[order_id]],Table1[#All],4,FALSE)</f>
        <v>462.39</v>
      </c>
      <c r="K51" s="2">
        <f>VLOOKUP(Table39[[#This Row],[order_id]],Table4[#All],4,FALSE)</f>
        <v>5</v>
      </c>
      <c r="L51" s="2">
        <f>VLOOKUP(Table39[[#This Row],[order_id]],Table4[#All],5,FALSE)</f>
        <v>504.86</v>
      </c>
      <c r="M51" s="2">
        <f>VLOOKUP(Table39[[#This Row],[order_id]],Table4[#All],6,FALSE)</f>
        <v>2524.3000000000002</v>
      </c>
      <c r="N51" s="5">
        <v>44976</v>
      </c>
      <c r="O51" s="6" t="str">
        <f t="shared" si="0"/>
        <v>2023</v>
      </c>
      <c r="P51" s="2" t="str">
        <f t="shared" si="1"/>
        <v>February</v>
      </c>
      <c r="Q51" s="2" t="str">
        <f t="shared" si="2"/>
        <v>Sunday</v>
      </c>
      <c r="R51" s="2">
        <v>325.44</v>
      </c>
    </row>
    <row r="52" spans="1:18" ht="15.75" customHeight="1">
      <c r="A52" s="2">
        <v>51</v>
      </c>
      <c r="B52" s="2">
        <v>97</v>
      </c>
      <c r="C52" s="2">
        <f>VLOOKUP(Table39[[#This Row],[order_id]],Table1[#All],1,FALSE)</f>
        <v>51</v>
      </c>
      <c r="D52" s="2" t="str">
        <f>VLOOKUP(Table39[[#This Row],[order_id]],customers!A:E,2,FALSE)</f>
        <v>Emma Gomez</v>
      </c>
      <c r="E52" s="2" t="str">
        <f>VLOOKUP(Table39[[#This Row],[order_id]],Table7[#All],3,FALSE)</f>
        <v>Male</v>
      </c>
      <c r="F52" s="2">
        <f>VLOOKUP(Table39[[#This Row],[order_id]],Table7[#All],4,FALSE)</f>
        <v>61</v>
      </c>
      <c r="G52" s="2" t="str">
        <f>VLOOKUP(Table39[[#This Row],[order_id]],Table7[#All],5,FALSE)</f>
        <v>Los Angeles</v>
      </c>
      <c r="H52" s="2" t="str">
        <f>VLOOKUP(Table39[[#This Row],[order_id]],Table1[#All],2,FALSE)</f>
        <v>Apple Watch Series 8</v>
      </c>
      <c r="I52" s="2" t="str">
        <f>VLOOKUP(Table39[[#This Row],[order_id]],Table1[#All],3,FALSE)</f>
        <v>Accessories</v>
      </c>
      <c r="J52" s="2">
        <f>VLOOKUP(Table39[[#This Row],[order_id]],Table1[#All],4,FALSE)</f>
        <v>286.2</v>
      </c>
      <c r="K52" s="2">
        <f>VLOOKUP(Table39[[#This Row],[order_id]],Table4[#All],4,FALSE)</f>
        <v>3</v>
      </c>
      <c r="L52" s="2">
        <f>VLOOKUP(Table39[[#This Row],[order_id]],Table4[#All],5,FALSE)</f>
        <v>276.31</v>
      </c>
      <c r="M52" s="2">
        <f>VLOOKUP(Table39[[#This Row],[order_id]],Table4[#All],6,FALSE)</f>
        <v>828.93000000000006</v>
      </c>
      <c r="N52" s="5">
        <v>44977</v>
      </c>
      <c r="O52" s="6" t="str">
        <f t="shared" si="0"/>
        <v>2023</v>
      </c>
      <c r="P52" s="2" t="str">
        <f t="shared" si="1"/>
        <v>February</v>
      </c>
      <c r="Q52" s="2" t="str">
        <f t="shared" si="2"/>
        <v>Monday</v>
      </c>
      <c r="R52" s="2">
        <v>905.84</v>
      </c>
    </row>
    <row r="53" spans="1:18" ht="15.75" customHeight="1">
      <c r="A53" s="2">
        <v>52</v>
      </c>
      <c r="B53" s="2">
        <v>16</v>
      </c>
      <c r="C53" s="2">
        <f>VLOOKUP(Table39[[#This Row],[order_id]],Table1[#All],1,FALSE)</f>
        <v>52</v>
      </c>
      <c r="D53" s="2" t="str">
        <f>VLOOKUP(Table39[[#This Row],[order_id]],customers!A:E,2,FALSE)</f>
        <v>Olivia Phillips</v>
      </c>
      <c r="E53" s="2" t="str">
        <f>VLOOKUP(Table39[[#This Row],[order_id]],Table7[#All],3,FALSE)</f>
        <v>Male</v>
      </c>
      <c r="F53" s="2">
        <f>VLOOKUP(Table39[[#This Row],[order_id]],Table7[#All],4,FALSE)</f>
        <v>24</v>
      </c>
      <c r="G53" s="2" t="str">
        <f>VLOOKUP(Table39[[#This Row],[order_id]],Table7[#All],5,FALSE)</f>
        <v>New York</v>
      </c>
      <c r="H53" s="2" t="str">
        <f>VLOOKUP(Table39[[#This Row],[order_id]],Table1[#All],2,FALSE)</f>
        <v>Longchamp Le Pliage Tote</v>
      </c>
      <c r="I53" s="2" t="str">
        <f>VLOOKUP(Table39[[#This Row],[order_id]],Table1[#All],3,FALSE)</f>
        <v>Home Appliances</v>
      </c>
      <c r="J53" s="2">
        <f>VLOOKUP(Table39[[#This Row],[order_id]],Table1[#All],4,FALSE)</f>
        <v>301.95</v>
      </c>
      <c r="K53" s="2">
        <f>VLOOKUP(Table39[[#This Row],[order_id]],Table4[#All],4,FALSE)</f>
        <v>3</v>
      </c>
      <c r="L53" s="2">
        <f>VLOOKUP(Table39[[#This Row],[order_id]],Table4[#All],5,FALSE)</f>
        <v>34.71</v>
      </c>
      <c r="M53" s="2">
        <f>VLOOKUP(Table39[[#This Row],[order_id]],Table4[#All],6,FALSE)</f>
        <v>104.13</v>
      </c>
      <c r="N53" s="5">
        <v>44978</v>
      </c>
      <c r="O53" s="6" t="str">
        <f t="shared" si="0"/>
        <v>2023</v>
      </c>
      <c r="P53" s="2" t="str">
        <f t="shared" si="1"/>
        <v>February</v>
      </c>
      <c r="Q53" s="2" t="str">
        <f t="shared" si="2"/>
        <v>Tuesday</v>
      </c>
      <c r="R53" s="2">
        <v>336.05</v>
      </c>
    </row>
    <row r="54" spans="1:18" ht="15.75" customHeight="1">
      <c r="A54" s="2">
        <v>53</v>
      </c>
      <c r="B54" s="2">
        <v>73</v>
      </c>
      <c r="C54" s="2">
        <f>VLOOKUP(Table39[[#This Row],[order_id]],Table1[#All],1,FALSE)</f>
        <v>53</v>
      </c>
      <c r="D54" s="2" t="str">
        <f>VLOOKUP(Table39[[#This Row],[order_id]],customers!A:E,2,FALSE)</f>
        <v>Ava Evans</v>
      </c>
      <c r="E54" s="2" t="str">
        <f>VLOOKUP(Table39[[#This Row],[order_id]],Table7[#All],3,FALSE)</f>
        <v>Female</v>
      </c>
      <c r="F54" s="2">
        <f>VLOOKUP(Table39[[#This Row],[order_id]],Table7[#All],4,FALSE)</f>
        <v>63</v>
      </c>
      <c r="G54" s="2" t="str">
        <f>VLOOKUP(Table39[[#This Row],[order_id]],Table7[#All],5,FALSE)</f>
        <v>Chicago</v>
      </c>
      <c r="H54" s="2" t="str">
        <f>VLOOKUP(Table39[[#This Row],[order_id]],Table1[#All],2,FALSE)</f>
        <v>LG OLED55C1PUB Alexa Built-In OLED TV</v>
      </c>
      <c r="I54" s="2" t="str">
        <f>VLOOKUP(Table39[[#This Row],[order_id]],Table1[#All],3,FALSE)</f>
        <v>Electronics</v>
      </c>
      <c r="J54" s="2">
        <f>VLOOKUP(Table39[[#This Row],[order_id]],Table1[#All],4,FALSE)</f>
        <v>515.09</v>
      </c>
      <c r="K54" s="2">
        <f>VLOOKUP(Table39[[#This Row],[order_id]],Table4[#All],4,FALSE)</f>
        <v>3</v>
      </c>
      <c r="L54" s="2">
        <f>VLOOKUP(Table39[[#This Row],[order_id]],Table4[#All],5,FALSE)</f>
        <v>734.26</v>
      </c>
      <c r="M54" s="2">
        <f>VLOOKUP(Table39[[#This Row],[order_id]],Table4[#All],6,FALSE)</f>
        <v>2202.7799999999997</v>
      </c>
      <c r="N54" s="5">
        <v>44979</v>
      </c>
      <c r="O54" s="6" t="str">
        <f t="shared" si="0"/>
        <v>2023</v>
      </c>
      <c r="P54" s="2" t="str">
        <f t="shared" si="1"/>
        <v>February</v>
      </c>
      <c r="Q54" s="2" t="str">
        <f t="shared" si="2"/>
        <v>Wednesday</v>
      </c>
      <c r="R54" s="2">
        <v>1989.1</v>
      </c>
    </row>
    <row r="55" spans="1:18" ht="15.75" customHeight="1">
      <c r="A55" s="2">
        <v>54</v>
      </c>
      <c r="B55" s="2">
        <v>12</v>
      </c>
      <c r="C55" s="2">
        <f>VLOOKUP(Table39[[#This Row],[order_id]],Table1[#All],1,FALSE)</f>
        <v>54</v>
      </c>
      <c r="D55" s="2" t="str">
        <f>VLOOKUP(Table39[[#This Row],[order_id]],customers!A:E,2,FALSE)</f>
        <v>Isabella Turner</v>
      </c>
      <c r="E55" s="2" t="str">
        <f>VLOOKUP(Table39[[#This Row],[order_id]],Table7[#All],3,FALSE)</f>
        <v>Female</v>
      </c>
      <c r="F55" s="2">
        <f>VLOOKUP(Table39[[#This Row],[order_id]],Table7[#All],4,FALSE)</f>
        <v>23</v>
      </c>
      <c r="G55" s="2" t="str">
        <f>VLOOKUP(Table39[[#This Row],[order_id]],Table7[#All],5,FALSE)</f>
        <v>New York</v>
      </c>
      <c r="H55" s="2" t="str">
        <f>VLOOKUP(Table39[[#This Row],[order_id]],Table1[#All],2,FALSE)</f>
        <v>DJI Mini 2 Drone</v>
      </c>
      <c r="I55" s="2" t="str">
        <f>VLOOKUP(Table39[[#This Row],[order_id]],Table1[#All],3,FALSE)</f>
        <v>Electronics</v>
      </c>
      <c r="J55" s="2">
        <f>VLOOKUP(Table39[[#This Row],[order_id]],Table1[#All],4,FALSE)</f>
        <v>128.28</v>
      </c>
      <c r="K55" s="2">
        <f>VLOOKUP(Table39[[#This Row],[order_id]],Table4[#All],4,FALSE)</f>
        <v>3</v>
      </c>
      <c r="L55" s="2">
        <f>VLOOKUP(Table39[[#This Row],[order_id]],Table4[#All],5,FALSE)</f>
        <v>31.31</v>
      </c>
      <c r="M55" s="2">
        <f>VLOOKUP(Table39[[#This Row],[order_id]],Table4[#All],6,FALSE)</f>
        <v>93.929999999999993</v>
      </c>
      <c r="N55" s="5">
        <v>44980</v>
      </c>
      <c r="O55" s="6" t="str">
        <f t="shared" si="0"/>
        <v>2023</v>
      </c>
      <c r="P55" s="2" t="str">
        <f t="shared" si="1"/>
        <v>February</v>
      </c>
      <c r="Q55" s="2" t="str">
        <f t="shared" si="2"/>
        <v>Thursday</v>
      </c>
      <c r="R55" s="2">
        <v>1905.2</v>
      </c>
    </row>
    <row r="56" spans="1:18" ht="15.75" customHeight="1">
      <c r="A56" s="2">
        <v>55</v>
      </c>
      <c r="B56" s="2">
        <v>43</v>
      </c>
      <c r="C56" s="2">
        <f>VLOOKUP(Table39[[#This Row],[order_id]],Table1[#All],1,FALSE)</f>
        <v>55</v>
      </c>
      <c r="D56" s="2" t="str">
        <f>VLOOKUP(Table39[[#This Row],[order_id]],customers!A:E,2,FALSE)</f>
        <v>Sophia Diaz</v>
      </c>
      <c r="E56" s="2" t="str">
        <f>VLOOKUP(Table39[[#This Row],[order_id]],Table7[#All],3,FALSE)</f>
        <v>Female</v>
      </c>
      <c r="F56" s="2">
        <f>VLOOKUP(Table39[[#This Row],[order_id]],Table7[#All],4,FALSE)</f>
        <v>34</v>
      </c>
      <c r="G56" s="2" t="str">
        <f>VLOOKUP(Table39[[#This Row],[order_id]],Table7[#All],5,FALSE)</f>
        <v>Houston</v>
      </c>
      <c r="H56" s="2" t="str">
        <f>VLOOKUP(Table39[[#This Row],[order_id]],Table1[#All],2,FALSE)</f>
        <v>Dell UltraSharp U2720Q Monitor</v>
      </c>
      <c r="I56" s="2" t="str">
        <f>VLOOKUP(Table39[[#This Row],[order_id]],Table1[#All],3,FALSE)</f>
        <v>Accessories</v>
      </c>
      <c r="J56" s="2">
        <f>VLOOKUP(Table39[[#This Row],[order_id]],Table1[#All],4,FALSE)</f>
        <v>308.70999999999998</v>
      </c>
      <c r="K56" s="2">
        <f>VLOOKUP(Table39[[#This Row],[order_id]],Table4[#All],4,FALSE)</f>
        <v>2</v>
      </c>
      <c r="L56" s="2">
        <f>VLOOKUP(Table39[[#This Row],[order_id]],Table4[#All],5,FALSE)</f>
        <v>893.18</v>
      </c>
      <c r="M56" s="2">
        <f>VLOOKUP(Table39[[#This Row],[order_id]],Table4[#All],6,FALSE)</f>
        <v>1786.36</v>
      </c>
      <c r="N56" s="5">
        <v>44981</v>
      </c>
      <c r="O56" s="6" t="str">
        <f t="shared" si="0"/>
        <v>2023</v>
      </c>
      <c r="P56" s="2" t="str">
        <f t="shared" si="1"/>
        <v>February</v>
      </c>
      <c r="Q56" s="2" t="str">
        <f t="shared" si="2"/>
        <v>Friday</v>
      </c>
      <c r="R56" s="2">
        <v>999.07</v>
      </c>
    </row>
    <row r="57" spans="1:18" ht="15.75" customHeight="1">
      <c r="A57" s="2">
        <v>56</v>
      </c>
      <c r="B57" s="2">
        <v>7</v>
      </c>
      <c r="C57" s="2">
        <f>VLOOKUP(Table39[[#This Row],[order_id]],Table1[#All],1,FALSE)</f>
        <v>56</v>
      </c>
      <c r="D57" s="2" t="str">
        <f>VLOOKUP(Table39[[#This Row],[order_id]],customers!A:E,2,FALSE)</f>
        <v>Mia Parker</v>
      </c>
      <c r="E57" s="2" t="str">
        <f>VLOOKUP(Table39[[#This Row],[order_id]],Table7[#All],3,FALSE)</f>
        <v>Female</v>
      </c>
      <c r="F57" s="2">
        <f>VLOOKUP(Table39[[#This Row],[order_id]],Table7[#All],4,FALSE)</f>
        <v>46</v>
      </c>
      <c r="G57" s="2" t="str">
        <f>VLOOKUP(Table39[[#This Row],[order_id]],Table7[#All],5,FALSE)</f>
        <v>Chicago</v>
      </c>
      <c r="H57" s="2" t="str">
        <f>VLOOKUP(Table39[[#This Row],[order_id]],Table1[#All],2,FALSE)</f>
        <v>Herschel Little America Backpack</v>
      </c>
      <c r="I57" s="2" t="str">
        <f>VLOOKUP(Table39[[#This Row],[order_id]],Table1[#All],3,FALSE)</f>
        <v>Home Appliances</v>
      </c>
      <c r="J57" s="2">
        <f>VLOOKUP(Table39[[#This Row],[order_id]],Table1[#All],4,FALSE)</f>
        <v>793.83</v>
      </c>
      <c r="K57" s="2">
        <f>VLOOKUP(Table39[[#This Row],[order_id]],Table4[#All],4,FALSE)</f>
        <v>5</v>
      </c>
      <c r="L57" s="2">
        <f>VLOOKUP(Table39[[#This Row],[order_id]],Table4[#All],5,FALSE)</f>
        <v>220.87</v>
      </c>
      <c r="M57" s="2">
        <f>VLOOKUP(Table39[[#This Row],[order_id]],Table4[#All],6,FALSE)</f>
        <v>1104.3499999999999</v>
      </c>
      <c r="N57" s="5">
        <v>44982</v>
      </c>
      <c r="O57" s="6" t="str">
        <f t="shared" si="0"/>
        <v>2023</v>
      </c>
      <c r="P57" s="2" t="str">
        <f t="shared" si="1"/>
        <v>February</v>
      </c>
      <c r="Q57" s="2" t="str">
        <f t="shared" si="2"/>
        <v>Saturday</v>
      </c>
      <c r="R57" s="2">
        <v>1220.97</v>
      </c>
    </row>
    <row r="58" spans="1:18" ht="15.75" customHeight="1">
      <c r="A58" s="2">
        <v>57</v>
      </c>
      <c r="B58" s="2">
        <v>29</v>
      </c>
      <c r="C58" s="2">
        <f>VLOOKUP(Table39[[#This Row],[order_id]],Table1[#All],1,FALSE)</f>
        <v>57</v>
      </c>
      <c r="D58" s="2" t="str">
        <f>VLOOKUP(Table39[[#This Row],[order_id]],customers!A:E,2,FALSE)</f>
        <v>Charlotte Cruz</v>
      </c>
      <c r="E58" s="2" t="str">
        <f>VLOOKUP(Table39[[#This Row],[order_id]],Table7[#All],3,FALSE)</f>
        <v>Female</v>
      </c>
      <c r="F58" s="2">
        <f>VLOOKUP(Table39[[#This Row],[order_id]],Table7[#All],4,FALSE)</f>
        <v>54</v>
      </c>
      <c r="G58" s="2" t="str">
        <f>VLOOKUP(Table39[[#This Row],[order_id]],Table7[#All],5,FALSE)</f>
        <v>Phoenix</v>
      </c>
      <c r="H58" s="2" t="str">
        <f>VLOOKUP(Table39[[#This Row],[order_id]],Table1[#All],2,FALSE)</f>
        <v>TCL 6-Series 65-Inch 4K TV</v>
      </c>
      <c r="I58" s="2" t="str">
        <f>VLOOKUP(Table39[[#This Row],[order_id]],Table1[#All],3,FALSE)</f>
        <v>Home Appliances</v>
      </c>
      <c r="J58" s="2">
        <f>VLOOKUP(Table39[[#This Row],[order_id]],Table1[#All],4,FALSE)</f>
        <v>887.61</v>
      </c>
      <c r="K58" s="2">
        <f>VLOOKUP(Table39[[#This Row],[order_id]],Table4[#All],4,FALSE)</f>
        <v>5</v>
      </c>
      <c r="L58" s="2">
        <f>VLOOKUP(Table39[[#This Row],[order_id]],Table4[#All],5,FALSE)</f>
        <v>144.41</v>
      </c>
      <c r="M58" s="2">
        <f>VLOOKUP(Table39[[#This Row],[order_id]],Table4[#All],6,FALSE)</f>
        <v>722.05</v>
      </c>
      <c r="N58" s="5">
        <v>44983</v>
      </c>
      <c r="O58" s="6" t="str">
        <f t="shared" si="0"/>
        <v>2023</v>
      </c>
      <c r="P58" s="2" t="str">
        <f t="shared" si="1"/>
        <v>February</v>
      </c>
      <c r="Q58" s="2" t="str">
        <f t="shared" si="2"/>
        <v>Sunday</v>
      </c>
      <c r="R58" s="2">
        <v>733.58</v>
      </c>
    </row>
    <row r="59" spans="1:18" ht="15.75" customHeight="1">
      <c r="A59" s="2">
        <v>58</v>
      </c>
      <c r="B59" s="2">
        <v>63</v>
      </c>
      <c r="C59" s="2">
        <f>VLOOKUP(Table39[[#This Row],[order_id]],Table1[#All],1,FALSE)</f>
        <v>58</v>
      </c>
      <c r="D59" s="2" t="str">
        <f>VLOOKUP(Table39[[#This Row],[order_id]],customers!A:E,2,FALSE)</f>
        <v>Amelia Edwards</v>
      </c>
      <c r="E59" s="2" t="str">
        <f>VLOOKUP(Table39[[#This Row],[order_id]],Table7[#All],3,FALSE)</f>
        <v>Female</v>
      </c>
      <c r="F59" s="2">
        <f>VLOOKUP(Table39[[#This Row],[order_id]],Table7[#All],4,FALSE)</f>
        <v>60</v>
      </c>
      <c r="G59" s="2" t="str">
        <f>VLOOKUP(Table39[[#This Row],[order_id]],Table7[#All],5,FALSE)</f>
        <v>Phoenix</v>
      </c>
      <c r="H59" s="2" t="str">
        <f>VLOOKUP(Table39[[#This Row],[order_id]],Table1[#All],2,FALSE)</f>
        <v>iRobot Roomba i7+ Robot Vacuum</v>
      </c>
      <c r="I59" s="2" t="str">
        <f>VLOOKUP(Table39[[#This Row],[order_id]],Table1[#All],3,FALSE)</f>
        <v>Home Appliances</v>
      </c>
      <c r="J59" s="2">
        <f>VLOOKUP(Table39[[#This Row],[order_id]],Table1[#All],4,FALSE)</f>
        <v>330.13</v>
      </c>
      <c r="K59" s="2">
        <f>VLOOKUP(Table39[[#This Row],[order_id]],Table4[#All],4,FALSE)</f>
        <v>5</v>
      </c>
      <c r="L59" s="2">
        <f>VLOOKUP(Table39[[#This Row],[order_id]],Table4[#All],5,FALSE)</f>
        <v>736.45</v>
      </c>
      <c r="M59" s="2">
        <f>VLOOKUP(Table39[[#This Row],[order_id]],Table4[#All],6,FALSE)</f>
        <v>3682.25</v>
      </c>
      <c r="N59" s="5">
        <v>44984</v>
      </c>
      <c r="O59" s="6" t="str">
        <f t="shared" si="0"/>
        <v>2023</v>
      </c>
      <c r="P59" s="2" t="str">
        <f t="shared" si="1"/>
        <v>February</v>
      </c>
      <c r="Q59" s="2" t="str">
        <f t="shared" si="2"/>
        <v>Monday</v>
      </c>
      <c r="R59" s="2">
        <v>1168.56</v>
      </c>
    </row>
    <row r="60" spans="1:18" ht="15.75" customHeight="1">
      <c r="A60" s="2">
        <v>59</v>
      </c>
      <c r="B60" s="2">
        <v>68</v>
      </c>
      <c r="C60" s="2">
        <f>VLOOKUP(Table39[[#This Row],[order_id]],Table1[#All],1,FALSE)</f>
        <v>59</v>
      </c>
      <c r="D60" s="2" t="str">
        <f>VLOOKUP(Table39[[#This Row],[order_id]],customers!A:E,2,FALSE)</f>
        <v>Evelyn Collins</v>
      </c>
      <c r="E60" s="2" t="str">
        <f>VLOOKUP(Table39[[#This Row],[order_id]],Table7[#All],3,FALSE)</f>
        <v>Female</v>
      </c>
      <c r="F60" s="2">
        <f>VLOOKUP(Table39[[#This Row],[order_id]],Table7[#All],4,FALSE)</f>
        <v>56</v>
      </c>
      <c r="G60" s="2" t="str">
        <f>VLOOKUP(Table39[[#This Row],[order_id]],Table7[#All],5,FALSE)</f>
        <v>Los Angeles</v>
      </c>
      <c r="H60" s="2" t="str">
        <f>VLOOKUP(Table39[[#This Row],[order_id]],Table1[#All],2,FALSE)</f>
        <v>Logitech MX Master 3S Mouse</v>
      </c>
      <c r="I60" s="2" t="str">
        <f>VLOOKUP(Table39[[#This Row],[order_id]],Table1[#All],3,FALSE)</f>
        <v>Electronics</v>
      </c>
      <c r="J60" s="2">
        <f>VLOOKUP(Table39[[#This Row],[order_id]],Table1[#All],4,FALSE)</f>
        <v>102.92</v>
      </c>
      <c r="K60" s="2">
        <f>VLOOKUP(Table39[[#This Row],[order_id]],Table4[#All],4,FALSE)</f>
        <v>1</v>
      </c>
      <c r="L60" s="2">
        <f>VLOOKUP(Table39[[#This Row],[order_id]],Table4[#All],5,FALSE)</f>
        <v>197.66</v>
      </c>
      <c r="M60" s="2">
        <f>VLOOKUP(Table39[[#This Row],[order_id]],Table4[#All],6,FALSE)</f>
        <v>197.66</v>
      </c>
      <c r="N60" s="5">
        <v>44985</v>
      </c>
      <c r="O60" s="6" t="str">
        <f t="shared" si="0"/>
        <v>2023</v>
      </c>
      <c r="P60" s="2" t="str">
        <f t="shared" si="1"/>
        <v>February</v>
      </c>
      <c r="Q60" s="2" t="str">
        <f t="shared" si="2"/>
        <v>Tuesday</v>
      </c>
      <c r="R60" s="2">
        <v>1604.87</v>
      </c>
    </row>
    <row r="61" spans="1:18" ht="15.75" customHeight="1">
      <c r="A61" s="2">
        <v>60</v>
      </c>
      <c r="B61" s="2">
        <v>5</v>
      </c>
      <c r="C61" s="2">
        <f>VLOOKUP(Table39[[#This Row],[order_id]],Table1[#All],1,FALSE)</f>
        <v>60</v>
      </c>
      <c r="D61" s="2" t="str">
        <f>VLOOKUP(Table39[[#This Row],[order_id]],customers!A:E,2,FALSE)</f>
        <v>Abigail Reyes</v>
      </c>
      <c r="E61" s="2" t="str">
        <f>VLOOKUP(Table39[[#This Row],[order_id]],Table7[#All],3,FALSE)</f>
        <v>Female</v>
      </c>
      <c r="F61" s="2">
        <f>VLOOKUP(Table39[[#This Row],[order_id]],Table7[#All],4,FALSE)</f>
        <v>31</v>
      </c>
      <c r="G61" s="2" t="str">
        <f>VLOOKUP(Table39[[#This Row],[order_id]],Table7[#All],5,FALSE)</f>
        <v>Los Angeles</v>
      </c>
      <c r="H61" s="2" t="str">
        <f>VLOOKUP(Table39[[#This Row],[order_id]],Table1[#All],2,FALSE)</f>
        <v>Coach Signature Canvas Wallet</v>
      </c>
      <c r="I61" s="2" t="str">
        <f>VLOOKUP(Table39[[#This Row],[order_id]],Table1[#All],3,FALSE)</f>
        <v>Electronics</v>
      </c>
      <c r="J61" s="2">
        <f>VLOOKUP(Table39[[#This Row],[order_id]],Table1[#All],4,FALSE)</f>
        <v>281.2</v>
      </c>
      <c r="K61" s="2">
        <f>VLOOKUP(Table39[[#This Row],[order_id]],Table4[#All],4,FALSE)</f>
        <v>3</v>
      </c>
      <c r="L61" s="2">
        <f>VLOOKUP(Table39[[#This Row],[order_id]],Table4[#All],5,FALSE)</f>
        <v>134.76</v>
      </c>
      <c r="M61" s="2">
        <f>VLOOKUP(Table39[[#This Row],[order_id]],Table4[#All],6,FALSE)</f>
        <v>404.28</v>
      </c>
      <c r="N61" s="5">
        <v>44986</v>
      </c>
      <c r="O61" s="6" t="str">
        <f t="shared" si="0"/>
        <v>2023</v>
      </c>
      <c r="P61" s="2" t="str">
        <f t="shared" si="1"/>
        <v>March</v>
      </c>
      <c r="Q61" s="2" t="str">
        <f t="shared" si="2"/>
        <v>Wednesday</v>
      </c>
      <c r="R61" s="2">
        <v>764.29</v>
      </c>
    </row>
    <row r="62" spans="1:18" ht="15.75" customHeight="1">
      <c r="A62" s="2">
        <v>61</v>
      </c>
      <c r="B62" s="2">
        <v>18</v>
      </c>
      <c r="C62" s="2">
        <f>VLOOKUP(Table39[[#This Row],[order_id]],Table1[#All],1,FALSE)</f>
        <v>61</v>
      </c>
      <c r="D62" s="2" t="str">
        <f>VLOOKUP(Table39[[#This Row],[order_id]],customers!A:E,2,FALSE)</f>
        <v>Harper Stewart</v>
      </c>
      <c r="E62" s="2" t="str">
        <f>VLOOKUP(Table39[[#This Row],[order_id]],Table7[#All],3,FALSE)</f>
        <v>Female</v>
      </c>
      <c r="F62" s="2">
        <f>VLOOKUP(Table39[[#This Row],[order_id]],Table7[#All],4,FALSE)</f>
        <v>51</v>
      </c>
      <c r="G62" s="2" t="str">
        <f>VLOOKUP(Table39[[#This Row],[order_id]],Table7[#All],5,FALSE)</f>
        <v>Los Angeles</v>
      </c>
      <c r="H62" s="2" t="str">
        <f>VLOOKUP(Table39[[#This Row],[order_id]],Table1[#All],2,FALSE)</f>
        <v>Lenovo ThinkPad X1 Carbon Gen 9</v>
      </c>
      <c r="I62" s="2" t="str">
        <f>VLOOKUP(Table39[[#This Row],[order_id]],Table1[#All],3,FALSE)</f>
        <v>Electronics</v>
      </c>
      <c r="J62" s="2">
        <f>VLOOKUP(Table39[[#This Row],[order_id]],Table1[#All],4,FALSE)</f>
        <v>379.09</v>
      </c>
      <c r="K62" s="2">
        <f>VLOOKUP(Table39[[#This Row],[order_id]],Table4[#All],4,FALSE)</f>
        <v>7</v>
      </c>
      <c r="L62" s="2">
        <f>VLOOKUP(Table39[[#This Row],[order_id]],Table4[#All],5,FALSE)</f>
        <v>256.32</v>
      </c>
      <c r="M62" s="2">
        <f>VLOOKUP(Table39[[#This Row],[order_id]],Table4[#All],6,FALSE)</f>
        <v>1794.24</v>
      </c>
      <c r="N62" s="5">
        <v>44987</v>
      </c>
      <c r="O62" s="6" t="str">
        <f t="shared" si="0"/>
        <v>2023</v>
      </c>
      <c r="P62" s="2" t="str">
        <f t="shared" si="1"/>
        <v>March</v>
      </c>
      <c r="Q62" s="2" t="str">
        <f t="shared" si="2"/>
        <v>Thursday</v>
      </c>
      <c r="R62" s="2">
        <v>1594.54</v>
      </c>
    </row>
    <row r="63" spans="1:18" ht="15.75" customHeight="1">
      <c r="A63" s="2">
        <v>62</v>
      </c>
      <c r="B63" s="2">
        <v>62</v>
      </c>
      <c r="C63" s="2">
        <f>VLOOKUP(Table39[[#This Row],[order_id]],Table1[#All],1,FALSE)</f>
        <v>62</v>
      </c>
      <c r="D63" s="2" t="str">
        <f>VLOOKUP(Table39[[#This Row],[order_id]],customers!A:E,2,FALSE)</f>
        <v>Emily Morris</v>
      </c>
      <c r="E63" s="2" t="str">
        <f>VLOOKUP(Table39[[#This Row],[order_id]],Table7[#All],3,FALSE)</f>
        <v>Female</v>
      </c>
      <c r="F63" s="2">
        <f>VLOOKUP(Table39[[#This Row],[order_id]],Table7[#All],4,FALSE)</f>
        <v>36</v>
      </c>
      <c r="G63" s="2" t="str">
        <f>VLOOKUP(Table39[[#This Row],[order_id]],Table7[#All],5,FALSE)</f>
        <v>Houston</v>
      </c>
      <c r="H63" s="2" t="str">
        <f>VLOOKUP(Table39[[#This Row],[order_id]],Table1[#All],2,FALSE)</f>
        <v>Tiffany &amp; Co. Sterling Silver Bracelet</v>
      </c>
      <c r="I63" s="2" t="str">
        <f>VLOOKUP(Table39[[#This Row],[order_id]],Table1[#All],3,FALSE)</f>
        <v>Accessories</v>
      </c>
      <c r="J63" s="2">
        <f>VLOOKUP(Table39[[#This Row],[order_id]],Table1[#All],4,FALSE)</f>
        <v>758.86</v>
      </c>
      <c r="K63" s="2">
        <f>VLOOKUP(Table39[[#This Row],[order_id]],Table4[#All],4,FALSE)</f>
        <v>5</v>
      </c>
      <c r="L63" s="2">
        <f>VLOOKUP(Table39[[#This Row],[order_id]],Table4[#All],5,FALSE)</f>
        <v>47.46</v>
      </c>
      <c r="M63" s="2">
        <f>VLOOKUP(Table39[[#This Row],[order_id]],Table4[#All],6,FALSE)</f>
        <v>237.3</v>
      </c>
      <c r="N63" s="5">
        <v>44988</v>
      </c>
      <c r="O63" s="6" t="str">
        <f t="shared" si="0"/>
        <v>2023</v>
      </c>
      <c r="P63" s="2" t="str">
        <f t="shared" si="1"/>
        <v>March</v>
      </c>
      <c r="Q63" s="2" t="str">
        <f t="shared" si="2"/>
        <v>Friday</v>
      </c>
      <c r="R63" s="2">
        <v>154.13999999999999</v>
      </c>
    </row>
    <row r="64" spans="1:18" ht="15.75" customHeight="1">
      <c r="A64" s="2">
        <v>63</v>
      </c>
      <c r="B64" s="2">
        <v>38</v>
      </c>
      <c r="C64" s="2">
        <f>VLOOKUP(Table39[[#This Row],[order_id]],Table1[#All],1,FALSE)</f>
        <v>63</v>
      </c>
      <c r="D64" s="2" t="str">
        <f>VLOOKUP(Table39[[#This Row],[order_id]],customers!A:E,2,FALSE)</f>
        <v>Ella Morales</v>
      </c>
      <c r="E64" s="2" t="str">
        <f>VLOOKUP(Table39[[#This Row],[order_id]],Table7[#All],3,FALSE)</f>
        <v>Female</v>
      </c>
      <c r="F64" s="2">
        <f>VLOOKUP(Table39[[#This Row],[order_id]],Table7[#All],4,FALSE)</f>
        <v>48</v>
      </c>
      <c r="G64" s="2" t="str">
        <f>VLOOKUP(Table39[[#This Row],[order_id]],Table7[#All],5,FALSE)</f>
        <v>Phoenix</v>
      </c>
      <c r="H64" s="2" t="str">
        <f>VLOOKUP(Table39[[#This Row],[order_id]],Table1[#All],2,FALSE)</f>
        <v>Breville Barista Express Espresso Machine</v>
      </c>
      <c r="I64" s="2" t="str">
        <f>VLOOKUP(Table39[[#This Row],[order_id]],Table1[#All],3,FALSE)</f>
        <v>Electronics</v>
      </c>
      <c r="J64" s="2">
        <f>VLOOKUP(Table39[[#This Row],[order_id]],Table1[#All],4,FALSE)</f>
        <v>362.22</v>
      </c>
      <c r="K64" s="2">
        <f>VLOOKUP(Table39[[#This Row],[order_id]],Table4[#All],4,FALSE)</f>
        <v>9</v>
      </c>
      <c r="L64" s="2">
        <f>VLOOKUP(Table39[[#This Row],[order_id]],Table4[#All],5,FALSE)</f>
        <v>12.12</v>
      </c>
      <c r="M64" s="2">
        <f>VLOOKUP(Table39[[#This Row],[order_id]],Table4[#All],6,FALSE)</f>
        <v>109.08</v>
      </c>
      <c r="N64" s="5">
        <v>44989</v>
      </c>
      <c r="O64" s="6" t="str">
        <f t="shared" si="0"/>
        <v>2023</v>
      </c>
      <c r="P64" s="2" t="str">
        <f t="shared" si="1"/>
        <v>March</v>
      </c>
      <c r="Q64" s="2" t="str">
        <f t="shared" si="2"/>
        <v>Saturday</v>
      </c>
      <c r="R64" s="2">
        <v>826.49</v>
      </c>
    </row>
    <row r="65" spans="1:18" ht="15.75" customHeight="1">
      <c r="A65" s="2">
        <v>64</v>
      </c>
      <c r="B65" s="2">
        <v>93</v>
      </c>
      <c r="C65" s="2">
        <f>VLOOKUP(Table39[[#This Row],[order_id]],Table1[#All],1,FALSE)</f>
        <v>64</v>
      </c>
      <c r="D65" s="2" t="str">
        <f>VLOOKUP(Table39[[#This Row],[order_id]],customers!A:E,2,FALSE)</f>
        <v>Elizabeth Murphy</v>
      </c>
      <c r="E65" s="2" t="str">
        <f>VLOOKUP(Table39[[#This Row],[order_id]],Table7[#All],3,FALSE)</f>
        <v>Female</v>
      </c>
      <c r="F65" s="2">
        <f>VLOOKUP(Table39[[#This Row],[order_id]],Table7[#All],4,FALSE)</f>
        <v>64</v>
      </c>
      <c r="G65" s="2" t="str">
        <f>VLOOKUP(Table39[[#This Row],[order_id]],Table7[#All],5,FALSE)</f>
        <v>Chicago</v>
      </c>
      <c r="H65" s="2" t="str">
        <f>VLOOKUP(Table39[[#This Row],[order_id]],Table1[#All],2,FALSE)</f>
        <v>Giorgio Armani Silk Tie</v>
      </c>
      <c r="I65" s="2" t="str">
        <f>VLOOKUP(Table39[[#This Row],[order_id]],Table1[#All],3,FALSE)</f>
        <v>Accessories</v>
      </c>
      <c r="J65" s="2">
        <f>VLOOKUP(Table39[[#This Row],[order_id]],Table1[#All],4,FALSE)</f>
        <v>538.14</v>
      </c>
      <c r="K65" s="2">
        <f>VLOOKUP(Table39[[#This Row],[order_id]],Table4[#All],4,FALSE)</f>
        <v>9</v>
      </c>
      <c r="L65" s="2">
        <f>VLOOKUP(Table39[[#This Row],[order_id]],Table4[#All],5,FALSE)</f>
        <v>452.84</v>
      </c>
      <c r="M65" s="2">
        <f>VLOOKUP(Table39[[#This Row],[order_id]],Table4[#All],6,FALSE)</f>
        <v>4075.56</v>
      </c>
      <c r="N65" s="5">
        <v>44990</v>
      </c>
      <c r="O65" s="6" t="str">
        <f t="shared" si="0"/>
        <v>2023</v>
      </c>
      <c r="P65" s="2" t="str">
        <f t="shared" si="1"/>
        <v>March</v>
      </c>
      <c r="Q65" s="2" t="str">
        <f t="shared" si="2"/>
        <v>Sunday</v>
      </c>
      <c r="R65" s="2">
        <v>571.65</v>
      </c>
    </row>
    <row r="66" spans="1:18" ht="15.75" customHeight="1">
      <c r="A66" s="2">
        <v>65</v>
      </c>
      <c r="B66" s="2">
        <v>27</v>
      </c>
      <c r="C66" s="2">
        <f>VLOOKUP(Table39[[#This Row],[order_id]],Table1[#All],1,FALSE)</f>
        <v>65</v>
      </c>
      <c r="D66" s="2" t="str">
        <f>VLOOKUP(Table39[[#This Row],[order_id]],customers!A:E,2,FALSE)</f>
        <v>Camila Cook</v>
      </c>
      <c r="E66" s="2" t="str">
        <f>VLOOKUP(Table39[[#This Row],[order_id]],Table7[#All],3,FALSE)</f>
        <v>Female</v>
      </c>
      <c r="F66" s="2">
        <f>VLOOKUP(Table39[[#This Row],[order_id]],Table7[#All],4,FALSE)</f>
        <v>51</v>
      </c>
      <c r="G66" s="2" t="str">
        <f>VLOOKUP(Table39[[#This Row],[order_id]],Table7[#All],5,FALSE)</f>
        <v>Chicago</v>
      </c>
      <c r="H66" s="2" t="str">
        <f>VLOOKUP(Table39[[#This Row],[order_id]],Table1[#All],2,FALSE)</f>
        <v>GoPro HERO11 Black</v>
      </c>
      <c r="I66" s="2" t="str">
        <f>VLOOKUP(Table39[[#This Row],[order_id]],Table1[#All],3,FALSE)</f>
        <v>Home Appliances</v>
      </c>
      <c r="J66" s="2">
        <f>VLOOKUP(Table39[[#This Row],[order_id]],Table1[#All],4,FALSE)</f>
        <v>48.4</v>
      </c>
      <c r="K66" s="2">
        <f>VLOOKUP(Table39[[#This Row],[order_id]],Table4[#All],4,FALSE)</f>
        <v>5</v>
      </c>
      <c r="L66" s="2">
        <f>VLOOKUP(Table39[[#This Row],[order_id]],Table4[#All],5,FALSE)</f>
        <v>46.62</v>
      </c>
      <c r="M66" s="2">
        <f>VLOOKUP(Table39[[#This Row],[order_id]],Table4[#All],6,FALSE)</f>
        <v>233.1</v>
      </c>
      <c r="N66" s="5">
        <v>44991</v>
      </c>
      <c r="O66" s="6" t="str">
        <f t="shared" si="0"/>
        <v>2023</v>
      </c>
      <c r="P66" s="2" t="str">
        <f t="shared" si="1"/>
        <v>March</v>
      </c>
      <c r="Q66" s="2" t="str">
        <f t="shared" si="2"/>
        <v>Monday</v>
      </c>
      <c r="R66" s="2">
        <v>554.99</v>
      </c>
    </row>
    <row r="67" spans="1:18" ht="15.75" customHeight="1">
      <c r="A67" s="2">
        <v>66</v>
      </c>
      <c r="B67" s="2">
        <v>29</v>
      </c>
      <c r="C67" s="2">
        <f>VLOOKUP(Table39[[#This Row],[order_id]],Table1[#All],1,FALSE)</f>
        <v>66</v>
      </c>
      <c r="D67" s="2" t="str">
        <f>VLOOKUP(Table39[[#This Row],[order_id]],customers!A:E,2,FALSE)</f>
        <v>Luna Rogers</v>
      </c>
      <c r="E67" s="2" t="str">
        <f>VLOOKUP(Table39[[#This Row],[order_id]],Table7[#All],3,FALSE)</f>
        <v>Female</v>
      </c>
      <c r="F67" s="2">
        <f>VLOOKUP(Table39[[#This Row],[order_id]],Table7[#All],4,FALSE)</f>
        <v>29</v>
      </c>
      <c r="G67" s="2" t="str">
        <f>VLOOKUP(Table39[[#This Row],[order_id]],Table7[#All],5,FALSE)</f>
        <v>Los Angeles</v>
      </c>
      <c r="H67" s="2" t="str">
        <f>VLOOKUP(Table39[[#This Row],[order_id]],Table1[#All],2,FALSE)</f>
        <v>Fossil Hybrid Smartwatch</v>
      </c>
      <c r="I67" s="2" t="str">
        <f>VLOOKUP(Table39[[#This Row],[order_id]],Table1[#All],3,FALSE)</f>
        <v>Accessories</v>
      </c>
      <c r="J67" s="2">
        <f>VLOOKUP(Table39[[#This Row],[order_id]],Table1[#All],4,FALSE)</f>
        <v>944.27</v>
      </c>
      <c r="K67" s="2">
        <f>VLOOKUP(Table39[[#This Row],[order_id]],Table4[#All],4,FALSE)</f>
        <v>4</v>
      </c>
      <c r="L67" s="2">
        <f>VLOOKUP(Table39[[#This Row],[order_id]],Table4[#All],5,FALSE)</f>
        <v>328.58</v>
      </c>
      <c r="M67" s="2">
        <f>VLOOKUP(Table39[[#This Row],[order_id]],Table4[#All],6,FALSE)</f>
        <v>1314.32</v>
      </c>
      <c r="N67" s="5">
        <v>44992</v>
      </c>
      <c r="O67" s="6" t="str">
        <f t="shared" ref="O67:O98" si="3">TEXT(N67,"YYYY")</f>
        <v>2023</v>
      </c>
      <c r="P67" s="2" t="str">
        <f t="shared" ref="P67:P98" si="4">TEXT(N67,"MMMM")</f>
        <v>March</v>
      </c>
      <c r="Q67" s="2" t="str">
        <f t="shared" ref="Q67:Q98" si="5">TEXT(N67,"DDDD")</f>
        <v>Tuesday</v>
      </c>
      <c r="R67" s="2">
        <v>1817.14</v>
      </c>
    </row>
    <row r="68" spans="1:18" ht="15.75" customHeight="1">
      <c r="A68" s="2">
        <v>67</v>
      </c>
      <c r="B68" s="2">
        <v>85</v>
      </c>
      <c r="C68" s="2">
        <f>VLOOKUP(Table39[[#This Row],[order_id]],Table1[#All],1,FALSE)</f>
        <v>67</v>
      </c>
      <c r="D68" s="2" t="str">
        <f>VLOOKUP(Table39[[#This Row],[order_id]],customers!A:E,2,FALSE)</f>
        <v>Sofia Gutierrez</v>
      </c>
      <c r="E68" s="2" t="str">
        <f>VLOOKUP(Table39[[#This Row],[order_id]],Table7[#All],3,FALSE)</f>
        <v>Female</v>
      </c>
      <c r="F68" s="2">
        <f>VLOOKUP(Table39[[#This Row],[order_id]],Table7[#All],4,FALSE)</f>
        <v>31</v>
      </c>
      <c r="G68" s="2" t="str">
        <f>VLOOKUP(Table39[[#This Row],[order_id]],Table7[#All],5,FALSE)</f>
        <v>Chicago</v>
      </c>
      <c r="H68" s="2" t="str">
        <f>VLOOKUP(Table39[[#This Row],[order_id]],Table1[#All],2,FALSE)</f>
        <v>Bose QuietComfort 45 Headphones</v>
      </c>
      <c r="I68" s="2" t="str">
        <f>VLOOKUP(Table39[[#This Row],[order_id]],Table1[#All],3,FALSE)</f>
        <v>Electronics</v>
      </c>
      <c r="J68" s="2">
        <f>VLOOKUP(Table39[[#This Row],[order_id]],Table1[#All],4,FALSE)</f>
        <v>41.71</v>
      </c>
      <c r="K68" s="2">
        <f>VLOOKUP(Table39[[#This Row],[order_id]],Table4[#All],4,FALSE)</f>
        <v>6</v>
      </c>
      <c r="L68" s="2">
        <f>VLOOKUP(Table39[[#This Row],[order_id]],Table4[#All],5,FALSE)</f>
        <v>242.55</v>
      </c>
      <c r="M68" s="2">
        <f>VLOOKUP(Table39[[#This Row],[order_id]],Table4[#All],6,FALSE)</f>
        <v>1455.3000000000002</v>
      </c>
      <c r="N68" s="5">
        <v>44993</v>
      </c>
      <c r="O68" s="6" t="str">
        <f t="shared" si="3"/>
        <v>2023</v>
      </c>
      <c r="P68" s="2" t="str">
        <f t="shared" si="4"/>
        <v>March</v>
      </c>
      <c r="Q68" s="2" t="str">
        <f t="shared" si="5"/>
        <v>Wednesday</v>
      </c>
      <c r="R68" s="2">
        <v>1661.65</v>
      </c>
    </row>
    <row r="69" spans="1:18" ht="15.75" customHeight="1">
      <c r="A69" s="2">
        <v>68</v>
      </c>
      <c r="B69" s="2">
        <v>21</v>
      </c>
      <c r="C69" s="2">
        <f>VLOOKUP(Table39[[#This Row],[order_id]],Table1[#All],1,FALSE)</f>
        <v>68</v>
      </c>
      <c r="D69" s="2" t="str">
        <f>VLOOKUP(Table39[[#This Row],[order_id]],customers!A:E,2,FALSE)</f>
        <v>Avery Ortiz</v>
      </c>
      <c r="E69" s="2" t="str">
        <f>VLOOKUP(Table39[[#This Row],[order_id]],Table7[#All],3,FALSE)</f>
        <v>Female</v>
      </c>
      <c r="F69" s="2">
        <f>VLOOKUP(Table39[[#This Row],[order_id]],Table7[#All],4,FALSE)</f>
        <v>27</v>
      </c>
      <c r="G69" s="2" t="str">
        <f>VLOOKUP(Table39[[#This Row],[order_id]],Table7[#All],5,FALSE)</f>
        <v>Phoenix</v>
      </c>
      <c r="H69" s="2" t="str">
        <f>VLOOKUP(Table39[[#This Row],[order_id]],Table1[#All],2,FALSE)</f>
        <v>MCM Stark Backpack</v>
      </c>
      <c r="I69" s="2" t="str">
        <f>VLOOKUP(Table39[[#This Row],[order_id]],Table1[#All],3,FALSE)</f>
        <v>Accessories</v>
      </c>
      <c r="J69" s="2">
        <f>VLOOKUP(Table39[[#This Row],[order_id]],Table1[#All],4,FALSE)</f>
        <v>647.59</v>
      </c>
      <c r="K69" s="2">
        <f>VLOOKUP(Table39[[#This Row],[order_id]],Table4[#All],4,FALSE)</f>
        <v>8</v>
      </c>
      <c r="L69" s="2">
        <f>VLOOKUP(Table39[[#This Row],[order_id]],Table4[#All],5,FALSE)</f>
        <v>762.37</v>
      </c>
      <c r="M69" s="2">
        <f>VLOOKUP(Table39[[#This Row],[order_id]],Table4[#All],6,FALSE)</f>
        <v>6098.96</v>
      </c>
      <c r="N69" s="5">
        <v>44994</v>
      </c>
      <c r="O69" s="6" t="str">
        <f t="shared" si="3"/>
        <v>2023</v>
      </c>
      <c r="P69" s="2" t="str">
        <f t="shared" si="4"/>
        <v>March</v>
      </c>
      <c r="Q69" s="2" t="str">
        <f t="shared" si="5"/>
        <v>Thursday</v>
      </c>
      <c r="R69" s="2">
        <v>464.8</v>
      </c>
    </row>
    <row r="70" spans="1:18" ht="15.75" customHeight="1">
      <c r="A70" s="2">
        <v>69</v>
      </c>
      <c r="B70" s="2">
        <v>8</v>
      </c>
      <c r="C70" s="2">
        <f>VLOOKUP(Table39[[#This Row],[order_id]],Table1[#All],1,FALSE)</f>
        <v>69</v>
      </c>
      <c r="D70" s="2" t="str">
        <f>VLOOKUP(Table39[[#This Row],[order_id]],customers!A:E,2,FALSE)</f>
        <v>Mila Morgan</v>
      </c>
      <c r="E70" s="2" t="str">
        <f>VLOOKUP(Table39[[#This Row],[order_id]],Table7[#All],3,FALSE)</f>
        <v>Female</v>
      </c>
      <c r="F70" s="2">
        <f>VLOOKUP(Table39[[#This Row],[order_id]],Table7[#All],4,FALSE)</f>
        <v>63</v>
      </c>
      <c r="G70" s="2" t="str">
        <f>VLOOKUP(Table39[[#This Row],[order_id]],Table7[#All],5,FALSE)</f>
        <v>Los Angeles</v>
      </c>
      <c r="H70" s="2" t="str">
        <f>VLOOKUP(Table39[[#This Row],[order_id]],Table1[#All],2,FALSE)</f>
        <v>Xiaomi Mi Band 6</v>
      </c>
      <c r="I70" s="2" t="str">
        <f>VLOOKUP(Table39[[#This Row],[order_id]],Table1[#All],3,FALSE)</f>
        <v>Home Appliances</v>
      </c>
      <c r="J70" s="2">
        <f>VLOOKUP(Table39[[#This Row],[order_id]],Table1[#All],4,FALSE)</f>
        <v>575.21</v>
      </c>
      <c r="K70" s="2">
        <f>VLOOKUP(Table39[[#This Row],[order_id]],Table4[#All],4,FALSE)</f>
        <v>1</v>
      </c>
      <c r="L70" s="2">
        <f>VLOOKUP(Table39[[#This Row],[order_id]],Table4[#All],5,FALSE)</f>
        <v>986.61</v>
      </c>
      <c r="M70" s="2">
        <f>VLOOKUP(Table39[[#This Row],[order_id]],Table4[#All],6,FALSE)</f>
        <v>986.61</v>
      </c>
      <c r="N70" s="5">
        <v>44995</v>
      </c>
      <c r="O70" s="6" t="str">
        <f t="shared" si="3"/>
        <v>2023</v>
      </c>
      <c r="P70" s="2" t="str">
        <f t="shared" si="4"/>
        <v>March</v>
      </c>
      <c r="Q70" s="2" t="str">
        <f t="shared" si="5"/>
        <v>Friday</v>
      </c>
      <c r="R70" s="2">
        <v>1223.42</v>
      </c>
    </row>
    <row r="71" spans="1:18" ht="15.75" customHeight="1">
      <c r="A71" s="2">
        <v>70</v>
      </c>
      <c r="B71" s="2">
        <v>52</v>
      </c>
      <c r="C71" s="2">
        <f>VLOOKUP(Table39[[#This Row],[order_id]],Table1[#All],1,FALSE)</f>
        <v>70</v>
      </c>
      <c r="D71" s="2" t="str">
        <f>VLOOKUP(Table39[[#This Row],[order_id]],customers!A:E,2,FALSE)</f>
        <v>Aria Cooper</v>
      </c>
      <c r="E71" s="2" t="str">
        <f>VLOOKUP(Table39[[#This Row],[order_id]],Table7[#All],3,FALSE)</f>
        <v>Female</v>
      </c>
      <c r="F71" s="2">
        <f>VLOOKUP(Table39[[#This Row],[order_id]],Table7[#All],4,FALSE)</f>
        <v>22</v>
      </c>
      <c r="G71" s="2" t="str">
        <f>VLOOKUP(Table39[[#This Row],[order_id]],Table7[#All],5,FALSE)</f>
        <v>Los Angeles</v>
      </c>
      <c r="H71" s="2" t="str">
        <f>VLOOKUP(Table39[[#This Row],[order_id]],Table1[#All],2,FALSE)</f>
        <v>Razer DeathAdder V2 Gaming Mouse</v>
      </c>
      <c r="I71" s="2" t="str">
        <f>VLOOKUP(Table39[[#This Row],[order_id]],Table1[#All],3,FALSE)</f>
        <v>Electronics</v>
      </c>
      <c r="J71" s="2">
        <f>VLOOKUP(Table39[[#This Row],[order_id]],Table1[#All],4,FALSE)</f>
        <v>437.78</v>
      </c>
      <c r="K71" s="2">
        <f>VLOOKUP(Table39[[#This Row],[order_id]],Table4[#All],4,FALSE)</f>
        <v>1</v>
      </c>
      <c r="L71" s="2">
        <f>VLOOKUP(Table39[[#This Row],[order_id]],Table4[#All],5,FALSE)</f>
        <v>206.58</v>
      </c>
      <c r="M71" s="2">
        <f>VLOOKUP(Table39[[#This Row],[order_id]],Table4[#All],6,FALSE)</f>
        <v>206.58</v>
      </c>
      <c r="N71" s="5">
        <v>44996</v>
      </c>
      <c r="O71" s="6" t="str">
        <f t="shared" si="3"/>
        <v>2023</v>
      </c>
      <c r="P71" s="2" t="str">
        <f t="shared" si="4"/>
        <v>March</v>
      </c>
      <c r="Q71" s="2" t="str">
        <f t="shared" si="5"/>
        <v>Saturday</v>
      </c>
      <c r="R71" s="2">
        <v>1390.81</v>
      </c>
    </row>
    <row r="72" spans="1:18" ht="15.75" customHeight="1">
      <c r="A72" s="2">
        <v>71</v>
      </c>
      <c r="B72" s="2">
        <v>87</v>
      </c>
      <c r="C72" s="2">
        <f>VLOOKUP(Table39[[#This Row],[order_id]],Table1[#All],1,FALSE)</f>
        <v>71</v>
      </c>
      <c r="D72" s="2" t="str">
        <f>VLOOKUP(Table39[[#This Row],[order_id]],customers!A:E,2,FALSE)</f>
        <v>Scarlett Peterson</v>
      </c>
      <c r="E72" s="2" t="str">
        <f>VLOOKUP(Table39[[#This Row],[order_id]],Table7[#All],3,FALSE)</f>
        <v>Female</v>
      </c>
      <c r="F72" s="2">
        <f>VLOOKUP(Table39[[#This Row],[order_id]],Table7[#All],4,FALSE)</f>
        <v>59</v>
      </c>
      <c r="G72" s="2" t="str">
        <f>VLOOKUP(Table39[[#This Row],[order_id]],Table7[#All],5,FALSE)</f>
        <v>Chicago</v>
      </c>
      <c r="H72" s="2" t="str">
        <f>VLOOKUP(Table39[[#This Row],[order_id]],Table1[#All],2,FALSE)</f>
        <v>Dyson V11 Torque Drive Vacuum Cleaner</v>
      </c>
      <c r="I72" s="2" t="str">
        <f>VLOOKUP(Table39[[#This Row],[order_id]],Table1[#All],3,FALSE)</f>
        <v>Accessories</v>
      </c>
      <c r="J72" s="2">
        <f>VLOOKUP(Table39[[#This Row],[order_id]],Table1[#All],4,FALSE)</f>
        <v>375.25</v>
      </c>
      <c r="K72" s="2">
        <f>VLOOKUP(Table39[[#This Row],[order_id]],Table4[#All],4,FALSE)</f>
        <v>5</v>
      </c>
      <c r="L72" s="2">
        <f>VLOOKUP(Table39[[#This Row],[order_id]],Table4[#All],5,FALSE)</f>
        <v>27.21</v>
      </c>
      <c r="M72" s="2">
        <f>VLOOKUP(Table39[[#This Row],[order_id]],Table4[#All],6,FALSE)</f>
        <v>136.05000000000001</v>
      </c>
      <c r="N72" s="5">
        <v>44997</v>
      </c>
      <c r="O72" s="6" t="str">
        <f t="shared" si="3"/>
        <v>2023</v>
      </c>
      <c r="P72" s="2" t="str">
        <f t="shared" si="4"/>
        <v>March</v>
      </c>
      <c r="Q72" s="2" t="str">
        <f t="shared" si="5"/>
        <v>Sunday</v>
      </c>
      <c r="R72" s="2">
        <v>1316.08</v>
      </c>
    </row>
    <row r="73" spans="1:18" ht="15.75" customHeight="1">
      <c r="A73" s="2">
        <v>72</v>
      </c>
      <c r="B73" s="2">
        <v>47</v>
      </c>
      <c r="C73" s="2">
        <f>VLOOKUP(Table39[[#This Row],[order_id]],Table1[#All],1,FALSE)</f>
        <v>72</v>
      </c>
      <c r="D73" s="2" t="str">
        <f>VLOOKUP(Table39[[#This Row],[order_id]],customers!A:E,2,FALSE)</f>
        <v>Penelope Bailey</v>
      </c>
      <c r="E73" s="2" t="str">
        <f>VLOOKUP(Table39[[#This Row],[order_id]],Table7[#All],3,FALSE)</f>
        <v>Female</v>
      </c>
      <c r="F73" s="2">
        <f>VLOOKUP(Table39[[#This Row],[order_id]],Table7[#All],4,FALSE)</f>
        <v>18</v>
      </c>
      <c r="G73" s="2" t="str">
        <f>VLOOKUP(Table39[[#This Row],[order_id]],Table7[#All],5,FALSE)</f>
        <v>Los Angeles</v>
      </c>
      <c r="H73" s="2" t="str">
        <f>VLOOKUP(Table39[[#This Row],[order_id]],Table1[#All],2,FALSE)</f>
        <v>Louis Vuitton Monogram Key Holder</v>
      </c>
      <c r="I73" s="2" t="str">
        <f>VLOOKUP(Table39[[#This Row],[order_id]],Table1[#All],3,FALSE)</f>
        <v>Electronics</v>
      </c>
      <c r="J73" s="2">
        <f>VLOOKUP(Table39[[#This Row],[order_id]],Table1[#All],4,FALSE)</f>
        <v>855.1</v>
      </c>
      <c r="K73" s="2">
        <f>VLOOKUP(Table39[[#This Row],[order_id]],Table4[#All],4,FALSE)</f>
        <v>1</v>
      </c>
      <c r="L73" s="2">
        <f>VLOOKUP(Table39[[#This Row],[order_id]],Table4[#All],5,FALSE)</f>
        <v>253.1</v>
      </c>
      <c r="M73" s="2">
        <f>VLOOKUP(Table39[[#This Row],[order_id]],Table4[#All],6,FALSE)</f>
        <v>253.1</v>
      </c>
      <c r="N73" s="5">
        <v>44998</v>
      </c>
      <c r="O73" s="6" t="str">
        <f t="shared" si="3"/>
        <v>2023</v>
      </c>
      <c r="P73" s="2" t="str">
        <f t="shared" si="4"/>
        <v>March</v>
      </c>
      <c r="Q73" s="2" t="str">
        <f t="shared" si="5"/>
        <v>Monday</v>
      </c>
      <c r="R73" s="2">
        <v>447.21</v>
      </c>
    </row>
    <row r="74" spans="1:18" ht="15.75" customHeight="1">
      <c r="A74" s="2">
        <v>73</v>
      </c>
      <c r="B74" s="2">
        <v>69</v>
      </c>
      <c r="C74" s="2">
        <f>VLOOKUP(Table39[[#This Row],[order_id]],Table1[#All],1,FALSE)</f>
        <v>73</v>
      </c>
      <c r="D74" s="2" t="str">
        <f>VLOOKUP(Table39[[#This Row],[order_id]],customers!A:E,2,FALSE)</f>
        <v>Layla Reed</v>
      </c>
      <c r="E74" s="2" t="str">
        <f>VLOOKUP(Table39[[#This Row],[order_id]],Table7[#All],3,FALSE)</f>
        <v>Female</v>
      </c>
      <c r="F74" s="2">
        <f>VLOOKUP(Table39[[#This Row],[order_id]],Table7[#All],4,FALSE)</f>
        <v>40</v>
      </c>
      <c r="G74" s="2" t="str">
        <f>VLOOKUP(Table39[[#This Row],[order_id]],Table7[#All],5,FALSE)</f>
        <v>Los Angeles</v>
      </c>
      <c r="H74" s="2" t="str">
        <f>VLOOKUP(Table39[[#This Row],[order_id]],Table1[#All],2,FALSE)</f>
        <v>Dell XPS 13 Laptop</v>
      </c>
      <c r="I74" s="2" t="str">
        <f>VLOOKUP(Table39[[#This Row],[order_id]],Table1[#All],3,FALSE)</f>
        <v>Home Appliances</v>
      </c>
      <c r="J74" s="2">
        <f>VLOOKUP(Table39[[#This Row],[order_id]],Table1[#All],4,FALSE)</f>
        <v>227.28</v>
      </c>
      <c r="K74" s="2">
        <f>VLOOKUP(Table39[[#This Row],[order_id]],Table4[#All],4,FALSE)</f>
        <v>4</v>
      </c>
      <c r="L74" s="2">
        <f>VLOOKUP(Table39[[#This Row],[order_id]],Table4[#All],5,FALSE)</f>
        <v>961.97</v>
      </c>
      <c r="M74" s="2">
        <f>VLOOKUP(Table39[[#This Row],[order_id]],Table4[#All],6,FALSE)</f>
        <v>3847.88</v>
      </c>
      <c r="N74" s="5">
        <v>44999</v>
      </c>
      <c r="O74" s="6" t="str">
        <f t="shared" si="3"/>
        <v>2023</v>
      </c>
      <c r="P74" s="2" t="str">
        <f t="shared" si="4"/>
        <v>March</v>
      </c>
      <c r="Q74" s="2" t="str">
        <f t="shared" si="5"/>
        <v>Tuesday</v>
      </c>
      <c r="R74" s="2">
        <v>75</v>
      </c>
    </row>
    <row r="75" spans="1:18" ht="15.75" customHeight="1">
      <c r="A75" s="2">
        <v>74</v>
      </c>
      <c r="B75" s="2">
        <v>20</v>
      </c>
      <c r="C75" s="2">
        <f>VLOOKUP(Table39[[#This Row],[order_id]],Table1[#All],1,FALSE)</f>
        <v>74</v>
      </c>
      <c r="D75" s="2" t="str">
        <f>VLOOKUP(Table39[[#This Row],[order_id]],customers!A:E,2,FALSE)</f>
        <v>Chloe Kelly</v>
      </c>
      <c r="E75" s="2" t="str">
        <f>VLOOKUP(Table39[[#This Row],[order_id]],Table7[#All],3,FALSE)</f>
        <v>Female</v>
      </c>
      <c r="F75" s="2">
        <f>VLOOKUP(Table39[[#This Row],[order_id]],Table7[#All],4,FALSE)</f>
        <v>56</v>
      </c>
      <c r="G75" s="2" t="str">
        <f>VLOOKUP(Table39[[#This Row],[order_id]],Table7[#All],5,FALSE)</f>
        <v>Chicago</v>
      </c>
      <c r="H75" s="2" t="str">
        <f>VLOOKUP(Table39[[#This Row],[order_id]],Table1[#All],2,FALSE)</f>
        <v>Samsung Odyssey G9 Gaming Monitor</v>
      </c>
      <c r="I75" s="2" t="str">
        <f>VLOOKUP(Table39[[#This Row],[order_id]],Table1[#All],3,FALSE)</f>
        <v>Accessories</v>
      </c>
      <c r="J75" s="2">
        <f>VLOOKUP(Table39[[#This Row],[order_id]],Table1[#All],4,FALSE)</f>
        <v>934.16</v>
      </c>
      <c r="K75" s="2">
        <f>VLOOKUP(Table39[[#This Row],[order_id]],Table4[#All],4,FALSE)</f>
        <v>8</v>
      </c>
      <c r="L75" s="2">
        <f>VLOOKUP(Table39[[#This Row],[order_id]],Table4[#All],5,FALSE)</f>
        <v>722.91</v>
      </c>
      <c r="M75" s="2">
        <f>VLOOKUP(Table39[[#This Row],[order_id]],Table4[#All],6,FALSE)</f>
        <v>5783.28</v>
      </c>
      <c r="N75" s="5">
        <v>45000</v>
      </c>
      <c r="O75" s="6" t="str">
        <f t="shared" si="3"/>
        <v>2023</v>
      </c>
      <c r="P75" s="2" t="str">
        <f t="shared" si="4"/>
        <v>March</v>
      </c>
      <c r="Q75" s="2" t="str">
        <f t="shared" si="5"/>
        <v>Wednesday</v>
      </c>
      <c r="R75" s="2">
        <v>1435.22</v>
      </c>
    </row>
    <row r="76" spans="1:18" ht="15.75" customHeight="1">
      <c r="A76" s="2">
        <v>75</v>
      </c>
      <c r="B76" s="2">
        <v>73</v>
      </c>
      <c r="C76" s="2">
        <f>VLOOKUP(Table39[[#This Row],[order_id]],Table1[#All],1,FALSE)</f>
        <v>75</v>
      </c>
      <c r="D76" s="2" t="str">
        <f>VLOOKUP(Table39[[#This Row],[order_id]],customers!A:E,2,FALSE)</f>
        <v>Victoria Howard</v>
      </c>
      <c r="E76" s="2" t="str">
        <f>VLOOKUP(Table39[[#This Row],[order_id]],Table7[#All],3,FALSE)</f>
        <v>Female</v>
      </c>
      <c r="F76" s="2">
        <f>VLOOKUP(Table39[[#This Row],[order_id]],Table7[#All],4,FALSE)</f>
        <v>37</v>
      </c>
      <c r="G76" s="2" t="str">
        <f>VLOOKUP(Table39[[#This Row],[order_id]],Table7[#All],5,FALSE)</f>
        <v>Houston</v>
      </c>
      <c r="H76" s="2" t="str">
        <f>VLOOKUP(Table39[[#This Row],[order_id]],Table1[#All],2,FALSE)</f>
        <v>Nespresso VertuoPlus Coffee Maker</v>
      </c>
      <c r="I76" s="2" t="str">
        <f>VLOOKUP(Table39[[#This Row],[order_id]],Table1[#All],3,FALSE)</f>
        <v>Electronics</v>
      </c>
      <c r="J76" s="2">
        <f>VLOOKUP(Table39[[#This Row],[order_id]],Table1[#All],4,FALSE)</f>
        <v>735.01</v>
      </c>
      <c r="K76" s="2">
        <f>VLOOKUP(Table39[[#This Row],[order_id]],Table4[#All],4,FALSE)</f>
        <v>6</v>
      </c>
      <c r="L76" s="2">
        <f>VLOOKUP(Table39[[#This Row],[order_id]],Table4[#All],5,FALSE)</f>
        <v>925.49</v>
      </c>
      <c r="M76" s="2">
        <f>VLOOKUP(Table39[[#This Row],[order_id]],Table4[#All],6,FALSE)</f>
        <v>5552.9400000000005</v>
      </c>
      <c r="N76" s="5">
        <v>45001</v>
      </c>
      <c r="O76" s="6" t="str">
        <f t="shared" si="3"/>
        <v>2023</v>
      </c>
      <c r="P76" s="2" t="str">
        <f t="shared" si="4"/>
        <v>March</v>
      </c>
      <c r="Q76" s="2" t="str">
        <f t="shared" si="5"/>
        <v>Thursday</v>
      </c>
      <c r="R76" s="2">
        <v>1601.56</v>
      </c>
    </row>
    <row r="77" spans="1:18" ht="15.75" customHeight="1">
      <c r="A77" s="2">
        <v>76</v>
      </c>
      <c r="B77" s="2">
        <v>16</v>
      </c>
      <c r="C77" s="2">
        <f>VLOOKUP(Table39[[#This Row],[order_id]],Table1[#All],1,FALSE)</f>
        <v>76</v>
      </c>
      <c r="D77" s="2" t="str">
        <f>VLOOKUP(Table39[[#This Row],[order_id]],customers!A:E,2,FALSE)</f>
        <v>Madison Ramos</v>
      </c>
      <c r="E77" s="2" t="str">
        <f>VLOOKUP(Table39[[#This Row],[order_id]],Table7[#All],3,FALSE)</f>
        <v>Female</v>
      </c>
      <c r="F77" s="2">
        <f>VLOOKUP(Table39[[#This Row],[order_id]],Table7[#All],4,FALSE)</f>
        <v>64</v>
      </c>
      <c r="G77" s="2" t="str">
        <f>VLOOKUP(Table39[[#This Row],[order_id]],Table7[#All],5,FALSE)</f>
        <v>New York</v>
      </c>
      <c r="H77" s="2" t="str">
        <f>VLOOKUP(Table39[[#This Row],[order_id]],Table1[#All],2,FALSE)</f>
        <v>Apple AirPods Pro</v>
      </c>
      <c r="I77" s="2" t="str">
        <f>VLOOKUP(Table39[[#This Row],[order_id]],Table1[#All],3,FALSE)</f>
        <v>Electronics</v>
      </c>
      <c r="J77" s="2">
        <f>VLOOKUP(Table39[[#This Row],[order_id]],Table1[#All],4,FALSE)</f>
        <v>58.17</v>
      </c>
      <c r="K77" s="2">
        <f>VLOOKUP(Table39[[#This Row],[order_id]],Table4[#All],4,FALSE)</f>
        <v>4</v>
      </c>
      <c r="L77" s="2">
        <f>VLOOKUP(Table39[[#This Row],[order_id]],Table4[#All],5,FALSE)</f>
        <v>214.78</v>
      </c>
      <c r="M77" s="2">
        <f>VLOOKUP(Table39[[#This Row],[order_id]],Table4[#All],6,FALSE)</f>
        <v>859.12</v>
      </c>
      <c r="N77" s="5">
        <v>45002</v>
      </c>
      <c r="O77" s="6" t="str">
        <f t="shared" si="3"/>
        <v>2023</v>
      </c>
      <c r="P77" s="2" t="str">
        <f t="shared" si="4"/>
        <v>March</v>
      </c>
      <c r="Q77" s="2" t="str">
        <f t="shared" si="5"/>
        <v>Friday</v>
      </c>
      <c r="R77" s="2">
        <v>377.25</v>
      </c>
    </row>
    <row r="78" spans="1:18" ht="15.75" customHeight="1">
      <c r="A78" s="2">
        <v>77</v>
      </c>
      <c r="B78" s="2">
        <v>75</v>
      </c>
      <c r="C78" s="2">
        <f>VLOOKUP(Table39[[#This Row],[order_id]],Table1[#All],1,FALSE)</f>
        <v>77</v>
      </c>
      <c r="D78" s="2" t="str">
        <f>VLOOKUP(Table39[[#This Row],[order_id]],customers!A:E,2,FALSE)</f>
        <v>Eleanor Kim</v>
      </c>
      <c r="E78" s="2" t="str">
        <f>VLOOKUP(Table39[[#This Row],[order_id]],Table7[#All],3,FALSE)</f>
        <v>Female</v>
      </c>
      <c r="F78" s="2">
        <f>VLOOKUP(Table39[[#This Row],[order_id]],Table7[#All],4,FALSE)</f>
        <v>25</v>
      </c>
      <c r="G78" s="2" t="str">
        <f>VLOOKUP(Table39[[#This Row],[order_id]],Table7[#All],5,FALSE)</f>
        <v>Los Angeles</v>
      </c>
      <c r="H78" s="2" t="str">
        <f>VLOOKUP(Table39[[#This Row],[order_id]],Table1[#All],2,FALSE)</f>
        <v>Vitamix 5200 Blender</v>
      </c>
      <c r="I78" s="2" t="str">
        <f>VLOOKUP(Table39[[#This Row],[order_id]],Table1[#All],3,FALSE)</f>
        <v>Electronics</v>
      </c>
      <c r="J78" s="2">
        <f>VLOOKUP(Table39[[#This Row],[order_id]],Table1[#All],4,FALSE)</f>
        <v>200.61</v>
      </c>
      <c r="K78" s="2">
        <f>VLOOKUP(Table39[[#This Row],[order_id]],Table4[#All],4,FALSE)</f>
        <v>6</v>
      </c>
      <c r="L78" s="2">
        <f>VLOOKUP(Table39[[#This Row],[order_id]],Table4[#All],5,FALSE)</f>
        <v>485.15</v>
      </c>
      <c r="M78" s="2">
        <f>VLOOKUP(Table39[[#This Row],[order_id]],Table4[#All],6,FALSE)</f>
        <v>2910.8999999999996</v>
      </c>
      <c r="N78" s="5">
        <v>45003</v>
      </c>
      <c r="O78" s="6" t="str">
        <f t="shared" si="3"/>
        <v>2023</v>
      </c>
      <c r="P78" s="2" t="str">
        <f t="shared" si="4"/>
        <v>March</v>
      </c>
      <c r="Q78" s="2" t="str">
        <f t="shared" si="5"/>
        <v>Saturday</v>
      </c>
      <c r="R78" s="2">
        <v>387.8</v>
      </c>
    </row>
    <row r="79" spans="1:18" ht="15.75" customHeight="1">
      <c r="A79" s="2">
        <v>78</v>
      </c>
      <c r="B79" s="2">
        <v>7</v>
      </c>
      <c r="C79" s="2">
        <f>VLOOKUP(Table39[[#This Row],[order_id]],Table1[#All],1,FALSE)</f>
        <v>78</v>
      </c>
      <c r="D79" s="2" t="str">
        <f>VLOOKUP(Table39[[#This Row],[order_id]],customers!A:E,2,FALSE)</f>
        <v>Grace Cox</v>
      </c>
      <c r="E79" s="2" t="str">
        <f>VLOOKUP(Table39[[#This Row],[order_id]],Table7[#All],3,FALSE)</f>
        <v>Female</v>
      </c>
      <c r="F79" s="2">
        <f>VLOOKUP(Table39[[#This Row],[order_id]],Table7[#All],4,FALSE)</f>
        <v>28</v>
      </c>
      <c r="G79" s="2" t="str">
        <f>VLOOKUP(Table39[[#This Row],[order_id]],Table7[#All],5,FALSE)</f>
        <v>Los Angeles</v>
      </c>
      <c r="H79" s="2" t="str">
        <f>VLOOKUP(Table39[[#This Row],[order_id]],Table1[#All],2,FALSE)</f>
        <v>Whirlpool Side-by-Side Refrigerator</v>
      </c>
      <c r="I79" s="2" t="str">
        <f>VLOOKUP(Table39[[#This Row],[order_id]],Table1[#All],3,FALSE)</f>
        <v>Electronics</v>
      </c>
      <c r="J79" s="2">
        <f>VLOOKUP(Table39[[#This Row],[order_id]],Table1[#All],4,FALSE)</f>
        <v>515.71</v>
      </c>
      <c r="K79" s="2">
        <f>VLOOKUP(Table39[[#This Row],[order_id]],Table4[#All],4,FALSE)</f>
        <v>6</v>
      </c>
      <c r="L79" s="2">
        <f>VLOOKUP(Table39[[#This Row],[order_id]],Table4[#All],5,FALSE)</f>
        <v>467.54</v>
      </c>
      <c r="M79" s="2">
        <f>VLOOKUP(Table39[[#This Row],[order_id]],Table4[#All],6,FALSE)</f>
        <v>2805.2400000000002</v>
      </c>
      <c r="N79" s="5">
        <v>45004</v>
      </c>
      <c r="O79" s="6" t="str">
        <f t="shared" si="3"/>
        <v>2023</v>
      </c>
      <c r="P79" s="2" t="str">
        <f t="shared" si="4"/>
        <v>March</v>
      </c>
      <c r="Q79" s="2" t="str">
        <f t="shared" si="5"/>
        <v>Sunday</v>
      </c>
      <c r="R79" s="2">
        <v>297.26</v>
      </c>
    </row>
    <row r="80" spans="1:18" ht="15.75" customHeight="1">
      <c r="A80" s="2">
        <v>79</v>
      </c>
      <c r="B80" s="2">
        <v>67</v>
      </c>
      <c r="C80" s="2">
        <f>VLOOKUP(Table39[[#This Row],[order_id]],Table1[#All],1,FALSE)</f>
        <v>79</v>
      </c>
      <c r="D80" s="2" t="str">
        <f>VLOOKUP(Table39[[#This Row],[order_id]],customers!A:E,2,FALSE)</f>
        <v>Nora Ward</v>
      </c>
      <c r="E80" s="2" t="str">
        <f>VLOOKUP(Table39[[#This Row],[order_id]],Table7[#All],3,FALSE)</f>
        <v>Female</v>
      </c>
      <c r="F80" s="2">
        <f>VLOOKUP(Table39[[#This Row],[order_id]],Table7[#All],4,FALSE)</f>
        <v>64</v>
      </c>
      <c r="G80" s="2" t="str">
        <f>VLOOKUP(Table39[[#This Row],[order_id]],Table7[#All],5,FALSE)</f>
        <v>New York</v>
      </c>
      <c r="H80" s="2" t="str">
        <f>VLOOKUP(Table39[[#This Row],[order_id]],Table1[#All],2,FALSE)</f>
        <v>Philips Hue White and Color Ambiance Starter Kit</v>
      </c>
      <c r="I80" s="2" t="str">
        <f>VLOOKUP(Table39[[#This Row],[order_id]],Table1[#All],3,FALSE)</f>
        <v>Home Appliances</v>
      </c>
      <c r="J80" s="2">
        <f>VLOOKUP(Table39[[#This Row],[order_id]],Table1[#All],4,FALSE)</f>
        <v>521.59</v>
      </c>
      <c r="K80" s="2">
        <f>VLOOKUP(Table39[[#This Row],[order_id]],Table4[#All],4,FALSE)</f>
        <v>1</v>
      </c>
      <c r="L80" s="2">
        <f>VLOOKUP(Table39[[#This Row],[order_id]],Table4[#All],5,FALSE)</f>
        <v>321.16000000000003</v>
      </c>
      <c r="M80" s="2">
        <f>VLOOKUP(Table39[[#This Row],[order_id]],Table4[#All],6,FALSE)</f>
        <v>321.16000000000003</v>
      </c>
      <c r="N80" s="5">
        <v>45005</v>
      </c>
      <c r="O80" s="6" t="str">
        <f t="shared" si="3"/>
        <v>2023</v>
      </c>
      <c r="P80" s="2" t="str">
        <f t="shared" si="4"/>
        <v>March</v>
      </c>
      <c r="Q80" s="2" t="str">
        <f t="shared" si="5"/>
        <v>Monday</v>
      </c>
      <c r="R80" s="2">
        <v>1928.64</v>
      </c>
    </row>
    <row r="81" spans="1:18" ht="15.75" customHeight="1">
      <c r="A81" s="2">
        <v>80</v>
      </c>
      <c r="B81" s="2">
        <v>65</v>
      </c>
      <c r="C81" s="2">
        <f>VLOOKUP(Table39[[#This Row],[order_id]],Table1[#All],1,FALSE)</f>
        <v>80</v>
      </c>
      <c r="D81" s="2" t="str">
        <f>VLOOKUP(Table39[[#This Row],[order_id]],customers!A:E,2,FALSE)</f>
        <v>Riley Richardson</v>
      </c>
      <c r="E81" s="2" t="str">
        <f>VLOOKUP(Table39[[#This Row],[order_id]],Table7[#All],3,FALSE)</f>
        <v>Female</v>
      </c>
      <c r="F81" s="2">
        <f>VLOOKUP(Table39[[#This Row],[order_id]],Table7[#All],4,FALSE)</f>
        <v>54</v>
      </c>
      <c r="G81" s="2" t="str">
        <f>VLOOKUP(Table39[[#This Row],[order_id]],Table7[#All],5,FALSE)</f>
        <v>Phoenix</v>
      </c>
      <c r="H81" s="2" t="str">
        <f>VLOOKUP(Table39[[#This Row],[order_id]],Table1[#All],2,FALSE)</f>
        <v>KitchenAid Artisan Stand Mixer</v>
      </c>
      <c r="I81" s="2" t="str">
        <f>VLOOKUP(Table39[[#This Row],[order_id]],Table1[#All],3,FALSE)</f>
        <v>Electronics</v>
      </c>
      <c r="J81" s="2">
        <f>VLOOKUP(Table39[[#This Row],[order_id]],Table1[#All],4,FALSE)</f>
        <v>967.76</v>
      </c>
      <c r="K81" s="2">
        <f>VLOOKUP(Table39[[#This Row],[order_id]],Table4[#All],4,FALSE)</f>
        <v>9</v>
      </c>
      <c r="L81" s="2">
        <f>VLOOKUP(Table39[[#This Row],[order_id]],Table4[#All],5,FALSE)</f>
        <v>987.58</v>
      </c>
      <c r="M81" s="2">
        <f>VLOOKUP(Table39[[#This Row],[order_id]],Table4[#All],6,FALSE)</f>
        <v>8888.2200000000012</v>
      </c>
      <c r="N81" s="5">
        <v>45006</v>
      </c>
      <c r="O81" s="6" t="str">
        <f t="shared" si="3"/>
        <v>2023</v>
      </c>
      <c r="P81" s="2" t="str">
        <f t="shared" si="4"/>
        <v>March</v>
      </c>
      <c r="Q81" s="2" t="str">
        <f t="shared" si="5"/>
        <v>Tuesday</v>
      </c>
      <c r="R81" s="2">
        <v>33.159999999999997</v>
      </c>
    </row>
    <row r="82" spans="1:18" ht="15.75" customHeight="1">
      <c r="A82" s="2">
        <v>81</v>
      </c>
      <c r="B82" s="2">
        <v>90</v>
      </c>
      <c r="C82" s="2">
        <f>VLOOKUP(Table39[[#This Row],[order_id]],Table1[#All],1,FALSE)</f>
        <v>81</v>
      </c>
      <c r="D82" s="2" t="str">
        <f>VLOOKUP(Table39[[#This Row],[order_id]],customers!A:E,2,FALSE)</f>
        <v>Zoey Watson</v>
      </c>
      <c r="E82" s="2" t="str">
        <f>VLOOKUP(Table39[[#This Row],[order_id]],Table7[#All],3,FALSE)</f>
        <v>Female</v>
      </c>
      <c r="F82" s="2">
        <f>VLOOKUP(Table39[[#This Row],[order_id]],Table7[#All],4,FALSE)</f>
        <v>28</v>
      </c>
      <c r="G82" s="2" t="str">
        <f>VLOOKUP(Table39[[#This Row],[order_id]],Table7[#All],5,FALSE)</f>
        <v>New York</v>
      </c>
      <c r="H82" s="2" t="str">
        <f>VLOOKUP(Table39[[#This Row],[order_id]],Table1[#All],2,FALSE)</f>
        <v>Sony X90K 65-Inch 4K TV</v>
      </c>
      <c r="I82" s="2" t="str">
        <f>VLOOKUP(Table39[[#This Row],[order_id]],Table1[#All],3,FALSE)</f>
        <v>Electronics</v>
      </c>
      <c r="J82" s="2">
        <f>VLOOKUP(Table39[[#This Row],[order_id]],Table1[#All],4,FALSE)</f>
        <v>714.96</v>
      </c>
      <c r="K82" s="2">
        <f>VLOOKUP(Table39[[#This Row],[order_id]],Table4[#All],4,FALSE)</f>
        <v>9</v>
      </c>
      <c r="L82" s="2">
        <f>VLOOKUP(Table39[[#This Row],[order_id]],Table4[#All],5,FALSE)</f>
        <v>960.71</v>
      </c>
      <c r="M82" s="2">
        <f>VLOOKUP(Table39[[#This Row],[order_id]],Table4[#All],6,FALSE)</f>
        <v>8646.39</v>
      </c>
      <c r="N82" s="5">
        <v>45007</v>
      </c>
      <c r="O82" s="6" t="str">
        <f t="shared" si="3"/>
        <v>2023</v>
      </c>
      <c r="P82" s="2" t="str">
        <f t="shared" si="4"/>
        <v>March</v>
      </c>
      <c r="Q82" s="2" t="str">
        <f t="shared" si="5"/>
        <v>Wednesday</v>
      </c>
      <c r="R82" s="2">
        <v>578.98</v>
      </c>
    </row>
    <row r="83" spans="1:18" ht="15.75" customHeight="1">
      <c r="A83" s="2">
        <v>82</v>
      </c>
      <c r="B83" s="2">
        <v>96</v>
      </c>
      <c r="C83" s="2">
        <f>VLOOKUP(Table39[[#This Row],[order_id]],Table1[#All],1,FALSE)</f>
        <v>82</v>
      </c>
      <c r="D83" s="2" t="str">
        <f>VLOOKUP(Table39[[#This Row],[order_id]],customers!A:E,2,FALSE)</f>
        <v>Hannah Brooks</v>
      </c>
      <c r="E83" s="2" t="str">
        <f>VLOOKUP(Table39[[#This Row],[order_id]],Table7[#All],3,FALSE)</f>
        <v>Female</v>
      </c>
      <c r="F83" s="2">
        <f>VLOOKUP(Table39[[#This Row],[order_id]],Table7[#All],4,FALSE)</f>
        <v>37</v>
      </c>
      <c r="G83" s="2" t="str">
        <f>VLOOKUP(Table39[[#This Row],[order_id]],Table7[#All],5,FALSE)</f>
        <v>Houston</v>
      </c>
      <c r="H83" s="2" t="str">
        <f>VLOOKUP(Table39[[#This Row],[order_id]],Table1[#All],2,FALSE)</f>
        <v>Whirlpool 30-inch Wall Oven</v>
      </c>
      <c r="I83" s="2" t="str">
        <f>VLOOKUP(Table39[[#This Row],[order_id]],Table1[#All],3,FALSE)</f>
        <v>Home Appliances</v>
      </c>
      <c r="J83" s="2">
        <f>VLOOKUP(Table39[[#This Row],[order_id]],Table1[#All],4,FALSE)</f>
        <v>11.55</v>
      </c>
      <c r="K83" s="2">
        <f>VLOOKUP(Table39[[#This Row],[order_id]],Table4[#All],4,FALSE)</f>
        <v>4</v>
      </c>
      <c r="L83" s="2">
        <f>VLOOKUP(Table39[[#This Row],[order_id]],Table4[#All],5,FALSE)</f>
        <v>862.49</v>
      </c>
      <c r="M83" s="2">
        <f>VLOOKUP(Table39[[#This Row],[order_id]],Table4[#All],6,FALSE)</f>
        <v>3449.96</v>
      </c>
      <c r="N83" s="5">
        <v>45008</v>
      </c>
      <c r="O83" s="6" t="str">
        <f t="shared" si="3"/>
        <v>2023</v>
      </c>
      <c r="P83" s="2" t="str">
        <f t="shared" si="4"/>
        <v>March</v>
      </c>
      <c r="Q83" s="2" t="str">
        <f t="shared" si="5"/>
        <v>Thursday</v>
      </c>
      <c r="R83" s="2">
        <v>1057.1300000000001</v>
      </c>
    </row>
    <row r="84" spans="1:18" ht="15.75" customHeight="1">
      <c r="A84" s="2">
        <v>83</v>
      </c>
      <c r="B84" s="2">
        <v>61</v>
      </c>
      <c r="C84" s="2">
        <f>VLOOKUP(Table39[[#This Row],[order_id]],Table1[#All],1,FALSE)</f>
        <v>83</v>
      </c>
      <c r="D84" s="2" t="str">
        <f>VLOOKUP(Table39[[#This Row],[order_id]],customers!A:E,2,FALSE)</f>
        <v>Hazel Chavez</v>
      </c>
      <c r="E84" s="2" t="str">
        <f>VLOOKUP(Table39[[#This Row],[order_id]],Table7[#All],3,FALSE)</f>
        <v>Female</v>
      </c>
      <c r="F84" s="2">
        <f>VLOOKUP(Table39[[#This Row],[order_id]],Table7[#All],4,FALSE)</f>
        <v>27</v>
      </c>
      <c r="G84" s="2" t="str">
        <f>VLOOKUP(Table39[[#This Row],[order_id]],Table7[#All],5,FALSE)</f>
        <v>New York</v>
      </c>
      <c r="H84" s="2" t="str">
        <f>VLOOKUP(Table39[[#This Row],[order_id]],Table1[#All],2,FALSE)</f>
        <v>Samsung Galaxy Tab S8 Ultra</v>
      </c>
      <c r="I84" s="2" t="str">
        <f>VLOOKUP(Table39[[#This Row],[order_id]],Table1[#All],3,FALSE)</f>
        <v>Accessories</v>
      </c>
      <c r="J84" s="2">
        <f>VLOOKUP(Table39[[#This Row],[order_id]],Table1[#All],4,FALSE)</f>
        <v>782.88</v>
      </c>
      <c r="K84" s="2">
        <f>VLOOKUP(Table39[[#This Row],[order_id]],Table4[#All],4,FALSE)</f>
        <v>7</v>
      </c>
      <c r="L84" s="2">
        <f>VLOOKUP(Table39[[#This Row],[order_id]],Table4[#All],5,FALSE)</f>
        <v>398</v>
      </c>
      <c r="M84" s="2">
        <f>VLOOKUP(Table39[[#This Row],[order_id]],Table4[#All],6,FALSE)</f>
        <v>2786</v>
      </c>
      <c r="N84" s="5">
        <v>45009</v>
      </c>
      <c r="O84" s="6" t="str">
        <f t="shared" si="3"/>
        <v>2023</v>
      </c>
      <c r="P84" s="2" t="str">
        <f t="shared" si="4"/>
        <v>March</v>
      </c>
      <c r="Q84" s="2" t="str">
        <f t="shared" si="5"/>
        <v>Friday</v>
      </c>
      <c r="R84" s="2">
        <v>885.3</v>
      </c>
    </row>
    <row r="85" spans="1:18" ht="15.75" customHeight="1">
      <c r="A85" s="2">
        <v>84</v>
      </c>
      <c r="B85" s="2">
        <v>11</v>
      </c>
      <c r="C85" s="2">
        <f>VLOOKUP(Table39[[#This Row],[order_id]],Table1[#All],1,FALSE)</f>
        <v>84</v>
      </c>
      <c r="D85" s="2" t="str">
        <f>VLOOKUP(Table39[[#This Row],[order_id]],customers!A:E,2,FALSE)</f>
        <v>Lily Wood</v>
      </c>
      <c r="E85" s="2" t="str">
        <f>VLOOKUP(Table39[[#This Row],[order_id]],Table7[#All],3,FALSE)</f>
        <v>Female</v>
      </c>
      <c r="F85" s="2">
        <f>VLOOKUP(Table39[[#This Row],[order_id]],Table7[#All],4,FALSE)</f>
        <v>64</v>
      </c>
      <c r="G85" s="2" t="str">
        <f>VLOOKUP(Table39[[#This Row],[order_id]],Table7[#All],5,FALSE)</f>
        <v>Houston</v>
      </c>
      <c r="H85" s="2" t="str">
        <f>VLOOKUP(Table39[[#This Row],[order_id]],Table1[#All],2,FALSE)</f>
        <v>Frigidaire Gallery Gas Range</v>
      </c>
      <c r="I85" s="2" t="str">
        <f>VLOOKUP(Table39[[#This Row],[order_id]],Table1[#All],3,FALSE)</f>
        <v>Home Appliances</v>
      </c>
      <c r="J85" s="2">
        <f>VLOOKUP(Table39[[#This Row],[order_id]],Table1[#All],4,FALSE)</f>
        <v>239.24</v>
      </c>
      <c r="K85" s="2">
        <f>VLOOKUP(Table39[[#This Row],[order_id]],Table4[#All],4,FALSE)</f>
        <v>1</v>
      </c>
      <c r="L85" s="2">
        <f>VLOOKUP(Table39[[#This Row],[order_id]],Table4[#All],5,FALSE)</f>
        <v>192.86</v>
      </c>
      <c r="M85" s="2">
        <f>VLOOKUP(Table39[[#This Row],[order_id]],Table4[#All],6,FALSE)</f>
        <v>192.86</v>
      </c>
      <c r="N85" s="5">
        <v>45010</v>
      </c>
      <c r="O85" s="6" t="str">
        <f t="shared" si="3"/>
        <v>2023</v>
      </c>
      <c r="P85" s="2" t="str">
        <f t="shared" si="4"/>
        <v>March</v>
      </c>
      <c r="Q85" s="2" t="str">
        <f t="shared" si="5"/>
        <v>Saturday</v>
      </c>
      <c r="R85" s="2">
        <v>1050.28</v>
      </c>
    </row>
    <row r="86" spans="1:18" ht="15.75" customHeight="1">
      <c r="A86" s="2">
        <v>85</v>
      </c>
      <c r="B86" s="2">
        <v>24</v>
      </c>
      <c r="C86" s="2">
        <f>VLOOKUP(Table39[[#This Row],[order_id]],Table1[#All],1,FALSE)</f>
        <v>85</v>
      </c>
      <c r="D86" s="2" t="str">
        <f>VLOOKUP(Table39[[#This Row],[order_id]],customers!A:E,2,FALSE)</f>
        <v>Ellie James</v>
      </c>
      <c r="E86" s="2" t="str">
        <f>VLOOKUP(Table39[[#This Row],[order_id]],Table7[#All],3,FALSE)</f>
        <v>Female</v>
      </c>
      <c r="F86" s="2">
        <f>VLOOKUP(Table39[[#This Row],[order_id]],Table7[#All],4,FALSE)</f>
        <v>30</v>
      </c>
      <c r="G86" s="2" t="str">
        <f>VLOOKUP(Table39[[#This Row],[order_id]],Table7[#All],5,FALSE)</f>
        <v>Phoenix</v>
      </c>
      <c r="H86" s="2" t="str">
        <f>VLOOKUP(Table39[[#This Row],[order_id]],Table1[#All],2,FALSE)</f>
        <v>Sony WH-1000XM4 Wireless Headphones</v>
      </c>
      <c r="I86" s="2" t="str">
        <f>VLOOKUP(Table39[[#This Row],[order_id]],Table1[#All],3,FALSE)</f>
        <v>Home Appliances</v>
      </c>
      <c r="J86" s="2">
        <f>VLOOKUP(Table39[[#This Row],[order_id]],Table1[#All],4,FALSE)</f>
        <v>612.41999999999996</v>
      </c>
      <c r="K86" s="2">
        <f>VLOOKUP(Table39[[#This Row],[order_id]],Table4[#All],4,FALSE)</f>
        <v>7</v>
      </c>
      <c r="L86" s="2">
        <f>VLOOKUP(Table39[[#This Row],[order_id]],Table4[#All],5,FALSE)</f>
        <v>90.54</v>
      </c>
      <c r="M86" s="2">
        <f>VLOOKUP(Table39[[#This Row],[order_id]],Table4[#All],6,FALSE)</f>
        <v>633.78000000000009</v>
      </c>
      <c r="N86" s="5">
        <v>45011</v>
      </c>
      <c r="O86" s="6" t="str">
        <f t="shared" si="3"/>
        <v>2023</v>
      </c>
      <c r="P86" s="2" t="str">
        <f t="shared" si="4"/>
        <v>March</v>
      </c>
      <c r="Q86" s="2" t="str">
        <f t="shared" si="5"/>
        <v>Sunday</v>
      </c>
      <c r="R86" s="2">
        <v>88.22</v>
      </c>
    </row>
    <row r="87" spans="1:18" ht="15.75" customHeight="1">
      <c r="A87" s="2">
        <v>86</v>
      </c>
      <c r="B87" s="2">
        <v>62</v>
      </c>
      <c r="C87" s="2">
        <f>VLOOKUP(Table39[[#This Row],[order_id]],Table1[#All],1,FALSE)</f>
        <v>86</v>
      </c>
      <c r="D87" s="2" t="str">
        <f>VLOOKUP(Table39[[#This Row],[order_id]],customers!A:E,2,FALSE)</f>
        <v>Violet Bennett</v>
      </c>
      <c r="E87" s="2" t="str">
        <f>VLOOKUP(Table39[[#This Row],[order_id]],Table7[#All],3,FALSE)</f>
        <v>Female</v>
      </c>
      <c r="F87" s="2">
        <f>VLOOKUP(Table39[[#This Row],[order_id]],Table7[#All],4,FALSE)</f>
        <v>44</v>
      </c>
      <c r="G87" s="2" t="str">
        <f>VLOOKUP(Table39[[#This Row],[order_id]],Table7[#All],5,FALSE)</f>
        <v>Chicago</v>
      </c>
      <c r="H87" s="2" t="str">
        <f>VLOOKUP(Table39[[#This Row],[order_id]],Table1[#All],2,FALSE)</f>
        <v>Beats Fit Pro Earbuds</v>
      </c>
      <c r="I87" s="2" t="str">
        <f>VLOOKUP(Table39[[#This Row],[order_id]],Table1[#All],3,FALSE)</f>
        <v>Home Appliances</v>
      </c>
      <c r="J87" s="2">
        <f>VLOOKUP(Table39[[#This Row],[order_id]],Table1[#All],4,FALSE)</f>
        <v>887.96</v>
      </c>
      <c r="K87" s="2">
        <f>VLOOKUP(Table39[[#This Row],[order_id]],Table4[#All],4,FALSE)</f>
        <v>5</v>
      </c>
      <c r="L87" s="2">
        <f>VLOOKUP(Table39[[#This Row],[order_id]],Table4[#All],5,FALSE)</f>
        <v>885.15</v>
      </c>
      <c r="M87" s="2">
        <f>VLOOKUP(Table39[[#This Row],[order_id]],Table4[#All],6,FALSE)</f>
        <v>4425.75</v>
      </c>
      <c r="N87" s="5">
        <v>45012</v>
      </c>
      <c r="O87" s="6" t="str">
        <f t="shared" si="3"/>
        <v>2023</v>
      </c>
      <c r="P87" s="2" t="str">
        <f t="shared" si="4"/>
        <v>March</v>
      </c>
      <c r="Q87" s="2" t="str">
        <f t="shared" si="5"/>
        <v>Monday</v>
      </c>
      <c r="R87" s="2">
        <v>719.6</v>
      </c>
    </row>
    <row r="88" spans="1:18" ht="15.75" customHeight="1">
      <c r="A88" s="2">
        <v>87</v>
      </c>
      <c r="B88" s="2">
        <v>86</v>
      </c>
      <c r="C88" s="2">
        <f>VLOOKUP(Table39[[#This Row],[order_id]],Table1[#All],1,FALSE)</f>
        <v>87</v>
      </c>
      <c r="D88" s="2" t="str">
        <f>VLOOKUP(Table39[[#This Row],[order_id]],customers!A:E,2,FALSE)</f>
        <v>Lillian Gray</v>
      </c>
      <c r="E88" s="2" t="str">
        <f>VLOOKUP(Table39[[#This Row],[order_id]],Table7[#All],3,FALSE)</f>
        <v>Female</v>
      </c>
      <c r="F88" s="2">
        <f>VLOOKUP(Table39[[#This Row],[order_id]],Table7[#All],4,FALSE)</f>
        <v>44</v>
      </c>
      <c r="G88" s="2" t="str">
        <f>VLOOKUP(Table39[[#This Row],[order_id]],Table7[#All],5,FALSE)</f>
        <v>Los Angeles</v>
      </c>
      <c r="H88" s="2" t="str">
        <f>VLOOKUP(Table39[[#This Row],[order_id]],Table1[#All],2,FALSE)</f>
        <v>Hugo Boss Leather Gloves</v>
      </c>
      <c r="I88" s="2" t="str">
        <f>VLOOKUP(Table39[[#This Row],[order_id]],Table1[#All],3,FALSE)</f>
        <v>Electronics</v>
      </c>
      <c r="J88" s="2">
        <f>VLOOKUP(Table39[[#This Row],[order_id]],Table1[#All],4,FALSE)</f>
        <v>276.95999999999998</v>
      </c>
      <c r="K88" s="2">
        <f>VLOOKUP(Table39[[#This Row],[order_id]],Table4[#All],4,FALSE)</f>
        <v>6</v>
      </c>
      <c r="L88" s="2">
        <f>VLOOKUP(Table39[[#This Row],[order_id]],Table4[#All],5,FALSE)</f>
        <v>804.43</v>
      </c>
      <c r="M88" s="2">
        <f>VLOOKUP(Table39[[#This Row],[order_id]],Table4[#All],6,FALSE)</f>
        <v>4826.58</v>
      </c>
      <c r="N88" s="5">
        <v>45013</v>
      </c>
      <c r="O88" s="6" t="str">
        <f t="shared" si="3"/>
        <v>2023</v>
      </c>
      <c r="P88" s="2" t="str">
        <f t="shared" si="4"/>
        <v>March</v>
      </c>
      <c r="Q88" s="2" t="str">
        <f t="shared" si="5"/>
        <v>Tuesday</v>
      </c>
      <c r="R88" s="2">
        <v>1744.63</v>
      </c>
    </row>
    <row r="89" spans="1:18" ht="15.75" customHeight="1">
      <c r="A89" s="2">
        <v>88</v>
      </c>
      <c r="B89" s="2">
        <v>48</v>
      </c>
      <c r="C89" s="2">
        <f>VLOOKUP(Table39[[#This Row],[order_id]],Table1[#All],1,FALSE)</f>
        <v>88</v>
      </c>
      <c r="D89" s="2" t="str">
        <f>VLOOKUP(Table39[[#This Row],[order_id]],customers!A:E,2,FALSE)</f>
        <v>Zoe Mendoza</v>
      </c>
      <c r="E89" s="2" t="str">
        <f>VLOOKUP(Table39[[#This Row],[order_id]],Table7[#All],3,FALSE)</f>
        <v>Female</v>
      </c>
      <c r="F89" s="2">
        <f>VLOOKUP(Table39[[#This Row],[order_id]],Table7[#All],4,FALSE)</f>
        <v>41</v>
      </c>
      <c r="G89" s="2" t="str">
        <f>VLOOKUP(Table39[[#This Row],[order_id]],Table7[#All],5,FALSE)</f>
        <v>Chicago</v>
      </c>
      <c r="H89" s="2" t="str">
        <f>VLOOKUP(Table39[[#This Row],[order_id]],Table1[#All],2,FALSE)</f>
        <v>Michael Kors Leather Tote Bag</v>
      </c>
      <c r="I89" s="2" t="str">
        <f>VLOOKUP(Table39[[#This Row],[order_id]],Table1[#All],3,FALSE)</f>
        <v>Electronics</v>
      </c>
      <c r="J89" s="2">
        <f>VLOOKUP(Table39[[#This Row],[order_id]],Table1[#All],4,FALSE)</f>
        <v>90.61</v>
      </c>
      <c r="K89" s="2">
        <f>VLOOKUP(Table39[[#This Row],[order_id]],Table4[#All],4,FALSE)</f>
        <v>2</v>
      </c>
      <c r="L89" s="2">
        <f>VLOOKUP(Table39[[#This Row],[order_id]],Table4[#All],5,FALSE)</f>
        <v>904.04</v>
      </c>
      <c r="M89" s="2">
        <f>VLOOKUP(Table39[[#This Row],[order_id]],Table4[#All],6,FALSE)</f>
        <v>1808.08</v>
      </c>
      <c r="N89" s="5">
        <v>45014</v>
      </c>
      <c r="O89" s="6" t="str">
        <f t="shared" si="3"/>
        <v>2023</v>
      </c>
      <c r="P89" s="2" t="str">
        <f t="shared" si="4"/>
        <v>March</v>
      </c>
      <c r="Q89" s="2" t="str">
        <f t="shared" si="5"/>
        <v>Wednesday</v>
      </c>
      <c r="R89" s="2">
        <v>1453.53</v>
      </c>
    </row>
    <row r="90" spans="1:18" ht="15.75" customHeight="1">
      <c r="A90" s="2">
        <v>89</v>
      </c>
      <c r="B90" s="2">
        <v>57</v>
      </c>
      <c r="C90" s="2">
        <f>VLOOKUP(Table39[[#This Row],[order_id]],Table1[#All],1,FALSE)</f>
        <v>89</v>
      </c>
      <c r="D90" s="2" t="str">
        <f>VLOOKUP(Table39[[#This Row],[order_id]],customers!A:E,2,FALSE)</f>
        <v>Stella Ruiz</v>
      </c>
      <c r="E90" s="2" t="str">
        <f>VLOOKUP(Table39[[#This Row],[order_id]],Table7[#All],3,FALSE)</f>
        <v>Female</v>
      </c>
      <c r="F90" s="2">
        <f>VLOOKUP(Table39[[#This Row],[order_id]],Table7[#All],4,FALSE)</f>
        <v>35</v>
      </c>
      <c r="G90" s="2" t="str">
        <f>VLOOKUP(Table39[[#This Row],[order_id]],Table7[#All],5,FALSE)</f>
        <v>Houston</v>
      </c>
      <c r="H90" s="2" t="str">
        <f>VLOOKUP(Table39[[#This Row],[order_id]],Table1[#All],2,FALSE)</f>
        <v>HP Envy 32 All-in-One Desktop</v>
      </c>
      <c r="I90" s="2" t="str">
        <f>VLOOKUP(Table39[[#This Row],[order_id]],Table1[#All],3,FALSE)</f>
        <v>Home Appliances</v>
      </c>
      <c r="J90" s="2">
        <f>VLOOKUP(Table39[[#This Row],[order_id]],Table1[#All],4,FALSE)</f>
        <v>886.06</v>
      </c>
      <c r="K90" s="2">
        <f>VLOOKUP(Table39[[#This Row],[order_id]],Table4[#All],4,FALSE)</f>
        <v>1</v>
      </c>
      <c r="L90" s="2">
        <f>VLOOKUP(Table39[[#This Row],[order_id]],Table4[#All],5,FALSE)</f>
        <v>207.11</v>
      </c>
      <c r="M90" s="2">
        <f>VLOOKUP(Table39[[#This Row],[order_id]],Table4[#All],6,FALSE)</f>
        <v>207.11</v>
      </c>
      <c r="N90" s="5">
        <v>45015</v>
      </c>
      <c r="O90" s="6" t="str">
        <f t="shared" si="3"/>
        <v>2023</v>
      </c>
      <c r="P90" s="2" t="str">
        <f t="shared" si="4"/>
        <v>March</v>
      </c>
      <c r="Q90" s="2" t="str">
        <f t="shared" si="5"/>
        <v>Thursday</v>
      </c>
      <c r="R90" s="2">
        <v>810.52</v>
      </c>
    </row>
    <row r="91" spans="1:18" ht="15.75" customHeight="1">
      <c r="A91" s="2">
        <v>90</v>
      </c>
      <c r="B91" s="2">
        <v>91</v>
      </c>
      <c r="C91" s="2">
        <f>VLOOKUP(Table39[[#This Row],[order_id]],Table1[#All],1,FALSE)</f>
        <v>90</v>
      </c>
      <c r="D91" s="2" t="str">
        <f>VLOOKUP(Table39[[#This Row],[order_id]],customers!A:E,2,FALSE)</f>
        <v>Aurora Hughes</v>
      </c>
      <c r="E91" s="2" t="str">
        <f>VLOOKUP(Table39[[#This Row],[order_id]],Table7[#All],3,FALSE)</f>
        <v>Female</v>
      </c>
      <c r="F91" s="2">
        <f>VLOOKUP(Table39[[#This Row],[order_id]],Table7[#All],4,FALSE)</f>
        <v>43</v>
      </c>
      <c r="G91" s="2" t="str">
        <f>VLOOKUP(Table39[[#This Row],[order_id]],Table7[#All],5,FALSE)</f>
        <v>Chicago</v>
      </c>
      <c r="H91" s="2" t="str">
        <f>VLOOKUP(Table39[[#This Row],[order_id]],Table1[#All],2,FALSE)</f>
        <v>Oakley Flight Deck Goggles</v>
      </c>
      <c r="I91" s="2" t="str">
        <f>VLOOKUP(Table39[[#This Row],[order_id]],Table1[#All],3,FALSE)</f>
        <v>Accessories</v>
      </c>
      <c r="J91" s="2">
        <f>VLOOKUP(Table39[[#This Row],[order_id]],Table1[#All],4,FALSE)</f>
        <v>156.66999999999999</v>
      </c>
      <c r="K91" s="2">
        <f>VLOOKUP(Table39[[#This Row],[order_id]],Table4[#All],4,FALSE)</f>
        <v>8</v>
      </c>
      <c r="L91" s="2">
        <f>VLOOKUP(Table39[[#This Row],[order_id]],Table4[#All],5,FALSE)</f>
        <v>670.84</v>
      </c>
      <c r="M91" s="2">
        <f>VLOOKUP(Table39[[#This Row],[order_id]],Table4[#All],6,FALSE)</f>
        <v>5366.72</v>
      </c>
      <c r="N91" s="5">
        <v>45016</v>
      </c>
      <c r="O91" s="6" t="str">
        <f t="shared" si="3"/>
        <v>2023</v>
      </c>
      <c r="P91" s="2" t="str">
        <f t="shared" si="4"/>
        <v>March</v>
      </c>
      <c r="Q91" s="2" t="str">
        <f t="shared" si="5"/>
        <v>Friday</v>
      </c>
      <c r="R91" s="2">
        <v>1539.19</v>
      </c>
    </row>
    <row r="92" spans="1:18" ht="15.75" customHeight="1">
      <c r="A92" s="2">
        <v>91</v>
      </c>
      <c r="B92" s="2">
        <v>37</v>
      </c>
      <c r="C92" s="2">
        <f>VLOOKUP(Table39[[#This Row],[order_id]],Table1[#All],1,FALSE)</f>
        <v>91</v>
      </c>
      <c r="D92" s="2" t="str">
        <f>VLOOKUP(Table39[[#This Row],[order_id]],customers!A:E,2,FALSE)</f>
        <v>Natalie Price</v>
      </c>
      <c r="E92" s="2" t="str">
        <f>VLOOKUP(Table39[[#This Row],[order_id]],Table7[#All],3,FALSE)</f>
        <v>Female</v>
      </c>
      <c r="F92" s="2">
        <f>VLOOKUP(Table39[[#This Row],[order_id]],Table7[#All],4,FALSE)</f>
        <v>55</v>
      </c>
      <c r="G92" s="2" t="str">
        <f>VLOOKUP(Table39[[#This Row],[order_id]],Table7[#All],5,FALSE)</f>
        <v>Phoenix</v>
      </c>
      <c r="H92" s="2" t="str">
        <f>VLOOKUP(Table39[[#This Row],[order_id]],Table1[#All],2,FALSE)</f>
        <v>Canon EOS R5 Mirrorless Camera</v>
      </c>
      <c r="I92" s="2" t="str">
        <f>VLOOKUP(Table39[[#This Row],[order_id]],Table1[#All],3,FALSE)</f>
        <v>Home Appliances</v>
      </c>
      <c r="J92" s="2">
        <f>VLOOKUP(Table39[[#This Row],[order_id]],Table1[#All],4,FALSE)</f>
        <v>614.57000000000005</v>
      </c>
      <c r="K92" s="2">
        <f>VLOOKUP(Table39[[#This Row],[order_id]],Table4[#All],4,FALSE)</f>
        <v>2</v>
      </c>
      <c r="L92" s="2">
        <f>VLOOKUP(Table39[[#This Row],[order_id]],Table4[#All],5,FALSE)</f>
        <v>572.11</v>
      </c>
      <c r="M92" s="2">
        <f>VLOOKUP(Table39[[#This Row],[order_id]],Table4[#All],6,FALSE)</f>
        <v>1144.22</v>
      </c>
      <c r="N92" s="5">
        <v>45017</v>
      </c>
      <c r="O92" s="6" t="str">
        <f t="shared" si="3"/>
        <v>2023</v>
      </c>
      <c r="P92" s="2" t="str">
        <f t="shared" si="4"/>
        <v>April</v>
      </c>
      <c r="Q92" s="2" t="str">
        <f t="shared" si="5"/>
        <v>Saturday</v>
      </c>
      <c r="R92" s="2">
        <v>451.06</v>
      </c>
    </row>
    <row r="93" spans="1:18" ht="15.75" customHeight="1">
      <c r="A93" s="2">
        <v>92</v>
      </c>
      <c r="B93" s="2">
        <v>16</v>
      </c>
      <c r="C93" s="2">
        <f>VLOOKUP(Table39[[#This Row],[order_id]],Table1[#All],1,FALSE)</f>
        <v>92</v>
      </c>
      <c r="D93" s="2" t="str">
        <f>VLOOKUP(Table39[[#This Row],[order_id]],customers!A:E,2,FALSE)</f>
        <v>Emilia Alvarez</v>
      </c>
      <c r="E93" s="2" t="str">
        <f>VLOOKUP(Table39[[#This Row],[order_id]],Table7[#All],3,FALSE)</f>
        <v>Female</v>
      </c>
      <c r="F93" s="2">
        <f>VLOOKUP(Table39[[#This Row],[order_id]],Table7[#All],4,FALSE)</f>
        <v>60</v>
      </c>
      <c r="G93" s="2" t="str">
        <f>VLOOKUP(Table39[[#This Row],[order_id]],Table7[#All],5,FALSE)</f>
        <v>Houston</v>
      </c>
      <c r="H93" s="2" t="str">
        <f>VLOOKUP(Table39[[#This Row],[order_id]],Table1[#All],2,FALSE)</f>
        <v>Ray-Ban Aviator Sunglasses</v>
      </c>
      <c r="I93" s="2" t="str">
        <f>VLOOKUP(Table39[[#This Row],[order_id]],Table1[#All],3,FALSE)</f>
        <v>Electronics</v>
      </c>
      <c r="J93" s="2">
        <f>VLOOKUP(Table39[[#This Row],[order_id]],Table1[#All],4,FALSE)</f>
        <v>816.44</v>
      </c>
      <c r="K93" s="2">
        <f>VLOOKUP(Table39[[#This Row],[order_id]],Table4[#All],4,FALSE)</f>
        <v>5</v>
      </c>
      <c r="L93" s="2">
        <f>VLOOKUP(Table39[[#This Row],[order_id]],Table4[#All],5,FALSE)</f>
        <v>19.82</v>
      </c>
      <c r="M93" s="2">
        <f>VLOOKUP(Table39[[#This Row],[order_id]],Table4[#All],6,FALSE)</f>
        <v>99.1</v>
      </c>
      <c r="N93" s="5">
        <v>45018</v>
      </c>
      <c r="O93" s="6" t="str">
        <f t="shared" si="3"/>
        <v>2023</v>
      </c>
      <c r="P93" s="2" t="str">
        <f t="shared" si="4"/>
        <v>April</v>
      </c>
      <c r="Q93" s="2" t="str">
        <f t="shared" si="5"/>
        <v>Sunday</v>
      </c>
      <c r="R93" s="2">
        <v>1356.87</v>
      </c>
    </row>
    <row r="94" spans="1:18" ht="15.75" customHeight="1">
      <c r="A94" s="2">
        <v>93</v>
      </c>
      <c r="B94" s="2">
        <v>67</v>
      </c>
      <c r="C94" s="2">
        <f>VLOOKUP(Table39[[#This Row],[order_id]],Table1[#All],1,FALSE)</f>
        <v>93</v>
      </c>
      <c r="D94" s="2" t="str">
        <f>VLOOKUP(Table39[[#This Row],[order_id]],customers!A:E,2,FALSE)</f>
        <v>Everly Castillo</v>
      </c>
      <c r="E94" s="2" t="str">
        <f>VLOOKUP(Table39[[#This Row],[order_id]],Table7[#All],3,FALSE)</f>
        <v>Female</v>
      </c>
      <c r="F94" s="2">
        <f>VLOOKUP(Table39[[#This Row],[order_id]],Table7[#All],4,FALSE)</f>
        <v>53</v>
      </c>
      <c r="G94" s="2" t="str">
        <f>VLOOKUP(Table39[[#This Row],[order_id]],Table7[#All],5,FALSE)</f>
        <v>Chicago</v>
      </c>
      <c r="H94" s="2" t="str">
        <f>VLOOKUP(Table39[[#This Row],[order_id]],Table1[#All],2,FALSE)</f>
        <v>ASUS ROG Strix Scar 17 Gaming Laptop</v>
      </c>
      <c r="I94" s="2" t="str">
        <f>VLOOKUP(Table39[[#This Row],[order_id]],Table1[#All],3,FALSE)</f>
        <v>Accessories</v>
      </c>
      <c r="J94" s="2">
        <f>VLOOKUP(Table39[[#This Row],[order_id]],Table1[#All],4,FALSE)</f>
        <v>592.80999999999995</v>
      </c>
      <c r="K94" s="2">
        <f>VLOOKUP(Table39[[#This Row],[order_id]],Table4[#All],4,FALSE)</f>
        <v>4</v>
      </c>
      <c r="L94" s="2">
        <f>VLOOKUP(Table39[[#This Row],[order_id]],Table4[#All],5,FALSE)</f>
        <v>216.19</v>
      </c>
      <c r="M94" s="2">
        <f>VLOOKUP(Table39[[#This Row],[order_id]],Table4[#All],6,FALSE)</f>
        <v>864.76</v>
      </c>
      <c r="N94" s="5">
        <v>45019</v>
      </c>
      <c r="O94" s="6" t="str">
        <f t="shared" si="3"/>
        <v>2023</v>
      </c>
      <c r="P94" s="2" t="str">
        <f t="shared" si="4"/>
        <v>April</v>
      </c>
      <c r="Q94" s="2" t="str">
        <f t="shared" si="5"/>
        <v>Monday</v>
      </c>
      <c r="R94" s="2">
        <v>1629.28</v>
      </c>
    </row>
    <row r="95" spans="1:18" ht="15.75" customHeight="1">
      <c r="A95" s="2">
        <v>94</v>
      </c>
      <c r="B95" s="2">
        <v>55</v>
      </c>
      <c r="C95" s="2">
        <f>VLOOKUP(Table39[[#This Row],[order_id]],Table1[#All],1,FALSE)</f>
        <v>94</v>
      </c>
      <c r="D95" s="2" t="str">
        <f>VLOOKUP(Table39[[#This Row],[order_id]],customers!A:E,2,FALSE)</f>
        <v>Leah Sanders</v>
      </c>
      <c r="E95" s="2" t="str">
        <f>VLOOKUP(Table39[[#This Row],[order_id]],Table7[#All],3,FALSE)</f>
        <v>Female</v>
      </c>
      <c r="F95" s="2">
        <f>VLOOKUP(Table39[[#This Row],[order_id]],Table7[#All],4,FALSE)</f>
        <v>20</v>
      </c>
      <c r="G95" s="2" t="str">
        <f>VLOOKUP(Table39[[#This Row],[order_id]],Table7[#All],5,FALSE)</f>
        <v>Chicago</v>
      </c>
      <c r="H95" s="2" t="str">
        <f>VLOOKUP(Table39[[#This Row],[order_id]],Table1[#All],2,FALSE)</f>
        <v>Kate Spade New York Earrings</v>
      </c>
      <c r="I95" s="2" t="str">
        <f>VLOOKUP(Table39[[#This Row],[order_id]],Table1[#All],3,FALSE)</f>
        <v>Electronics</v>
      </c>
      <c r="J95" s="2">
        <f>VLOOKUP(Table39[[#This Row],[order_id]],Table1[#All],4,FALSE)</f>
        <v>708.17</v>
      </c>
      <c r="K95" s="2">
        <f>VLOOKUP(Table39[[#This Row],[order_id]],Table4[#All],4,FALSE)</f>
        <v>7</v>
      </c>
      <c r="L95" s="2">
        <f>VLOOKUP(Table39[[#This Row],[order_id]],Table4[#All],5,FALSE)</f>
        <v>315.62</v>
      </c>
      <c r="M95" s="2">
        <f>VLOOKUP(Table39[[#This Row],[order_id]],Table4[#All],6,FALSE)</f>
        <v>2209.34</v>
      </c>
      <c r="N95" s="5">
        <v>45020</v>
      </c>
      <c r="O95" s="6" t="str">
        <f t="shared" si="3"/>
        <v>2023</v>
      </c>
      <c r="P95" s="2" t="str">
        <f t="shared" si="4"/>
        <v>April</v>
      </c>
      <c r="Q95" s="2" t="str">
        <f t="shared" si="5"/>
        <v>Tuesday</v>
      </c>
      <c r="R95" s="2">
        <v>1933.65</v>
      </c>
    </row>
    <row r="96" spans="1:18" ht="15.75" customHeight="1">
      <c r="A96" s="2">
        <v>95</v>
      </c>
      <c r="B96" s="2">
        <v>92</v>
      </c>
      <c r="C96" s="2">
        <f>VLOOKUP(Table39[[#This Row],[order_id]],Table1[#All],1,FALSE)</f>
        <v>95</v>
      </c>
      <c r="D96" s="2" t="str">
        <f>VLOOKUP(Table39[[#This Row],[order_id]],customers!A:E,2,FALSE)</f>
        <v>Aubrey Patel</v>
      </c>
      <c r="E96" s="2" t="str">
        <f>VLOOKUP(Table39[[#This Row],[order_id]],Table7[#All],3,FALSE)</f>
        <v>Female</v>
      </c>
      <c r="F96" s="2">
        <f>VLOOKUP(Table39[[#This Row],[order_id]],Table7[#All],4,FALSE)</f>
        <v>40</v>
      </c>
      <c r="G96" s="2" t="str">
        <f>VLOOKUP(Table39[[#This Row],[order_id]],Table7[#All],5,FALSE)</f>
        <v>New York</v>
      </c>
      <c r="H96" s="2" t="str">
        <f>VLOOKUP(Table39[[#This Row],[order_id]],Table1[#All],2,FALSE)</f>
        <v>Samsung Galaxy FlexWash Washing Machine</v>
      </c>
      <c r="I96" s="2" t="str">
        <f>VLOOKUP(Table39[[#This Row],[order_id]],Table1[#All],3,FALSE)</f>
        <v>Home Appliances</v>
      </c>
      <c r="J96" s="2">
        <f>VLOOKUP(Table39[[#This Row],[order_id]],Table1[#All],4,FALSE)</f>
        <v>696.76</v>
      </c>
      <c r="K96" s="2">
        <f>VLOOKUP(Table39[[#This Row],[order_id]],Table4[#All],4,FALSE)</f>
        <v>3</v>
      </c>
      <c r="L96" s="2">
        <f>VLOOKUP(Table39[[#This Row],[order_id]],Table4[#All],5,FALSE)</f>
        <v>66.58</v>
      </c>
      <c r="M96" s="2">
        <f>VLOOKUP(Table39[[#This Row],[order_id]],Table4[#All],6,FALSE)</f>
        <v>199.74</v>
      </c>
      <c r="N96" s="5">
        <v>45021</v>
      </c>
      <c r="O96" s="6" t="str">
        <f t="shared" si="3"/>
        <v>2023</v>
      </c>
      <c r="P96" s="2" t="str">
        <f t="shared" si="4"/>
        <v>April</v>
      </c>
      <c r="Q96" s="2" t="str">
        <f t="shared" si="5"/>
        <v>Wednesday</v>
      </c>
      <c r="R96" s="2">
        <v>676.07</v>
      </c>
    </row>
    <row r="97" spans="1:18" ht="15.75" customHeight="1">
      <c r="A97" s="2">
        <v>96</v>
      </c>
      <c r="B97" s="2">
        <v>3</v>
      </c>
      <c r="C97" s="2">
        <f>VLOOKUP(Table39[[#This Row],[order_id]],Table1[#All],1,FALSE)</f>
        <v>96</v>
      </c>
      <c r="D97" s="2" t="str">
        <f>VLOOKUP(Table39[[#This Row],[order_id]],customers!A:E,2,FALSE)</f>
        <v>Willow Myers</v>
      </c>
      <c r="E97" s="2" t="str">
        <f>VLOOKUP(Table39[[#This Row],[order_id]],Table7[#All],3,FALSE)</f>
        <v>Female</v>
      </c>
      <c r="F97" s="2">
        <f>VLOOKUP(Table39[[#This Row],[order_id]],Table7[#All],4,FALSE)</f>
        <v>46</v>
      </c>
      <c r="G97" s="2" t="str">
        <f>VLOOKUP(Table39[[#This Row],[order_id]],Table7[#All],5,FALSE)</f>
        <v>Phoenix</v>
      </c>
      <c r="H97" s="2" t="str">
        <f>VLOOKUP(Table39[[#This Row],[order_id]],Table1[#All],2,FALSE)</f>
        <v>Apple iPad Pro 12.9-inch (6th Gen)</v>
      </c>
      <c r="I97" s="2" t="str">
        <f>VLOOKUP(Table39[[#This Row],[order_id]],Table1[#All],3,FALSE)</f>
        <v>Electronics</v>
      </c>
      <c r="J97" s="2">
        <f>VLOOKUP(Table39[[#This Row],[order_id]],Table1[#All],4,FALSE)</f>
        <v>479.46</v>
      </c>
      <c r="K97" s="2">
        <f>VLOOKUP(Table39[[#This Row],[order_id]],Table4[#All],4,FALSE)</f>
        <v>7</v>
      </c>
      <c r="L97" s="2">
        <f>VLOOKUP(Table39[[#This Row],[order_id]],Table4[#All],5,FALSE)</f>
        <v>798.5</v>
      </c>
      <c r="M97" s="2">
        <f>VLOOKUP(Table39[[#This Row],[order_id]],Table4[#All],6,FALSE)</f>
        <v>5589.5</v>
      </c>
      <c r="N97" s="5">
        <v>45022</v>
      </c>
      <c r="O97" s="6" t="str">
        <f t="shared" si="3"/>
        <v>2023</v>
      </c>
      <c r="P97" s="2" t="str">
        <f t="shared" si="4"/>
        <v>April</v>
      </c>
      <c r="Q97" s="2" t="str">
        <f t="shared" si="5"/>
        <v>Thursday</v>
      </c>
      <c r="R97" s="2">
        <v>1858.17</v>
      </c>
    </row>
    <row r="98" spans="1:18" ht="15.75" customHeight="1">
      <c r="A98" s="2">
        <v>97</v>
      </c>
      <c r="B98" s="2">
        <v>31</v>
      </c>
      <c r="C98" s="2">
        <f>VLOOKUP(Table39[[#This Row],[order_id]],Table1[#All],1,FALSE)</f>
        <v>97</v>
      </c>
      <c r="D98" s="2" t="str">
        <f>VLOOKUP(Table39[[#This Row],[order_id]],customers!A:E,2,FALSE)</f>
        <v>Addison Long</v>
      </c>
      <c r="E98" s="2" t="str">
        <f>VLOOKUP(Table39[[#This Row],[order_id]],Table7[#All],3,FALSE)</f>
        <v>Female</v>
      </c>
      <c r="F98" s="2">
        <f>VLOOKUP(Table39[[#This Row],[order_id]],Table7[#All],4,FALSE)</f>
        <v>34</v>
      </c>
      <c r="G98" s="2" t="str">
        <f>VLOOKUP(Table39[[#This Row],[order_id]],Table7[#All],5,FALSE)</f>
        <v>Chicago</v>
      </c>
      <c r="H98" s="2" t="str">
        <f>VLOOKUP(Table39[[#This Row],[order_id]],Table1[#All],2,FALSE)</f>
        <v>Samsung Galaxy S23 Ultra</v>
      </c>
      <c r="I98" s="2" t="str">
        <f>VLOOKUP(Table39[[#This Row],[order_id]],Table1[#All],3,FALSE)</f>
        <v>Home Appliances</v>
      </c>
      <c r="J98" s="2">
        <f>VLOOKUP(Table39[[#This Row],[order_id]],Table1[#All],4,FALSE)</f>
        <v>135.97999999999999</v>
      </c>
      <c r="K98" s="2">
        <f>VLOOKUP(Table39[[#This Row],[order_id]],Table4[#All],4,FALSE)</f>
        <v>5</v>
      </c>
      <c r="L98" s="2">
        <f>VLOOKUP(Table39[[#This Row],[order_id]],Table4[#All],5,FALSE)</f>
        <v>152.54</v>
      </c>
      <c r="M98" s="2">
        <f>VLOOKUP(Table39[[#This Row],[order_id]],Table4[#All],6,FALSE)</f>
        <v>762.69999999999993</v>
      </c>
      <c r="N98" s="5">
        <v>45023</v>
      </c>
      <c r="O98" s="6" t="str">
        <f t="shared" si="3"/>
        <v>2023</v>
      </c>
      <c r="P98" s="2" t="str">
        <f t="shared" si="4"/>
        <v>April</v>
      </c>
      <c r="Q98" s="2" t="str">
        <f t="shared" si="5"/>
        <v>Friday</v>
      </c>
      <c r="R98" s="2">
        <v>211.15</v>
      </c>
    </row>
    <row r="99" spans="1:18" ht="15.75" customHeight="1">
      <c r="A99" s="2">
        <v>98</v>
      </c>
      <c r="B99" s="2">
        <v>69</v>
      </c>
      <c r="C99" s="2">
        <f>VLOOKUP(Table39[[#This Row],[order_id]],Table1[#All],1,FALSE)</f>
        <v>98</v>
      </c>
      <c r="D99" s="2" t="str">
        <f>VLOOKUP(Table39[[#This Row],[order_id]],customers!A:E,2,FALSE)</f>
        <v>Lucy Ross</v>
      </c>
      <c r="E99" s="2" t="str">
        <f>VLOOKUP(Table39[[#This Row],[order_id]],Table7[#All],3,FALSE)</f>
        <v>Female</v>
      </c>
      <c r="F99" s="2">
        <f>VLOOKUP(Table39[[#This Row],[order_id]],Table7[#All],4,FALSE)</f>
        <v>49</v>
      </c>
      <c r="G99" s="2" t="str">
        <f>VLOOKUP(Table39[[#This Row],[order_id]],Table7[#All],5,FALSE)</f>
        <v>Chicago</v>
      </c>
      <c r="H99" s="2" t="str">
        <f>VLOOKUP(Table39[[#This Row],[order_id]],Table1[#All],2,FALSE)</f>
        <v>Hamilton Beach Breakfast Sandwich Maker</v>
      </c>
      <c r="I99" s="2" t="str">
        <f>VLOOKUP(Table39[[#This Row],[order_id]],Table1[#All],3,FALSE)</f>
        <v>Electronics</v>
      </c>
      <c r="J99" s="2">
        <f>VLOOKUP(Table39[[#This Row],[order_id]],Table1[#All],4,FALSE)</f>
        <v>94.42</v>
      </c>
      <c r="K99" s="2">
        <f>VLOOKUP(Table39[[#This Row],[order_id]],Table4[#All],4,FALSE)</f>
        <v>2</v>
      </c>
      <c r="L99" s="2">
        <f>VLOOKUP(Table39[[#This Row],[order_id]],Table4[#All],5,FALSE)</f>
        <v>659.83</v>
      </c>
      <c r="M99" s="2">
        <f>VLOOKUP(Table39[[#This Row],[order_id]],Table4[#All],6,FALSE)</f>
        <v>1319.66</v>
      </c>
      <c r="N99" s="5">
        <v>45024</v>
      </c>
      <c r="O99" s="6" t="str">
        <f>TEXT(N99,"YYYY")</f>
        <v>2023</v>
      </c>
      <c r="P99" s="2" t="str">
        <f>TEXT(N99,"MMMM")</f>
        <v>April</v>
      </c>
      <c r="Q99" s="2" t="str">
        <f>TEXT(N99,"DDDD")</f>
        <v>Saturday</v>
      </c>
      <c r="R99" s="2">
        <v>849.71</v>
      </c>
    </row>
    <row r="100" spans="1:18" ht="15.75" customHeight="1">
      <c r="A100" s="2">
        <v>99</v>
      </c>
      <c r="B100" s="2">
        <v>59</v>
      </c>
      <c r="C100" s="2">
        <f>VLOOKUP(Table39[[#This Row],[order_id]],Table1[#All],1,FALSE)</f>
        <v>99</v>
      </c>
      <c r="D100" s="2" t="str">
        <f>VLOOKUP(Table39[[#This Row],[order_id]],customers!A:E,2,FALSE)</f>
        <v>Audrey Foster</v>
      </c>
      <c r="E100" s="2" t="str">
        <f>VLOOKUP(Table39[[#This Row],[order_id]],Table7[#All],3,FALSE)</f>
        <v>Female</v>
      </c>
      <c r="F100" s="2">
        <f>VLOOKUP(Table39[[#This Row],[order_id]],Table7[#All],4,FALSE)</f>
        <v>38</v>
      </c>
      <c r="G100" s="2" t="str">
        <f>VLOOKUP(Table39[[#This Row],[order_id]],Table7[#All],5,FALSE)</f>
        <v>Chicago</v>
      </c>
      <c r="H100" s="2" t="str">
        <f>VLOOKUP(Table39[[#This Row],[order_id]],Table1[#All],2,FALSE)</f>
        <v>Ray-Ban Wayfarer Sunglasses</v>
      </c>
      <c r="I100" s="2" t="str">
        <f>VLOOKUP(Table39[[#This Row],[order_id]],Table1[#All],3,FALSE)</f>
        <v>Home Appliances</v>
      </c>
      <c r="J100" s="2">
        <f>VLOOKUP(Table39[[#This Row],[order_id]],Table1[#All],4,FALSE)</f>
        <v>444.73</v>
      </c>
      <c r="K100" s="2">
        <f>VLOOKUP(Table39[[#This Row],[order_id]],Table4[#All],4,FALSE)</f>
        <v>6</v>
      </c>
      <c r="L100" s="2">
        <f>VLOOKUP(Table39[[#This Row],[order_id]],Table4[#All],5,FALSE)</f>
        <v>865.04</v>
      </c>
      <c r="M100" s="2">
        <f>VLOOKUP(Table39[[#This Row],[order_id]],Table4[#All],6,FALSE)</f>
        <v>5190.24</v>
      </c>
      <c r="N100" s="5">
        <v>45025</v>
      </c>
      <c r="O100" s="6" t="str">
        <f>TEXT(N100,"YYYY")</f>
        <v>2023</v>
      </c>
      <c r="P100" s="2" t="str">
        <f>TEXT(N100,"MMMM")</f>
        <v>April</v>
      </c>
      <c r="Q100" s="2" t="str">
        <f>TEXT(N100,"DDDD")</f>
        <v>Sunday</v>
      </c>
      <c r="R100" s="2">
        <v>921.08</v>
      </c>
    </row>
    <row r="101" spans="1:18" ht="15.75" customHeight="1">
      <c r="A101" s="2">
        <v>100</v>
      </c>
      <c r="B101" s="2">
        <v>84</v>
      </c>
      <c r="C101" s="2">
        <f>VLOOKUP(Table39[[#This Row],[order_id]],Table1[#All],1,FALSE)</f>
        <v>100</v>
      </c>
      <c r="D101" s="2" t="str">
        <f>VLOOKUP(Table39[[#This Row],[order_id]],customers!A:E,2,FALSE)</f>
        <v>Bella Jimenez</v>
      </c>
      <c r="E101" s="2" t="str">
        <f>VLOOKUP(Table39[[#This Row],[order_id]],Table7[#All],3,FALSE)</f>
        <v>Female</v>
      </c>
      <c r="F101" s="2">
        <f>VLOOKUP(Table39[[#This Row],[order_id]],Table7[#All],4,FALSE)</f>
        <v>55</v>
      </c>
      <c r="G101" s="2" t="str">
        <f>VLOOKUP(Table39[[#This Row],[order_id]],Table7[#All],5,FALSE)</f>
        <v>New York</v>
      </c>
      <c r="H101" s="2" t="str">
        <f>VLOOKUP(Table39[[#This Row],[order_id]],Table1[#All],2,FALSE)</f>
        <v>Chanel Classic Flap Bag</v>
      </c>
      <c r="I101" s="2" t="str">
        <f>VLOOKUP(Table39[[#This Row],[order_id]],Table1[#All],3,FALSE)</f>
        <v>Accessories</v>
      </c>
      <c r="J101" s="2">
        <f>VLOOKUP(Table39[[#This Row],[order_id]],Table1[#All],4,FALSE)</f>
        <v>460.21</v>
      </c>
      <c r="K101" s="2">
        <f>VLOOKUP(Table39[[#This Row],[order_id]],Table4[#All],4,FALSE)</f>
        <v>3</v>
      </c>
      <c r="L101" s="2">
        <f>VLOOKUP(Table39[[#This Row],[order_id]],Table4[#All],5,FALSE)</f>
        <v>599.99</v>
      </c>
      <c r="M101" s="2">
        <f>VLOOKUP(Table39[[#This Row],[order_id]],Table4[#All],6,FALSE)</f>
        <v>1799.97</v>
      </c>
      <c r="N101" s="5">
        <v>45026</v>
      </c>
      <c r="O101" s="6" t="str">
        <f>TEXT(N101,"YYYY")</f>
        <v>2023</v>
      </c>
      <c r="P101" s="2" t="str">
        <f>TEXT(N101,"MMMM")</f>
        <v>April</v>
      </c>
      <c r="Q101" s="2" t="str">
        <f>TEXT(N101,"DDDD")</f>
        <v>Monday</v>
      </c>
      <c r="R101" s="2">
        <v>1786.26</v>
      </c>
    </row>
    <row r="102" spans="1:18" ht="15.75" customHeight="1"/>
    <row r="103" spans="1:18" ht="15.75" customHeight="1"/>
    <row r="104" spans="1:18" ht="15.75" customHeight="1"/>
    <row r="105" spans="1:18" ht="15.75" customHeight="1"/>
    <row r="106" spans="1:18" ht="15.75" customHeight="1"/>
    <row r="107" spans="1:18" ht="15.75" customHeight="1"/>
    <row r="108" spans="1:18" ht="15.75" customHeight="1"/>
    <row r="109" spans="1:18" ht="15.75" customHeight="1"/>
    <row r="110" spans="1:18" ht="15.75" customHeight="1"/>
    <row r="111" spans="1:18" ht="15.75" customHeight="1"/>
    <row r="112" spans="1:18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3D630-96C1-4AC6-989C-B9875259033B}">
  <dimension ref="A1"/>
  <sheetViews>
    <sheetView zoomScale="85" zoomScaleNormal="85" workbookViewId="0">
      <selection activeCell="H21" sqref="H21"/>
    </sheetView>
  </sheetViews>
  <sheetFormatPr defaultRowHeight="14.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C9B50-AEC2-4BE8-866C-63CE937DBA8F}">
  <dimension ref="A1"/>
  <sheetViews>
    <sheetView zoomScale="115" zoomScaleNormal="115" workbookViewId="0">
      <selection sqref="A1:XFD1048576"/>
    </sheetView>
  </sheetViews>
  <sheetFormatPr defaultRowHeight="14.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61CFE-18C2-4F42-A54E-3A85DA33F122}">
  <dimension ref="A2:DA136"/>
  <sheetViews>
    <sheetView zoomScaleNormal="100" workbookViewId="0">
      <selection activeCell="H21" sqref="H21"/>
    </sheetView>
  </sheetViews>
  <sheetFormatPr defaultRowHeight="14.5"/>
  <cols>
    <col min="1" max="2" width="14.36328125" bestFit="1" customWidth="1"/>
    <col min="3" max="3" width="15.08984375" bestFit="1" customWidth="1"/>
    <col min="4" max="4" width="12.36328125" bestFit="1" customWidth="1"/>
    <col min="5" max="5" width="17.7265625" bestFit="1" customWidth="1"/>
    <col min="6" max="6" width="7.81640625" bestFit="1" customWidth="1"/>
    <col min="7" max="7" width="6.81640625" bestFit="1" customWidth="1"/>
    <col min="8" max="8" width="12.36328125" bestFit="1" customWidth="1"/>
    <col min="9" max="9" width="14.36328125" bestFit="1" customWidth="1"/>
    <col min="10" max="11" width="6.81640625" bestFit="1" customWidth="1"/>
    <col min="12" max="12" width="4.81640625" bestFit="1" customWidth="1"/>
    <col min="13" max="13" width="6.81640625" bestFit="1" customWidth="1"/>
    <col min="14" max="14" width="7.81640625" bestFit="1" customWidth="1"/>
    <col min="15" max="15" width="6.81640625" bestFit="1" customWidth="1"/>
    <col min="16" max="16" width="7.81640625" bestFit="1" customWidth="1"/>
    <col min="17" max="17" width="6.81640625" bestFit="1" customWidth="1"/>
    <col min="18" max="18" width="7.81640625" bestFit="1" customWidth="1"/>
    <col min="19" max="19" width="6.81640625" bestFit="1" customWidth="1"/>
    <col min="20" max="20" width="7.81640625" bestFit="1" customWidth="1"/>
    <col min="21" max="21" width="4.81640625" bestFit="1" customWidth="1"/>
    <col min="22" max="25" width="7.81640625" bestFit="1" customWidth="1"/>
    <col min="26" max="26" width="6.81640625" bestFit="1" customWidth="1"/>
    <col min="27" max="31" width="7.81640625" bestFit="1" customWidth="1"/>
    <col min="32" max="33" width="6.81640625" bestFit="1" customWidth="1"/>
    <col min="34" max="34" width="7.81640625" bestFit="1" customWidth="1"/>
    <col min="35" max="38" width="6.81640625" bestFit="1" customWidth="1"/>
    <col min="39" max="39" width="7.81640625" bestFit="1" customWidth="1"/>
    <col min="40" max="40" width="6.81640625" bestFit="1" customWidth="1"/>
    <col min="41" max="42" width="7.81640625" bestFit="1" customWidth="1"/>
    <col min="43" max="43" width="5.81640625" bestFit="1" customWidth="1"/>
    <col min="44" max="46" width="7.81640625" bestFit="1" customWidth="1"/>
    <col min="47" max="47" width="6.81640625" bestFit="1" customWidth="1"/>
    <col min="48" max="48" width="7.81640625" bestFit="1" customWidth="1"/>
    <col min="49" max="49" width="6.81640625" bestFit="1" customWidth="1"/>
    <col min="50" max="53" width="7.81640625" bestFit="1" customWidth="1"/>
    <col min="54" max="56" width="6.81640625" bestFit="1" customWidth="1"/>
    <col min="57" max="57" width="7.81640625" bestFit="1" customWidth="1"/>
    <col min="58" max="58" width="5.81640625" bestFit="1" customWidth="1"/>
    <col min="59" max="60" width="7.81640625" bestFit="1" customWidth="1"/>
    <col min="61" max="61" width="6.81640625" bestFit="1" customWidth="1"/>
    <col min="62" max="62" width="7.81640625" bestFit="1" customWidth="1"/>
    <col min="63" max="64" width="6.81640625" bestFit="1" customWidth="1"/>
    <col min="65" max="65" width="7.81640625" bestFit="1" customWidth="1"/>
    <col min="66" max="66" width="5.81640625" bestFit="1" customWidth="1"/>
    <col min="67" max="67" width="6.81640625" bestFit="1" customWidth="1"/>
    <col min="68" max="68" width="7.81640625" bestFit="1" customWidth="1"/>
    <col min="69" max="69" width="5.81640625" bestFit="1" customWidth="1"/>
    <col min="70" max="70" width="7.81640625" bestFit="1" customWidth="1"/>
    <col min="71" max="71" width="6.81640625" bestFit="1" customWidth="1"/>
    <col min="72" max="72" width="7.81640625" bestFit="1" customWidth="1"/>
    <col min="73" max="75" width="6.81640625" bestFit="1" customWidth="1"/>
    <col min="76" max="76" width="5.81640625" bestFit="1" customWidth="1"/>
    <col min="77" max="79" width="7.81640625" bestFit="1" customWidth="1"/>
    <col min="80" max="81" width="6.81640625" bestFit="1" customWidth="1"/>
    <col min="82" max="82" width="7.81640625" bestFit="1" customWidth="1"/>
    <col min="83" max="83" width="6.81640625" bestFit="1" customWidth="1"/>
    <col min="84" max="86" width="7.81640625" bestFit="1" customWidth="1"/>
    <col min="87" max="87" width="4.81640625" bestFit="1" customWidth="1"/>
    <col min="88" max="89" width="6.81640625" bestFit="1" customWidth="1"/>
    <col min="90" max="92" width="7.81640625" bestFit="1" customWidth="1"/>
    <col min="93" max="93" width="6.81640625" bestFit="1" customWidth="1"/>
    <col min="94" max="95" width="7.81640625" bestFit="1" customWidth="1"/>
    <col min="96" max="96" width="4.81640625" bestFit="1" customWidth="1"/>
    <col min="97" max="97" width="6.81640625" bestFit="1" customWidth="1"/>
    <col min="98" max="98" width="7.81640625" bestFit="1" customWidth="1"/>
    <col min="99" max="100" width="6.81640625" bestFit="1" customWidth="1"/>
    <col min="101" max="101" width="5.81640625" bestFit="1" customWidth="1"/>
    <col min="102" max="104" width="7.81640625" bestFit="1" customWidth="1"/>
    <col min="105" max="105" width="10.7265625" bestFit="1" customWidth="1"/>
  </cols>
  <sheetData>
    <row r="2" spans="1:9">
      <c r="A2" s="32" t="s">
        <v>261</v>
      </c>
      <c r="D2" s="36" t="s">
        <v>264</v>
      </c>
    </row>
    <row r="3" spans="1:9">
      <c r="A3" t="s">
        <v>251</v>
      </c>
      <c r="D3" s="28" t="s">
        <v>237</v>
      </c>
      <c r="E3" t="s">
        <v>240</v>
      </c>
      <c r="H3" s="36" t="s">
        <v>268</v>
      </c>
    </row>
    <row r="4" spans="1:9">
      <c r="A4" s="33">
        <v>248226.76999999984</v>
      </c>
      <c r="D4" s="29" t="s">
        <v>113</v>
      </c>
      <c r="E4" s="33">
        <v>1472</v>
      </c>
      <c r="H4" s="28" t="s">
        <v>237</v>
      </c>
      <c r="I4" t="s">
        <v>251</v>
      </c>
    </row>
    <row r="5" spans="1:9">
      <c r="D5" s="29" t="s">
        <v>109</v>
      </c>
      <c r="E5" s="33">
        <v>1181</v>
      </c>
      <c r="H5" s="29" t="s">
        <v>249</v>
      </c>
      <c r="I5" s="33">
        <v>80616.450000000012</v>
      </c>
    </row>
    <row r="6" spans="1:9">
      <c r="A6" s="32" t="s">
        <v>252</v>
      </c>
      <c r="D6" s="29" t="s">
        <v>112</v>
      </c>
      <c r="E6" s="33">
        <v>917</v>
      </c>
      <c r="H6" s="29" t="s">
        <v>247</v>
      </c>
      <c r="I6" s="33">
        <v>79550.299999999988</v>
      </c>
    </row>
    <row r="7" spans="1:9">
      <c r="A7" s="28" t="s">
        <v>237</v>
      </c>
      <c r="B7" t="s">
        <v>251</v>
      </c>
      <c r="D7" s="29" t="s">
        <v>110</v>
      </c>
      <c r="E7" s="33">
        <v>758</v>
      </c>
      <c r="H7" s="29" t="s">
        <v>248</v>
      </c>
      <c r="I7" s="33">
        <v>68880.790000000008</v>
      </c>
    </row>
    <row r="8" spans="1:9">
      <c r="A8" s="29" t="s">
        <v>3</v>
      </c>
      <c r="B8" s="33">
        <v>132480.69</v>
      </c>
      <c r="D8" s="29" t="s">
        <v>111</v>
      </c>
      <c r="E8" s="33">
        <v>709</v>
      </c>
      <c r="H8" s="29" t="s">
        <v>250</v>
      </c>
      <c r="I8" s="33">
        <v>19179.230000000003</v>
      </c>
    </row>
    <row r="9" spans="1:9">
      <c r="A9" s="29" t="s">
        <v>10</v>
      </c>
      <c r="B9" s="33">
        <v>65380.73</v>
      </c>
      <c r="D9" s="29" t="s">
        <v>238</v>
      </c>
      <c r="E9" s="33">
        <v>5037</v>
      </c>
      <c r="F9" s="28"/>
      <c r="H9" s="29" t="s">
        <v>238</v>
      </c>
      <c r="I9" s="33">
        <v>248226.77000000002</v>
      </c>
    </row>
    <row r="10" spans="1:9">
      <c r="A10" s="29" t="s">
        <v>7</v>
      </c>
      <c r="B10" s="33">
        <v>50365.349999999991</v>
      </c>
    </row>
    <row r="11" spans="1:9">
      <c r="A11" s="29" t="s">
        <v>238</v>
      </c>
      <c r="B11" s="33">
        <v>248226.77000000002</v>
      </c>
      <c r="H11" s="36" t="s">
        <v>269</v>
      </c>
    </row>
    <row r="12" spans="1:9">
      <c r="D12" t="s">
        <v>253</v>
      </c>
      <c r="H12" s="28" t="s">
        <v>237</v>
      </c>
      <c r="I12" t="s">
        <v>241</v>
      </c>
    </row>
    <row r="13" spans="1:9">
      <c r="D13" s="30">
        <v>40.89</v>
      </c>
      <c r="H13" s="29" t="s">
        <v>16</v>
      </c>
      <c r="I13" s="30">
        <v>7</v>
      </c>
    </row>
    <row r="14" spans="1:9">
      <c r="A14" s="32" t="s">
        <v>262</v>
      </c>
      <c r="H14" s="29" t="s">
        <v>15</v>
      </c>
      <c r="I14" s="30">
        <v>7</v>
      </c>
    </row>
    <row r="15" spans="1:9">
      <c r="A15" s="28" t="s">
        <v>237</v>
      </c>
      <c r="B15" t="s">
        <v>251</v>
      </c>
      <c r="H15" s="29" t="s">
        <v>12</v>
      </c>
      <c r="I15" s="30">
        <v>4</v>
      </c>
    </row>
    <row r="16" spans="1:9">
      <c r="A16" s="29" t="s">
        <v>84</v>
      </c>
      <c r="B16" s="33">
        <v>8888.2200000000012</v>
      </c>
      <c r="H16" s="29" t="s">
        <v>35</v>
      </c>
      <c r="I16" s="30">
        <v>7</v>
      </c>
    </row>
    <row r="17" spans="1:105">
      <c r="A17" s="29" t="s">
        <v>85</v>
      </c>
      <c r="B17" s="33">
        <v>8646.39</v>
      </c>
      <c r="D17" s="36" t="s">
        <v>265</v>
      </c>
      <c r="H17" s="29" t="s">
        <v>80</v>
      </c>
      <c r="I17" s="30">
        <v>4</v>
      </c>
    </row>
    <row r="18" spans="1:105">
      <c r="A18" s="29" t="s">
        <v>44</v>
      </c>
      <c r="B18" s="33">
        <v>8364.33</v>
      </c>
      <c r="D18" s="28" t="s">
        <v>237</v>
      </c>
      <c r="E18" t="s">
        <v>246</v>
      </c>
      <c r="H18" s="29" t="s">
        <v>100</v>
      </c>
      <c r="I18" s="30">
        <v>7</v>
      </c>
    </row>
    <row r="19" spans="1:105">
      <c r="A19" s="29" t="s">
        <v>40</v>
      </c>
      <c r="B19" s="33">
        <v>6862.8</v>
      </c>
      <c r="D19" s="29" t="s">
        <v>245</v>
      </c>
      <c r="E19" s="35">
        <v>5050</v>
      </c>
      <c r="H19" s="29" t="s">
        <v>28</v>
      </c>
      <c r="I19" s="30">
        <v>5</v>
      </c>
    </row>
    <row r="20" spans="1:105">
      <c r="A20" s="29" t="s">
        <v>16</v>
      </c>
      <c r="B20" s="33">
        <v>6270.95</v>
      </c>
      <c r="D20" s="29" t="s">
        <v>238</v>
      </c>
      <c r="E20" s="35">
        <v>5050</v>
      </c>
      <c r="H20" s="29" t="s">
        <v>43</v>
      </c>
      <c r="I20" s="30">
        <v>5</v>
      </c>
    </row>
    <row r="21" spans="1:105">
      <c r="A21" s="29" t="s">
        <v>238</v>
      </c>
      <c r="B21" s="33">
        <v>39032.69</v>
      </c>
      <c r="H21" s="29" t="s">
        <v>42</v>
      </c>
      <c r="I21" s="30">
        <v>8</v>
      </c>
    </row>
    <row r="22" spans="1:105">
      <c r="H22" s="29" t="s">
        <v>55</v>
      </c>
      <c r="I22" s="30">
        <v>3</v>
      </c>
    </row>
    <row r="23" spans="1:105">
      <c r="H23" s="29" t="s">
        <v>97</v>
      </c>
      <c r="I23" s="30">
        <v>4</v>
      </c>
    </row>
    <row r="24" spans="1:105">
      <c r="A24" s="36" t="s">
        <v>263</v>
      </c>
      <c r="D24" t="s">
        <v>266</v>
      </c>
      <c r="E24" t="s">
        <v>267</v>
      </c>
      <c r="H24" s="29" t="s">
        <v>90</v>
      </c>
      <c r="I24" s="30">
        <v>5</v>
      </c>
    </row>
    <row r="25" spans="1:105">
      <c r="A25" t="s">
        <v>240</v>
      </c>
      <c r="D25" s="30">
        <v>50.5</v>
      </c>
      <c r="E25" s="33">
        <v>2482.2676999999985</v>
      </c>
      <c r="H25" s="29" t="s">
        <v>8</v>
      </c>
      <c r="I25" s="30">
        <v>9</v>
      </c>
    </row>
    <row r="26" spans="1:105">
      <c r="A26" s="35">
        <v>5037</v>
      </c>
      <c r="H26" s="29" t="s">
        <v>31</v>
      </c>
      <c r="I26" s="30">
        <v>9</v>
      </c>
    </row>
    <row r="27" spans="1:105">
      <c r="E27" s="28"/>
      <c r="F27" s="28"/>
      <c r="G27" s="28"/>
      <c r="H27" s="29" t="s">
        <v>71</v>
      </c>
      <c r="I27" s="30">
        <v>6</v>
      </c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  <c r="BA27" s="28"/>
      <c r="BB27" s="28"/>
      <c r="BC27" s="28"/>
      <c r="BD27" s="28"/>
      <c r="BE27" s="28"/>
      <c r="BF27" s="28"/>
      <c r="BG27" s="28"/>
      <c r="BH27" s="28"/>
      <c r="BI27" s="28"/>
      <c r="BJ27" s="28"/>
      <c r="BK27" s="28"/>
      <c r="BL27" s="28"/>
      <c r="BM27" s="28"/>
      <c r="BN27" s="28"/>
      <c r="BO27" s="28"/>
      <c r="BP27" s="28"/>
      <c r="BQ27" s="28"/>
      <c r="BR27" s="28"/>
      <c r="BS27" s="28"/>
      <c r="BT27" s="28"/>
      <c r="BU27" s="28"/>
      <c r="BV27" s="28"/>
      <c r="BW27" s="28"/>
      <c r="BX27" s="28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28"/>
      <c r="CJ27" s="28"/>
      <c r="CK27" s="28"/>
      <c r="CL27" s="28"/>
      <c r="CM27" s="28"/>
      <c r="CN27" s="28"/>
      <c r="CO27" s="28"/>
      <c r="CP27" s="28"/>
      <c r="CQ27" s="28"/>
      <c r="CR27" s="28"/>
      <c r="CS27" s="28"/>
      <c r="CT27" s="28"/>
      <c r="CU27" s="28"/>
      <c r="CV27" s="28"/>
      <c r="CW27" s="28"/>
      <c r="CX27" s="28"/>
      <c r="CY27" s="28"/>
      <c r="CZ27" s="28"/>
      <c r="DA27" s="28"/>
    </row>
    <row r="28" spans="1:105">
      <c r="H28" s="29" t="s">
        <v>45</v>
      </c>
      <c r="I28" s="30">
        <v>2</v>
      </c>
    </row>
    <row r="29" spans="1:105">
      <c r="A29" s="36" t="s">
        <v>242</v>
      </c>
      <c r="D29" s="36" t="s">
        <v>272</v>
      </c>
      <c r="H29" s="29" t="s">
        <v>27</v>
      </c>
      <c r="I29" s="30">
        <v>7</v>
      </c>
    </row>
    <row r="30" spans="1:105">
      <c r="A30" s="28" t="s">
        <v>237</v>
      </c>
      <c r="B30" t="s">
        <v>244</v>
      </c>
      <c r="D30" s="28" t="s">
        <v>237</v>
      </c>
      <c r="E30" t="s">
        <v>251</v>
      </c>
      <c r="F30" s="28"/>
      <c r="G30" s="28"/>
      <c r="H30" s="29" t="s">
        <v>67</v>
      </c>
      <c r="I30" s="30">
        <v>9</v>
      </c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28"/>
      <c r="BA30" s="28"/>
      <c r="BB30" s="28"/>
      <c r="BC30" s="28"/>
      <c r="BD30" s="28"/>
      <c r="BE30" s="28"/>
      <c r="BF30" s="28"/>
      <c r="BG30" s="28"/>
      <c r="BH30" s="28"/>
      <c r="BI30" s="28"/>
      <c r="BJ30" s="28"/>
      <c r="BK30" s="28"/>
      <c r="BL30" s="28"/>
      <c r="BM30" s="28"/>
      <c r="BN30" s="28"/>
      <c r="BO30" s="28"/>
      <c r="BP30" s="28"/>
      <c r="BQ30" s="28"/>
      <c r="BR30" s="28"/>
      <c r="BS30" s="28"/>
      <c r="BT30" s="28"/>
      <c r="BU30" s="28"/>
      <c r="BV30" s="28"/>
      <c r="BW30" s="28"/>
      <c r="BX30" s="28"/>
      <c r="BY30" s="28"/>
      <c r="BZ30" s="28"/>
      <c r="CA30" s="28"/>
      <c r="CB30" s="28"/>
      <c r="CC30" s="28"/>
      <c r="CD30" s="28"/>
      <c r="CE30" s="28"/>
      <c r="CF30" s="28"/>
      <c r="CG30" s="28"/>
      <c r="CH30" s="28"/>
      <c r="CI30" s="28"/>
      <c r="CJ30" s="28"/>
      <c r="CK30" s="28"/>
      <c r="CL30" s="28"/>
      <c r="CM30" s="28"/>
      <c r="CN30" s="28"/>
      <c r="CO30" s="28"/>
      <c r="CP30" s="28"/>
      <c r="CQ30" s="28"/>
      <c r="CR30" s="28"/>
      <c r="CS30" s="28"/>
      <c r="CT30" s="28"/>
      <c r="CU30" s="28"/>
      <c r="CV30" s="28"/>
      <c r="CW30" s="28"/>
      <c r="CX30" s="28"/>
      <c r="CY30" s="28"/>
      <c r="CZ30" s="28"/>
      <c r="DA30" s="28"/>
    </row>
    <row r="31" spans="1:105">
      <c r="A31" s="29" t="s">
        <v>210</v>
      </c>
      <c r="B31" s="33">
        <v>987.58</v>
      </c>
      <c r="D31" s="29">
        <v>46</v>
      </c>
      <c r="E31" s="33">
        <v>14553.600000000002</v>
      </c>
      <c r="H31" s="29" t="s">
        <v>14</v>
      </c>
      <c r="I31" s="30">
        <v>3</v>
      </c>
    </row>
    <row r="32" spans="1:105">
      <c r="A32" s="29" t="s">
        <v>199</v>
      </c>
      <c r="B32" s="33">
        <v>986.61</v>
      </c>
      <c r="D32" s="29">
        <v>48</v>
      </c>
      <c r="E32" s="33">
        <v>5742.46</v>
      </c>
      <c r="H32" s="29" t="s">
        <v>95</v>
      </c>
      <c r="I32" s="30">
        <v>2</v>
      </c>
    </row>
    <row r="33" spans="1:9">
      <c r="A33" s="29" t="s">
        <v>132</v>
      </c>
      <c r="B33" s="33">
        <v>971.93</v>
      </c>
      <c r="D33" s="29">
        <v>49</v>
      </c>
      <c r="E33" s="33">
        <v>1873.94</v>
      </c>
      <c r="H33" s="29" t="s">
        <v>126</v>
      </c>
      <c r="I33" s="30">
        <v>3</v>
      </c>
    </row>
    <row r="34" spans="1:9">
      <c r="A34" s="29" t="s">
        <v>238</v>
      </c>
      <c r="B34" s="33">
        <v>2946.12</v>
      </c>
      <c r="D34" s="29">
        <v>50</v>
      </c>
      <c r="E34" s="33">
        <v>2524.3000000000002</v>
      </c>
      <c r="H34" s="29" t="s">
        <v>64</v>
      </c>
      <c r="I34" s="30">
        <v>3</v>
      </c>
    </row>
    <row r="35" spans="1:9">
      <c r="D35" s="29">
        <v>51</v>
      </c>
      <c r="E35" s="33">
        <v>5180.1399999999994</v>
      </c>
      <c r="H35" s="29" t="s">
        <v>47</v>
      </c>
      <c r="I35" s="30">
        <v>2</v>
      </c>
    </row>
    <row r="36" spans="1:9">
      <c r="A36" s="36" t="s">
        <v>270</v>
      </c>
      <c r="D36" s="29">
        <v>53</v>
      </c>
      <c r="E36" s="33">
        <v>4894.42</v>
      </c>
      <c r="H36" s="29" t="s">
        <v>59</v>
      </c>
      <c r="I36" s="30">
        <v>2</v>
      </c>
    </row>
    <row r="37" spans="1:9">
      <c r="A37" s="28" t="s">
        <v>237</v>
      </c>
      <c r="B37" t="s">
        <v>244</v>
      </c>
      <c r="D37" s="29">
        <v>54</v>
      </c>
      <c r="E37" s="33">
        <v>9610.27</v>
      </c>
      <c r="F37" s="28"/>
      <c r="G37" s="28"/>
      <c r="H37" s="29" t="s">
        <v>77</v>
      </c>
      <c r="I37" s="30">
        <v>4</v>
      </c>
    </row>
    <row r="38" spans="1:9">
      <c r="A38" s="29" t="s">
        <v>84</v>
      </c>
      <c r="B38" s="33">
        <v>987.58</v>
      </c>
      <c r="D38" s="29">
        <v>55</v>
      </c>
      <c r="E38" s="33">
        <v>2944.19</v>
      </c>
      <c r="H38" s="29" t="s">
        <v>13</v>
      </c>
      <c r="I38" s="30">
        <v>1</v>
      </c>
    </row>
    <row r="39" spans="1:9">
      <c r="A39" s="29" t="s">
        <v>238</v>
      </c>
      <c r="B39" s="33">
        <v>987.58</v>
      </c>
      <c r="D39" s="29" t="s">
        <v>238</v>
      </c>
      <c r="E39" s="33">
        <v>47323.320000000007</v>
      </c>
      <c r="H39" s="29" t="s">
        <v>58</v>
      </c>
      <c r="I39" s="30">
        <v>3</v>
      </c>
    </row>
    <row r="40" spans="1:9">
      <c r="H40" s="29" t="s">
        <v>75</v>
      </c>
      <c r="I40" s="30">
        <v>5</v>
      </c>
    </row>
    <row r="41" spans="1:9">
      <c r="H41" s="29" t="s">
        <v>30</v>
      </c>
      <c r="I41" s="30">
        <v>8</v>
      </c>
    </row>
    <row r="42" spans="1:9">
      <c r="A42" s="36" t="s">
        <v>277</v>
      </c>
      <c r="B42" s="36" t="s">
        <v>273</v>
      </c>
      <c r="D42" s="36" t="s">
        <v>271</v>
      </c>
      <c r="H42" s="29" t="s">
        <v>17</v>
      </c>
      <c r="I42" s="30">
        <v>1</v>
      </c>
    </row>
    <row r="43" spans="1:9">
      <c r="A43" s="28" t="s">
        <v>237</v>
      </c>
      <c r="B43" t="s">
        <v>251</v>
      </c>
      <c r="D43" s="28" t="s">
        <v>237</v>
      </c>
      <c r="E43" t="s">
        <v>251</v>
      </c>
      <c r="F43" s="28"/>
      <c r="G43" s="28"/>
      <c r="H43" s="29" t="s">
        <v>26</v>
      </c>
      <c r="I43" s="30">
        <v>4</v>
      </c>
    </row>
    <row r="44" spans="1:9">
      <c r="A44" s="29">
        <v>18</v>
      </c>
      <c r="B44" s="33">
        <v>253.1</v>
      </c>
      <c r="D44" s="29">
        <v>56</v>
      </c>
      <c r="E44" s="33">
        <v>10332.709999999999</v>
      </c>
      <c r="H44" s="29" t="s">
        <v>70</v>
      </c>
      <c r="I44" s="30">
        <v>4</v>
      </c>
    </row>
    <row r="45" spans="1:9">
      <c r="A45" s="29">
        <v>19</v>
      </c>
      <c r="B45" s="33">
        <v>1425.76</v>
      </c>
      <c r="D45" s="29">
        <v>57</v>
      </c>
      <c r="E45" s="33">
        <v>3040.94</v>
      </c>
      <c r="H45" s="29" t="s">
        <v>88</v>
      </c>
      <c r="I45" s="30">
        <v>1</v>
      </c>
    </row>
    <row r="46" spans="1:9">
      <c r="A46" s="29">
        <v>20</v>
      </c>
      <c r="B46" s="33">
        <v>4089.94</v>
      </c>
      <c r="D46" s="29">
        <v>58</v>
      </c>
      <c r="E46" s="33">
        <v>847.13</v>
      </c>
      <c r="H46" s="29" t="s">
        <v>32</v>
      </c>
      <c r="I46" s="30">
        <v>8</v>
      </c>
    </row>
    <row r="47" spans="1:9">
      <c r="A47" s="29">
        <v>21</v>
      </c>
      <c r="B47" s="33">
        <v>5941.28</v>
      </c>
      <c r="D47" s="29">
        <v>59</v>
      </c>
      <c r="E47" s="33">
        <v>136.05000000000001</v>
      </c>
      <c r="H47" s="29" t="s">
        <v>68</v>
      </c>
      <c r="I47" s="30">
        <v>9</v>
      </c>
    </row>
    <row r="48" spans="1:9">
      <c r="A48" s="29">
        <v>22</v>
      </c>
      <c r="B48" s="33">
        <v>3463.34</v>
      </c>
      <c r="D48" s="29">
        <v>60</v>
      </c>
      <c r="E48" s="33">
        <v>3781.35</v>
      </c>
      <c r="H48" s="29" t="s">
        <v>19</v>
      </c>
      <c r="I48" s="30">
        <v>8</v>
      </c>
    </row>
    <row r="49" spans="1:9">
      <c r="A49" s="29">
        <v>23</v>
      </c>
      <c r="B49" s="33">
        <v>93.929999999999993</v>
      </c>
      <c r="D49" s="29">
        <v>61</v>
      </c>
      <c r="E49" s="33">
        <v>828.93000000000006</v>
      </c>
      <c r="H49" s="29" t="s">
        <v>34</v>
      </c>
      <c r="I49" s="30">
        <v>7</v>
      </c>
    </row>
    <row r="50" spans="1:9">
      <c r="A50" s="29">
        <v>24</v>
      </c>
      <c r="B50" s="33">
        <v>3375.4500000000003</v>
      </c>
      <c r="D50" s="29">
        <v>63</v>
      </c>
      <c r="E50" s="33">
        <v>8560.59</v>
      </c>
      <c r="H50" s="29" t="s">
        <v>69</v>
      </c>
      <c r="I50" s="30">
        <v>5</v>
      </c>
    </row>
    <row r="51" spans="1:9">
      <c r="A51" s="29">
        <v>25</v>
      </c>
      <c r="B51" s="33">
        <v>4681.0399999999991</v>
      </c>
      <c r="D51" s="29">
        <v>64</v>
      </c>
      <c r="E51" s="33">
        <v>8863.66</v>
      </c>
      <c r="H51" s="29" t="s">
        <v>39</v>
      </c>
      <c r="I51" s="30">
        <v>8</v>
      </c>
    </row>
    <row r="52" spans="1:9">
      <c r="A52" s="29" t="s">
        <v>238</v>
      </c>
      <c r="B52" s="33">
        <v>23323.839999999997</v>
      </c>
      <c r="D52" s="29" t="s">
        <v>238</v>
      </c>
      <c r="E52" s="33">
        <v>36391.360000000001</v>
      </c>
      <c r="H52" s="29" t="s">
        <v>102</v>
      </c>
      <c r="I52" s="30">
        <v>2</v>
      </c>
    </row>
    <row r="53" spans="1:9">
      <c r="H53" s="29" t="s">
        <v>37</v>
      </c>
      <c r="I53" s="30">
        <v>8</v>
      </c>
    </row>
    <row r="54" spans="1:9">
      <c r="A54" s="36" t="s">
        <v>274</v>
      </c>
      <c r="H54" s="29" t="s">
        <v>60</v>
      </c>
      <c r="I54" s="30">
        <v>5</v>
      </c>
    </row>
    <row r="55" spans="1:9">
      <c r="A55" s="28" t="s">
        <v>237</v>
      </c>
      <c r="B55" t="s">
        <v>251</v>
      </c>
      <c r="C55" s="28"/>
      <c r="D55" s="28"/>
      <c r="E55" s="28"/>
      <c r="F55" s="28"/>
      <c r="G55" s="28"/>
      <c r="H55" s="29" t="s">
        <v>36</v>
      </c>
      <c r="I55" s="30">
        <v>2</v>
      </c>
    </row>
    <row r="56" spans="1:9">
      <c r="A56" s="29">
        <v>27</v>
      </c>
      <c r="B56" s="33">
        <v>10473.199999999999</v>
      </c>
      <c r="H56" s="29" t="s">
        <v>93</v>
      </c>
      <c r="I56" s="30">
        <v>1</v>
      </c>
    </row>
    <row r="57" spans="1:9">
      <c r="A57" s="29">
        <v>28</v>
      </c>
      <c r="B57" s="33">
        <v>23124.23</v>
      </c>
      <c r="D57" t="s">
        <v>276</v>
      </c>
      <c r="H57" s="29" t="s">
        <v>91</v>
      </c>
      <c r="I57" s="30">
        <v>6</v>
      </c>
    </row>
    <row r="58" spans="1:9">
      <c r="A58" s="29">
        <v>29</v>
      </c>
      <c r="B58" s="33">
        <v>3303</v>
      </c>
      <c r="D58" s="28" t="s">
        <v>237</v>
      </c>
      <c r="E58" t="s">
        <v>239</v>
      </c>
      <c r="H58" s="29" t="s">
        <v>49</v>
      </c>
      <c r="I58" s="30">
        <v>1</v>
      </c>
    </row>
    <row r="59" spans="1:9">
      <c r="A59" s="29">
        <v>30</v>
      </c>
      <c r="B59" s="33">
        <v>4993.59</v>
      </c>
      <c r="D59" s="29" t="s">
        <v>114</v>
      </c>
      <c r="E59" s="31">
        <v>0.48</v>
      </c>
      <c r="H59" s="29" t="s">
        <v>62</v>
      </c>
      <c r="I59" s="30">
        <v>5</v>
      </c>
    </row>
    <row r="60" spans="1:9">
      <c r="A60" s="29">
        <v>31</v>
      </c>
      <c r="B60" s="33">
        <v>16469.79</v>
      </c>
      <c r="D60" s="29" t="s">
        <v>108</v>
      </c>
      <c r="E60" s="31">
        <v>0.52</v>
      </c>
      <c r="F60" s="28"/>
      <c r="G60" s="28"/>
      <c r="H60" s="29" t="s">
        <v>51</v>
      </c>
      <c r="I60" s="30">
        <v>7</v>
      </c>
    </row>
    <row r="61" spans="1:9">
      <c r="A61" s="29">
        <v>34</v>
      </c>
      <c r="B61" s="33">
        <v>3873.0599999999995</v>
      </c>
      <c r="D61" s="29" t="s">
        <v>238</v>
      </c>
      <c r="E61" s="31">
        <v>1</v>
      </c>
      <c r="H61" s="29" t="s">
        <v>98</v>
      </c>
      <c r="I61" s="30">
        <v>7</v>
      </c>
    </row>
    <row r="62" spans="1:9">
      <c r="A62" s="29">
        <v>35</v>
      </c>
      <c r="B62" s="33">
        <v>2994.54</v>
      </c>
      <c r="H62" s="29" t="s">
        <v>46</v>
      </c>
      <c r="I62" s="30">
        <v>4</v>
      </c>
    </row>
    <row r="63" spans="1:9">
      <c r="A63" s="29" t="s">
        <v>238</v>
      </c>
      <c r="B63" s="33">
        <v>65231.41</v>
      </c>
      <c r="H63" s="29" t="s">
        <v>84</v>
      </c>
      <c r="I63" s="30">
        <v>9</v>
      </c>
    </row>
    <row r="64" spans="1:9">
      <c r="H64" s="29" t="s">
        <v>65</v>
      </c>
      <c r="I64" s="30">
        <v>7</v>
      </c>
    </row>
    <row r="65" spans="1:9">
      <c r="A65" s="36" t="s">
        <v>275</v>
      </c>
      <c r="H65" s="29" t="s">
        <v>54</v>
      </c>
      <c r="I65" s="30">
        <v>5</v>
      </c>
    </row>
    <row r="66" spans="1:9">
      <c r="A66" s="28" t="s">
        <v>237</v>
      </c>
      <c r="B66" t="s">
        <v>251</v>
      </c>
      <c r="C66" s="28"/>
      <c r="F66" s="28"/>
      <c r="G66" s="28"/>
      <c r="H66" s="29" t="s">
        <v>57</v>
      </c>
      <c r="I66" s="30">
        <v>3</v>
      </c>
    </row>
    <row r="67" spans="1:9">
      <c r="A67" s="29">
        <v>36</v>
      </c>
      <c r="B67" s="33">
        <v>11250.2</v>
      </c>
      <c r="H67" s="29" t="s">
        <v>4</v>
      </c>
      <c r="I67" s="30">
        <v>2</v>
      </c>
    </row>
    <row r="68" spans="1:9">
      <c r="A68" s="29">
        <v>37</v>
      </c>
      <c r="B68" s="33">
        <v>16796.36</v>
      </c>
      <c r="H68" s="29" t="s">
        <v>63</v>
      </c>
      <c r="I68" s="30">
        <v>1</v>
      </c>
    </row>
    <row r="69" spans="1:9">
      <c r="A69" s="29">
        <v>38</v>
      </c>
      <c r="B69" s="33">
        <v>6325.23</v>
      </c>
      <c r="H69" s="29" t="s">
        <v>56</v>
      </c>
      <c r="I69" s="30">
        <v>3</v>
      </c>
    </row>
    <row r="70" spans="1:9">
      <c r="A70" s="29">
        <v>39</v>
      </c>
      <c r="B70" s="33">
        <v>4692.5300000000007</v>
      </c>
      <c r="H70" s="29" t="s">
        <v>76</v>
      </c>
      <c r="I70" s="30">
        <v>1</v>
      </c>
    </row>
    <row r="71" spans="1:9">
      <c r="A71" s="29">
        <v>40</v>
      </c>
      <c r="B71" s="33">
        <v>15090.060000000001</v>
      </c>
      <c r="H71" s="29" t="s">
        <v>72</v>
      </c>
      <c r="I71" s="30">
        <v>8</v>
      </c>
    </row>
    <row r="72" spans="1:9">
      <c r="A72" s="29">
        <v>41</v>
      </c>
      <c r="B72" s="33">
        <v>1808.08</v>
      </c>
      <c r="G72" s="28"/>
      <c r="H72" s="29" t="s">
        <v>92</v>
      </c>
      <c r="I72" s="30">
        <v>2</v>
      </c>
    </row>
    <row r="73" spans="1:9">
      <c r="A73" s="29">
        <v>43</v>
      </c>
      <c r="B73" s="33">
        <v>8528.44</v>
      </c>
      <c r="H73" s="29" t="s">
        <v>33</v>
      </c>
      <c r="I73" s="30">
        <v>8</v>
      </c>
    </row>
    <row r="74" spans="1:9">
      <c r="A74" s="29">
        <v>44</v>
      </c>
      <c r="B74" s="33">
        <v>11465.94</v>
      </c>
      <c r="H74" s="29" t="s">
        <v>21</v>
      </c>
      <c r="I74" s="30">
        <v>4</v>
      </c>
    </row>
    <row r="75" spans="1:9">
      <c r="A75" s="29" t="s">
        <v>238</v>
      </c>
      <c r="B75" s="33">
        <v>75956.840000000011</v>
      </c>
      <c r="H75" s="29" t="s">
        <v>48</v>
      </c>
      <c r="I75" s="30">
        <v>8</v>
      </c>
    </row>
    <row r="76" spans="1:9">
      <c r="H76" s="29" t="s">
        <v>18</v>
      </c>
      <c r="I76" s="30">
        <v>9</v>
      </c>
    </row>
    <row r="77" spans="1:9">
      <c r="H77" s="29" t="s">
        <v>79</v>
      </c>
      <c r="I77" s="30">
        <v>6</v>
      </c>
    </row>
    <row r="78" spans="1:9">
      <c r="A78" s="19"/>
      <c r="B78" s="20"/>
      <c r="C78" s="21"/>
      <c r="G78" s="28"/>
      <c r="H78" s="29" t="s">
        <v>41</v>
      </c>
      <c r="I78" s="30">
        <v>5</v>
      </c>
    </row>
    <row r="79" spans="1:9">
      <c r="A79" s="22"/>
      <c r="B79" s="23"/>
      <c r="C79" s="24"/>
      <c r="H79" s="29" t="s">
        <v>94</v>
      </c>
      <c r="I79" s="30">
        <v>8</v>
      </c>
    </row>
    <row r="80" spans="1:9">
      <c r="A80" s="22"/>
      <c r="B80" s="23"/>
      <c r="C80" s="24"/>
      <c r="H80" s="29" t="s">
        <v>40</v>
      </c>
      <c r="I80" s="30">
        <v>8</v>
      </c>
    </row>
    <row r="81" spans="1:9">
      <c r="A81" s="22"/>
      <c r="B81" s="23"/>
      <c r="C81" s="24"/>
      <c r="H81" s="29" t="s">
        <v>22</v>
      </c>
      <c r="I81" s="30">
        <v>6</v>
      </c>
    </row>
    <row r="82" spans="1:9">
      <c r="A82" s="22"/>
      <c r="B82" s="23"/>
      <c r="C82" s="24"/>
      <c r="H82" s="29" t="s">
        <v>83</v>
      </c>
      <c r="I82" s="30">
        <v>1</v>
      </c>
    </row>
    <row r="83" spans="1:9">
      <c r="A83" s="22"/>
      <c r="B83" s="23"/>
      <c r="C83" s="24"/>
      <c r="H83" s="29" t="s">
        <v>125</v>
      </c>
      <c r="I83" s="30">
        <v>4</v>
      </c>
    </row>
    <row r="84" spans="1:9">
      <c r="A84" s="22"/>
      <c r="B84" s="23"/>
      <c r="C84" s="24"/>
      <c r="H84" s="29" t="s">
        <v>52</v>
      </c>
      <c r="I84" s="30">
        <v>2</v>
      </c>
    </row>
    <row r="85" spans="1:9">
      <c r="A85" s="22"/>
      <c r="B85" s="23"/>
      <c r="C85" s="24"/>
      <c r="H85" s="29" t="s">
        <v>96</v>
      </c>
      <c r="I85" s="30">
        <v>5</v>
      </c>
    </row>
    <row r="86" spans="1:9">
      <c r="A86" s="22"/>
      <c r="B86" s="23"/>
      <c r="C86" s="24"/>
      <c r="H86" s="29" t="s">
        <v>103</v>
      </c>
      <c r="I86" s="30">
        <v>6</v>
      </c>
    </row>
    <row r="87" spans="1:9">
      <c r="A87" s="22"/>
      <c r="B87" s="23"/>
      <c r="C87" s="24"/>
      <c r="H87" s="29" t="s">
        <v>74</v>
      </c>
      <c r="I87" s="30">
        <v>1</v>
      </c>
    </row>
    <row r="88" spans="1:9">
      <c r="A88" s="22"/>
      <c r="B88" s="23"/>
      <c r="C88" s="24"/>
      <c r="H88" s="29" t="s">
        <v>38</v>
      </c>
      <c r="I88" s="30">
        <v>6</v>
      </c>
    </row>
    <row r="89" spans="1:9">
      <c r="A89" s="22"/>
      <c r="B89" s="23"/>
      <c r="C89" s="24"/>
      <c r="H89" s="29" t="s">
        <v>6</v>
      </c>
      <c r="I89" s="30">
        <v>2</v>
      </c>
    </row>
    <row r="90" spans="1:9">
      <c r="A90" s="22"/>
      <c r="B90" s="23"/>
      <c r="C90" s="24"/>
      <c r="H90" s="29" t="s">
        <v>99</v>
      </c>
      <c r="I90" s="30">
        <v>3</v>
      </c>
    </row>
    <row r="91" spans="1:9">
      <c r="A91" s="22"/>
      <c r="B91" s="23"/>
      <c r="C91" s="24"/>
      <c r="H91" s="29" t="s">
        <v>101</v>
      </c>
      <c r="I91" s="30">
        <v>5</v>
      </c>
    </row>
    <row r="92" spans="1:9">
      <c r="A92" s="22"/>
      <c r="B92" s="23"/>
      <c r="C92" s="24"/>
      <c r="H92" s="29" t="s">
        <v>87</v>
      </c>
      <c r="I92" s="30">
        <v>7</v>
      </c>
    </row>
    <row r="93" spans="1:9">
      <c r="A93" s="22"/>
      <c r="B93" s="23"/>
      <c r="C93" s="24"/>
      <c r="H93" s="29" t="s">
        <v>5</v>
      </c>
      <c r="I93" s="30">
        <v>1</v>
      </c>
    </row>
    <row r="94" spans="1:9">
      <c r="A94" s="22"/>
      <c r="B94" s="23"/>
      <c r="C94" s="24"/>
      <c r="H94" s="29" t="s">
        <v>53</v>
      </c>
      <c r="I94" s="30">
        <v>4</v>
      </c>
    </row>
    <row r="95" spans="1:9">
      <c r="A95" s="25"/>
      <c r="B95" s="26"/>
      <c r="C95" s="27"/>
      <c r="H95" s="29" t="s">
        <v>78</v>
      </c>
      <c r="I95" s="30">
        <v>8</v>
      </c>
    </row>
    <row r="96" spans="1:9">
      <c r="H96" s="29" t="s">
        <v>24</v>
      </c>
      <c r="I96" s="30">
        <v>4</v>
      </c>
    </row>
    <row r="97" spans="3:9">
      <c r="H97" s="29" t="s">
        <v>50</v>
      </c>
      <c r="I97" s="30">
        <v>7</v>
      </c>
    </row>
    <row r="98" spans="3:9">
      <c r="H98" s="29" t="s">
        <v>25</v>
      </c>
      <c r="I98" s="30">
        <v>4</v>
      </c>
    </row>
    <row r="99" spans="3:9">
      <c r="H99" s="29" t="s">
        <v>44</v>
      </c>
      <c r="I99" s="30">
        <v>9</v>
      </c>
    </row>
    <row r="100" spans="3:9">
      <c r="C100" s="19"/>
      <c r="D100" s="20"/>
      <c r="E100" s="21"/>
      <c r="H100" s="29" t="s">
        <v>9</v>
      </c>
      <c r="I100" s="30">
        <v>5</v>
      </c>
    </row>
    <row r="101" spans="3:9">
      <c r="C101" s="22"/>
      <c r="D101" s="23"/>
      <c r="E101" s="24"/>
      <c r="H101" s="29" t="s">
        <v>11</v>
      </c>
      <c r="I101" s="30">
        <v>1</v>
      </c>
    </row>
    <row r="102" spans="3:9">
      <c r="C102" s="22"/>
      <c r="D102" s="23"/>
      <c r="E102" s="24"/>
      <c r="H102" s="29" t="s">
        <v>23</v>
      </c>
      <c r="I102" s="30">
        <v>7</v>
      </c>
    </row>
    <row r="103" spans="3:9">
      <c r="C103" s="22"/>
      <c r="D103" s="23"/>
      <c r="E103" s="24"/>
      <c r="H103" s="29" t="s">
        <v>89</v>
      </c>
      <c r="I103" s="30">
        <v>7</v>
      </c>
    </row>
    <row r="104" spans="3:9">
      <c r="C104" s="22"/>
      <c r="D104" s="23"/>
      <c r="E104" s="24"/>
      <c r="H104" s="29" t="s">
        <v>20</v>
      </c>
      <c r="I104" s="30">
        <v>9</v>
      </c>
    </row>
    <row r="105" spans="3:9">
      <c r="C105" s="22"/>
      <c r="D105" s="23"/>
      <c r="E105" s="24"/>
      <c r="H105" s="29" t="s">
        <v>85</v>
      </c>
      <c r="I105" s="30">
        <v>9</v>
      </c>
    </row>
    <row r="106" spans="3:9">
      <c r="C106" s="22"/>
      <c r="D106" s="23"/>
      <c r="E106" s="24"/>
      <c r="H106" s="29" t="s">
        <v>61</v>
      </c>
      <c r="I106" s="30">
        <v>5</v>
      </c>
    </row>
    <row r="107" spans="3:9">
      <c r="C107" s="22"/>
      <c r="D107" s="23"/>
      <c r="E107" s="24"/>
      <c r="H107" s="29" t="s">
        <v>66</v>
      </c>
      <c r="I107" s="30">
        <v>5</v>
      </c>
    </row>
    <row r="108" spans="3:9">
      <c r="C108" s="22"/>
      <c r="D108" s="23"/>
      <c r="E108" s="24"/>
      <c r="H108" s="29" t="s">
        <v>29</v>
      </c>
      <c r="I108" s="30">
        <v>9</v>
      </c>
    </row>
    <row r="109" spans="3:9">
      <c r="C109" s="22"/>
      <c r="D109" s="23"/>
      <c r="E109" s="24"/>
      <c r="H109" s="29" t="s">
        <v>81</v>
      </c>
      <c r="I109" s="30">
        <v>6</v>
      </c>
    </row>
    <row r="110" spans="3:9">
      <c r="C110" s="22"/>
      <c r="D110" s="23"/>
      <c r="E110" s="24"/>
      <c r="H110" s="29" t="s">
        <v>86</v>
      </c>
      <c r="I110" s="30">
        <v>4</v>
      </c>
    </row>
    <row r="111" spans="3:9">
      <c r="C111" s="22"/>
      <c r="D111" s="23"/>
      <c r="E111" s="24"/>
      <c r="H111" s="29" t="s">
        <v>82</v>
      </c>
      <c r="I111" s="30">
        <v>6</v>
      </c>
    </row>
    <row r="112" spans="3:9">
      <c r="C112" s="22"/>
      <c r="D112" s="23"/>
      <c r="E112" s="24"/>
      <c r="H112" s="29" t="s">
        <v>73</v>
      </c>
      <c r="I112" s="30">
        <v>1</v>
      </c>
    </row>
    <row r="113" spans="3:10">
      <c r="C113" s="22"/>
      <c r="D113" s="23"/>
      <c r="E113" s="24"/>
      <c r="H113" s="29" t="s">
        <v>238</v>
      </c>
      <c r="I113" s="30">
        <v>503</v>
      </c>
    </row>
    <row r="114" spans="3:10">
      <c r="C114" s="22"/>
      <c r="D114" s="23"/>
      <c r="E114" s="24"/>
    </row>
    <row r="115" spans="3:10">
      <c r="C115" s="22"/>
      <c r="D115" s="23"/>
      <c r="E115" s="24"/>
    </row>
    <row r="116" spans="3:10">
      <c r="C116" s="22"/>
      <c r="D116" s="23"/>
      <c r="E116" s="24"/>
      <c r="H116" s="19"/>
      <c r="I116" s="20"/>
      <c r="J116" s="21"/>
    </row>
    <row r="117" spans="3:10">
      <c r="C117" s="25"/>
      <c r="D117" s="26"/>
      <c r="E117" s="27"/>
      <c r="H117" s="22"/>
      <c r="I117" s="23"/>
      <c r="J117" s="24"/>
    </row>
    <row r="118" spans="3:10">
      <c r="H118" s="22"/>
      <c r="I118" s="23"/>
      <c r="J118" s="24"/>
    </row>
    <row r="119" spans="3:10">
      <c r="D119" s="19"/>
      <c r="E119" s="20"/>
      <c r="F119" s="21"/>
      <c r="G119" s="28"/>
      <c r="H119" s="22"/>
      <c r="I119" s="23"/>
      <c r="J119" s="24"/>
    </row>
    <row r="120" spans="3:10">
      <c r="D120" s="22"/>
      <c r="E120" s="23"/>
      <c r="F120" s="24"/>
      <c r="H120" s="22"/>
      <c r="I120" s="23"/>
      <c r="J120" s="24"/>
    </row>
    <row r="121" spans="3:10">
      <c r="D121" s="22"/>
      <c r="E121" s="23"/>
      <c r="F121" s="24"/>
      <c r="H121" s="22"/>
      <c r="I121" s="23"/>
      <c r="J121" s="24"/>
    </row>
    <row r="122" spans="3:10">
      <c r="D122" s="22"/>
      <c r="E122" s="23"/>
      <c r="F122" s="24"/>
      <c r="H122" s="22"/>
      <c r="I122" s="23"/>
      <c r="J122" s="24"/>
    </row>
    <row r="123" spans="3:10">
      <c r="D123" s="22"/>
      <c r="E123" s="23"/>
      <c r="F123" s="24"/>
      <c r="H123" s="22"/>
      <c r="I123" s="23"/>
      <c r="J123" s="24"/>
    </row>
    <row r="124" spans="3:10">
      <c r="D124" s="22"/>
      <c r="E124" s="23"/>
      <c r="F124" s="24"/>
      <c r="H124" s="22"/>
      <c r="I124" s="23"/>
      <c r="J124" s="24"/>
    </row>
    <row r="125" spans="3:10">
      <c r="D125" s="22"/>
      <c r="E125" s="23"/>
      <c r="F125" s="24"/>
      <c r="H125" s="22"/>
      <c r="I125" s="23"/>
      <c r="J125" s="24"/>
    </row>
    <row r="126" spans="3:10">
      <c r="D126" s="22"/>
      <c r="E126" s="23"/>
      <c r="F126" s="24"/>
      <c r="H126" s="22"/>
      <c r="I126" s="23"/>
      <c r="J126" s="24"/>
    </row>
    <row r="127" spans="3:10">
      <c r="D127" s="22"/>
      <c r="E127" s="23"/>
      <c r="F127" s="24"/>
      <c r="H127" s="22"/>
      <c r="I127" s="23"/>
      <c r="J127" s="24"/>
    </row>
    <row r="128" spans="3:10">
      <c r="D128" s="22"/>
      <c r="E128" s="23"/>
      <c r="F128" s="24"/>
      <c r="H128" s="22"/>
      <c r="I128" s="23"/>
      <c r="J128" s="24"/>
    </row>
    <row r="129" spans="4:10">
      <c r="D129" s="22"/>
      <c r="E129" s="23"/>
      <c r="F129" s="24"/>
      <c r="H129" s="22"/>
      <c r="I129" s="23"/>
      <c r="J129" s="24"/>
    </row>
    <row r="130" spans="4:10">
      <c r="D130" s="22"/>
      <c r="E130" s="23"/>
      <c r="F130" s="24"/>
      <c r="H130" s="22"/>
      <c r="I130" s="23"/>
      <c r="J130" s="24"/>
    </row>
    <row r="131" spans="4:10">
      <c r="D131" s="22"/>
      <c r="E131" s="23"/>
      <c r="F131" s="24"/>
      <c r="H131" s="22"/>
      <c r="I131" s="23"/>
      <c r="J131" s="24"/>
    </row>
    <row r="132" spans="4:10">
      <c r="D132" s="22"/>
      <c r="E132" s="23"/>
      <c r="F132" s="24"/>
      <c r="H132" s="22"/>
      <c r="I132" s="23"/>
      <c r="J132" s="24"/>
    </row>
    <row r="133" spans="4:10">
      <c r="D133" s="22"/>
      <c r="E133" s="23"/>
      <c r="F133" s="24"/>
      <c r="H133" s="25"/>
      <c r="I133" s="26"/>
      <c r="J133" s="27"/>
    </row>
    <row r="134" spans="4:10">
      <c r="D134" s="22"/>
      <c r="E134" s="23"/>
      <c r="F134" s="24"/>
    </row>
    <row r="135" spans="4:10">
      <c r="D135" s="22"/>
      <c r="E135" s="23"/>
      <c r="F135" s="24"/>
    </row>
    <row r="136" spans="4:10">
      <c r="D136" s="25"/>
      <c r="E136" s="26"/>
      <c r="F136" s="27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1000"/>
  <sheetViews>
    <sheetView tabSelected="1" zoomScale="70" zoomScaleNormal="70" workbookViewId="0">
      <selection activeCell="B8" sqref="B8"/>
    </sheetView>
  </sheetViews>
  <sheetFormatPr defaultColWidth="14.453125" defaultRowHeight="15" customHeight="1"/>
  <cols>
    <col min="1" max="1" width="14.26953125" bestFit="1" customWidth="1"/>
    <col min="2" max="2" width="17.36328125" bestFit="1" customWidth="1"/>
    <col min="3" max="3" width="19.08984375" bestFit="1" customWidth="1"/>
    <col min="4" max="4" width="13.453125" bestFit="1" customWidth="1"/>
    <col min="5" max="5" width="10.453125" customWidth="1"/>
    <col min="6" max="6" width="10.453125" bestFit="1" customWidth="1"/>
    <col min="7" max="7" width="48.90625" bestFit="1" customWidth="1"/>
    <col min="8" max="8" width="15.36328125" bestFit="1" customWidth="1"/>
    <col min="9" max="9" width="11.36328125" bestFit="1" customWidth="1"/>
    <col min="10" max="10" width="14.36328125" bestFit="1" customWidth="1"/>
    <col min="11" max="11" width="15" bestFit="1" customWidth="1"/>
    <col min="12" max="12" width="14.54296875" bestFit="1" customWidth="1"/>
    <col min="13" max="13" width="16.36328125" style="3" bestFit="1" customWidth="1"/>
    <col min="14" max="14" width="11.54296875" style="4" bestFit="1" customWidth="1"/>
    <col min="15" max="15" width="12.81640625" bestFit="1" customWidth="1"/>
    <col min="16" max="16" width="10.6328125" bestFit="1" customWidth="1"/>
    <col min="17" max="17" width="18.36328125" bestFit="1" customWidth="1"/>
    <col min="18" max="39" width="8.7265625" customWidth="1"/>
  </cols>
  <sheetData>
    <row r="1" spans="1:17" ht="14.5">
      <c r="A1" s="10" t="s">
        <v>116</v>
      </c>
      <c r="B1" s="10" t="s">
        <v>104</v>
      </c>
      <c r="C1" s="18" t="s">
        <v>129</v>
      </c>
      <c r="D1" s="18" t="s">
        <v>231</v>
      </c>
      <c r="E1" s="18" t="s">
        <v>232</v>
      </c>
      <c r="F1" s="18" t="s">
        <v>233</v>
      </c>
      <c r="G1" s="18" t="s">
        <v>234</v>
      </c>
      <c r="H1" s="18" t="s">
        <v>1</v>
      </c>
      <c r="I1" s="18" t="s">
        <v>115</v>
      </c>
      <c r="J1" s="18" t="s">
        <v>235</v>
      </c>
      <c r="K1" s="18" t="s">
        <v>236</v>
      </c>
      <c r="L1" s="18" t="s">
        <v>127</v>
      </c>
      <c r="M1" s="11" t="s">
        <v>117</v>
      </c>
      <c r="N1" s="12" t="s">
        <v>118</v>
      </c>
      <c r="O1" s="10" t="s">
        <v>119</v>
      </c>
      <c r="P1" s="10" t="s">
        <v>120</v>
      </c>
      <c r="Q1" s="10" t="s">
        <v>121</v>
      </c>
    </row>
    <row r="2" spans="1:17" ht="14.5">
      <c r="A2" s="2">
        <v>1</v>
      </c>
      <c r="B2" s="2">
        <v>43</v>
      </c>
      <c r="C2" s="2" t="str">
        <f>VLOOKUP(Table3[[#This Row],[order_id]],customers!A:E,2,FALSE)</f>
        <v>Liam Smith</v>
      </c>
      <c r="D2" s="2" t="str">
        <f>VLOOKUP(Table3[[#This Row],[order_id]],Table7[#All],3,FALSE)</f>
        <v>Male</v>
      </c>
      <c r="E2" s="2">
        <f>VLOOKUP(Table3[[#This Row],[order_id]],Table7[#All],4,FALSE)</f>
        <v>19</v>
      </c>
      <c r="F2" s="2" t="str">
        <f>VLOOKUP(Table3[[#This Row],[order_id]],Table7[#All],5,FALSE)</f>
        <v>Houston</v>
      </c>
      <c r="G2" s="2" t="str">
        <f>VLOOKUP(Table3[[#This Row],[order_id]],Table1[#All],2,FALSE)</f>
        <v>Philips Sonicare ProtectiveClean 6100 Electric Toothbrush</v>
      </c>
      <c r="H2" s="2" t="str">
        <f>VLOOKUP(Table3[[#This Row],[order_id]],Table1[#All],3,FALSE)</f>
        <v>Electronics</v>
      </c>
      <c r="I2" s="2">
        <f>VLOOKUP(Table3[[#This Row],[order_id]],Table1[#All],4,FALSE)</f>
        <v>695.98</v>
      </c>
      <c r="J2" s="2">
        <f>VLOOKUP(Table3[[#This Row],[order_id]],Table4[#All],4,FALSE)</f>
        <v>4</v>
      </c>
      <c r="K2" s="2">
        <f>VLOOKUP(Table3[[#This Row],[order_id]],Table4[#All],5,FALSE)</f>
        <v>356.44</v>
      </c>
      <c r="L2" s="2">
        <f>VLOOKUP(Table3[[#This Row],[order_id]],Table4[#All],6,FALSE)</f>
        <v>1425.76</v>
      </c>
      <c r="M2" s="5">
        <v>44927</v>
      </c>
      <c r="N2" s="6" t="str">
        <f>TEXT(M2,"YYYY")</f>
        <v>2023</v>
      </c>
      <c r="O2" s="2" t="str">
        <f>TEXT(M2,"MMMM")</f>
        <v>January</v>
      </c>
      <c r="P2" s="2" t="str">
        <f>TEXT(M2,"DDDD")</f>
        <v>Sunday</v>
      </c>
      <c r="Q2" s="2">
        <v>189.82</v>
      </c>
    </row>
    <row r="3" spans="1:17" ht="14.5">
      <c r="A3" s="2">
        <v>2</v>
      </c>
      <c r="B3" s="2">
        <v>23</v>
      </c>
      <c r="C3" s="2" t="str">
        <f>VLOOKUP(Table3[[#This Row],[order_id]],customers!A:E,2,FALSE)</f>
        <v>Noah Johnson</v>
      </c>
      <c r="D3" s="2" t="str">
        <f>VLOOKUP(Table3[[#This Row],[order_id]],Table7[#All],3,FALSE)</f>
        <v>Male</v>
      </c>
      <c r="E3" s="2">
        <f>VLOOKUP(Table3[[#This Row],[order_id]],Table7[#All],4,FALSE)</f>
        <v>43</v>
      </c>
      <c r="F3" s="2" t="str">
        <f>VLOOKUP(Table3[[#This Row],[order_id]],Table7[#All],5,FALSE)</f>
        <v>Phoenix</v>
      </c>
      <c r="G3" s="2" t="str">
        <f>VLOOKUP(Table3[[#This Row],[order_id]],Table1[#All],2,FALSE)</f>
        <v>LG Smart French Door Refrigerator</v>
      </c>
      <c r="H3" s="2" t="str">
        <f>VLOOKUP(Table3[[#This Row],[order_id]],Table1[#All],3,FALSE)</f>
        <v>Electronics</v>
      </c>
      <c r="I3" s="2">
        <f>VLOOKUP(Table3[[#This Row],[order_id]],Table1[#All],4,FALSE)</f>
        <v>540.17999999999995</v>
      </c>
      <c r="J3" s="2">
        <f>VLOOKUP(Table3[[#This Row],[order_id]],Table4[#All],4,FALSE)</f>
        <v>2</v>
      </c>
      <c r="K3" s="2">
        <f>VLOOKUP(Table3[[#This Row],[order_id]],Table4[#All],5,FALSE)</f>
        <v>971.93</v>
      </c>
      <c r="L3" s="2">
        <f>VLOOKUP(Table3[[#This Row],[order_id]],Table4[#All],6,FALSE)</f>
        <v>1943.86</v>
      </c>
      <c r="M3" s="5">
        <v>44928</v>
      </c>
      <c r="N3" s="6" t="str">
        <f t="shared" ref="N3:N34" si="0">TEXT(M3,"YYYY")</f>
        <v>2023</v>
      </c>
      <c r="O3" s="2" t="str">
        <f t="shared" ref="O3:O34" si="1">TEXT(M3,"MMMM")</f>
        <v>January</v>
      </c>
      <c r="P3" s="2" t="str">
        <f t="shared" ref="P3:P34" si="2">TEXT(M3,"DDDD")</f>
        <v>Monday</v>
      </c>
      <c r="Q3" s="2">
        <v>1502.44</v>
      </c>
    </row>
    <row r="4" spans="1:17" ht="14.5">
      <c r="A4" s="2">
        <v>3</v>
      </c>
      <c r="B4" s="2">
        <v>89</v>
      </c>
      <c r="C4" s="2" t="str">
        <f>VLOOKUP(Table3[[#This Row],[order_id]],customers!A:E,2,FALSE)</f>
        <v>Oliver Williams</v>
      </c>
      <c r="D4" s="2" t="str">
        <f>VLOOKUP(Table3[[#This Row],[order_id]],Table7[#All],3,FALSE)</f>
        <v>Male</v>
      </c>
      <c r="E4" s="2">
        <f>VLOOKUP(Table3[[#This Row],[order_id]],Table7[#All],4,FALSE)</f>
        <v>37</v>
      </c>
      <c r="F4" s="2" t="str">
        <f>VLOOKUP(Table3[[#This Row],[order_id]],Table7[#All],5,FALSE)</f>
        <v>Houston</v>
      </c>
      <c r="G4" s="2" t="str">
        <f>VLOOKUP(Table3[[#This Row],[order_id]],Table1[#All],2,FALSE)</f>
        <v>Samsung Galaxy Watch 5 Pro</v>
      </c>
      <c r="H4" s="2" t="str">
        <f>VLOOKUP(Table3[[#This Row],[order_id]],Table1[#All],3,FALSE)</f>
        <v>Electronics</v>
      </c>
      <c r="I4" s="2">
        <f>VLOOKUP(Table3[[#This Row],[order_id]],Table1[#All],4,FALSE)</f>
        <v>457.07</v>
      </c>
      <c r="J4" s="2">
        <f>VLOOKUP(Table3[[#This Row],[order_id]],Table4[#All],4,FALSE)</f>
        <v>1</v>
      </c>
      <c r="K4" s="2">
        <f>VLOOKUP(Table3[[#This Row],[order_id]],Table4[#All],5,FALSE)</f>
        <v>316.93</v>
      </c>
      <c r="L4" s="2">
        <f>VLOOKUP(Table3[[#This Row],[order_id]],Table4[#All],6,FALSE)</f>
        <v>316.93</v>
      </c>
      <c r="M4" s="5">
        <v>44929</v>
      </c>
      <c r="N4" s="6" t="str">
        <f t="shared" si="0"/>
        <v>2023</v>
      </c>
      <c r="O4" s="2" t="str">
        <f t="shared" si="1"/>
        <v>January</v>
      </c>
      <c r="P4" s="2" t="str">
        <f t="shared" si="2"/>
        <v>Tuesday</v>
      </c>
      <c r="Q4" s="2">
        <v>922.41</v>
      </c>
    </row>
    <row r="5" spans="1:17" ht="14.5">
      <c r="A5" s="2">
        <v>4</v>
      </c>
      <c r="B5" s="2">
        <v>16</v>
      </c>
      <c r="C5" s="2" t="str">
        <f>VLOOKUP(Table3[[#This Row],[order_id]],customers!A:E,2,FALSE)</f>
        <v>Elijah Brown</v>
      </c>
      <c r="D5" s="2" t="str">
        <f>VLOOKUP(Table3[[#This Row],[order_id]],Table7[#All],3,FALSE)</f>
        <v>Male</v>
      </c>
      <c r="E5" s="2">
        <f>VLOOKUP(Table3[[#This Row],[order_id]],Table7[#All],4,FALSE)</f>
        <v>20</v>
      </c>
      <c r="F5" s="2" t="str">
        <f>VLOOKUP(Table3[[#This Row],[order_id]],Table7[#All],5,FALSE)</f>
        <v>Phoenix</v>
      </c>
      <c r="G5" s="2" t="str">
        <f>VLOOKUP(Table3[[#This Row],[order_id]],Table1[#All],2,FALSE)</f>
        <v>Roku Streaming Stick+</v>
      </c>
      <c r="H5" s="2" t="str">
        <f>VLOOKUP(Table3[[#This Row],[order_id]],Table1[#All],3,FALSE)</f>
        <v>Home Appliances</v>
      </c>
      <c r="I5" s="2">
        <f>VLOOKUP(Table3[[#This Row],[order_id]],Table1[#All],4,FALSE)</f>
        <v>747.96</v>
      </c>
      <c r="J5" s="2">
        <f>VLOOKUP(Table3[[#This Row],[order_id]],Table4[#All],4,FALSE)</f>
        <v>2</v>
      </c>
      <c r="K5" s="2">
        <f>VLOOKUP(Table3[[#This Row],[order_id]],Table4[#All],5,FALSE)</f>
        <v>940.3</v>
      </c>
      <c r="L5" s="2">
        <f>VLOOKUP(Table3[[#This Row],[order_id]],Table4[#All],6,FALSE)</f>
        <v>1880.6</v>
      </c>
      <c r="M5" s="5">
        <v>44930</v>
      </c>
      <c r="N5" s="6" t="str">
        <f t="shared" si="0"/>
        <v>2023</v>
      </c>
      <c r="O5" s="2" t="str">
        <f t="shared" si="1"/>
        <v>January</v>
      </c>
      <c r="P5" s="2" t="str">
        <f t="shared" si="2"/>
        <v>Wednesday</v>
      </c>
      <c r="Q5" s="2">
        <v>1596.18</v>
      </c>
    </row>
    <row r="6" spans="1:17" ht="14.5">
      <c r="A6" s="2">
        <v>5</v>
      </c>
      <c r="B6" s="2">
        <v>83</v>
      </c>
      <c r="C6" s="2" t="str">
        <f>VLOOKUP(Table3[[#This Row],[order_id]],customers!A:E,2,FALSE)</f>
        <v>William Jones</v>
      </c>
      <c r="D6" s="2" t="str">
        <f>VLOOKUP(Table3[[#This Row],[order_id]],Table7[#All],3,FALSE)</f>
        <v>Male</v>
      </c>
      <c r="E6" s="2">
        <f>VLOOKUP(Table3[[#This Row],[order_id]],Table7[#All],4,FALSE)</f>
        <v>56</v>
      </c>
      <c r="F6" s="2" t="str">
        <f>VLOOKUP(Table3[[#This Row],[order_id]],Table7[#All],5,FALSE)</f>
        <v>Houston</v>
      </c>
      <c r="G6" s="2" t="str">
        <f>VLOOKUP(Table3[[#This Row],[order_id]],Table1[#All],2,FALSE)</f>
        <v>BenQ TK850i 4K HDR Projector</v>
      </c>
      <c r="H6" s="2" t="str">
        <f>VLOOKUP(Table3[[#This Row],[order_id]],Table1[#All],3,FALSE)</f>
        <v>Home Appliances</v>
      </c>
      <c r="I6" s="2">
        <f>VLOOKUP(Table3[[#This Row],[order_id]],Table1[#All],4,FALSE)</f>
        <v>352.89</v>
      </c>
      <c r="J6" s="2">
        <f>VLOOKUP(Table3[[#This Row],[order_id]],Table4[#All],4,FALSE)</f>
        <v>9</v>
      </c>
      <c r="K6" s="2">
        <f>VLOOKUP(Table3[[#This Row],[order_id]],Table4[#All],5,FALSE)</f>
        <v>483.53</v>
      </c>
      <c r="L6" s="2">
        <f>VLOOKUP(Table3[[#This Row],[order_id]],Table4[#All],6,FALSE)</f>
        <v>4351.7699999999995</v>
      </c>
      <c r="M6" s="5">
        <v>44931</v>
      </c>
      <c r="N6" s="6" t="str">
        <f t="shared" si="0"/>
        <v>2023</v>
      </c>
      <c r="O6" s="2" t="str">
        <f t="shared" si="1"/>
        <v>January</v>
      </c>
      <c r="P6" s="2" t="str">
        <f t="shared" si="2"/>
        <v>Thursday</v>
      </c>
      <c r="Q6" s="2">
        <v>746.89</v>
      </c>
    </row>
    <row r="7" spans="1:17" ht="14.5">
      <c r="A7" s="2">
        <v>6</v>
      </c>
      <c r="B7" s="2">
        <v>43</v>
      </c>
      <c r="C7" s="2" t="str">
        <f>VLOOKUP(Table3[[#This Row],[order_id]],customers!A:E,2,FALSE)</f>
        <v>James Garcia</v>
      </c>
      <c r="D7" s="2" t="str">
        <f>VLOOKUP(Table3[[#This Row],[order_id]],Table7[#All],3,FALSE)</f>
        <v>Male</v>
      </c>
      <c r="E7" s="2">
        <f>VLOOKUP(Table3[[#This Row],[order_id]],Table7[#All],4,FALSE)</f>
        <v>51</v>
      </c>
      <c r="F7" s="2" t="str">
        <f>VLOOKUP(Table3[[#This Row],[order_id]],Table7[#All],5,FALSE)</f>
        <v>Phoenix</v>
      </c>
      <c r="G7" s="2" t="str">
        <f>VLOOKUP(Table3[[#This Row],[order_id]],Table1[#All],2,FALSE)</f>
        <v>Smeg Retro 50's Style Refrigerator</v>
      </c>
      <c r="H7" s="2" t="str">
        <f>VLOOKUP(Table3[[#This Row],[order_id]],Table1[#All],3,FALSE)</f>
        <v>Accessories</v>
      </c>
      <c r="I7" s="2">
        <f>VLOOKUP(Table3[[#This Row],[order_id]],Table1[#All],4,FALSE)</f>
        <v>908.41</v>
      </c>
      <c r="J7" s="2">
        <f>VLOOKUP(Table3[[#This Row],[order_id]],Table4[#All],4,FALSE)</f>
        <v>5</v>
      </c>
      <c r="K7" s="2">
        <f>VLOOKUP(Table3[[#This Row],[order_id]],Table4[#All],5,FALSE)</f>
        <v>630.55999999999995</v>
      </c>
      <c r="L7" s="2">
        <f>VLOOKUP(Table3[[#This Row],[order_id]],Table4[#All],6,FALSE)</f>
        <v>3152.7999999999997</v>
      </c>
      <c r="M7" s="5">
        <v>44932</v>
      </c>
      <c r="N7" s="6" t="str">
        <f t="shared" si="0"/>
        <v>2023</v>
      </c>
      <c r="O7" s="2" t="str">
        <f t="shared" si="1"/>
        <v>January</v>
      </c>
      <c r="P7" s="2" t="str">
        <f t="shared" si="2"/>
        <v>Friday</v>
      </c>
      <c r="Q7" s="2">
        <v>745.43</v>
      </c>
    </row>
    <row r="8" spans="1:17" ht="14.5">
      <c r="A8" s="2">
        <v>7</v>
      </c>
      <c r="B8" s="2">
        <v>83</v>
      </c>
      <c r="C8" s="2" t="str">
        <f>VLOOKUP(Table3[[#This Row],[order_id]],customers!A:E,2,FALSE)</f>
        <v>Benjamin Miller</v>
      </c>
      <c r="D8" s="2" t="str">
        <f>VLOOKUP(Table3[[#This Row],[order_id]],Table7[#All],3,FALSE)</f>
        <v>Male</v>
      </c>
      <c r="E8" s="2">
        <f>VLOOKUP(Table3[[#This Row],[order_id]],Table7[#All],4,FALSE)</f>
        <v>58</v>
      </c>
      <c r="F8" s="2" t="str">
        <f>VLOOKUP(Table3[[#This Row],[order_id]],Table7[#All],5,FALSE)</f>
        <v>New York</v>
      </c>
      <c r="G8" s="2" t="str">
        <f>VLOOKUP(Table3[[#This Row],[order_id]],Table1[#All],2,FALSE)</f>
        <v>Sonos Arc Soundbar</v>
      </c>
      <c r="H8" s="2" t="str">
        <f>VLOOKUP(Table3[[#This Row],[order_id]],Table1[#All],3,FALSE)</f>
        <v>Accessories</v>
      </c>
      <c r="I8" s="2">
        <f>VLOOKUP(Table3[[#This Row],[order_id]],Table1[#All],4,FALSE)</f>
        <v>801.94</v>
      </c>
      <c r="J8" s="2">
        <f>VLOOKUP(Table3[[#This Row],[order_id]],Table4[#All],4,FALSE)</f>
        <v>1</v>
      </c>
      <c r="K8" s="2">
        <f>VLOOKUP(Table3[[#This Row],[order_id]],Table4[#All],5,FALSE)</f>
        <v>847.13</v>
      </c>
      <c r="L8" s="2">
        <f>VLOOKUP(Table3[[#This Row],[order_id]],Table4[#All],6,FALSE)</f>
        <v>847.13</v>
      </c>
      <c r="M8" s="5">
        <v>44933</v>
      </c>
      <c r="N8" s="6" t="str">
        <f t="shared" si="0"/>
        <v>2023</v>
      </c>
      <c r="O8" s="2" t="str">
        <f t="shared" si="1"/>
        <v>January</v>
      </c>
      <c r="P8" s="2" t="str">
        <f t="shared" si="2"/>
        <v>Saturday</v>
      </c>
      <c r="Q8" s="2">
        <v>259.16000000000003</v>
      </c>
    </row>
    <row r="9" spans="1:17" ht="14.5">
      <c r="A9" s="2">
        <v>8</v>
      </c>
      <c r="B9" s="2">
        <v>3</v>
      </c>
      <c r="C9" s="2" t="str">
        <f>VLOOKUP(Table3[[#This Row],[order_id]],customers!A:E,2,FALSE)</f>
        <v>Lucas Davis</v>
      </c>
      <c r="D9" s="2" t="str">
        <f>VLOOKUP(Table3[[#This Row],[order_id]],Table7[#All],3,FALSE)</f>
        <v>Male</v>
      </c>
      <c r="E9" s="2">
        <f>VLOOKUP(Table3[[#This Row],[order_id]],Table7[#All],4,FALSE)</f>
        <v>34</v>
      </c>
      <c r="F9" s="2" t="str">
        <f>VLOOKUP(Table3[[#This Row],[order_id]],Table7[#All],5,FALSE)</f>
        <v>New York</v>
      </c>
      <c r="G9" s="2" t="str">
        <f>VLOOKUP(Table3[[#This Row],[order_id]],Table1[#All],2,FALSE)</f>
        <v>Anker PowerCore 26800 Portable Charger</v>
      </c>
      <c r="H9" s="2" t="str">
        <f>VLOOKUP(Table3[[#This Row],[order_id]],Table1[#All],3,FALSE)</f>
        <v>Electronics</v>
      </c>
      <c r="I9" s="2">
        <f>VLOOKUP(Table3[[#This Row],[order_id]],Table1[#All],4,FALSE)</f>
        <v>530.14</v>
      </c>
      <c r="J9" s="2">
        <f>VLOOKUP(Table3[[#This Row],[order_id]],Table4[#All],4,FALSE)</f>
        <v>4</v>
      </c>
      <c r="K9" s="2">
        <f>VLOOKUP(Table3[[#This Row],[order_id]],Table4[#All],5,FALSE)</f>
        <v>331</v>
      </c>
      <c r="L9" s="2">
        <f>VLOOKUP(Table3[[#This Row],[order_id]],Table4[#All],6,FALSE)</f>
        <v>1324</v>
      </c>
      <c r="M9" s="5">
        <v>44934</v>
      </c>
      <c r="N9" s="6" t="str">
        <f t="shared" si="0"/>
        <v>2023</v>
      </c>
      <c r="O9" s="2" t="str">
        <f t="shared" si="1"/>
        <v>January</v>
      </c>
      <c r="P9" s="2" t="str">
        <f t="shared" si="2"/>
        <v>Sunday</v>
      </c>
      <c r="Q9" s="2">
        <v>1493.98</v>
      </c>
    </row>
    <row r="10" spans="1:17" ht="14.5">
      <c r="A10" s="2">
        <v>9</v>
      </c>
      <c r="B10" s="2">
        <v>1</v>
      </c>
      <c r="C10" s="2" t="str">
        <f>VLOOKUP(Table3[[#This Row],[order_id]],customers!A:E,2,FALSE)</f>
        <v>Henry Rodriguez</v>
      </c>
      <c r="D10" s="2" t="str">
        <f>VLOOKUP(Table3[[#This Row],[order_id]],Table7[#All],3,FALSE)</f>
        <v>Male</v>
      </c>
      <c r="E10" s="2">
        <f>VLOOKUP(Table3[[#This Row],[order_id]],Table7[#All],4,FALSE)</f>
        <v>28</v>
      </c>
      <c r="F10" s="2" t="str">
        <f>VLOOKUP(Table3[[#This Row],[order_id]],Table7[#All],5,FALSE)</f>
        <v>Houston</v>
      </c>
      <c r="G10" s="2" t="str">
        <f>VLOOKUP(Table3[[#This Row],[order_id]],Table1[#All],2,FALSE)</f>
        <v>DeLonghi Magnifica Coffee Machine</v>
      </c>
      <c r="H10" s="2" t="str">
        <f>VLOOKUP(Table3[[#This Row],[order_id]],Table1[#All],3,FALSE)</f>
        <v>Electronics</v>
      </c>
      <c r="I10" s="2">
        <f>VLOOKUP(Table3[[#This Row],[order_id]],Table1[#All],4,FALSE)</f>
        <v>122.03</v>
      </c>
      <c r="J10" s="2">
        <f>VLOOKUP(Table3[[#This Row],[order_id]],Table4[#All],4,FALSE)</f>
        <v>1</v>
      </c>
      <c r="K10" s="2">
        <f>VLOOKUP(Table3[[#This Row],[order_id]],Table4[#All],5,FALSE)</f>
        <v>928.84</v>
      </c>
      <c r="L10" s="2">
        <f>VLOOKUP(Table3[[#This Row],[order_id]],Table4[#All],6,FALSE)</f>
        <v>928.84</v>
      </c>
      <c r="M10" s="5">
        <v>44935</v>
      </c>
      <c r="N10" s="6" t="str">
        <f t="shared" si="0"/>
        <v>2023</v>
      </c>
      <c r="O10" s="2" t="str">
        <f t="shared" si="1"/>
        <v>January</v>
      </c>
      <c r="P10" s="2" t="str">
        <f t="shared" si="2"/>
        <v>Monday</v>
      </c>
      <c r="Q10" s="2">
        <v>1261.0999999999999</v>
      </c>
    </row>
    <row r="11" spans="1:17" ht="14.5">
      <c r="A11" s="2">
        <v>10</v>
      </c>
      <c r="B11" s="2">
        <v>3</v>
      </c>
      <c r="C11" s="2" t="str">
        <f>VLOOKUP(Table3[[#This Row],[order_id]],customers!A:E,2,FALSE)</f>
        <v>Alexander Martinez</v>
      </c>
      <c r="D11" s="2" t="str">
        <f>VLOOKUP(Table3[[#This Row],[order_id]],Table7[#All],3,FALSE)</f>
        <v>Male</v>
      </c>
      <c r="E11" s="2">
        <f>VLOOKUP(Table3[[#This Row],[order_id]],Table7[#All],4,FALSE)</f>
        <v>31</v>
      </c>
      <c r="F11" s="2" t="str">
        <f>VLOOKUP(Table3[[#This Row],[order_id]],Table7[#All],5,FALSE)</f>
        <v>New York</v>
      </c>
      <c r="G11" s="2" t="str">
        <f>VLOOKUP(Table3[[#This Row],[order_id]],Table1[#All],2,FALSE)</f>
        <v>Burberry Check Scarf</v>
      </c>
      <c r="H11" s="2" t="str">
        <f>VLOOKUP(Table3[[#This Row],[order_id]],Table1[#All],3,FALSE)</f>
        <v>Electronics</v>
      </c>
      <c r="I11" s="2">
        <f>VLOOKUP(Table3[[#This Row],[order_id]],Table1[#All],4,FALSE)</f>
        <v>884.99</v>
      </c>
      <c r="J11" s="2">
        <f>VLOOKUP(Table3[[#This Row],[order_id]],Table4[#All],4,FALSE)</f>
        <v>3</v>
      </c>
      <c r="K11" s="2">
        <f>VLOOKUP(Table3[[#This Row],[order_id]],Table4[#All],5,FALSE)</f>
        <v>557.66</v>
      </c>
      <c r="L11" s="2">
        <f>VLOOKUP(Table3[[#This Row],[order_id]],Table4[#All],6,FALSE)</f>
        <v>1672.98</v>
      </c>
      <c r="M11" s="5">
        <v>44936</v>
      </c>
      <c r="N11" s="6" t="str">
        <f t="shared" si="0"/>
        <v>2023</v>
      </c>
      <c r="O11" s="2" t="str">
        <f t="shared" si="1"/>
        <v>January</v>
      </c>
      <c r="P11" s="2" t="str">
        <f t="shared" si="2"/>
        <v>Tuesday</v>
      </c>
      <c r="Q11" s="2">
        <v>383.74</v>
      </c>
    </row>
    <row r="12" spans="1:17" ht="14.5">
      <c r="A12" s="2">
        <v>11</v>
      </c>
      <c r="B12" s="2">
        <v>48</v>
      </c>
      <c r="C12" s="2" t="str">
        <f>VLOOKUP(Table3[[#This Row],[order_id]],customers!A:E,2,FALSE)</f>
        <v>Mason Hernandez</v>
      </c>
      <c r="D12" s="2" t="str">
        <f>VLOOKUP(Table3[[#This Row],[order_id]],Table7[#All],3,FALSE)</f>
        <v>Male</v>
      </c>
      <c r="E12" s="2">
        <f>VLOOKUP(Table3[[#This Row],[order_id]],Table7[#All],4,FALSE)</f>
        <v>46</v>
      </c>
      <c r="F12" s="2" t="str">
        <f>VLOOKUP(Table3[[#This Row],[order_id]],Table7[#All],5,FALSE)</f>
        <v>Los Angeles</v>
      </c>
      <c r="G12" s="2" t="str">
        <f>VLOOKUP(Table3[[#This Row],[order_id]],Table1[#All],2,FALSE)</f>
        <v>Amazon Echo Dot (4th Gen)</v>
      </c>
      <c r="H12" s="2" t="str">
        <f>VLOOKUP(Table3[[#This Row],[order_id]],Table1[#All],3,FALSE)</f>
        <v>Electronics</v>
      </c>
      <c r="I12" s="2">
        <f>VLOOKUP(Table3[[#This Row],[order_id]],Table1[#All],4,FALSE)</f>
        <v>651.47</v>
      </c>
      <c r="J12" s="2">
        <f>VLOOKUP(Table3[[#This Row],[order_id]],Table4[#All],4,FALSE)</f>
        <v>7</v>
      </c>
      <c r="K12" s="2">
        <f>VLOOKUP(Table3[[#This Row],[order_id]],Table4[#All],5,FALSE)</f>
        <v>22.19</v>
      </c>
      <c r="L12" s="2">
        <f>VLOOKUP(Table3[[#This Row],[order_id]],Table4[#All],6,FALSE)</f>
        <v>155.33000000000001</v>
      </c>
      <c r="M12" s="5">
        <v>44937</v>
      </c>
      <c r="N12" s="6" t="str">
        <f t="shared" si="0"/>
        <v>2023</v>
      </c>
      <c r="O12" s="2" t="str">
        <f t="shared" si="1"/>
        <v>January</v>
      </c>
      <c r="P12" s="2" t="str">
        <f t="shared" si="2"/>
        <v>Wednesday</v>
      </c>
      <c r="Q12" s="2">
        <v>541.16999999999996</v>
      </c>
    </row>
    <row r="13" spans="1:17" ht="14.5">
      <c r="A13" s="2">
        <v>12</v>
      </c>
      <c r="B13" s="2">
        <v>58</v>
      </c>
      <c r="C13" s="2" t="str">
        <f>VLOOKUP(Table3[[#This Row],[order_id]],customers!A:E,2,FALSE)</f>
        <v>Michael Lopez</v>
      </c>
      <c r="D13" s="2" t="str">
        <f>VLOOKUP(Table3[[#This Row],[order_id]],Table7[#All],3,FALSE)</f>
        <v>Male</v>
      </c>
      <c r="E13" s="2">
        <f>VLOOKUP(Table3[[#This Row],[order_id]],Table7[#All],4,FALSE)</f>
        <v>36</v>
      </c>
      <c r="F13" s="2" t="str">
        <f>VLOOKUP(Table3[[#This Row],[order_id]],Table7[#All],5,FALSE)</f>
        <v>Chicago</v>
      </c>
      <c r="G13" s="2" t="str">
        <f>VLOOKUP(Table3[[#This Row],[order_id]],Table1[#All],2,FALSE)</f>
        <v>Acer Predator Helios 300 Gaming Laptop</v>
      </c>
      <c r="H13" s="2" t="str">
        <f>VLOOKUP(Table3[[#This Row],[order_id]],Table1[#All],3,FALSE)</f>
        <v>Electronics</v>
      </c>
      <c r="I13" s="2">
        <f>VLOOKUP(Table3[[#This Row],[order_id]],Table1[#All],4,FALSE)</f>
        <v>535.22</v>
      </c>
      <c r="J13" s="2">
        <f>VLOOKUP(Table3[[#This Row],[order_id]],Table4[#All],4,FALSE)</f>
        <v>7</v>
      </c>
      <c r="K13" s="2">
        <f>VLOOKUP(Table3[[#This Row],[order_id]],Table4[#All],5,FALSE)</f>
        <v>895.85</v>
      </c>
      <c r="L13" s="2">
        <f>VLOOKUP(Table3[[#This Row],[order_id]],Table4[#All],6,FALSE)</f>
        <v>6270.95</v>
      </c>
      <c r="M13" s="5">
        <v>44938</v>
      </c>
      <c r="N13" s="6" t="str">
        <f t="shared" si="0"/>
        <v>2023</v>
      </c>
      <c r="O13" s="2" t="str">
        <f t="shared" si="1"/>
        <v>January</v>
      </c>
      <c r="P13" s="2" t="str">
        <f t="shared" si="2"/>
        <v>Thursday</v>
      </c>
      <c r="Q13" s="2">
        <v>535.69000000000005</v>
      </c>
    </row>
    <row r="14" spans="1:17" ht="14.5">
      <c r="A14" s="2">
        <v>13</v>
      </c>
      <c r="B14" s="2">
        <v>61</v>
      </c>
      <c r="C14" s="2" t="str">
        <f>VLOOKUP(Table3[[#This Row],[order_id]],customers!A:E,2,FALSE)</f>
        <v>Ethan Gonzalez</v>
      </c>
      <c r="D14" s="2" t="str">
        <f>VLOOKUP(Table3[[#This Row],[order_id]],Table7[#All],3,FALSE)</f>
        <v>Male</v>
      </c>
      <c r="E14" s="2">
        <f>VLOOKUP(Table3[[#This Row],[order_id]],Table7[#All],4,FALSE)</f>
        <v>35</v>
      </c>
      <c r="F14" s="2" t="str">
        <f>VLOOKUP(Table3[[#This Row],[order_id]],Table7[#All],5,FALSE)</f>
        <v>Houston</v>
      </c>
      <c r="G14" s="2" t="str">
        <f>VLOOKUP(Table3[[#This Row],[order_id]],Table1[#All],2,FALSE)</f>
        <v>Fitbit Charge 5 Fitness Tracker</v>
      </c>
      <c r="H14" s="2" t="str">
        <f>VLOOKUP(Table3[[#This Row],[order_id]],Table1[#All],3,FALSE)</f>
        <v>Accessories</v>
      </c>
      <c r="I14" s="2">
        <f>VLOOKUP(Table3[[#This Row],[order_id]],Table1[#All],4,FALSE)</f>
        <v>390.02</v>
      </c>
      <c r="J14" s="2">
        <f>VLOOKUP(Table3[[#This Row],[order_id]],Table4[#All],4,FALSE)</f>
        <v>1</v>
      </c>
      <c r="K14" s="2">
        <f>VLOOKUP(Table3[[#This Row],[order_id]],Table4[#All],5,FALSE)</f>
        <v>800.63</v>
      </c>
      <c r="L14" s="2">
        <f>VLOOKUP(Table3[[#This Row],[order_id]],Table4[#All],6,FALSE)</f>
        <v>800.63</v>
      </c>
      <c r="M14" s="5">
        <v>44939</v>
      </c>
      <c r="N14" s="6" t="str">
        <f t="shared" si="0"/>
        <v>2023</v>
      </c>
      <c r="O14" s="2" t="str">
        <f t="shared" si="1"/>
        <v>January</v>
      </c>
      <c r="P14" s="2" t="str">
        <f t="shared" si="2"/>
        <v>Friday</v>
      </c>
      <c r="Q14" s="2">
        <v>1344.33</v>
      </c>
    </row>
    <row r="15" spans="1:17" ht="14.5">
      <c r="A15" s="2">
        <v>14</v>
      </c>
      <c r="B15" s="2">
        <v>15</v>
      </c>
      <c r="C15" s="2" t="str">
        <f>VLOOKUP(Table3[[#This Row],[order_id]],customers!A:E,2,FALSE)</f>
        <v>Daniel Wilson</v>
      </c>
      <c r="D15" s="2" t="str">
        <f>VLOOKUP(Table3[[#This Row],[order_id]],Table7[#All],3,FALSE)</f>
        <v>Male</v>
      </c>
      <c r="E15" s="2">
        <f>VLOOKUP(Table3[[#This Row],[order_id]],Table7[#All],4,FALSE)</f>
        <v>24</v>
      </c>
      <c r="F15" s="2" t="str">
        <f>VLOOKUP(Table3[[#This Row],[order_id]],Table7[#All],5,FALSE)</f>
        <v>Chicago</v>
      </c>
      <c r="G15" s="2" t="str">
        <f>VLOOKUP(Table3[[#This Row],[order_id]],Table1[#All],2,FALSE)</f>
        <v>Montblanc Meisterstück Fountain Pen</v>
      </c>
      <c r="H15" s="2" t="str">
        <f>VLOOKUP(Table3[[#This Row],[order_id]],Table1[#All],3,FALSE)</f>
        <v>Electronics</v>
      </c>
      <c r="I15" s="2">
        <f>VLOOKUP(Table3[[#This Row],[order_id]],Table1[#All],4,FALSE)</f>
        <v>959.9</v>
      </c>
      <c r="J15" s="2">
        <f>VLOOKUP(Table3[[#This Row],[order_id]],Table4[#All],4,FALSE)</f>
        <v>9</v>
      </c>
      <c r="K15" s="2">
        <f>VLOOKUP(Table3[[#This Row],[order_id]],Table4[#All],5,FALSE)</f>
        <v>363.48</v>
      </c>
      <c r="L15" s="2">
        <f>VLOOKUP(Table3[[#This Row],[order_id]],Table4[#All],6,FALSE)</f>
        <v>3271.32</v>
      </c>
      <c r="M15" s="5">
        <v>44940</v>
      </c>
      <c r="N15" s="6" t="str">
        <f t="shared" si="0"/>
        <v>2023</v>
      </c>
      <c r="O15" s="2" t="str">
        <f t="shared" si="1"/>
        <v>January</v>
      </c>
      <c r="P15" s="2" t="str">
        <f t="shared" si="2"/>
        <v>Saturday</v>
      </c>
      <c r="Q15" s="2">
        <v>1363.97</v>
      </c>
    </row>
    <row r="16" spans="1:17" ht="14.5">
      <c r="A16" s="2">
        <v>15</v>
      </c>
      <c r="B16" s="2">
        <v>43</v>
      </c>
      <c r="C16" s="2" t="str">
        <f>VLOOKUP(Table3[[#This Row],[order_id]],customers!A:E,2,FALSE)</f>
        <v>Jacob Anderson</v>
      </c>
      <c r="D16" s="2" t="str">
        <f>VLOOKUP(Table3[[#This Row],[order_id]],Table7[#All],3,FALSE)</f>
        <v>Male</v>
      </c>
      <c r="E16" s="2">
        <f>VLOOKUP(Table3[[#This Row],[order_id]],Table7[#All],4,FALSE)</f>
        <v>35</v>
      </c>
      <c r="F16" s="2" t="str">
        <f>VLOOKUP(Table3[[#This Row],[order_id]],Table7[#All],5,FALSE)</f>
        <v>Chicago</v>
      </c>
      <c r="G16" s="2" t="str">
        <f>VLOOKUP(Table3[[#This Row],[order_id]],Table1[#All],2,FALSE)</f>
        <v>Google Nest Hub Max</v>
      </c>
      <c r="H16" s="2" t="str">
        <f>VLOOKUP(Table3[[#This Row],[order_id]],Table1[#All],3,FALSE)</f>
        <v>Electronics</v>
      </c>
      <c r="I16" s="2">
        <f>VLOOKUP(Table3[[#This Row],[order_id]],Table1[#All],4,FALSE)</f>
        <v>118.89</v>
      </c>
      <c r="J16" s="2">
        <f>VLOOKUP(Table3[[#This Row],[order_id]],Table4[#All],4,FALSE)</f>
        <v>8</v>
      </c>
      <c r="K16" s="2">
        <f>VLOOKUP(Table3[[#This Row],[order_id]],Table4[#All],5,FALSE)</f>
        <v>248.35</v>
      </c>
      <c r="L16" s="2">
        <f>VLOOKUP(Table3[[#This Row],[order_id]],Table4[#All],6,FALSE)</f>
        <v>1986.8</v>
      </c>
      <c r="M16" s="5">
        <v>44941</v>
      </c>
      <c r="N16" s="6" t="str">
        <f t="shared" si="0"/>
        <v>2023</v>
      </c>
      <c r="O16" s="2" t="str">
        <f t="shared" si="1"/>
        <v>January</v>
      </c>
      <c r="P16" s="2" t="str">
        <f t="shared" si="2"/>
        <v>Sunday</v>
      </c>
      <c r="Q16" s="2">
        <v>1116.9100000000001</v>
      </c>
    </row>
    <row r="17" spans="1:17" ht="14.5">
      <c r="A17" s="2">
        <v>16</v>
      </c>
      <c r="B17" s="2">
        <v>37</v>
      </c>
      <c r="C17" s="2" t="str">
        <f>VLOOKUP(Table3[[#This Row],[order_id]],customers!A:E,2,FALSE)</f>
        <v>Logan Thomas</v>
      </c>
      <c r="D17" s="2" t="str">
        <f>VLOOKUP(Table3[[#This Row],[order_id]],Table7[#All],3,FALSE)</f>
        <v>Male</v>
      </c>
      <c r="E17" s="2">
        <f>VLOOKUP(Table3[[#This Row],[order_id]],Table7[#All],4,FALSE)</f>
        <v>40</v>
      </c>
      <c r="F17" s="2" t="str">
        <f>VLOOKUP(Table3[[#This Row],[order_id]],Table7[#All],5,FALSE)</f>
        <v>New York</v>
      </c>
      <c r="G17" s="2" t="str">
        <f>VLOOKUP(Table3[[#This Row],[order_id]],Table1[#All],2,FALSE)</f>
        <v>Sony WH-1000XM5 Headphones</v>
      </c>
      <c r="H17" s="2" t="str">
        <f>VLOOKUP(Table3[[#This Row],[order_id]],Table1[#All],3,FALSE)</f>
        <v>Electronics</v>
      </c>
      <c r="I17" s="2">
        <f>VLOOKUP(Table3[[#This Row],[order_id]],Table1[#All],4,FALSE)</f>
        <v>890.75</v>
      </c>
      <c r="J17" s="2">
        <f>VLOOKUP(Table3[[#This Row],[order_id]],Table4[#All],4,FALSE)</f>
        <v>9</v>
      </c>
      <c r="K17" s="2">
        <f>VLOOKUP(Table3[[#This Row],[order_id]],Table4[#All],5,FALSE)</f>
        <v>678.06</v>
      </c>
      <c r="L17" s="2">
        <f>VLOOKUP(Table3[[#This Row],[order_id]],Table4[#All],6,FALSE)</f>
        <v>6102.5399999999991</v>
      </c>
      <c r="M17" s="5">
        <v>44942</v>
      </c>
      <c r="N17" s="6" t="str">
        <f t="shared" si="0"/>
        <v>2023</v>
      </c>
      <c r="O17" s="2" t="str">
        <f t="shared" si="1"/>
        <v>January</v>
      </c>
      <c r="P17" s="2" t="str">
        <f t="shared" si="2"/>
        <v>Monday</v>
      </c>
      <c r="Q17" s="2">
        <v>1316.84</v>
      </c>
    </row>
    <row r="18" spans="1:17" ht="14.5">
      <c r="A18" s="2">
        <v>17</v>
      </c>
      <c r="B18" s="2">
        <v>23</v>
      </c>
      <c r="C18" s="2" t="str">
        <f>VLOOKUP(Table3[[#This Row],[order_id]],customers!A:E,2,FALSE)</f>
        <v>Jackson Taylor</v>
      </c>
      <c r="D18" s="2" t="str">
        <f>VLOOKUP(Table3[[#This Row],[order_id]],Table7[#All],3,FALSE)</f>
        <v>Male</v>
      </c>
      <c r="E18" s="2">
        <f>VLOOKUP(Table3[[#This Row],[order_id]],Table7[#All],4,FALSE)</f>
        <v>25</v>
      </c>
      <c r="F18" s="2" t="str">
        <f>VLOOKUP(Table3[[#This Row],[order_id]],Table7[#All],5,FALSE)</f>
        <v>Chicago</v>
      </c>
      <c r="G18" s="2" t="str">
        <f>VLOOKUP(Table3[[#This Row],[order_id]],Table1[#All],2,FALSE)</f>
        <v>Miele Complete C3 Canister Vacuum</v>
      </c>
      <c r="H18" s="2" t="str">
        <f>VLOOKUP(Table3[[#This Row],[order_id]],Table1[#All],3,FALSE)</f>
        <v>Home Appliances</v>
      </c>
      <c r="I18" s="2">
        <f>VLOOKUP(Table3[[#This Row],[order_id]],Table1[#All],4,FALSE)</f>
        <v>307.14999999999998</v>
      </c>
      <c r="J18" s="2">
        <f>VLOOKUP(Table3[[#This Row],[order_id]],Table4[#All],4,FALSE)</f>
        <v>4</v>
      </c>
      <c r="K18" s="2">
        <f>VLOOKUP(Table3[[#This Row],[order_id]],Table4[#All],5,FALSE)</f>
        <v>263.75</v>
      </c>
      <c r="L18" s="2">
        <f>VLOOKUP(Table3[[#This Row],[order_id]],Table4[#All],6,FALSE)</f>
        <v>1055</v>
      </c>
      <c r="M18" s="5">
        <v>44943</v>
      </c>
      <c r="N18" s="6" t="str">
        <f t="shared" si="0"/>
        <v>2023</v>
      </c>
      <c r="O18" s="2" t="str">
        <f t="shared" si="1"/>
        <v>January</v>
      </c>
      <c r="P18" s="2" t="str">
        <f t="shared" si="2"/>
        <v>Tuesday</v>
      </c>
      <c r="Q18" s="2">
        <v>753.48</v>
      </c>
    </row>
    <row r="19" spans="1:17" ht="14.5">
      <c r="A19" s="2">
        <v>18</v>
      </c>
      <c r="B19" s="2">
        <v>86</v>
      </c>
      <c r="C19" s="2" t="str">
        <f>VLOOKUP(Table3[[#This Row],[order_id]],customers!A:E,2,FALSE)</f>
        <v>Levi Moore</v>
      </c>
      <c r="D19" s="2" t="str">
        <f>VLOOKUP(Table3[[#This Row],[order_id]],Table7[#All],3,FALSE)</f>
        <v>Male</v>
      </c>
      <c r="E19" s="2">
        <f>VLOOKUP(Table3[[#This Row],[order_id]],Table7[#All],4,FALSE)</f>
        <v>53</v>
      </c>
      <c r="F19" s="2" t="str">
        <f>VLOOKUP(Table3[[#This Row],[order_id]],Table7[#All],5,FALSE)</f>
        <v>Phoenix</v>
      </c>
      <c r="G19" s="2" t="str">
        <f>VLOOKUP(Table3[[#This Row],[order_id]],Table1[#All],2,FALSE)</f>
        <v>Pandora Charm Bracelet</v>
      </c>
      <c r="H19" s="2" t="str">
        <f>VLOOKUP(Table3[[#This Row],[order_id]],Table1[#All],3,FALSE)</f>
        <v>Electronics</v>
      </c>
      <c r="I19" s="2">
        <f>VLOOKUP(Table3[[#This Row],[order_id]],Table1[#All],4,FALSE)</f>
        <v>651.97</v>
      </c>
      <c r="J19" s="2">
        <f>VLOOKUP(Table3[[#This Row],[order_id]],Table4[#All],4,FALSE)</f>
        <v>6</v>
      </c>
      <c r="K19" s="2">
        <f>VLOOKUP(Table3[[#This Row],[order_id]],Table4[#All],5,FALSE)</f>
        <v>671.61</v>
      </c>
      <c r="L19" s="2">
        <f>VLOOKUP(Table3[[#This Row],[order_id]],Table4[#All],6,FALSE)</f>
        <v>4029.66</v>
      </c>
      <c r="M19" s="5">
        <v>44944</v>
      </c>
      <c r="N19" s="6" t="str">
        <f t="shared" si="0"/>
        <v>2023</v>
      </c>
      <c r="O19" s="2" t="str">
        <f t="shared" si="1"/>
        <v>January</v>
      </c>
      <c r="P19" s="2" t="str">
        <f t="shared" si="2"/>
        <v>Wednesday</v>
      </c>
      <c r="Q19" s="2">
        <v>1247.6199999999999</v>
      </c>
    </row>
    <row r="20" spans="1:17" ht="14.5">
      <c r="A20" s="2">
        <v>19</v>
      </c>
      <c r="B20" s="2">
        <v>41</v>
      </c>
      <c r="C20" s="2" t="str">
        <f>VLOOKUP(Table3[[#This Row],[order_id]],customers!A:E,2,FALSE)</f>
        <v>Sebastian Jackson</v>
      </c>
      <c r="D20" s="2" t="str">
        <f>VLOOKUP(Table3[[#This Row],[order_id]],Table7[#All],3,FALSE)</f>
        <v>Male</v>
      </c>
      <c r="E20" s="2">
        <f>VLOOKUP(Table3[[#This Row],[order_id]],Table7[#All],4,FALSE)</f>
        <v>43</v>
      </c>
      <c r="F20" s="2" t="str">
        <f>VLOOKUP(Table3[[#This Row],[order_id]],Table7[#All],5,FALSE)</f>
        <v>Houston</v>
      </c>
      <c r="G20" s="2" t="str">
        <f>VLOOKUP(Table3[[#This Row],[order_id]],Table1[#All],2,FALSE)</f>
        <v>Sony A7R IV Full-Frame Mirrorless Camera</v>
      </c>
      <c r="H20" s="2" t="str">
        <f>VLOOKUP(Table3[[#This Row],[order_id]],Table1[#All],3,FALSE)</f>
        <v>Accessories</v>
      </c>
      <c r="I20" s="2">
        <f>VLOOKUP(Table3[[#This Row],[order_id]],Table1[#All],4,FALSE)</f>
        <v>766.1</v>
      </c>
      <c r="J20" s="2">
        <f>VLOOKUP(Table3[[#This Row],[order_id]],Table4[#All],4,FALSE)</f>
        <v>7</v>
      </c>
      <c r="K20" s="2">
        <f>VLOOKUP(Table3[[#This Row],[order_id]],Table4[#All],5,FALSE)</f>
        <v>173.98</v>
      </c>
      <c r="L20" s="2">
        <f>VLOOKUP(Table3[[#This Row],[order_id]],Table4[#All],6,FALSE)</f>
        <v>1217.8599999999999</v>
      </c>
      <c r="M20" s="5">
        <v>44945</v>
      </c>
      <c r="N20" s="6" t="str">
        <f t="shared" si="0"/>
        <v>2023</v>
      </c>
      <c r="O20" s="2" t="str">
        <f t="shared" si="1"/>
        <v>January</v>
      </c>
      <c r="P20" s="2" t="str">
        <f t="shared" si="2"/>
        <v>Thursday</v>
      </c>
      <c r="Q20" s="2">
        <v>1140.6300000000001</v>
      </c>
    </row>
    <row r="21" spans="1:17" ht="15.75" customHeight="1">
      <c r="A21" s="2">
        <v>20</v>
      </c>
      <c r="B21" s="2">
        <v>3</v>
      </c>
      <c r="C21" s="2" t="str">
        <f>VLOOKUP(Table3[[#This Row],[order_id]],customers!A:E,2,FALSE)</f>
        <v>Mateo Martin</v>
      </c>
      <c r="D21" s="2" t="str">
        <f>VLOOKUP(Table3[[#This Row],[order_id]],Table7[#All],3,FALSE)</f>
        <v>Male</v>
      </c>
      <c r="E21" s="2">
        <f>VLOOKUP(Table3[[#This Row],[order_id]],Table7[#All],4,FALSE)</f>
        <v>29</v>
      </c>
      <c r="F21" s="2" t="str">
        <f>VLOOKUP(Table3[[#This Row],[order_id]],Table7[#All],5,FALSE)</f>
        <v>Los Angeles</v>
      </c>
      <c r="G21" s="2" t="str">
        <f>VLOOKUP(Table3[[#This Row],[order_id]],Table1[#All],2,FALSE)</f>
        <v>Samsung Smart Microwave Oven</v>
      </c>
      <c r="H21" s="2" t="str">
        <f>VLOOKUP(Table3[[#This Row],[order_id]],Table1[#All],3,FALSE)</f>
        <v>Electronics</v>
      </c>
      <c r="I21" s="2">
        <f>VLOOKUP(Table3[[#This Row],[order_id]],Table1[#All],4,FALSE)</f>
        <v>872.47</v>
      </c>
      <c r="J21" s="2">
        <f>VLOOKUP(Table3[[#This Row],[order_id]],Table4[#All],4,FALSE)</f>
        <v>4</v>
      </c>
      <c r="K21" s="2">
        <f>VLOOKUP(Table3[[#This Row],[order_id]],Table4[#All],5,FALSE)</f>
        <v>497.17</v>
      </c>
      <c r="L21" s="2">
        <f>VLOOKUP(Table3[[#This Row],[order_id]],Table4[#All],6,FALSE)</f>
        <v>1988.68</v>
      </c>
      <c r="M21" s="5">
        <v>44946</v>
      </c>
      <c r="N21" s="6" t="str">
        <f t="shared" si="0"/>
        <v>2023</v>
      </c>
      <c r="O21" s="2" t="str">
        <f t="shared" si="1"/>
        <v>January</v>
      </c>
      <c r="P21" s="2" t="str">
        <f t="shared" si="2"/>
        <v>Friday</v>
      </c>
      <c r="Q21" s="2">
        <v>1570.77</v>
      </c>
    </row>
    <row r="22" spans="1:17" ht="15.75" customHeight="1">
      <c r="A22" s="2">
        <v>21</v>
      </c>
      <c r="B22" s="2">
        <v>23</v>
      </c>
      <c r="C22" s="2" t="str">
        <f>VLOOKUP(Table3[[#This Row],[order_id]],customers!A:E,2,FALSE)</f>
        <v>Jack Lee</v>
      </c>
      <c r="D22" s="2" t="str">
        <f>VLOOKUP(Table3[[#This Row],[order_id]],Table7[#All],3,FALSE)</f>
        <v>Male</v>
      </c>
      <c r="E22" s="2">
        <f>VLOOKUP(Table3[[#This Row],[order_id]],Table7[#All],4,FALSE)</f>
        <v>27</v>
      </c>
      <c r="F22" s="2" t="str">
        <f>VLOOKUP(Table3[[#This Row],[order_id]],Table7[#All],5,FALSE)</f>
        <v>Phoenix</v>
      </c>
      <c r="G22" s="2" t="str">
        <f>VLOOKUP(Table3[[#This Row],[order_id]],Table1[#All],2,FALSE)</f>
        <v>Sennheiser Momentum True Wireless 3 Earbuds</v>
      </c>
      <c r="H22" s="2" t="str">
        <f>VLOOKUP(Table3[[#This Row],[order_id]],Table1[#All],3,FALSE)</f>
        <v>Accessories</v>
      </c>
      <c r="I22" s="2">
        <f>VLOOKUP(Table3[[#This Row],[order_id]],Table1[#All],4,FALSE)</f>
        <v>972.57</v>
      </c>
      <c r="J22" s="2">
        <f>VLOOKUP(Table3[[#This Row],[order_id]],Table4[#All],4,FALSE)</f>
        <v>4</v>
      </c>
      <c r="K22" s="2">
        <f>VLOOKUP(Table3[[#This Row],[order_id]],Table4[#All],5,FALSE)</f>
        <v>397.06</v>
      </c>
      <c r="L22" s="2">
        <f>VLOOKUP(Table3[[#This Row],[order_id]],Table4[#All],6,FALSE)</f>
        <v>1588.24</v>
      </c>
      <c r="M22" s="5">
        <v>44947</v>
      </c>
      <c r="N22" s="6" t="str">
        <f t="shared" si="0"/>
        <v>2023</v>
      </c>
      <c r="O22" s="2" t="str">
        <f t="shared" si="1"/>
        <v>January</v>
      </c>
      <c r="P22" s="2" t="str">
        <f t="shared" si="2"/>
        <v>Saturday</v>
      </c>
      <c r="Q22" s="2">
        <v>1053.43</v>
      </c>
    </row>
    <row r="23" spans="1:17" ht="15.75" customHeight="1">
      <c r="A23" s="2">
        <v>22</v>
      </c>
      <c r="B23" s="2">
        <v>64</v>
      </c>
      <c r="C23" s="2" t="str">
        <f>VLOOKUP(Table3[[#This Row],[order_id]],customers!A:E,2,FALSE)</f>
        <v>Owen Perez</v>
      </c>
      <c r="D23" s="2" t="str">
        <f>VLOOKUP(Table3[[#This Row],[order_id]],Table7[#All],3,FALSE)</f>
        <v>Male</v>
      </c>
      <c r="E23" s="2">
        <f>VLOOKUP(Table3[[#This Row],[order_id]],Table7[#All],4,FALSE)</f>
        <v>49</v>
      </c>
      <c r="F23" s="2" t="str">
        <f>VLOOKUP(Table3[[#This Row],[order_id]],Table7[#All],5,FALSE)</f>
        <v>Houston</v>
      </c>
      <c r="G23" s="2" t="str">
        <f>VLOOKUP(Table3[[#This Row],[order_id]],Table1[#All],2,FALSE)</f>
        <v>Fitbit Versa 4</v>
      </c>
      <c r="H23" s="2" t="str">
        <f>VLOOKUP(Table3[[#This Row],[order_id]],Table1[#All],3,FALSE)</f>
        <v>Home Appliances</v>
      </c>
      <c r="I23" s="2">
        <f>VLOOKUP(Table3[[#This Row],[order_id]],Table1[#All],4,FALSE)</f>
        <v>616.87</v>
      </c>
      <c r="J23" s="2">
        <f>VLOOKUP(Table3[[#This Row],[order_id]],Table4[#All],4,FALSE)</f>
        <v>4</v>
      </c>
      <c r="K23" s="2">
        <f>VLOOKUP(Table3[[#This Row],[order_id]],Table4[#All],5,FALSE)</f>
        <v>138.57</v>
      </c>
      <c r="L23" s="2">
        <f>VLOOKUP(Table3[[#This Row],[order_id]],Table4[#All],6,FALSE)</f>
        <v>554.28</v>
      </c>
      <c r="M23" s="5">
        <v>44948</v>
      </c>
      <c r="N23" s="6" t="str">
        <f t="shared" si="0"/>
        <v>2023</v>
      </c>
      <c r="O23" s="2" t="str">
        <f t="shared" si="1"/>
        <v>January</v>
      </c>
      <c r="P23" s="2" t="str">
        <f t="shared" si="2"/>
        <v>Sunday</v>
      </c>
      <c r="Q23" s="2">
        <v>375.93</v>
      </c>
    </row>
    <row r="24" spans="1:17" ht="15.75" customHeight="1">
      <c r="A24" s="2">
        <v>23</v>
      </c>
      <c r="B24" s="2">
        <v>19</v>
      </c>
      <c r="C24" s="2" t="str">
        <f>VLOOKUP(Table3[[#This Row],[order_id]],customers!A:E,2,FALSE)</f>
        <v>Theodore Thompson</v>
      </c>
      <c r="D24" s="2" t="str">
        <f>VLOOKUP(Table3[[#This Row],[order_id]],Table7[#All],3,FALSE)</f>
        <v>Male</v>
      </c>
      <c r="E24" s="2">
        <f>VLOOKUP(Table3[[#This Row],[order_id]],Table7[#All],4,FALSE)</f>
        <v>44</v>
      </c>
      <c r="F24" s="2" t="str">
        <f>VLOOKUP(Table3[[#This Row],[order_id]],Table7[#All],5,FALSE)</f>
        <v>Chicago</v>
      </c>
      <c r="G24" s="2" t="str">
        <f>VLOOKUP(Table3[[#This Row],[order_id]],Table1[#All],2,FALSE)</f>
        <v>Bose SoundLink Revolve+ Bluetooth Speaker</v>
      </c>
      <c r="H24" s="2" t="str">
        <f>VLOOKUP(Table3[[#This Row],[order_id]],Table1[#All],3,FALSE)</f>
        <v>Electronics</v>
      </c>
      <c r="I24" s="2">
        <f>VLOOKUP(Table3[[#This Row],[order_id]],Table1[#All],4,FALSE)</f>
        <v>595.86</v>
      </c>
      <c r="J24" s="2">
        <f>VLOOKUP(Table3[[#This Row],[order_id]],Table4[#All],4,FALSE)</f>
        <v>7</v>
      </c>
      <c r="K24" s="2">
        <f>VLOOKUP(Table3[[#This Row],[order_id]],Table4[#All],5,FALSE)</f>
        <v>316.23</v>
      </c>
      <c r="L24" s="2">
        <f>VLOOKUP(Table3[[#This Row],[order_id]],Table4[#All],6,FALSE)</f>
        <v>2213.61</v>
      </c>
      <c r="M24" s="5">
        <v>44949</v>
      </c>
      <c r="N24" s="6" t="str">
        <f t="shared" si="0"/>
        <v>2023</v>
      </c>
      <c r="O24" s="2" t="str">
        <f t="shared" si="1"/>
        <v>January</v>
      </c>
      <c r="P24" s="2" t="str">
        <f t="shared" si="2"/>
        <v>Monday</v>
      </c>
      <c r="Q24" s="2">
        <v>1588.75</v>
      </c>
    </row>
    <row r="25" spans="1:17" ht="15.75" customHeight="1">
      <c r="A25" s="2">
        <v>24</v>
      </c>
      <c r="B25" s="2">
        <v>79</v>
      </c>
      <c r="C25" s="2" t="str">
        <f>VLOOKUP(Table3[[#This Row],[order_id]],customers!A:E,2,FALSE)</f>
        <v>Aiden White</v>
      </c>
      <c r="D25" s="2" t="str">
        <f>VLOOKUP(Table3[[#This Row],[order_id]],Table7[#All],3,FALSE)</f>
        <v>Male</v>
      </c>
      <c r="E25" s="2">
        <f>VLOOKUP(Table3[[#This Row],[order_id]],Table7[#All],4,FALSE)</f>
        <v>36</v>
      </c>
      <c r="F25" s="2" t="str">
        <f>VLOOKUP(Table3[[#This Row],[order_id]],Table7[#All],5,FALSE)</f>
        <v>Chicago</v>
      </c>
      <c r="G25" s="2" t="str">
        <f>VLOOKUP(Table3[[#This Row],[order_id]],Table1[#All],2,FALSE)</f>
        <v>Apple iPhone 14 Pro</v>
      </c>
      <c r="H25" s="2" t="str">
        <f>VLOOKUP(Table3[[#This Row],[order_id]],Table1[#All],3,FALSE)</f>
        <v>Home Appliances</v>
      </c>
      <c r="I25" s="2">
        <f>VLOOKUP(Table3[[#This Row],[order_id]],Table1[#All],4,FALSE)</f>
        <v>270.07</v>
      </c>
      <c r="J25" s="2">
        <f>VLOOKUP(Table3[[#This Row],[order_id]],Table4[#All],4,FALSE)</f>
        <v>5</v>
      </c>
      <c r="K25" s="2">
        <f>VLOOKUP(Table3[[#This Row],[order_id]],Table4[#All],5,FALSE)</f>
        <v>948.39</v>
      </c>
      <c r="L25" s="2">
        <f>VLOOKUP(Table3[[#This Row],[order_id]],Table4[#All],6,FALSE)</f>
        <v>4741.95</v>
      </c>
      <c r="M25" s="5">
        <v>44950</v>
      </c>
      <c r="N25" s="6" t="str">
        <f t="shared" si="0"/>
        <v>2023</v>
      </c>
      <c r="O25" s="2" t="str">
        <f t="shared" si="1"/>
        <v>January</v>
      </c>
      <c r="P25" s="2" t="str">
        <f t="shared" si="2"/>
        <v>Tuesday</v>
      </c>
      <c r="Q25" s="2">
        <v>1656.57</v>
      </c>
    </row>
    <row r="26" spans="1:17" ht="15.75" customHeight="1">
      <c r="A26" s="2">
        <v>25</v>
      </c>
      <c r="B26" s="2">
        <v>65</v>
      </c>
      <c r="C26" s="2" t="str">
        <f>VLOOKUP(Table3[[#This Row],[order_id]],customers!A:E,2,FALSE)</f>
        <v>Samuel Harris</v>
      </c>
      <c r="D26" s="2" t="str">
        <f>VLOOKUP(Table3[[#This Row],[order_id]],Table7[#All],3,FALSE)</f>
        <v>Male</v>
      </c>
      <c r="E26" s="2">
        <f>VLOOKUP(Table3[[#This Row],[order_id]],Table7[#All],4,FALSE)</f>
        <v>38</v>
      </c>
      <c r="F26" s="2" t="str">
        <f>VLOOKUP(Table3[[#This Row],[order_id]],Table7[#All],5,FALSE)</f>
        <v>Chicago</v>
      </c>
      <c r="G26" s="2" t="str">
        <f>VLOOKUP(Table3[[#This Row],[order_id]],Table1[#All],2,FALSE)</f>
        <v>Tumi Alpha 3 Briefcase</v>
      </c>
      <c r="H26" s="2" t="str">
        <f>VLOOKUP(Table3[[#This Row],[order_id]],Table1[#All],3,FALSE)</f>
        <v>Electronics</v>
      </c>
      <c r="I26" s="2">
        <f>VLOOKUP(Table3[[#This Row],[order_id]],Table1[#All],4,FALSE)</f>
        <v>231.28</v>
      </c>
      <c r="J26" s="2">
        <f>VLOOKUP(Table3[[#This Row],[order_id]],Table4[#All],4,FALSE)</f>
        <v>9</v>
      </c>
      <c r="K26" s="2">
        <f>VLOOKUP(Table3[[#This Row],[order_id]],Table4[#All],5,FALSE)</f>
        <v>126.11</v>
      </c>
      <c r="L26" s="2">
        <f>VLOOKUP(Table3[[#This Row],[order_id]],Table4[#All],6,FALSE)</f>
        <v>1134.99</v>
      </c>
      <c r="M26" s="5">
        <v>44951</v>
      </c>
      <c r="N26" s="6" t="str">
        <f t="shared" si="0"/>
        <v>2023</v>
      </c>
      <c r="O26" s="2" t="str">
        <f t="shared" si="1"/>
        <v>January</v>
      </c>
      <c r="P26" s="2" t="str">
        <f t="shared" si="2"/>
        <v>Wednesday</v>
      </c>
      <c r="Q26" s="2">
        <v>742.28</v>
      </c>
    </row>
    <row r="27" spans="1:17" ht="15.75" customHeight="1">
      <c r="A27" s="2">
        <v>26</v>
      </c>
      <c r="B27" s="2">
        <v>98</v>
      </c>
      <c r="C27" s="2" t="str">
        <f>VLOOKUP(Table3[[#This Row],[order_id]],customers!A:E,2,FALSE)</f>
        <v>Joseph Sanchez</v>
      </c>
      <c r="D27" s="2" t="str">
        <f>VLOOKUP(Table3[[#This Row],[order_id]],Table7[#All],3,FALSE)</f>
        <v>Male</v>
      </c>
      <c r="E27" s="2">
        <f>VLOOKUP(Table3[[#This Row],[order_id]],Table7[#All],4,FALSE)</f>
        <v>28</v>
      </c>
      <c r="F27" s="2" t="str">
        <f>VLOOKUP(Table3[[#This Row],[order_id]],Table7[#All],5,FALSE)</f>
        <v>Los Angeles</v>
      </c>
      <c r="G27" s="2" t="str">
        <f>VLOOKUP(Table3[[#This Row],[order_id]],Table1[#All],2,FALSE)</f>
        <v>Ember Temperature Control Smart Mug</v>
      </c>
      <c r="H27" s="2" t="str">
        <f>VLOOKUP(Table3[[#This Row],[order_id]],Table1[#All],3,FALSE)</f>
        <v>Home Appliances</v>
      </c>
      <c r="I27" s="2">
        <f>VLOOKUP(Table3[[#This Row],[order_id]],Table1[#All],4,FALSE)</f>
        <v>735.03</v>
      </c>
      <c r="J27" s="2">
        <f>VLOOKUP(Table3[[#This Row],[order_id]],Table4[#All],4,FALSE)</f>
        <v>8</v>
      </c>
      <c r="K27" s="2">
        <f>VLOOKUP(Table3[[#This Row],[order_id]],Table4[#All],5,FALSE)</f>
        <v>570.07000000000005</v>
      </c>
      <c r="L27" s="2">
        <f>VLOOKUP(Table3[[#This Row],[order_id]],Table4[#All],6,FALSE)</f>
        <v>4560.5600000000004</v>
      </c>
      <c r="M27" s="5">
        <v>44952</v>
      </c>
      <c r="N27" s="6" t="str">
        <f t="shared" si="0"/>
        <v>2023</v>
      </c>
      <c r="O27" s="2" t="str">
        <f t="shared" si="1"/>
        <v>January</v>
      </c>
      <c r="P27" s="2" t="str">
        <f t="shared" si="2"/>
        <v>Thursday</v>
      </c>
      <c r="Q27" s="2">
        <v>25.44</v>
      </c>
    </row>
    <row r="28" spans="1:17" ht="15.75" customHeight="1">
      <c r="A28" s="2">
        <v>27</v>
      </c>
      <c r="B28" s="2">
        <v>50</v>
      </c>
      <c r="C28" s="2" t="str">
        <f>VLOOKUP(Table3[[#This Row],[order_id]],customers!A:E,2,FALSE)</f>
        <v>John Clark</v>
      </c>
      <c r="D28" s="2" t="str">
        <f>VLOOKUP(Table3[[#This Row],[order_id]],Table7[#All],3,FALSE)</f>
        <v>Male</v>
      </c>
      <c r="E28" s="2">
        <f>VLOOKUP(Table3[[#This Row],[order_id]],Table7[#All],4,FALSE)</f>
        <v>37</v>
      </c>
      <c r="F28" s="2" t="str">
        <f>VLOOKUP(Table3[[#This Row],[order_id]],Table7[#All],5,FALSE)</f>
        <v>Phoenix</v>
      </c>
      <c r="G28" s="2" t="str">
        <f>VLOOKUP(Table3[[#This Row],[order_id]],Table1[#All],2,FALSE)</f>
        <v>Bosch 800 Series Dishwasher</v>
      </c>
      <c r="H28" s="2" t="str">
        <f>VLOOKUP(Table3[[#This Row],[order_id]],Table1[#All],3,FALSE)</f>
        <v>Electronics</v>
      </c>
      <c r="I28" s="2">
        <f>VLOOKUP(Table3[[#This Row],[order_id]],Table1[#All],4,FALSE)</f>
        <v>706.08</v>
      </c>
      <c r="J28" s="2">
        <f>VLOOKUP(Table3[[#This Row],[order_id]],Table4[#All],4,FALSE)</f>
        <v>9</v>
      </c>
      <c r="K28" s="2">
        <f>VLOOKUP(Table3[[#This Row],[order_id]],Table4[#All],5,FALSE)</f>
        <v>392.79</v>
      </c>
      <c r="L28" s="2">
        <f>VLOOKUP(Table3[[#This Row],[order_id]],Table4[#All],6,FALSE)</f>
        <v>3535.11</v>
      </c>
      <c r="M28" s="5">
        <v>44953</v>
      </c>
      <c r="N28" s="6" t="str">
        <f t="shared" si="0"/>
        <v>2023</v>
      </c>
      <c r="O28" s="2" t="str">
        <f t="shared" si="1"/>
        <v>January</v>
      </c>
      <c r="P28" s="2" t="str">
        <f t="shared" si="2"/>
        <v>Friday</v>
      </c>
      <c r="Q28" s="2">
        <v>1585.99</v>
      </c>
    </row>
    <row r="29" spans="1:17" ht="15.75" customHeight="1">
      <c r="A29" s="2">
        <v>28</v>
      </c>
      <c r="B29" s="2">
        <v>70</v>
      </c>
      <c r="C29" s="2" t="str">
        <f>VLOOKUP(Table3[[#This Row],[order_id]],customers!A:E,2,FALSE)</f>
        <v>David Ramirez</v>
      </c>
      <c r="D29" s="2" t="str">
        <f>VLOOKUP(Table3[[#This Row],[order_id]],Table7[#All],3,FALSE)</f>
        <v>Male</v>
      </c>
      <c r="E29" s="2">
        <f>VLOOKUP(Table3[[#This Row],[order_id]],Table7[#All],4,FALSE)</f>
        <v>63</v>
      </c>
      <c r="F29" s="2" t="str">
        <f>VLOOKUP(Table3[[#This Row],[order_id]],Table7[#All],5,FALSE)</f>
        <v>Chicago</v>
      </c>
      <c r="G29" s="2" t="str">
        <f>VLOOKUP(Table3[[#This Row],[order_id]],Table1[#All],2,FALSE)</f>
        <v>Garmin Fenix 7X Sapphire Solar GPS Watch</v>
      </c>
      <c r="H29" s="2" t="str">
        <f>VLOOKUP(Table3[[#This Row],[order_id]],Table1[#All],3,FALSE)</f>
        <v>Home Appliances</v>
      </c>
      <c r="I29" s="2">
        <f>VLOOKUP(Table3[[#This Row],[order_id]],Table1[#All],4,FALSE)</f>
        <v>391.59</v>
      </c>
      <c r="J29" s="2">
        <f>VLOOKUP(Table3[[#This Row],[order_id]],Table4[#All],4,FALSE)</f>
        <v>8</v>
      </c>
      <c r="K29" s="2">
        <f>VLOOKUP(Table3[[#This Row],[order_id]],Table4[#All],5,FALSE)</f>
        <v>671.4</v>
      </c>
      <c r="L29" s="2">
        <f>VLOOKUP(Table3[[#This Row],[order_id]],Table4[#All],6,FALSE)</f>
        <v>5371.2</v>
      </c>
      <c r="M29" s="5">
        <v>44954</v>
      </c>
      <c r="N29" s="6" t="str">
        <f t="shared" si="0"/>
        <v>2023</v>
      </c>
      <c r="O29" s="2" t="str">
        <f t="shared" si="1"/>
        <v>January</v>
      </c>
      <c r="P29" s="2" t="str">
        <f t="shared" si="2"/>
        <v>Saturday</v>
      </c>
      <c r="Q29" s="2">
        <v>879.49</v>
      </c>
    </row>
    <row r="30" spans="1:17" ht="15.75" customHeight="1">
      <c r="A30" s="2">
        <v>29</v>
      </c>
      <c r="B30" s="2">
        <v>91</v>
      </c>
      <c r="C30" s="2" t="str">
        <f>VLOOKUP(Table3[[#This Row],[order_id]],customers!A:E,2,FALSE)</f>
        <v>Wyatt Lewis</v>
      </c>
      <c r="D30" s="2" t="str">
        <f>VLOOKUP(Table3[[#This Row],[order_id]],Table7[#All],3,FALSE)</f>
        <v>Male</v>
      </c>
      <c r="E30" s="2">
        <f>VLOOKUP(Table3[[#This Row],[order_id]],Table7[#All],4,FALSE)</f>
        <v>64</v>
      </c>
      <c r="F30" s="2" t="str">
        <f>VLOOKUP(Table3[[#This Row],[order_id]],Table7[#All],5,FALSE)</f>
        <v>Chicago</v>
      </c>
      <c r="G30" s="2" t="str">
        <f>VLOOKUP(Table3[[#This Row],[order_id]],Table1[#All],2,FALSE)</f>
        <v>Microsoft Surface Pro 9</v>
      </c>
      <c r="H30" s="2" t="str">
        <f>VLOOKUP(Table3[[#This Row],[order_id]],Table1[#All],3,FALSE)</f>
        <v>Electronics</v>
      </c>
      <c r="I30" s="2">
        <f>VLOOKUP(Table3[[#This Row],[order_id]],Table1[#All],4,FALSE)</f>
        <v>172.64</v>
      </c>
      <c r="J30" s="2">
        <f>VLOOKUP(Table3[[#This Row],[order_id]],Table4[#All],4,FALSE)</f>
        <v>8</v>
      </c>
      <c r="K30" s="2">
        <f>VLOOKUP(Table3[[#This Row],[order_id]],Table4[#All],5,FALSE)</f>
        <v>280.7</v>
      </c>
      <c r="L30" s="2">
        <f>VLOOKUP(Table3[[#This Row],[order_id]],Table4[#All],6,FALSE)</f>
        <v>2245.6</v>
      </c>
      <c r="M30" s="5">
        <v>44955</v>
      </c>
      <c r="N30" s="6" t="str">
        <f t="shared" si="0"/>
        <v>2023</v>
      </c>
      <c r="O30" s="2" t="str">
        <f t="shared" si="1"/>
        <v>January</v>
      </c>
      <c r="P30" s="2" t="str">
        <f t="shared" si="2"/>
        <v>Sunday</v>
      </c>
      <c r="Q30" s="2">
        <v>1831.17</v>
      </c>
    </row>
    <row r="31" spans="1:17" ht="15.75" customHeight="1">
      <c r="A31" s="2">
        <v>30</v>
      </c>
      <c r="B31" s="2">
        <v>45</v>
      </c>
      <c r="C31" s="2" t="str">
        <f>VLOOKUP(Table3[[#This Row],[order_id]],customers!A:E,2,FALSE)</f>
        <v>Matthew Robinson</v>
      </c>
      <c r="D31" s="2" t="str">
        <f>VLOOKUP(Table3[[#This Row],[order_id]],Table7[#All],3,FALSE)</f>
        <v>Male</v>
      </c>
      <c r="E31" s="2">
        <f>VLOOKUP(Table3[[#This Row],[order_id]],Table7[#All],4,FALSE)</f>
        <v>37</v>
      </c>
      <c r="F31" s="2" t="str">
        <f>VLOOKUP(Table3[[#This Row],[order_id]],Table7[#All],5,FALSE)</f>
        <v>New York</v>
      </c>
      <c r="G31" s="2" t="str">
        <f>VLOOKUP(Table3[[#This Row],[order_id]],Table1[#All],2,FALSE)</f>
        <v>Google Pixel 7 Pro</v>
      </c>
      <c r="H31" s="2" t="str">
        <f>VLOOKUP(Table3[[#This Row],[order_id]],Table1[#All],3,FALSE)</f>
        <v>Accessories</v>
      </c>
      <c r="I31" s="2">
        <f>VLOOKUP(Table3[[#This Row],[order_id]],Table1[#All],4,FALSE)</f>
        <v>879.31</v>
      </c>
      <c r="J31" s="2">
        <f>VLOOKUP(Table3[[#This Row],[order_id]],Table4[#All],4,FALSE)</f>
        <v>7</v>
      </c>
      <c r="K31" s="2">
        <f>VLOOKUP(Table3[[#This Row],[order_id]],Table4[#All],5,FALSE)</f>
        <v>563.05999999999995</v>
      </c>
      <c r="L31" s="2">
        <f>VLOOKUP(Table3[[#This Row],[order_id]],Table4[#All],6,FALSE)</f>
        <v>3941.4199999999996</v>
      </c>
      <c r="M31" s="5">
        <v>44956</v>
      </c>
      <c r="N31" s="6" t="str">
        <f t="shared" si="0"/>
        <v>2023</v>
      </c>
      <c r="O31" s="2" t="str">
        <f t="shared" si="1"/>
        <v>January</v>
      </c>
      <c r="P31" s="2" t="str">
        <f t="shared" si="2"/>
        <v>Monday</v>
      </c>
      <c r="Q31" s="2">
        <v>1420.97</v>
      </c>
    </row>
    <row r="32" spans="1:17" ht="15.75" customHeight="1">
      <c r="A32" s="2">
        <v>31</v>
      </c>
      <c r="B32" s="2">
        <v>77</v>
      </c>
      <c r="C32" s="2" t="str">
        <f>VLOOKUP(Table3[[#This Row],[order_id]],customers!A:E,2,FALSE)</f>
        <v>Luke Walker</v>
      </c>
      <c r="D32" s="2" t="str">
        <f>VLOOKUP(Table3[[#This Row],[order_id]],Table7[#All],3,FALSE)</f>
        <v>Male</v>
      </c>
      <c r="E32" s="2">
        <f>VLOOKUP(Table3[[#This Row],[order_id]],Table7[#All],4,FALSE)</f>
        <v>40</v>
      </c>
      <c r="F32" s="2" t="str">
        <f>VLOOKUP(Table3[[#This Row],[order_id]],Table7[#All],5,FALSE)</f>
        <v>Los Angeles</v>
      </c>
      <c r="G32" s="2" t="str">
        <f>VLOOKUP(Table3[[#This Row],[order_id]],Table1[#All],2,FALSE)</f>
        <v>Apple AirPods Max</v>
      </c>
      <c r="H32" s="2" t="str">
        <f>VLOOKUP(Table3[[#This Row],[order_id]],Table1[#All],3,FALSE)</f>
        <v>Accessories</v>
      </c>
      <c r="I32" s="2">
        <f>VLOOKUP(Table3[[#This Row],[order_id]],Table1[#All],4,FALSE)</f>
        <v>537.09</v>
      </c>
      <c r="J32" s="2">
        <f>VLOOKUP(Table3[[#This Row],[order_id]],Table4[#All],4,FALSE)</f>
        <v>7</v>
      </c>
      <c r="K32" s="2">
        <f>VLOOKUP(Table3[[#This Row],[order_id]],Table4[#All],5,FALSE)</f>
        <v>705.7</v>
      </c>
      <c r="L32" s="2">
        <f>VLOOKUP(Table3[[#This Row],[order_id]],Table4[#All],6,FALSE)</f>
        <v>4939.9000000000005</v>
      </c>
      <c r="M32" s="5">
        <v>44957</v>
      </c>
      <c r="N32" s="6" t="str">
        <f t="shared" si="0"/>
        <v>2023</v>
      </c>
      <c r="O32" s="2" t="str">
        <f t="shared" si="1"/>
        <v>January</v>
      </c>
      <c r="P32" s="2" t="str">
        <f t="shared" si="2"/>
        <v>Tuesday</v>
      </c>
      <c r="Q32" s="2">
        <v>652.36</v>
      </c>
    </row>
    <row r="33" spans="1:17" ht="15.75" customHeight="1">
      <c r="A33" s="2">
        <v>32</v>
      </c>
      <c r="B33" s="2">
        <v>48</v>
      </c>
      <c r="C33" s="2" t="str">
        <f>VLOOKUP(Table3[[#This Row],[order_id]],customers!A:E,2,FALSE)</f>
        <v>Asher Young</v>
      </c>
      <c r="D33" s="2" t="str">
        <f>VLOOKUP(Table3[[#This Row],[order_id]],Table7[#All],3,FALSE)</f>
        <v>Male</v>
      </c>
      <c r="E33" s="2">
        <f>VLOOKUP(Table3[[#This Row],[order_id]],Table7[#All],4,FALSE)</f>
        <v>25</v>
      </c>
      <c r="F33" s="2" t="str">
        <f>VLOOKUP(Table3[[#This Row],[order_id]],Table7[#All],5,FALSE)</f>
        <v>Houston</v>
      </c>
      <c r="G33" s="2" t="str">
        <f>VLOOKUP(Table3[[#This Row],[order_id]],Table1[#All],2,FALSE)</f>
        <v>Honeywell QuietSet Tower Fan</v>
      </c>
      <c r="H33" s="2" t="str">
        <f>VLOOKUP(Table3[[#This Row],[order_id]],Table1[#All],3,FALSE)</f>
        <v>Electronics</v>
      </c>
      <c r="I33" s="2">
        <f>VLOOKUP(Table3[[#This Row],[order_id]],Table1[#All],4,FALSE)</f>
        <v>331.57</v>
      </c>
      <c r="J33" s="2">
        <f>VLOOKUP(Table3[[#This Row],[order_id]],Table4[#All],4,FALSE)</f>
        <v>2</v>
      </c>
      <c r="K33" s="2">
        <f>VLOOKUP(Table3[[#This Row],[order_id]],Table4[#All],5,FALSE)</f>
        <v>357.57</v>
      </c>
      <c r="L33" s="2">
        <f>VLOOKUP(Table3[[#This Row],[order_id]],Table4[#All],6,FALSE)</f>
        <v>715.14</v>
      </c>
      <c r="M33" s="5">
        <v>44958</v>
      </c>
      <c r="N33" s="6" t="str">
        <f t="shared" si="0"/>
        <v>2023</v>
      </c>
      <c r="O33" s="2" t="str">
        <f t="shared" si="1"/>
        <v>February</v>
      </c>
      <c r="P33" s="2" t="str">
        <f t="shared" si="2"/>
        <v>Wednesday</v>
      </c>
      <c r="Q33" s="2">
        <v>1809.09</v>
      </c>
    </row>
    <row r="34" spans="1:17" ht="15.75" customHeight="1">
      <c r="A34" s="2">
        <v>33</v>
      </c>
      <c r="B34" s="2">
        <v>82</v>
      </c>
      <c r="C34" s="2" t="str">
        <f>VLOOKUP(Table3[[#This Row],[order_id]],customers!A:E,2,FALSE)</f>
        <v>Carter Allen</v>
      </c>
      <c r="D34" s="2" t="str">
        <f>VLOOKUP(Table3[[#This Row],[order_id]],Table7[#All],3,FALSE)</f>
        <v>Male</v>
      </c>
      <c r="E34" s="2">
        <f>VLOOKUP(Table3[[#This Row],[order_id]],Table7[#All],4,FALSE)</f>
        <v>48</v>
      </c>
      <c r="F34" s="2" t="str">
        <f>VLOOKUP(Table3[[#This Row],[order_id]],Table7[#All],5,FALSE)</f>
        <v>Houston</v>
      </c>
      <c r="G34" s="2" t="str">
        <f>VLOOKUP(Table3[[#This Row],[order_id]],Table1[#All],2,FALSE)</f>
        <v>Harman Kardon Onyx Studio 7</v>
      </c>
      <c r="H34" s="2" t="str">
        <f>VLOOKUP(Table3[[#This Row],[order_id]],Table1[#All],3,FALSE)</f>
        <v>Electronics</v>
      </c>
      <c r="I34" s="2">
        <f>VLOOKUP(Table3[[#This Row],[order_id]],Table1[#All],4,FALSE)</f>
        <v>644.4</v>
      </c>
      <c r="J34" s="2">
        <f>VLOOKUP(Table3[[#This Row],[order_id]],Table4[#All],4,FALSE)</f>
        <v>8</v>
      </c>
      <c r="K34" s="2">
        <f>VLOOKUP(Table3[[#This Row],[order_id]],Table4[#All],5,FALSE)</f>
        <v>509.9</v>
      </c>
      <c r="L34" s="2">
        <f>VLOOKUP(Table3[[#This Row],[order_id]],Table4[#All],6,FALSE)</f>
        <v>4079.2</v>
      </c>
      <c r="M34" s="5">
        <v>44959</v>
      </c>
      <c r="N34" s="6" t="str">
        <f t="shared" si="0"/>
        <v>2023</v>
      </c>
      <c r="O34" s="2" t="str">
        <f t="shared" si="1"/>
        <v>February</v>
      </c>
      <c r="P34" s="2" t="str">
        <f t="shared" si="2"/>
        <v>Thursday</v>
      </c>
      <c r="Q34" s="2">
        <v>680.17</v>
      </c>
    </row>
    <row r="35" spans="1:17" ht="15.75" customHeight="1">
      <c r="A35" s="2">
        <v>34</v>
      </c>
      <c r="B35" s="2">
        <v>63</v>
      </c>
      <c r="C35" s="2" t="str">
        <f>VLOOKUP(Table3[[#This Row],[order_id]],customers!A:E,2,FALSE)</f>
        <v>Julian King</v>
      </c>
      <c r="D35" s="2" t="str">
        <f>VLOOKUP(Table3[[#This Row],[order_id]],Table7[#All],3,FALSE)</f>
        <v>Male</v>
      </c>
      <c r="E35" s="2">
        <f>VLOOKUP(Table3[[#This Row],[order_id]],Table7[#All],4,FALSE)</f>
        <v>31</v>
      </c>
      <c r="F35" s="2" t="str">
        <f>VLOOKUP(Table3[[#This Row],[order_id]],Table7[#All],5,FALSE)</f>
        <v>Phoenix</v>
      </c>
      <c r="G35" s="2" t="str">
        <f>VLOOKUP(Table3[[#This Row],[order_id]],Table1[#All],2,FALSE)</f>
        <v>Ring Video Doorbell Pro 2</v>
      </c>
      <c r="H35" s="2" t="str">
        <f>VLOOKUP(Table3[[#This Row],[order_id]],Table1[#All],3,FALSE)</f>
        <v>Electronics</v>
      </c>
      <c r="I35" s="2">
        <f>VLOOKUP(Table3[[#This Row],[order_id]],Table1[#All],4,FALSE)</f>
        <v>726.36</v>
      </c>
      <c r="J35" s="2">
        <f>VLOOKUP(Table3[[#This Row],[order_id]],Table4[#All],4,FALSE)</f>
        <v>6</v>
      </c>
      <c r="K35" s="2">
        <f>VLOOKUP(Table3[[#This Row],[order_id]],Table4[#All],5,FALSE)</f>
        <v>762.15</v>
      </c>
      <c r="L35" s="2">
        <f>VLOOKUP(Table3[[#This Row],[order_id]],Table4[#All],6,FALSE)</f>
        <v>4572.8999999999996</v>
      </c>
      <c r="M35" s="5">
        <v>44960</v>
      </c>
      <c r="N35" s="6" t="str">
        <f t="shared" ref="N35:N66" si="3">TEXT(M35,"YYYY")</f>
        <v>2023</v>
      </c>
      <c r="O35" s="2" t="str">
        <f t="shared" ref="O35:O66" si="4">TEXT(M35,"MMMM")</f>
        <v>February</v>
      </c>
      <c r="P35" s="2" t="str">
        <f t="shared" ref="P35:P66" si="5">TEXT(M35,"DDDD")</f>
        <v>Friday</v>
      </c>
      <c r="Q35" s="2">
        <v>1904.83</v>
      </c>
    </row>
    <row r="36" spans="1:17" ht="15.75" customHeight="1">
      <c r="A36" s="2">
        <v>35</v>
      </c>
      <c r="B36" s="2">
        <v>66</v>
      </c>
      <c r="C36" s="2" t="str">
        <f>VLOOKUP(Table3[[#This Row],[order_id]],customers!A:E,2,FALSE)</f>
        <v>Grayson Wright</v>
      </c>
      <c r="D36" s="2" t="str">
        <f>VLOOKUP(Table3[[#This Row],[order_id]],Table7[#All],3,FALSE)</f>
        <v>Male</v>
      </c>
      <c r="E36" s="2">
        <f>VLOOKUP(Table3[[#This Row],[order_id]],Table7[#All],4,FALSE)</f>
        <v>21</v>
      </c>
      <c r="F36" s="2" t="str">
        <f>VLOOKUP(Table3[[#This Row],[order_id]],Table7[#All],5,FALSE)</f>
        <v>Phoenix</v>
      </c>
      <c r="G36" s="2" t="str">
        <f>VLOOKUP(Table3[[#This Row],[order_id]],Table1[#All],2,FALSE)</f>
        <v>Gucci GG Marmont Belt</v>
      </c>
      <c r="H36" s="2" t="str">
        <f>VLOOKUP(Table3[[#This Row],[order_id]],Table1[#All],3,FALSE)</f>
        <v>Accessories</v>
      </c>
      <c r="I36" s="2">
        <f>VLOOKUP(Table3[[#This Row],[order_id]],Table1[#All],4,FALSE)</f>
        <v>860.37</v>
      </c>
      <c r="J36" s="2">
        <f>VLOOKUP(Table3[[#This Row],[order_id]],Table4[#All],4,FALSE)</f>
        <v>8</v>
      </c>
      <c r="K36" s="2">
        <f>VLOOKUP(Table3[[#This Row],[order_id]],Table4[#All],5,FALSE)</f>
        <v>742.66</v>
      </c>
      <c r="L36" s="2">
        <f>VLOOKUP(Table3[[#This Row],[order_id]],Table4[#All],6,FALSE)</f>
        <v>5941.28</v>
      </c>
      <c r="M36" s="5">
        <v>44961</v>
      </c>
      <c r="N36" s="6" t="str">
        <f t="shared" si="3"/>
        <v>2023</v>
      </c>
      <c r="O36" s="2" t="str">
        <f t="shared" si="4"/>
        <v>February</v>
      </c>
      <c r="P36" s="2" t="str">
        <f t="shared" si="5"/>
        <v>Saturday</v>
      </c>
      <c r="Q36" s="2">
        <v>225.25</v>
      </c>
    </row>
    <row r="37" spans="1:17" ht="15.75" customHeight="1">
      <c r="A37" s="2">
        <v>36</v>
      </c>
      <c r="B37" s="2">
        <v>59</v>
      </c>
      <c r="C37" s="2" t="str">
        <f>VLOOKUP(Table3[[#This Row],[order_id]],customers!A:E,2,FALSE)</f>
        <v>Leo Scott</v>
      </c>
      <c r="D37" s="2" t="str">
        <f>VLOOKUP(Table3[[#This Row],[order_id]],Table7[#All],3,FALSE)</f>
        <v>Male</v>
      </c>
      <c r="E37" s="2">
        <f>VLOOKUP(Table3[[#This Row],[order_id]],Table7[#All],4,FALSE)</f>
        <v>46</v>
      </c>
      <c r="F37" s="2" t="str">
        <f>VLOOKUP(Table3[[#This Row],[order_id]],Table7[#All],5,FALSE)</f>
        <v>Los Angeles</v>
      </c>
      <c r="G37" s="2" t="str">
        <f>VLOOKUP(Table3[[#This Row],[order_id]],Table1[#All],2,FALSE)</f>
        <v>Oculus Quest 2 VR Headset</v>
      </c>
      <c r="H37" s="2" t="str">
        <f>VLOOKUP(Table3[[#This Row],[order_id]],Table1[#All],3,FALSE)</f>
        <v>Accessories</v>
      </c>
      <c r="I37" s="2">
        <f>VLOOKUP(Table3[[#This Row],[order_id]],Table1[#All],4,FALSE)</f>
        <v>22.27</v>
      </c>
      <c r="J37" s="2">
        <f>VLOOKUP(Table3[[#This Row],[order_id]],Table4[#All],4,FALSE)</f>
        <v>8</v>
      </c>
      <c r="K37" s="2">
        <f>VLOOKUP(Table3[[#This Row],[order_id]],Table4[#All],5,FALSE)</f>
        <v>857.85</v>
      </c>
      <c r="L37" s="2">
        <f>VLOOKUP(Table3[[#This Row],[order_id]],Table4[#All],6,FALSE)</f>
        <v>6862.8</v>
      </c>
      <c r="M37" s="5">
        <v>44962</v>
      </c>
      <c r="N37" s="6" t="str">
        <f t="shared" si="3"/>
        <v>2023</v>
      </c>
      <c r="O37" s="2" t="str">
        <f t="shared" si="4"/>
        <v>February</v>
      </c>
      <c r="P37" s="2" t="str">
        <f t="shared" si="5"/>
        <v>Sunday</v>
      </c>
      <c r="Q37" s="2">
        <v>1618.18</v>
      </c>
    </row>
    <row r="38" spans="1:17" ht="15.75" customHeight="1">
      <c r="A38" s="2">
        <v>37</v>
      </c>
      <c r="B38" s="2">
        <v>71</v>
      </c>
      <c r="C38" s="2" t="str">
        <f>VLOOKUP(Table3[[#This Row],[order_id]],customers!A:E,2,FALSE)</f>
        <v>Jayden Torres</v>
      </c>
      <c r="D38" s="2" t="str">
        <f>VLOOKUP(Table3[[#This Row],[order_id]],Table7[#All],3,FALSE)</f>
        <v>Male</v>
      </c>
      <c r="E38" s="2">
        <f>VLOOKUP(Table3[[#This Row],[order_id]],Table7[#All],4,FALSE)</f>
        <v>39</v>
      </c>
      <c r="F38" s="2" t="str">
        <f>VLOOKUP(Table3[[#This Row],[order_id]],Table7[#All],5,FALSE)</f>
        <v>Los Angeles</v>
      </c>
      <c r="G38" s="2" t="str">
        <f>VLOOKUP(Table3[[#This Row],[order_id]],Table1[#All],2,FALSE)</f>
        <v>NVIDIA GeForce RTX 3080 Graphics Card</v>
      </c>
      <c r="H38" s="2" t="str">
        <f>VLOOKUP(Table3[[#This Row],[order_id]],Table1[#All],3,FALSE)</f>
        <v>Electronics</v>
      </c>
      <c r="I38" s="2">
        <f>VLOOKUP(Table3[[#This Row],[order_id]],Table1[#All],4,FALSE)</f>
        <v>752.55</v>
      </c>
      <c r="J38" s="2">
        <f>VLOOKUP(Table3[[#This Row],[order_id]],Table4[#All],4,FALSE)</f>
        <v>5</v>
      </c>
      <c r="K38" s="2">
        <f>VLOOKUP(Table3[[#This Row],[order_id]],Table4[#All],5,FALSE)</f>
        <v>850.51</v>
      </c>
      <c r="L38" s="2">
        <f>VLOOKUP(Table3[[#This Row],[order_id]],Table4[#All],6,FALSE)</f>
        <v>4252.55</v>
      </c>
      <c r="M38" s="5">
        <v>44963</v>
      </c>
      <c r="N38" s="6" t="str">
        <f t="shared" si="3"/>
        <v>2023</v>
      </c>
      <c r="O38" s="2" t="str">
        <f t="shared" si="4"/>
        <v>February</v>
      </c>
      <c r="P38" s="2" t="str">
        <f t="shared" si="5"/>
        <v>Monday</v>
      </c>
      <c r="Q38" s="2">
        <v>1207.5899999999999</v>
      </c>
    </row>
    <row r="39" spans="1:17" ht="15.75" customHeight="1">
      <c r="A39" s="2">
        <v>38</v>
      </c>
      <c r="B39" s="2">
        <v>41</v>
      </c>
      <c r="C39" s="2" t="str">
        <f>VLOOKUP(Table3[[#This Row],[order_id]],customers!A:E,2,FALSE)</f>
        <v>Gabriel Nguyen</v>
      </c>
      <c r="D39" s="2" t="str">
        <f>VLOOKUP(Table3[[#This Row],[order_id]],Table7[#All],3,FALSE)</f>
        <v>Male</v>
      </c>
      <c r="E39" s="2">
        <f>VLOOKUP(Table3[[#This Row],[order_id]],Table7[#All],4,FALSE)</f>
        <v>22</v>
      </c>
      <c r="F39" s="2" t="str">
        <f>VLOOKUP(Table3[[#This Row],[order_id]],Table7[#All],5,FALSE)</f>
        <v>Houston</v>
      </c>
      <c r="G39" s="2" t="str">
        <f>VLOOKUP(Table3[[#This Row],[order_id]],Table1[#All],2,FALSE)</f>
        <v>Apple MacBook Pro (16-inch, M1 Max)</v>
      </c>
      <c r="H39" s="2" t="str">
        <f>VLOOKUP(Table3[[#This Row],[order_id]],Table1[#All],3,FALSE)</f>
        <v>Accessories</v>
      </c>
      <c r="I39" s="2">
        <f>VLOOKUP(Table3[[#This Row],[order_id]],Table1[#All],4,FALSE)</f>
        <v>545.08000000000004</v>
      </c>
      <c r="J39" s="2">
        <f>VLOOKUP(Table3[[#This Row],[order_id]],Table4[#All],4,FALSE)</f>
        <v>8</v>
      </c>
      <c r="K39" s="2">
        <f>VLOOKUP(Table3[[#This Row],[order_id]],Table4[#All],5,FALSE)</f>
        <v>170.53</v>
      </c>
      <c r="L39" s="2">
        <f>VLOOKUP(Table3[[#This Row],[order_id]],Table4[#All],6,FALSE)</f>
        <v>1364.24</v>
      </c>
      <c r="M39" s="5">
        <v>44964</v>
      </c>
      <c r="N39" s="6" t="str">
        <f t="shared" si="3"/>
        <v>2023</v>
      </c>
      <c r="O39" s="2" t="str">
        <f t="shared" si="4"/>
        <v>February</v>
      </c>
      <c r="P39" s="2" t="str">
        <f t="shared" si="5"/>
        <v>Tuesday</v>
      </c>
      <c r="Q39" s="2">
        <v>1095.9000000000001</v>
      </c>
    </row>
    <row r="40" spans="1:17" ht="15.75" customHeight="1">
      <c r="A40" s="2">
        <v>39</v>
      </c>
      <c r="B40" s="2">
        <v>86</v>
      </c>
      <c r="C40" s="2" t="str">
        <f>VLOOKUP(Table3[[#This Row],[order_id]],customers!A:E,2,FALSE)</f>
        <v>Isaac Hill</v>
      </c>
      <c r="D40" s="2" t="str">
        <f>VLOOKUP(Table3[[#This Row],[order_id]],Table7[#All],3,FALSE)</f>
        <v>Male</v>
      </c>
      <c r="E40" s="2">
        <f>VLOOKUP(Table3[[#This Row],[order_id]],Table7[#All],4,FALSE)</f>
        <v>46</v>
      </c>
      <c r="F40" s="2" t="str">
        <f>VLOOKUP(Table3[[#This Row],[order_id]],Table7[#All],5,FALSE)</f>
        <v>Phoenix</v>
      </c>
      <c r="G40" s="2" t="str">
        <f>VLOOKUP(Table3[[#This Row],[order_id]],Table1[#All],2,FALSE)</f>
        <v>Apple MacBook Air (M2)</v>
      </c>
      <c r="H40" s="2" t="str">
        <f>VLOOKUP(Table3[[#This Row],[order_id]],Table1[#All],3,FALSE)</f>
        <v>Home Appliances</v>
      </c>
      <c r="I40" s="2">
        <f>VLOOKUP(Table3[[#This Row],[order_id]],Table1[#All],4,FALSE)</f>
        <v>890.43</v>
      </c>
      <c r="J40" s="2">
        <f>VLOOKUP(Table3[[#This Row],[order_id]],Table4[#All],4,FALSE)</f>
        <v>5</v>
      </c>
      <c r="K40" s="2">
        <f>VLOOKUP(Table3[[#This Row],[order_id]],Table4[#All],5,FALSE)</f>
        <v>128.41999999999999</v>
      </c>
      <c r="L40" s="2">
        <f>VLOOKUP(Table3[[#This Row],[order_id]],Table4[#All],6,FALSE)</f>
        <v>642.09999999999991</v>
      </c>
      <c r="M40" s="5">
        <v>44965</v>
      </c>
      <c r="N40" s="6" t="str">
        <f t="shared" si="3"/>
        <v>2023</v>
      </c>
      <c r="O40" s="2" t="str">
        <f t="shared" si="4"/>
        <v>February</v>
      </c>
      <c r="P40" s="2" t="str">
        <f t="shared" si="5"/>
        <v>Wednesday</v>
      </c>
      <c r="Q40" s="2">
        <v>687.45</v>
      </c>
    </row>
    <row r="41" spans="1:17" ht="15.75" customHeight="1">
      <c r="A41" s="2">
        <v>40</v>
      </c>
      <c r="B41" s="2">
        <v>77</v>
      </c>
      <c r="C41" s="2" t="str">
        <f>VLOOKUP(Table3[[#This Row],[order_id]],customers!A:E,2,FALSE)</f>
        <v>Lincoln Flores</v>
      </c>
      <c r="D41" s="2" t="str">
        <f>VLOOKUP(Table3[[#This Row],[order_id]],Table7[#All],3,FALSE)</f>
        <v>Male</v>
      </c>
      <c r="E41" s="2">
        <f>VLOOKUP(Table3[[#This Row],[order_id]],Table7[#All],4,FALSE)</f>
        <v>31</v>
      </c>
      <c r="F41" s="2" t="str">
        <f>VLOOKUP(Table3[[#This Row],[order_id]],Table7[#All],5,FALSE)</f>
        <v>New York</v>
      </c>
      <c r="G41" s="2" t="str">
        <f>VLOOKUP(Table3[[#This Row],[order_id]],Table1[#All],2,FALSE)</f>
        <v>Shark Navigator Lift-Away Vacuum Cleaner</v>
      </c>
      <c r="H41" s="2" t="str">
        <f>VLOOKUP(Table3[[#This Row],[order_id]],Table1[#All],3,FALSE)</f>
        <v>Electronics</v>
      </c>
      <c r="I41" s="2">
        <f>VLOOKUP(Table3[[#This Row],[order_id]],Table1[#All],4,FALSE)</f>
        <v>966.83</v>
      </c>
      <c r="J41" s="2">
        <f>VLOOKUP(Table3[[#This Row],[order_id]],Table4[#All],4,FALSE)</f>
        <v>9</v>
      </c>
      <c r="K41" s="2">
        <f>VLOOKUP(Table3[[#This Row],[order_id]],Table4[#All],5,FALSE)</f>
        <v>929.37</v>
      </c>
      <c r="L41" s="2">
        <f>VLOOKUP(Table3[[#This Row],[order_id]],Table4[#All],6,FALSE)</f>
        <v>8364.33</v>
      </c>
      <c r="M41" s="5">
        <v>44966</v>
      </c>
      <c r="N41" s="6" t="str">
        <f t="shared" si="3"/>
        <v>2023</v>
      </c>
      <c r="O41" s="2" t="str">
        <f t="shared" si="4"/>
        <v>February</v>
      </c>
      <c r="P41" s="2" t="str">
        <f t="shared" si="5"/>
        <v>Thursday</v>
      </c>
      <c r="Q41" s="2">
        <v>1793.96</v>
      </c>
    </row>
    <row r="42" spans="1:17" ht="15.75" customHeight="1">
      <c r="A42" s="2">
        <v>41</v>
      </c>
      <c r="B42" s="2">
        <v>65</v>
      </c>
      <c r="C42" s="2" t="str">
        <f>VLOOKUP(Table3[[#This Row],[order_id]],customers!A:E,2,FALSE)</f>
        <v>Anthony Green</v>
      </c>
      <c r="D42" s="2" t="str">
        <f>VLOOKUP(Table3[[#This Row],[order_id]],Table7[#All],3,FALSE)</f>
        <v>Male</v>
      </c>
      <c r="E42" s="2">
        <f>VLOOKUP(Table3[[#This Row],[order_id]],Table7[#All],4,FALSE)</f>
        <v>22</v>
      </c>
      <c r="F42" s="2" t="str">
        <f>VLOOKUP(Table3[[#This Row],[order_id]],Table7[#All],5,FALSE)</f>
        <v>Houston</v>
      </c>
      <c r="G42" s="2" t="str">
        <f>VLOOKUP(Table3[[#This Row],[order_id]],Table1[#All],2,FALSE)</f>
        <v>Bose QuietComfort Earbuds</v>
      </c>
      <c r="H42" s="2" t="str">
        <f>VLOOKUP(Table3[[#This Row],[order_id]],Table1[#All],3,FALSE)</f>
        <v>Accessories</v>
      </c>
      <c r="I42" s="2">
        <f>VLOOKUP(Table3[[#This Row],[order_id]],Table1[#All],4,FALSE)</f>
        <v>948.45</v>
      </c>
      <c r="J42" s="2">
        <f>VLOOKUP(Table3[[#This Row],[order_id]],Table4[#All],4,FALSE)</f>
        <v>2</v>
      </c>
      <c r="K42" s="2">
        <f>VLOOKUP(Table3[[#This Row],[order_id]],Table4[#All],5,FALSE)</f>
        <v>946.26</v>
      </c>
      <c r="L42" s="2">
        <f>VLOOKUP(Table3[[#This Row],[order_id]],Table4[#All],6,FALSE)</f>
        <v>1892.52</v>
      </c>
      <c r="M42" s="5">
        <v>44967</v>
      </c>
      <c r="N42" s="6" t="str">
        <f t="shared" si="3"/>
        <v>2023</v>
      </c>
      <c r="O42" s="2" t="str">
        <f t="shared" si="4"/>
        <v>February</v>
      </c>
      <c r="P42" s="2" t="str">
        <f t="shared" si="5"/>
        <v>Friday</v>
      </c>
      <c r="Q42" s="2">
        <v>1012.3</v>
      </c>
    </row>
    <row r="43" spans="1:17" ht="15.75" customHeight="1">
      <c r="A43" s="2">
        <v>42</v>
      </c>
      <c r="B43" s="2">
        <v>4</v>
      </c>
      <c r="C43" s="2" t="str">
        <f>VLOOKUP(Table3[[#This Row],[order_id]],customers!A:E,2,FALSE)</f>
        <v>Hudson Adams</v>
      </c>
      <c r="D43" s="2" t="str">
        <f>VLOOKUP(Table3[[#This Row],[order_id]],Table7[#All],3,FALSE)</f>
        <v>Male</v>
      </c>
      <c r="E43" s="2">
        <f>VLOOKUP(Table3[[#This Row],[order_id]],Table7[#All],4,FALSE)</f>
        <v>28</v>
      </c>
      <c r="F43" s="2" t="str">
        <f>VLOOKUP(Table3[[#This Row],[order_id]],Table7[#All],5,FALSE)</f>
        <v>Phoenix</v>
      </c>
      <c r="G43" s="2" t="str">
        <f>VLOOKUP(Table3[[#This Row],[order_id]],Table1[#All],2,FALSE)</f>
        <v>Keurig K-Elite Single Serve Coffee Maker</v>
      </c>
      <c r="H43" s="2" t="str">
        <f>VLOOKUP(Table3[[#This Row],[order_id]],Table1[#All],3,FALSE)</f>
        <v>Electronics</v>
      </c>
      <c r="I43" s="2">
        <f>VLOOKUP(Table3[[#This Row],[order_id]],Table1[#All],4,FALSE)</f>
        <v>819.79</v>
      </c>
      <c r="J43" s="2">
        <f>VLOOKUP(Table3[[#This Row],[order_id]],Table4[#All],4,FALSE)</f>
        <v>4</v>
      </c>
      <c r="K43" s="2">
        <f>VLOOKUP(Table3[[#This Row],[order_id]],Table4[#All],5,FALSE)</f>
        <v>837.13</v>
      </c>
      <c r="L43" s="2">
        <f>VLOOKUP(Table3[[#This Row],[order_id]],Table4[#All],6,FALSE)</f>
        <v>3348.52</v>
      </c>
      <c r="M43" s="5">
        <v>44968</v>
      </c>
      <c r="N43" s="6" t="str">
        <f t="shared" si="3"/>
        <v>2023</v>
      </c>
      <c r="O43" s="2" t="str">
        <f t="shared" si="4"/>
        <v>February</v>
      </c>
      <c r="P43" s="2" t="str">
        <f t="shared" si="5"/>
        <v>Saturday</v>
      </c>
      <c r="Q43" s="2">
        <v>555.1</v>
      </c>
    </row>
    <row r="44" spans="1:17" ht="15.75" customHeight="1">
      <c r="A44" s="2">
        <v>43</v>
      </c>
      <c r="B44" s="2">
        <v>86</v>
      </c>
      <c r="C44" s="2" t="str">
        <f>VLOOKUP(Table3[[#This Row],[order_id]],customers!A:E,2,FALSE)</f>
        <v>Dylan Nelson</v>
      </c>
      <c r="D44" s="2" t="str">
        <f>VLOOKUP(Table3[[#This Row],[order_id]],Table7[#All],3,FALSE)</f>
        <v>Male</v>
      </c>
      <c r="E44" s="2">
        <f>VLOOKUP(Table3[[#This Row],[order_id]],Table7[#All],4,FALSE)</f>
        <v>39</v>
      </c>
      <c r="F44" s="2" t="str">
        <f>VLOOKUP(Table3[[#This Row],[order_id]],Table7[#All],5,FALSE)</f>
        <v>Chicago</v>
      </c>
      <c r="G44" s="2" t="str">
        <f>VLOOKUP(Table3[[#This Row],[order_id]],Table1[#All],2,FALSE)</f>
        <v>Cuisinart AirFryer Toaster Oven</v>
      </c>
      <c r="H44" s="2" t="str">
        <f>VLOOKUP(Table3[[#This Row],[order_id]],Table1[#All],3,FALSE)</f>
        <v>Electronics</v>
      </c>
      <c r="I44" s="2">
        <f>VLOOKUP(Table3[[#This Row],[order_id]],Table1[#All],4,FALSE)</f>
        <v>401.06</v>
      </c>
      <c r="J44" s="2">
        <f>VLOOKUP(Table3[[#This Row],[order_id]],Table4[#All],4,FALSE)</f>
        <v>2</v>
      </c>
      <c r="K44" s="2">
        <f>VLOOKUP(Table3[[#This Row],[order_id]],Table4[#All],5,FALSE)</f>
        <v>219.99</v>
      </c>
      <c r="L44" s="2">
        <f>VLOOKUP(Table3[[#This Row],[order_id]],Table4[#All],6,FALSE)</f>
        <v>439.98</v>
      </c>
      <c r="M44" s="5">
        <v>44969</v>
      </c>
      <c r="N44" s="6" t="str">
        <f t="shared" si="3"/>
        <v>2023</v>
      </c>
      <c r="O44" s="2" t="str">
        <f t="shared" si="4"/>
        <v>February</v>
      </c>
      <c r="P44" s="2" t="str">
        <f t="shared" si="5"/>
        <v>Sunday</v>
      </c>
      <c r="Q44" s="2">
        <v>1489.5</v>
      </c>
    </row>
    <row r="45" spans="1:17" ht="15.75" customHeight="1">
      <c r="A45" s="2">
        <v>44</v>
      </c>
      <c r="B45" s="2">
        <v>18</v>
      </c>
      <c r="C45" s="2" t="str">
        <f>VLOOKUP(Table3[[#This Row],[order_id]],customers!A:E,2,FALSE)</f>
        <v>Ezra Baker</v>
      </c>
      <c r="D45" s="2" t="str">
        <f>VLOOKUP(Table3[[#This Row],[order_id]],Table7[#All],3,FALSE)</f>
        <v>Male</v>
      </c>
      <c r="E45" s="2">
        <f>VLOOKUP(Table3[[#This Row],[order_id]],Table7[#All],4,FALSE)</f>
        <v>64</v>
      </c>
      <c r="F45" s="2" t="str">
        <f>VLOOKUP(Table3[[#This Row],[order_id]],Table7[#All],5,FALSE)</f>
        <v>Phoenix</v>
      </c>
      <c r="G45" s="2" t="str">
        <f>VLOOKUP(Table3[[#This Row],[order_id]],Table1[#All],2,FALSE)</f>
        <v>Moncler Logo Beanie</v>
      </c>
      <c r="H45" s="2" t="str">
        <f>VLOOKUP(Table3[[#This Row],[order_id]],Table1[#All],3,FALSE)</f>
        <v>Electronics</v>
      </c>
      <c r="I45" s="2">
        <f>VLOOKUP(Table3[[#This Row],[order_id]],Table1[#All],4,FALSE)</f>
        <v>471.21</v>
      </c>
      <c r="J45" s="2">
        <f>VLOOKUP(Table3[[#This Row],[order_id]],Table4[#All],4,FALSE)</f>
        <v>8</v>
      </c>
      <c r="K45" s="2">
        <f>VLOOKUP(Table3[[#This Row],[order_id]],Table4[#All],5,FALSE)</f>
        <v>146.16999999999999</v>
      </c>
      <c r="L45" s="2">
        <f>VLOOKUP(Table3[[#This Row],[order_id]],Table4[#All],6,FALSE)</f>
        <v>1169.3599999999999</v>
      </c>
      <c r="M45" s="5">
        <v>44970</v>
      </c>
      <c r="N45" s="6" t="str">
        <f t="shared" si="3"/>
        <v>2023</v>
      </c>
      <c r="O45" s="2" t="str">
        <f t="shared" si="4"/>
        <v>February</v>
      </c>
      <c r="P45" s="2" t="str">
        <f t="shared" si="5"/>
        <v>Monday</v>
      </c>
      <c r="Q45" s="2">
        <v>1202.6099999999999</v>
      </c>
    </row>
    <row r="46" spans="1:17" ht="15.75" customHeight="1">
      <c r="A46" s="2">
        <v>45</v>
      </c>
      <c r="B46" s="2">
        <v>63</v>
      </c>
      <c r="C46" s="2" t="str">
        <f>VLOOKUP(Table3[[#This Row],[order_id]],customers!A:E,2,FALSE)</f>
        <v>Thomas Hall</v>
      </c>
      <c r="D46" s="2" t="str">
        <f>VLOOKUP(Table3[[#This Row],[order_id]],Table7[#All],3,FALSE)</f>
        <v>Male</v>
      </c>
      <c r="E46" s="2">
        <f>VLOOKUP(Table3[[#This Row],[order_id]],Table7[#All],4,FALSE)</f>
        <v>46</v>
      </c>
      <c r="F46" s="2" t="str">
        <f>VLOOKUP(Table3[[#This Row],[order_id]],Table7[#All],5,FALSE)</f>
        <v>Houston</v>
      </c>
      <c r="G46" s="2" t="str">
        <f>VLOOKUP(Table3[[#This Row],[order_id]],Table1[#All],2,FALSE)</f>
        <v>Instant Pot Duo 7-in-1 Electric Pressure Cooker</v>
      </c>
      <c r="H46" s="2" t="str">
        <f>VLOOKUP(Table3[[#This Row],[order_id]],Table1[#All],3,FALSE)</f>
        <v>Accessories</v>
      </c>
      <c r="I46" s="2">
        <f>VLOOKUP(Table3[[#This Row],[order_id]],Table1[#All],4,FALSE)</f>
        <v>533.98</v>
      </c>
      <c r="J46" s="2">
        <f>VLOOKUP(Table3[[#This Row],[order_id]],Table4[#All],4,FALSE)</f>
        <v>1</v>
      </c>
      <c r="K46" s="2">
        <f>VLOOKUP(Table3[[#This Row],[order_id]],Table4[#All],5,FALSE)</f>
        <v>199.52</v>
      </c>
      <c r="L46" s="2">
        <f>VLOOKUP(Table3[[#This Row],[order_id]],Table4[#All],6,FALSE)</f>
        <v>199.52</v>
      </c>
      <c r="M46" s="5">
        <v>44971</v>
      </c>
      <c r="N46" s="6" t="str">
        <f t="shared" si="3"/>
        <v>2023</v>
      </c>
      <c r="O46" s="2" t="str">
        <f t="shared" si="4"/>
        <v>February</v>
      </c>
      <c r="P46" s="2" t="str">
        <f t="shared" si="5"/>
        <v>Tuesday</v>
      </c>
      <c r="Q46" s="2">
        <v>129.9</v>
      </c>
    </row>
    <row r="47" spans="1:17" ht="15.75" customHeight="1">
      <c r="A47" s="2">
        <v>46</v>
      </c>
      <c r="B47" s="2">
        <v>92</v>
      </c>
      <c r="C47" s="2" t="str">
        <f>VLOOKUP(Table3[[#This Row],[order_id]],customers!A:E,2,FALSE)</f>
        <v>Charles Rivera</v>
      </c>
      <c r="D47" s="2" t="str">
        <f>VLOOKUP(Table3[[#This Row],[order_id]],Table7[#All],3,FALSE)</f>
        <v>Male</v>
      </c>
      <c r="E47" s="2">
        <f>VLOOKUP(Table3[[#This Row],[order_id]],Table7[#All],4,FALSE)</f>
        <v>57</v>
      </c>
      <c r="F47" s="2" t="str">
        <f>VLOOKUP(Table3[[#This Row],[order_id]],Table7[#All],5,FALSE)</f>
        <v>Houston</v>
      </c>
      <c r="G47" s="2" t="str">
        <f>VLOOKUP(Table3[[#This Row],[order_id]],Table1[#All],2,FALSE)</f>
        <v>Seiko Automatic Watch</v>
      </c>
      <c r="H47" s="2" t="str">
        <f>VLOOKUP(Table3[[#This Row],[order_id]],Table1[#All],3,FALSE)</f>
        <v>Electronics</v>
      </c>
      <c r="I47" s="2">
        <f>VLOOKUP(Table3[[#This Row],[order_id]],Table1[#All],4,FALSE)</f>
        <v>60.11</v>
      </c>
      <c r="J47" s="2">
        <f>VLOOKUP(Table3[[#This Row],[order_id]],Table4[#All],4,FALSE)</f>
        <v>7</v>
      </c>
      <c r="K47" s="2">
        <f>VLOOKUP(Table3[[#This Row],[order_id]],Table4[#All],5,FALSE)</f>
        <v>434.42</v>
      </c>
      <c r="L47" s="2">
        <f>VLOOKUP(Table3[[#This Row],[order_id]],Table4[#All],6,FALSE)</f>
        <v>3040.94</v>
      </c>
      <c r="M47" s="5">
        <v>44972</v>
      </c>
      <c r="N47" s="6" t="str">
        <f t="shared" si="3"/>
        <v>2023</v>
      </c>
      <c r="O47" s="2" t="str">
        <f t="shared" si="4"/>
        <v>February</v>
      </c>
      <c r="P47" s="2" t="str">
        <f t="shared" si="5"/>
        <v>Wednesday</v>
      </c>
      <c r="Q47" s="2">
        <v>1483.48</v>
      </c>
    </row>
    <row r="48" spans="1:17" ht="15.75" customHeight="1">
      <c r="A48" s="2">
        <v>47</v>
      </c>
      <c r="B48" s="2">
        <v>3</v>
      </c>
      <c r="C48" s="2" t="str">
        <f>VLOOKUP(Table3[[#This Row],[order_id]],customers!A:E,2,FALSE)</f>
        <v>Christopher Campbell</v>
      </c>
      <c r="D48" s="2" t="str">
        <f>VLOOKUP(Table3[[#This Row],[order_id]],Table7[#All],3,FALSE)</f>
        <v>Male</v>
      </c>
      <c r="E48" s="2">
        <f>VLOOKUP(Table3[[#This Row],[order_id]],Table7[#All],4,FALSE)</f>
        <v>30</v>
      </c>
      <c r="F48" s="2" t="str">
        <f>VLOOKUP(Table3[[#This Row],[order_id]],Table7[#All],5,FALSE)</f>
        <v>Houston</v>
      </c>
      <c r="G48" s="2" t="str">
        <f>VLOOKUP(Table3[[#This Row],[order_id]],Table1[#All],2,FALSE)</f>
        <v>Jabra Elite 85t True Wireless Earbuds</v>
      </c>
      <c r="H48" s="2" t="str">
        <f>VLOOKUP(Table3[[#This Row],[order_id]],Table1[#All],3,FALSE)</f>
        <v>Electronics</v>
      </c>
      <c r="I48" s="2">
        <f>VLOOKUP(Table3[[#This Row],[order_id]],Table1[#All],4,FALSE)</f>
        <v>32.97</v>
      </c>
      <c r="J48" s="2">
        <f>VLOOKUP(Table3[[#This Row],[order_id]],Table4[#All],4,FALSE)</f>
        <v>7</v>
      </c>
      <c r="K48" s="2">
        <f>VLOOKUP(Table3[[#This Row],[order_id]],Table4[#All],5,FALSE)</f>
        <v>622.83000000000004</v>
      </c>
      <c r="L48" s="2">
        <f>VLOOKUP(Table3[[#This Row],[order_id]],Table4[#All],6,FALSE)</f>
        <v>4359.8100000000004</v>
      </c>
      <c r="M48" s="5">
        <v>44973</v>
      </c>
      <c r="N48" s="6" t="str">
        <f t="shared" si="3"/>
        <v>2023</v>
      </c>
      <c r="O48" s="2" t="str">
        <f t="shared" si="4"/>
        <v>February</v>
      </c>
      <c r="P48" s="2" t="str">
        <f t="shared" si="5"/>
        <v>Thursday</v>
      </c>
      <c r="Q48" s="2">
        <v>1101.98</v>
      </c>
    </row>
    <row r="49" spans="1:17" ht="15.75" customHeight="1">
      <c r="A49" s="2">
        <v>48</v>
      </c>
      <c r="B49" s="2">
        <v>23</v>
      </c>
      <c r="C49" s="2" t="str">
        <f>VLOOKUP(Table3[[#This Row],[order_id]],customers!A:E,2,FALSE)</f>
        <v>Jaxon Mitchell</v>
      </c>
      <c r="D49" s="2" t="str">
        <f>VLOOKUP(Table3[[#This Row],[order_id]],Table7[#All],3,FALSE)</f>
        <v>Male</v>
      </c>
      <c r="E49" s="2">
        <f>VLOOKUP(Table3[[#This Row],[order_id]],Table7[#All],4,FALSE)</f>
        <v>48</v>
      </c>
      <c r="F49" s="2" t="str">
        <f>VLOOKUP(Table3[[#This Row],[order_id]],Table7[#All],5,FALSE)</f>
        <v>New York</v>
      </c>
      <c r="G49" s="2" t="str">
        <f>VLOOKUP(Table3[[#This Row],[order_id]],Table1[#All],2,FALSE)</f>
        <v>Prada Saffiano Leather Cardholder</v>
      </c>
      <c r="H49" s="2" t="str">
        <f>VLOOKUP(Table3[[#This Row],[order_id]],Table1[#All],3,FALSE)</f>
        <v>Accessories</v>
      </c>
      <c r="I49" s="2">
        <f>VLOOKUP(Table3[[#This Row],[order_id]],Table1[#All],4,FALSE)</f>
        <v>447.8</v>
      </c>
      <c r="J49" s="2">
        <f>VLOOKUP(Table3[[#This Row],[order_id]],Table4[#All],4,FALSE)</f>
        <v>2</v>
      </c>
      <c r="K49" s="2">
        <f>VLOOKUP(Table3[[#This Row],[order_id]],Table4[#All],5,FALSE)</f>
        <v>777.09</v>
      </c>
      <c r="L49" s="2">
        <f>VLOOKUP(Table3[[#This Row],[order_id]],Table4[#All],6,FALSE)</f>
        <v>1554.18</v>
      </c>
      <c r="M49" s="5">
        <v>44974</v>
      </c>
      <c r="N49" s="6" t="str">
        <f t="shared" si="3"/>
        <v>2023</v>
      </c>
      <c r="O49" s="2" t="str">
        <f t="shared" si="4"/>
        <v>February</v>
      </c>
      <c r="P49" s="2" t="str">
        <f t="shared" si="5"/>
        <v>Friday</v>
      </c>
      <c r="Q49" s="2">
        <v>1158.26</v>
      </c>
    </row>
    <row r="50" spans="1:17" ht="15.75" customHeight="1">
      <c r="A50" s="2">
        <v>49</v>
      </c>
      <c r="B50" s="2">
        <v>49</v>
      </c>
      <c r="C50" s="2" t="str">
        <f>VLOOKUP(Table3[[#This Row],[order_id]],customers!A:E,2,FALSE)</f>
        <v>Maverick Carter</v>
      </c>
      <c r="D50" s="2" t="str">
        <f>VLOOKUP(Table3[[#This Row],[order_id]],Table7[#All],3,FALSE)</f>
        <v>Male</v>
      </c>
      <c r="E50" s="2">
        <f>VLOOKUP(Table3[[#This Row],[order_id]],Table7[#All],4,FALSE)</f>
        <v>28</v>
      </c>
      <c r="F50" s="2" t="str">
        <f>VLOOKUP(Table3[[#This Row],[order_id]],Table7[#All],5,FALSE)</f>
        <v>Chicago</v>
      </c>
      <c r="G50" s="2" t="str">
        <f>VLOOKUP(Table3[[#This Row],[order_id]],Table1[#All],2,FALSE)</f>
        <v>Samsung Galaxy Z Fold 4</v>
      </c>
      <c r="H50" s="2" t="str">
        <f>VLOOKUP(Table3[[#This Row],[order_id]],Table1[#All],3,FALSE)</f>
        <v>Electronics</v>
      </c>
      <c r="I50" s="2">
        <f>VLOOKUP(Table3[[#This Row],[order_id]],Table1[#All],4,FALSE)</f>
        <v>230.34</v>
      </c>
      <c r="J50" s="2">
        <f>VLOOKUP(Table3[[#This Row],[order_id]],Table4[#All],4,FALSE)</f>
        <v>4</v>
      </c>
      <c r="K50" s="2">
        <f>VLOOKUP(Table3[[#This Row],[order_id]],Table4[#All],5,FALSE)</f>
        <v>708.67</v>
      </c>
      <c r="L50" s="2">
        <f>VLOOKUP(Table3[[#This Row],[order_id]],Table4[#All],6,FALSE)</f>
        <v>2834.68</v>
      </c>
      <c r="M50" s="5">
        <v>44975</v>
      </c>
      <c r="N50" s="6" t="str">
        <f t="shared" si="3"/>
        <v>2023</v>
      </c>
      <c r="O50" s="2" t="str">
        <f t="shared" si="4"/>
        <v>February</v>
      </c>
      <c r="P50" s="2" t="str">
        <f t="shared" si="5"/>
        <v>Saturday</v>
      </c>
      <c r="Q50" s="2">
        <v>1625.14</v>
      </c>
    </row>
    <row r="51" spans="1:17" ht="15.75" customHeight="1">
      <c r="A51" s="2">
        <v>50</v>
      </c>
      <c r="B51" s="2">
        <v>47</v>
      </c>
      <c r="C51" s="2" t="str">
        <f>VLOOKUP(Table3[[#This Row],[order_id]],customers!A:E,2,FALSE)</f>
        <v>Josiah Roberts</v>
      </c>
      <c r="D51" s="2" t="str">
        <f>VLOOKUP(Table3[[#This Row],[order_id]],Table7[#All],3,FALSE)</f>
        <v>Male</v>
      </c>
      <c r="E51" s="2">
        <f>VLOOKUP(Table3[[#This Row],[order_id]],Table7[#All],4,FALSE)</f>
        <v>50</v>
      </c>
      <c r="F51" s="2" t="str">
        <f>VLOOKUP(Table3[[#This Row],[order_id]],Table7[#All],5,FALSE)</f>
        <v>Houston</v>
      </c>
      <c r="G51" s="2" t="str">
        <f>VLOOKUP(Table3[[#This Row],[order_id]],Table1[#All],2,FALSE)</f>
        <v>LG Gram 17 Laptop</v>
      </c>
      <c r="H51" s="2" t="str">
        <f>VLOOKUP(Table3[[#This Row],[order_id]],Table1[#All],3,FALSE)</f>
        <v>Electronics</v>
      </c>
      <c r="I51" s="2">
        <f>VLOOKUP(Table3[[#This Row],[order_id]],Table1[#All],4,FALSE)</f>
        <v>462.39</v>
      </c>
      <c r="J51" s="2">
        <f>VLOOKUP(Table3[[#This Row],[order_id]],Table4[#All],4,FALSE)</f>
        <v>5</v>
      </c>
      <c r="K51" s="2">
        <f>VLOOKUP(Table3[[#This Row],[order_id]],Table4[#All],5,FALSE)</f>
        <v>504.86</v>
      </c>
      <c r="L51" s="2">
        <f>VLOOKUP(Table3[[#This Row],[order_id]],Table4[#All],6,FALSE)</f>
        <v>2524.3000000000002</v>
      </c>
      <c r="M51" s="5">
        <v>44976</v>
      </c>
      <c r="N51" s="6" t="str">
        <f t="shared" si="3"/>
        <v>2023</v>
      </c>
      <c r="O51" s="2" t="str">
        <f t="shared" si="4"/>
        <v>February</v>
      </c>
      <c r="P51" s="2" t="str">
        <f t="shared" si="5"/>
        <v>Sunday</v>
      </c>
      <c r="Q51" s="2">
        <v>325.44</v>
      </c>
    </row>
    <row r="52" spans="1:17" ht="15.75" customHeight="1">
      <c r="A52" s="2">
        <v>51</v>
      </c>
      <c r="B52" s="2">
        <v>97</v>
      </c>
      <c r="C52" s="2" t="str">
        <f>VLOOKUP(Table3[[#This Row],[order_id]],customers!A:E,2,FALSE)</f>
        <v>Emma Gomez</v>
      </c>
      <c r="D52" s="2" t="str">
        <f>VLOOKUP(Table3[[#This Row],[order_id]],Table7[#All],3,FALSE)</f>
        <v>Male</v>
      </c>
      <c r="E52" s="2">
        <f>VLOOKUP(Table3[[#This Row],[order_id]],Table7[#All],4,FALSE)</f>
        <v>61</v>
      </c>
      <c r="F52" s="2" t="str">
        <f>VLOOKUP(Table3[[#This Row],[order_id]],Table7[#All],5,FALSE)</f>
        <v>Los Angeles</v>
      </c>
      <c r="G52" s="2" t="str">
        <f>VLOOKUP(Table3[[#This Row],[order_id]],Table1[#All],2,FALSE)</f>
        <v>Apple Watch Series 8</v>
      </c>
      <c r="H52" s="2" t="str">
        <f>VLOOKUP(Table3[[#This Row],[order_id]],Table1[#All],3,FALSE)</f>
        <v>Accessories</v>
      </c>
      <c r="I52" s="2">
        <f>VLOOKUP(Table3[[#This Row],[order_id]],Table1[#All],4,FALSE)</f>
        <v>286.2</v>
      </c>
      <c r="J52" s="2">
        <f>VLOOKUP(Table3[[#This Row],[order_id]],Table4[#All],4,FALSE)</f>
        <v>3</v>
      </c>
      <c r="K52" s="2">
        <f>VLOOKUP(Table3[[#This Row],[order_id]],Table4[#All],5,FALSE)</f>
        <v>276.31</v>
      </c>
      <c r="L52" s="2">
        <f>VLOOKUP(Table3[[#This Row],[order_id]],Table4[#All],6,FALSE)</f>
        <v>828.93000000000006</v>
      </c>
      <c r="M52" s="5">
        <v>44977</v>
      </c>
      <c r="N52" s="6" t="str">
        <f t="shared" si="3"/>
        <v>2023</v>
      </c>
      <c r="O52" s="2" t="str">
        <f t="shared" si="4"/>
        <v>February</v>
      </c>
      <c r="P52" s="2" t="str">
        <f t="shared" si="5"/>
        <v>Monday</v>
      </c>
      <c r="Q52" s="2">
        <v>905.84</v>
      </c>
    </row>
    <row r="53" spans="1:17" ht="15.75" customHeight="1">
      <c r="A53" s="2">
        <v>52</v>
      </c>
      <c r="B53" s="2">
        <v>16</v>
      </c>
      <c r="C53" s="2" t="str">
        <f>VLOOKUP(Table3[[#This Row],[order_id]],customers!A:E,2,FALSE)</f>
        <v>Olivia Phillips</v>
      </c>
      <c r="D53" s="2" t="str">
        <f>VLOOKUP(Table3[[#This Row],[order_id]],Table7[#All],3,FALSE)</f>
        <v>Male</v>
      </c>
      <c r="E53" s="2">
        <f>VLOOKUP(Table3[[#This Row],[order_id]],Table7[#All],4,FALSE)</f>
        <v>24</v>
      </c>
      <c r="F53" s="2" t="str">
        <f>VLOOKUP(Table3[[#This Row],[order_id]],Table7[#All],5,FALSE)</f>
        <v>New York</v>
      </c>
      <c r="G53" s="2" t="str">
        <f>VLOOKUP(Table3[[#This Row],[order_id]],Table1[#All],2,FALSE)</f>
        <v>Longchamp Le Pliage Tote</v>
      </c>
      <c r="H53" s="2" t="str">
        <f>VLOOKUP(Table3[[#This Row],[order_id]],Table1[#All],3,FALSE)</f>
        <v>Home Appliances</v>
      </c>
      <c r="I53" s="2">
        <f>VLOOKUP(Table3[[#This Row],[order_id]],Table1[#All],4,FALSE)</f>
        <v>301.95</v>
      </c>
      <c r="J53" s="2">
        <f>VLOOKUP(Table3[[#This Row],[order_id]],Table4[#All],4,FALSE)</f>
        <v>3</v>
      </c>
      <c r="K53" s="2">
        <f>VLOOKUP(Table3[[#This Row],[order_id]],Table4[#All],5,FALSE)</f>
        <v>34.71</v>
      </c>
      <c r="L53" s="2">
        <f>VLOOKUP(Table3[[#This Row],[order_id]],Table4[#All],6,FALSE)</f>
        <v>104.13</v>
      </c>
      <c r="M53" s="5">
        <v>44978</v>
      </c>
      <c r="N53" s="6" t="str">
        <f t="shared" si="3"/>
        <v>2023</v>
      </c>
      <c r="O53" s="2" t="str">
        <f t="shared" si="4"/>
        <v>February</v>
      </c>
      <c r="P53" s="2" t="str">
        <f t="shared" si="5"/>
        <v>Tuesday</v>
      </c>
      <c r="Q53" s="2">
        <v>336.05</v>
      </c>
    </row>
    <row r="54" spans="1:17" ht="15.75" customHeight="1">
      <c r="A54" s="2">
        <v>53</v>
      </c>
      <c r="B54" s="2">
        <v>73</v>
      </c>
      <c r="C54" s="2" t="str">
        <f>VLOOKUP(Table3[[#This Row],[order_id]],customers!A:E,2,FALSE)</f>
        <v>Ava Evans</v>
      </c>
      <c r="D54" s="2" t="str">
        <f>VLOOKUP(Table3[[#This Row],[order_id]],Table7[#All],3,FALSE)</f>
        <v>Female</v>
      </c>
      <c r="E54" s="2">
        <f>VLOOKUP(Table3[[#This Row],[order_id]],Table7[#All],4,FALSE)</f>
        <v>63</v>
      </c>
      <c r="F54" s="2" t="str">
        <f>VLOOKUP(Table3[[#This Row],[order_id]],Table7[#All],5,FALSE)</f>
        <v>Chicago</v>
      </c>
      <c r="G54" s="2" t="str">
        <f>VLOOKUP(Table3[[#This Row],[order_id]],Table1[#All],2,FALSE)</f>
        <v>LG OLED55C1PUB Alexa Built-In OLED TV</v>
      </c>
      <c r="H54" s="2" t="str">
        <f>VLOOKUP(Table3[[#This Row],[order_id]],Table1[#All],3,FALSE)</f>
        <v>Electronics</v>
      </c>
      <c r="I54" s="2">
        <f>VLOOKUP(Table3[[#This Row],[order_id]],Table1[#All],4,FALSE)</f>
        <v>515.09</v>
      </c>
      <c r="J54" s="2">
        <f>VLOOKUP(Table3[[#This Row],[order_id]],Table4[#All],4,FALSE)</f>
        <v>3</v>
      </c>
      <c r="K54" s="2">
        <f>VLOOKUP(Table3[[#This Row],[order_id]],Table4[#All],5,FALSE)</f>
        <v>734.26</v>
      </c>
      <c r="L54" s="2">
        <f>VLOOKUP(Table3[[#This Row],[order_id]],Table4[#All],6,FALSE)</f>
        <v>2202.7799999999997</v>
      </c>
      <c r="M54" s="5">
        <v>44979</v>
      </c>
      <c r="N54" s="6" t="str">
        <f t="shared" si="3"/>
        <v>2023</v>
      </c>
      <c r="O54" s="2" t="str">
        <f t="shared" si="4"/>
        <v>February</v>
      </c>
      <c r="P54" s="2" t="str">
        <f t="shared" si="5"/>
        <v>Wednesday</v>
      </c>
      <c r="Q54" s="2">
        <v>1989.1</v>
      </c>
    </row>
    <row r="55" spans="1:17" ht="15.75" customHeight="1">
      <c r="A55" s="2">
        <v>54</v>
      </c>
      <c r="B55" s="2">
        <v>12</v>
      </c>
      <c r="C55" s="2" t="str">
        <f>VLOOKUP(Table3[[#This Row],[order_id]],customers!A:E,2,FALSE)</f>
        <v>Isabella Turner</v>
      </c>
      <c r="D55" s="2" t="str">
        <f>VLOOKUP(Table3[[#This Row],[order_id]],Table7[#All],3,FALSE)</f>
        <v>Female</v>
      </c>
      <c r="E55" s="2">
        <f>VLOOKUP(Table3[[#This Row],[order_id]],Table7[#All],4,FALSE)</f>
        <v>23</v>
      </c>
      <c r="F55" s="2" t="str">
        <f>VLOOKUP(Table3[[#This Row],[order_id]],Table7[#All],5,FALSE)</f>
        <v>New York</v>
      </c>
      <c r="G55" s="2" t="str">
        <f>VLOOKUP(Table3[[#This Row],[order_id]],Table1[#All],2,FALSE)</f>
        <v>DJI Mini 2 Drone</v>
      </c>
      <c r="H55" s="2" t="str">
        <f>VLOOKUP(Table3[[#This Row],[order_id]],Table1[#All],3,FALSE)</f>
        <v>Electronics</v>
      </c>
      <c r="I55" s="2">
        <f>VLOOKUP(Table3[[#This Row],[order_id]],Table1[#All],4,FALSE)</f>
        <v>128.28</v>
      </c>
      <c r="J55" s="2">
        <f>VLOOKUP(Table3[[#This Row],[order_id]],Table4[#All],4,FALSE)</f>
        <v>3</v>
      </c>
      <c r="K55" s="2">
        <f>VLOOKUP(Table3[[#This Row],[order_id]],Table4[#All],5,FALSE)</f>
        <v>31.31</v>
      </c>
      <c r="L55" s="2">
        <f>VLOOKUP(Table3[[#This Row],[order_id]],Table4[#All],6,FALSE)</f>
        <v>93.929999999999993</v>
      </c>
      <c r="M55" s="5">
        <v>44980</v>
      </c>
      <c r="N55" s="6" t="str">
        <f t="shared" si="3"/>
        <v>2023</v>
      </c>
      <c r="O55" s="2" t="str">
        <f t="shared" si="4"/>
        <v>February</v>
      </c>
      <c r="P55" s="2" t="str">
        <f t="shared" si="5"/>
        <v>Thursday</v>
      </c>
      <c r="Q55" s="2">
        <v>1905.2</v>
      </c>
    </row>
    <row r="56" spans="1:17" ht="15.75" customHeight="1">
      <c r="A56" s="2">
        <v>55</v>
      </c>
      <c r="B56" s="2">
        <v>43</v>
      </c>
      <c r="C56" s="2" t="str">
        <f>VLOOKUP(Table3[[#This Row],[order_id]],customers!A:E,2,FALSE)</f>
        <v>Sophia Diaz</v>
      </c>
      <c r="D56" s="2" t="str">
        <f>VLOOKUP(Table3[[#This Row],[order_id]],Table7[#All],3,FALSE)</f>
        <v>Female</v>
      </c>
      <c r="E56" s="2">
        <f>VLOOKUP(Table3[[#This Row],[order_id]],Table7[#All],4,FALSE)</f>
        <v>34</v>
      </c>
      <c r="F56" s="2" t="str">
        <f>VLOOKUP(Table3[[#This Row],[order_id]],Table7[#All],5,FALSE)</f>
        <v>Houston</v>
      </c>
      <c r="G56" s="2" t="str">
        <f>VLOOKUP(Table3[[#This Row],[order_id]],Table1[#All],2,FALSE)</f>
        <v>Dell UltraSharp U2720Q Monitor</v>
      </c>
      <c r="H56" s="2" t="str">
        <f>VLOOKUP(Table3[[#This Row],[order_id]],Table1[#All],3,FALSE)</f>
        <v>Accessories</v>
      </c>
      <c r="I56" s="2">
        <f>VLOOKUP(Table3[[#This Row],[order_id]],Table1[#All],4,FALSE)</f>
        <v>308.70999999999998</v>
      </c>
      <c r="J56" s="2">
        <f>VLOOKUP(Table3[[#This Row],[order_id]],Table4[#All],4,FALSE)</f>
        <v>2</v>
      </c>
      <c r="K56" s="2">
        <f>VLOOKUP(Table3[[#This Row],[order_id]],Table4[#All],5,FALSE)</f>
        <v>893.18</v>
      </c>
      <c r="L56" s="2">
        <f>VLOOKUP(Table3[[#This Row],[order_id]],Table4[#All],6,FALSE)</f>
        <v>1786.36</v>
      </c>
      <c r="M56" s="5">
        <v>44981</v>
      </c>
      <c r="N56" s="6" t="str">
        <f t="shared" si="3"/>
        <v>2023</v>
      </c>
      <c r="O56" s="2" t="str">
        <f t="shared" si="4"/>
        <v>February</v>
      </c>
      <c r="P56" s="2" t="str">
        <f t="shared" si="5"/>
        <v>Friday</v>
      </c>
      <c r="Q56" s="2">
        <v>999.07</v>
      </c>
    </row>
    <row r="57" spans="1:17" ht="15.75" customHeight="1">
      <c r="A57" s="2">
        <v>56</v>
      </c>
      <c r="B57" s="2">
        <v>7</v>
      </c>
      <c r="C57" s="2" t="str">
        <f>VLOOKUP(Table3[[#This Row],[order_id]],customers!A:E,2,FALSE)</f>
        <v>Mia Parker</v>
      </c>
      <c r="D57" s="2" t="str">
        <f>VLOOKUP(Table3[[#This Row],[order_id]],Table7[#All],3,FALSE)</f>
        <v>Female</v>
      </c>
      <c r="E57" s="2">
        <f>VLOOKUP(Table3[[#This Row],[order_id]],Table7[#All],4,FALSE)</f>
        <v>46</v>
      </c>
      <c r="F57" s="2" t="str">
        <f>VLOOKUP(Table3[[#This Row],[order_id]],Table7[#All],5,FALSE)</f>
        <v>Chicago</v>
      </c>
      <c r="G57" s="2" t="str">
        <f>VLOOKUP(Table3[[#This Row],[order_id]],Table1[#All],2,FALSE)</f>
        <v>Herschel Little America Backpack</v>
      </c>
      <c r="H57" s="2" t="str">
        <f>VLOOKUP(Table3[[#This Row],[order_id]],Table1[#All],3,FALSE)</f>
        <v>Home Appliances</v>
      </c>
      <c r="I57" s="2">
        <f>VLOOKUP(Table3[[#This Row],[order_id]],Table1[#All],4,FALSE)</f>
        <v>793.83</v>
      </c>
      <c r="J57" s="2">
        <f>VLOOKUP(Table3[[#This Row],[order_id]],Table4[#All],4,FALSE)</f>
        <v>5</v>
      </c>
      <c r="K57" s="2">
        <f>VLOOKUP(Table3[[#This Row],[order_id]],Table4[#All],5,FALSE)</f>
        <v>220.87</v>
      </c>
      <c r="L57" s="2">
        <f>VLOOKUP(Table3[[#This Row],[order_id]],Table4[#All],6,FALSE)</f>
        <v>1104.3499999999999</v>
      </c>
      <c r="M57" s="5">
        <v>44982</v>
      </c>
      <c r="N57" s="6" t="str">
        <f t="shared" si="3"/>
        <v>2023</v>
      </c>
      <c r="O57" s="2" t="str">
        <f t="shared" si="4"/>
        <v>February</v>
      </c>
      <c r="P57" s="2" t="str">
        <f t="shared" si="5"/>
        <v>Saturday</v>
      </c>
      <c r="Q57" s="2">
        <v>1220.97</v>
      </c>
    </row>
    <row r="58" spans="1:17" ht="15.75" customHeight="1">
      <c r="A58" s="2">
        <v>57</v>
      </c>
      <c r="B58" s="2">
        <v>29</v>
      </c>
      <c r="C58" s="2" t="str">
        <f>VLOOKUP(Table3[[#This Row],[order_id]],customers!A:E,2,FALSE)</f>
        <v>Charlotte Cruz</v>
      </c>
      <c r="D58" s="2" t="str">
        <f>VLOOKUP(Table3[[#This Row],[order_id]],Table7[#All],3,FALSE)</f>
        <v>Female</v>
      </c>
      <c r="E58" s="2">
        <f>VLOOKUP(Table3[[#This Row],[order_id]],Table7[#All],4,FALSE)</f>
        <v>54</v>
      </c>
      <c r="F58" s="2" t="str">
        <f>VLOOKUP(Table3[[#This Row],[order_id]],Table7[#All],5,FALSE)</f>
        <v>Phoenix</v>
      </c>
      <c r="G58" s="2" t="str">
        <f>VLOOKUP(Table3[[#This Row],[order_id]],Table1[#All],2,FALSE)</f>
        <v>TCL 6-Series 65-Inch 4K TV</v>
      </c>
      <c r="H58" s="2" t="str">
        <f>VLOOKUP(Table3[[#This Row],[order_id]],Table1[#All],3,FALSE)</f>
        <v>Home Appliances</v>
      </c>
      <c r="I58" s="2">
        <f>VLOOKUP(Table3[[#This Row],[order_id]],Table1[#All],4,FALSE)</f>
        <v>887.61</v>
      </c>
      <c r="J58" s="2">
        <f>VLOOKUP(Table3[[#This Row],[order_id]],Table4[#All],4,FALSE)</f>
        <v>5</v>
      </c>
      <c r="K58" s="2">
        <f>VLOOKUP(Table3[[#This Row],[order_id]],Table4[#All],5,FALSE)</f>
        <v>144.41</v>
      </c>
      <c r="L58" s="2">
        <f>VLOOKUP(Table3[[#This Row],[order_id]],Table4[#All],6,FALSE)</f>
        <v>722.05</v>
      </c>
      <c r="M58" s="5">
        <v>44983</v>
      </c>
      <c r="N58" s="6" t="str">
        <f t="shared" si="3"/>
        <v>2023</v>
      </c>
      <c r="O58" s="2" t="str">
        <f t="shared" si="4"/>
        <v>February</v>
      </c>
      <c r="P58" s="2" t="str">
        <f t="shared" si="5"/>
        <v>Sunday</v>
      </c>
      <c r="Q58" s="2">
        <v>733.58</v>
      </c>
    </row>
    <row r="59" spans="1:17" ht="15.75" customHeight="1">
      <c r="A59" s="2">
        <v>58</v>
      </c>
      <c r="B59" s="2">
        <v>63</v>
      </c>
      <c r="C59" s="2" t="str">
        <f>VLOOKUP(Table3[[#This Row],[order_id]],customers!A:E,2,FALSE)</f>
        <v>Amelia Edwards</v>
      </c>
      <c r="D59" s="2" t="str">
        <f>VLOOKUP(Table3[[#This Row],[order_id]],Table7[#All],3,FALSE)</f>
        <v>Female</v>
      </c>
      <c r="E59" s="2">
        <f>VLOOKUP(Table3[[#This Row],[order_id]],Table7[#All],4,FALSE)</f>
        <v>60</v>
      </c>
      <c r="F59" s="2" t="str">
        <f>VLOOKUP(Table3[[#This Row],[order_id]],Table7[#All],5,FALSE)</f>
        <v>Phoenix</v>
      </c>
      <c r="G59" s="2" t="str">
        <f>VLOOKUP(Table3[[#This Row],[order_id]],Table1[#All],2,FALSE)</f>
        <v>iRobot Roomba i7+ Robot Vacuum</v>
      </c>
      <c r="H59" s="2" t="str">
        <f>VLOOKUP(Table3[[#This Row],[order_id]],Table1[#All],3,FALSE)</f>
        <v>Home Appliances</v>
      </c>
      <c r="I59" s="2">
        <f>VLOOKUP(Table3[[#This Row],[order_id]],Table1[#All],4,FALSE)</f>
        <v>330.13</v>
      </c>
      <c r="J59" s="2">
        <f>VLOOKUP(Table3[[#This Row],[order_id]],Table4[#All],4,FALSE)</f>
        <v>5</v>
      </c>
      <c r="K59" s="2">
        <f>VLOOKUP(Table3[[#This Row],[order_id]],Table4[#All],5,FALSE)</f>
        <v>736.45</v>
      </c>
      <c r="L59" s="2">
        <f>VLOOKUP(Table3[[#This Row],[order_id]],Table4[#All],6,FALSE)</f>
        <v>3682.25</v>
      </c>
      <c r="M59" s="5">
        <v>44984</v>
      </c>
      <c r="N59" s="6" t="str">
        <f t="shared" si="3"/>
        <v>2023</v>
      </c>
      <c r="O59" s="2" t="str">
        <f t="shared" si="4"/>
        <v>February</v>
      </c>
      <c r="P59" s="2" t="str">
        <f t="shared" si="5"/>
        <v>Monday</v>
      </c>
      <c r="Q59" s="2">
        <v>1168.56</v>
      </c>
    </row>
    <row r="60" spans="1:17" ht="15.75" customHeight="1">
      <c r="A60" s="2">
        <v>59</v>
      </c>
      <c r="B60" s="2">
        <v>68</v>
      </c>
      <c r="C60" s="2" t="str">
        <f>VLOOKUP(Table3[[#This Row],[order_id]],customers!A:E,2,FALSE)</f>
        <v>Evelyn Collins</v>
      </c>
      <c r="D60" s="2" t="str">
        <f>VLOOKUP(Table3[[#This Row],[order_id]],Table7[#All],3,FALSE)</f>
        <v>Female</v>
      </c>
      <c r="E60" s="2">
        <f>VLOOKUP(Table3[[#This Row],[order_id]],Table7[#All],4,FALSE)</f>
        <v>56</v>
      </c>
      <c r="F60" s="2" t="str">
        <f>VLOOKUP(Table3[[#This Row],[order_id]],Table7[#All],5,FALSE)</f>
        <v>Los Angeles</v>
      </c>
      <c r="G60" s="2" t="str">
        <f>VLOOKUP(Table3[[#This Row],[order_id]],Table1[#All],2,FALSE)</f>
        <v>Logitech MX Master 3S Mouse</v>
      </c>
      <c r="H60" s="2" t="str">
        <f>VLOOKUP(Table3[[#This Row],[order_id]],Table1[#All],3,FALSE)</f>
        <v>Electronics</v>
      </c>
      <c r="I60" s="2">
        <f>VLOOKUP(Table3[[#This Row],[order_id]],Table1[#All],4,FALSE)</f>
        <v>102.92</v>
      </c>
      <c r="J60" s="2">
        <f>VLOOKUP(Table3[[#This Row],[order_id]],Table4[#All],4,FALSE)</f>
        <v>1</v>
      </c>
      <c r="K60" s="2">
        <f>VLOOKUP(Table3[[#This Row],[order_id]],Table4[#All],5,FALSE)</f>
        <v>197.66</v>
      </c>
      <c r="L60" s="2">
        <f>VLOOKUP(Table3[[#This Row],[order_id]],Table4[#All],6,FALSE)</f>
        <v>197.66</v>
      </c>
      <c r="M60" s="5">
        <v>44985</v>
      </c>
      <c r="N60" s="6" t="str">
        <f t="shared" si="3"/>
        <v>2023</v>
      </c>
      <c r="O60" s="2" t="str">
        <f t="shared" si="4"/>
        <v>February</v>
      </c>
      <c r="P60" s="2" t="str">
        <f t="shared" si="5"/>
        <v>Tuesday</v>
      </c>
      <c r="Q60" s="2">
        <v>1604.87</v>
      </c>
    </row>
    <row r="61" spans="1:17" ht="15.75" customHeight="1">
      <c r="A61" s="2">
        <v>60</v>
      </c>
      <c r="B61" s="2">
        <v>5</v>
      </c>
      <c r="C61" s="2" t="str">
        <f>VLOOKUP(Table3[[#This Row],[order_id]],customers!A:E,2,FALSE)</f>
        <v>Abigail Reyes</v>
      </c>
      <c r="D61" s="2" t="str">
        <f>VLOOKUP(Table3[[#This Row],[order_id]],Table7[#All],3,FALSE)</f>
        <v>Female</v>
      </c>
      <c r="E61" s="2">
        <f>VLOOKUP(Table3[[#This Row],[order_id]],Table7[#All],4,FALSE)</f>
        <v>31</v>
      </c>
      <c r="F61" s="2" t="str">
        <f>VLOOKUP(Table3[[#This Row],[order_id]],Table7[#All],5,FALSE)</f>
        <v>Los Angeles</v>
      </c>
      <c r="G61" s="2" t="str">
        <f>VLOOKUP(Table3[[#This Row],[order_id]],Table1[#All],2,FALSE)</f>
        <v>Coach Signature Canvas Wallet</v>
      </c>
      <c r="H61" s="2" t="str">
        <f>VLOOKUP(Table3[[#This Row],[order_id]],Table1[#All],3,FALSE)</f>
        <v>Electronics</v>
      </c>
      <c r="I61" s="2">
        <f>VLOOKUP(Table3[[#This Row],[order_id]],Table1[#All],4,FALSE)</f>
        <v>281.2</v>
      </c>
      <c r="J61" s="2">
        <f>VLOOKUP(Table3[[#This Row],[order_id]],Table4[#All],4,FALSE)</f>
        <v>3</v>
      </c>
      <c r="K61" s="2">
        <f>VLOOKUP(Table3[[#This Row],[order_id]],Table4[#All],5,FALSE)</f>
        <v>134.76</v>
      </c>
      <c r="L61" s="2">
        <f>VLOOKUP(Table3[[#This Row],[order_id]],Table4[#All],6,FALSE)</f>
        <v>404.28</v>
      </c>
      <c r="M61" s="5">
        <v>44986</v>
      </c>
      <c r="N61" s="6" t="str">
        <f t="shared" si="3"/>
        <v>2023</v>
      </c>
      <c r="O61" s="2" t="str">
        <f t="shared" si="4"/>
        <v>March</v>
      </c>
      <c r="P61" s="2" t="str">
        <f t="shared" si="5"/>
        <v>Wednesday</v>
      </c>
      <c r="Q61" s="2">
        <v>764.29</v>
      </c>
    </row>
    <row r="62" spans="1:17" ht="15.75" customHeight="1">
      <c r="A62" s="2">
        <v>61</v>
      </c>
      <c r="B62" s="2">
        <v>18</v>
      </c>
      <c r="C62" s="2" t="str">
        <f>VLOOKUP(Table3[[#This Row],[order_id]],customers!A:E,2,FALSE)</f>
        <v>Harper Stewart</v>
      </c>
      <c r="D62" s="2" t="str">
        <f>VLOOKUP(Table3[[#This Row],[order_id]],Table7[#All],3,FALSE)</f>
        <v>Female</v>
      </c>
      <c r="E62" s="2">
        <f>VLOOKUP(Table3[[#This Row],[order_id]],Table7[#All],4,FALSE)</f>
        <v>51</v>
      </c>
      <c r="F62" s="2" t="str">
        <f>VLOOKUP(Table3[[#This Row],[order_id]],Table7[#All],5,FALSE)</f>
        <v>Los Angeles</v>
      </c>
      <c r="G62" s="2" t="str">
        <f>VLOOKUP(Table3[[#This Row],[order_id]],Table1[#All],2,FALSE)</f>
        <v>Lenovo ThinkPad X1 Carbon Gen 9</v>
      </c>
      <c r="H62" s="2" t="str">
        <f>VLOOKUP(Table3[[#This Row],[order_id]],Table1[#All],3,FALSE)</f>
        <v>Electronics</v>
      </c>
      <c r="I62" s="2">
        <f>VLOOKUP(Table3[[#This Row],[order_id]],Table1[#All],4,FALSE)</f>
        <v>379.09</v>
      </c>
      <c r="J62" s="2">
        <f>VLOOKUP(Table3[[#This Row],[order_id]],Table4[#All],4,FALSE)</f>
        <v>7</v>
      </c>
      <c r="K62" s="2">
        <f>VLOOKUP(Table3[[#This Row],[order_id]],Table4[#All],5,FALSE)</f>
        <v>256.32</v>
      </c>
      <c r="L62" s="2">
        <f>VLOOKUP(Table3[[#This Row],[order_id]],Table4[#All],6,FALSE)</f>
        <v>1794.24</v>
      </c>
      <c r="M62" s="5">
        <v>44987</v>
      </c>
      <c r="N62" s="6" t="str">
        <f t="shared" si="3"/>
        <v>2023</v>
      </c>
      <c r="O62" s="2" t="str">
        <f t="shared" si="4"/>
        <v>March</v>
      </c>
      <c r="P62" s="2" t="str">
        <f t="shared" si="5"/>
        <v>Thursday</v>
      </c>
      <c r="Q62" s="2">
        <v>1594.54</v>
      </c>
    </row>
    <row r="63" spans="1:17" ht="15.75" customHeight="1">
      <c r="A63" s="2">
        <v>62</v>
      </c>
      <c r="B63" s="2">
        <v>62</v>
      </c>
      <c r="C63" s="2" t="str">
        <f>VLOOKUP(Table3[[#This Row],[order_id]],customers!A:E,2,FALSE)</f>
        <v>Emily Morris</v>
      </c>
      <c r="D63" s="2" t="str">
        <f>VLOOKUP(Table3[[#This Row],[order_id]],Table7[#All],3,FALSE)</f>
        <v>Female</v>
      </c>
      <c r="E63" s="2">
        <f>VLOOKUP(Table3[[#This Row],[order_id]],Table7[#All],4,FALSE)</f>
        <v>36</v>
      </c>
      <c r="F63" s="2" t="str">
        <f>VLOOKUP(Table3[[#This Row],[order_id]],Table7[#All],5,FALSE)</f>
        <v>Houston</v>
      </c>
      <c r="G63" s="2" t="str">
        <f>VLOOKUP(Table3[[#This Row],[order_id]],Table1[#All],2,FALSE)</f>
        <v>Tiffany &amp; Co. Sterling Silver Bracelet</v>
      </c>
      <c r="H63" s="2" t="str">
        <f>VLOOKUP(Table3[[#This Row],[order_id]],Table1[#All],3,FALSE)</f>
        <v>Accessories</v>
      </c>
      <c r="I63" s="2">
        <f>VLOOKUP(Table3[[#This Row],[order_id]],Table1[#All],4,FALSE)</f>
        <v>758.86</v>
      </c>
      <c r="J63" s="2">
        <f>VLOOKUP(Table3[[#This Row],[order_id]],Table4[#All],4,FALSE)</f>
        <v>5</v>
      </c>
      <c r="K63" s="2">
        <f>VLOOKUP(Table3[[#This Row],[order_id]],Table4[#All],5,FALSE)</f>
        <v>47.46</v>
      </c>
      <c r="L63" s="2">
        <f>VLOOKUP(Table3[[#This Row],[order_id]],Table4[#All],6,FALSE)</f>
        <v>237.3</v>
      </c>
      <c r="M63" s="5">
        <v>44988</v>
      </c>
      <c r="N63" s="6" t="str">
        <f t="shared" si="3"/>
        <v>2023</v>
      </c>
      <c r="O63" s="2" t="str">
        <f t="shared" si="4"/>
        <v>March</v>
      </c>
      <c r="P63" s="2" t="str">
        <f t="shared" si="5"/>
        <v>Friday</v>
      </c>
      <c r="Q63" s="2">
        <v>154.13999999999999</v>
      </c>
    </row>
    <row r="64" spans="1:17" ht="15.75" customHeight="1">
      <c r="A64" s="2">
        <v>63</v>
      </c>
      <c r="B64" s="2">
        <v>38</v>
      </c>
      <c r="C64" s="2" t="str">
        <f>VLOOKUP(Table3[[#This Row],[order_id]],customers!A:E,2,FALSE)</f>
        <v>Ella Morales</v>
      </c>
      <c r="D64" s="2" t="str">
        <f>VLOOKUP(Table3[[#This Row],[order_id]],Table7[#All],3,FALSE)</f>
        <v>Female</v>
      </c>
      <c r="E64" s="2">
        <f>VLOOKUP(Table3[[#This Row],[order_id]],Table7[#All],4,FALSE)</f>
        <v>48</v>
      </c>
      <c r="F64" s="2" t="str">
        <f>VLOOKUP(Table3[[#This Row],[order_id]],Table7[#All],5,FALSE)</f>
        <v>Phoenix</v>
      </c>
      <c r="G64" s="2" t="str">
        <f>VLOOKUP(Table3[[#This Row],[order_id]],Table1[#All],2,FALSE)</f>
        <v>Breville Barista Express Espresso Machine</v>
      </c>
      <c r="H64" s="2" t="str">
        <f>VLOOKUP(Table3[[#This Row],[order_id]],Table1[#All],3,FALSE)</f>
        <v>Electronics</v>
      </c>
      <c r="I64" s="2">
        <f>VLOOKUP(Table3[[#This Row],[order_id]],Table1[#All],4,FALSE)</f>
        <v>362.22</v>
      </c>
      <c r="J64" s="2">
        <f>VLOOKUP(Table3[[#This Row],[order_id]],Table4[#All],4,FALSE)</f>
        <v>9</v>
      </c>
      <c r="K64" s="2">
        <f>VLOOKUP(Table3[[#This Row],[order_id]],Table4[#All],5,FALSE)</f>
        <v>12.12</v>
      </c>
      <c r="L64" s="2">
        <f>VLOOKUP(Table3[[#This Row],[order_id]],Table4[#All],6,FALSE)</f>
        <v>109.08</v>
      </c>
      <c r="M64" s="5">
        <v>44989</v>
      </c>
      <c r="N64" s="6" t="str">
        <f t="shared" si="3"/>
        <v>2023</v>
      </c>
      <c r="O64" s="2" t="str">
        <f t="shared" si="4"/>
        <v>March</v>
      </c>
      <c r="P64" s="2" t="str">
        <f t="shared" si="5"/>
        <v>Saturday</v>
      </c>
      <c r="Q64" s="2">
        <v>826.49</v>
      </c>
    </row>
    <row r="65" spans="1:17" ht="15.75" customHeight="1">
      <c r="A65" s="2">
        <v>64</v>
      </c>
      <c r="B65" s="2">
        <v>93</v>
      </c>
      <c r="C65" s="2" t="str">
        <f>VLOOKUP(Table3[[#This Row],[order_id]],customers!A:E,2,FALSE)</f>
        <v>Elizabeth Murphy</v>
      </c>
      <c r="D65" s="2" t="str">
        <f>VLOOKUP(Table3[[#This Row],[order_id]],Table7[#All],3,FALSE)</f>
        <v>Female</v>
      </c>
      <c r="E65" s="2">
        <f>VLOOKUP(Table3[[#This Row],[order_id]],Table7[#All],4,FALSE)</f>
        <v>64</v>
      </c>
      <c r="F65" s="2" t="str">
        <f>VLOOKUP(Table3[[#This Row],[order_id]],Table7[#All],5,FALSE)</f>
        <v>Chicago</v>
      </c>
      <c r="G65" s="2" t="str">
        <f>VLOOKUP(Table3[[#This Row],[order_id]],Table1[#All],2,FALSE)</f>
        <v>Giorgio Armani Silk Tie</v>
      </c>
      <c r="H65" s="2" t="str">
        <f>VLOOKUP(Table3[[#This Row],[order_id]],Table1[#All],3,FALSE)</f>
        <v>Accessories</v>
      </c>
      <c r="I65" s="2">
        <f>VLOOKUP(Table3[[#This Row],[order_id]],Table1[#All],4,FALSE)</f>
        <v>538.14</v>
      </c>
      <c r="J65" s="2">
        <f>VLOOKUP(Table3[[#This Row],[order_id]],Table4[#All],4,FALSE)</f>
        <v>9</v>
      </c>
      <c r="K65" s="2">
        <f>VLOOKUP(Table3[[#This Row],[order_id]],Table4[#All],5,FALSE)</f>
        <v>452.84</v>
      </c>
      <c r="L65" s="2">
        <f>VLOOKUP(Table3[[#This Row],[order_id]],Table4[#All],6,FALSE)</f>
        <v>4075.56</v>
      </c>
      <c r="M65" s="5">
        <v>44990</v>
      </c>
      <c r="N65" s="6" t="str">
        <f t="shared" si="3"/>
        <v>2023</v>
      </c>
      <c r="O65" s="2" t="str">
        <f t="shared" si="4"/>
        <v>March</v>
      </c>
      <c r="P65" s="2" t="str">
        <f t="shared" si="5"/>
        <v>Sunday</v>
      </c>
      <c r="Q65" s="2">
        <v>571.65</v>
      </c>
    </row>
    <row r="66" spans="1:17" ht="15.75" customHeight="1">
      <c r="A66" s="2">
        <v>65</v>
      </c>
      <c r="B66" s="2">
        <v>27</v>
      </c>
      <c r="C66" s="2" t="str">
        <f>VLOOKUP(Table3[[#This Row],[order_id]],customers!A:E,2,FALSE)</f>
        <v>Camila Cook</v>
      </c>
      <c r="D66" s="2" t="str">
        <f>VLOOKUP(Table3[[#This Row],[order_id]],Table7[#All],3,FALSE)</f>
        <v>Female</v>
      </c>
      <c r="E66" s="2">
        <f>VLOOKUP(Table3[[#This Row],[order_id]],Table7[#All],4,FALSE)</f>
        <v>51</v>
      </c>
      <c r="F66" s="2" t="str">
        <f>VLOOKUP(Table3[[#This Row],[order_id]],Table7[#All],5,FALSE)</f>
        <v>Chicago</v>
      </c>
      <c r="G66" s="2" t="str">
        <f>VLOOKUP(Table3[[#This Row],[order_id]],Table1[#All],2,FALSE)</f>
        <v>GoPro HERO11 Black</v>
      </c>
      <c r="H66" s="2" t="str">
        <f>VLOOKUP(Table3[[#This Row],[order_id]],Table1[#All],3,FALSE)</f>
        <v>Home Appliances</v>
      </c>
      <c r="I66" s="2">
        <f>VLOOKUP(Table3[[#This Row],[order_id]],Table1[#All],4,FALSE)</f>
        <v>48.4</v>
      </c>
      <c r="J66" s="2">
        <f>VLOOKUP(Table3[[#This Row],[order_id]],Table4[#All],4,FALSE)</f>
        <v>5</v>
      </c>
      <c r="K66" s="2">
        <f>VLOOKUP(Table3[[#This Row],[order_id]],Table4[#All],5,FALSE)</f>
        <v>46.62</v>
      </c>
      <c r="L66" s="2">
        <f>VLOOKUP(Table3[[#This Row],[order_id]],Table4[#All],6,FALSE)</f>
        <v>233.1</v>
      </c>
      <c r="M66" s="5">
        <v>44991</v>
      </c>
      <c r="N66" s="6" t="str">
        <f t="shared" si="3"/>
        <v>2023</v>
      </c>
      <c r="O66" s="2" t="str">
        <f t="shared" si="4"/>
        <v>March</v>
      </c>
      <c r="P66" s="2" t="str">
        <f t="shared" si="5"/>
        <v>Monday</v>
      </c>
      <c r="Q66" s="2">
        <v>554.99</v>
      </c>
    </row>
    <row r="67" spans="1:17" ht="15.75" customHeight="1">
      <c r="A67" s="2">
        <v>66</v>
      </c>
      <c r="B67" s="2">
        <v>29</v>
      </c>
      <c r="C67" s="2" t="str">
        <f>VLOOKUP(Table3[[#This Row],[order_id]],customers!A:E,2,FALSE)</f>
        <v>Luna Rogers</v>
      </c>
      <c r="D67" s="2" t="str">
        <f>VLOOKUP(Table3[[#This Row],[order_id]],Table7[#All],3,FALSE)</f>
        <v>Female</v>
      </c>
      <c r="E67" s="2">
        <f>VLOOKUP(Table3[[#This Row],[order_id]],Table7[#All],4,FALSE)</f>
        <v>29</v>
      </c>
      <c r="F67" s="2" t="str">
        <f>VLOOKUP(Table3[[#This Row],[order_id]],Table7[#All],5,FALSE)</f>
        <v>Los Angeles</v>
      </c>
      <c r="G67" s="2" t="str">
        <f>VLOOKUP(Table3[[#This Row],[order_id]],Table1[#All],2,FALSE)</f>
        <v>Fossil Hybrid Smartwatch</v>
      </c>
      <c r="H67" s="2" t="str">
        <f>VLOOKUP(Table3[[#This Row],[order_id]],Table1[#All],3,FALSE)</f>
        <v>Accessories</v>
      </c>
      <c r="I67" s="2">
        <f>VLOOKUP(Table3[[#This Row],[order_id]],Table1[#All],4,FALSE)</f>
        <v>944.27</v>
      </c>
      <c r="J67" s="2">
        <f>VLOOKUP(Table3[[#This Row],[order_id]],Table4[#All],4,FALSE)</f>
        <v>4</v>
      </c>
      <c r="K67" s="2">
        <f>VLOOKUP(Table3[[#This Row],[order_id]],Table4[#All],5,FALSE)</f>
        <v>328.58</v>
      </c>
      <c r="L67" s="2">
        <f>VLOOKUP(Table3[[#This Row],[order_id]],Table4[#All],6,FALSE)</f>
        <v>1314.32</v>
      </c>
      <c r="M67" s="5">
        <v>44992</v>
      </c>
      <c r="N67" s="6" t="str">
        <f t="shared" ref="N67:N98" si="6">TEXT(M67,"YYYY")</f>
        <v>2023</v>
      </c>
      <c r="O67" s="2" t="str">
        <f t="shared" ref="O67:O98" si="7">TEXT(M67,"MMMM")</f>
        <v>March</v>
      </c>
      <c r="P67" s="2" t="str">
        <f t="shared" ref="P67:P98" si="8">TEXT(M67,"DDDD")</f>
        <v>Tuesday</v>
      </c>
      <c r="Q67" s="2">
        <v>1817.14</v>
      </c>
    </row>
    <row r="68" spans="1:17" ht="15.75" customHeight="1">
      <c r="A68" s="2">
        <v>67</v>
      </c>
      <c r="B68" s="2">
        <v>85</v>
      </c>
      <c r="C68" s="2" t="str">
        <f>VLOOKUP(Table3[[#This Row],[order_id]],customers!A:E,2,FALSE)</f>
        <v>Sofia Gutierrez</v>
      </c>
      <c r="D68" s="2" t="str">
        <f>VLOOKUP(Table3[[#This Row],[order_id]],Table7[#All],3,FALSE)</f>
        <v>Female</v>
      </c>
      <c r="E68" s="2">
        <f>VLOOKUP(Table3[[#This Row],[order_id]],Table7[#All],4,FALSE)</f>
        <v>31</v>
      </c>
      <c r="F68" s="2" t="str">
        <f>VLOOKUP(Table3[[#This Row],[order_id]],Table7[#All],5,FALSE)</f>
        <v>Chicago</v>
      </c>
      <c r="G68" s="2" t="str">
        <f>VLOOKUP(Table3[[#This Row],[order_id]],Table1[#All],2,FALSE)</f>
        <v>Bose QuietComfort 45 Headphones</v>
      </c>
      <c r="H68" s="2" t="str">
        <f>VLOOKUP(Table3[[#This Row],[order_id]],Table1[#All],3,FALSE)</f>
        <v>Electronics</v>
      </c>
      <c r="I68" s="2">
        <f>VLOOKUP(Table3[[#This Row],[order_id]],Table1[#All],4,FALSE)</f>
        <v>41.71</v>
      </c>
      <c r="J68" s="2">
        <f>VLOOKUP(Table3[[#This Row],[order_id]],Table4[#All],4,FALSE)</f>
        <v>6</v>
      </c>
      <c r="K68" s="2">
        <f>VLOOKUP(Table3[[#This Row],[order_id]],Table4[#All],5,FALSE)</f>
        <v>242.55</v>
      </c>
      <c r="L68" s="2">
        <f>VLOOKUP(Table3[[#This Row],[order_id]],Table4[#All],6,FALSE)</f>
        <v>1455.3000000000002</v>
      </c>
      <c r="M68" s="5">
        <v>44993</v>
      </c>
      <c r="N68" s="6" t="str">
        <f t="shared" si="6"/>
        <v>2023</v>
      </c>
      <c r="O68" s="2" t="str">
        <f t="shared" si="7"/>
        <v>March</v>
      </c>
      <c r="P68" s="2" t="str">
        <f t="shared" si="8"/>
        <v>Wednesday</v>
      </c>
      <c r="Q68" s="2">
        <v>1661.65</v>
      </c>
    </row>
    <row r="69" spans="1:17" ht="15.75" customHeight="1">
      <c r="A69" s="2">
        <v>68</v>
      </c>
      <c r="B69" s="2">
        <v>21</v>
      </c>
      <c r="C69" s="2" t="str">
        <f>VLOOKUP(Table3[[#This Row],[order_id]],customers!A:E,2,FALSE)</f>
        <v>Avery Ortiz</v>
      </c>
      <c r="D69" s="2" t="str">
        <f>VLOOKUP(Table3[[#This Row],[order_id]],Table7[#All],3,FALSE)</f>
        <v>Female</v>
      </c>
      <c r="E69" s="2">
        <f>VLOOKUP(Table3[[#This Row],[order_id]],Table7[#All],4,FALSE)</f>
        <v>27</v>
      </c>
      <c r="F69" s="2" t="str">
        <f>VLOOKUP(Table3[[#This Row],[order_id]],Table7[#All],5,FALSE)</f>
        <v>Phoenix</v>
      </c>
      <c r="G69" s="2" t="str">
        <f>VLOOKUP(Table3[[#This Row],[order_id]],Table1[#All],2,FALSE)</f>
        <v>MCM Stark Backpack</v>
      </c>
      <c r="H69" s="2" t="str">
        <f>VLOOKUP(Table3[[#This Row],[order_id]],Table1[#All],3,FALSE)</f>
        <v>Accessories</v>
      </c>
      <c r="I69" s="2">
        <f>VLOOKUP(Table3[[#This Row],[order_id]],Table1[#All],4,FALSE)</f>
        <v>647.59</v>
      </c>
      <c r="J69" s="2">
        <f>VLOOKUP(Table3[[#This Row],[order_id]],Table4[#All],4,FALSE)</f>
        <v>8</v>
      </c>
      <c r="K69" s="2">
        <f>VLOOKUP(Table3[[#This Row],[order_id]],Table4[#All],5,FALSE)</f>
        <v>762.37</v>
      </c>
      <c r="L69" s="2">
        <f>VLOOKUP(Table3[[#This Row],[order_id]],Table4[#All],6,FALSE)</f>
        <v>6098.96</v>
      </c>
      <c r="M69" s="5">
        <v>44994</v>
      </c>
      <c r="N69" s="6" t="str">
        <f t="shared" si="6"/>
        <v>2023</v>
      </c>
      <c r="O69" s="2" t="str">
        <f t="shared" si="7"/>
        <v>March</v>
      </c>
      <c r="P69" s="2" t="str">
        <f t="shared" si="8"/>
        <v>Thursday</v>
      </c>
      <c r="Q69" s="2">
        <v>464.8</v>
      </c>
    </row>
    <row r="70" spans="1:17" ht="15.75" customHeight="1">
      <c r="A70" s="2">
        <v>69</v>
      </c>
      <c r="B70" s="2">
        <v>8</v>
      </c>
      <c r="C70" s="2" t="str">
        <f>VLOOKUP(Table3[[#This Row],[order_id]],customers!A:E,2,FALSE)</f>
        <v>Mila Morgan</v>
      </c>
      <c r="D70" s="2" t="str">
        <f>VLOOKUP(Table3[[#This Row],[order_id]],Table7[#All],3,FALSE)</f>
        <v>Female</v>
      </c>
      <c r="E70" s="2">
        <f>VLOOKUP(Table3[[#This Row],[order_id]],Table7[#All],4,FALSE)</f>
        <v>63</v>
      </c>
      <c r="F70" s="2" t="str">
        <f>VLOOKUP(Table3[[#This Row],[order_id]],Table7[#All],5,FALSE)</f>
        <v>Los Angeles</v>
      </c>
      <c r="G70" s="2" t="str">
        <f>VLOOKUP(Table3[[#This Row],[order_id]],Table1[#All],2,FALSE)</f>
        <v>Xiaomi Mi Band 6</v>
      </c>
      <c r="H70" s="2" t="str">
        <f>VLOOKUP(Table3[[#This Row],[order_id]],Table1[#All],3,FALSE)</f>
        <v>Home Appliances</v>
      </c>
      <c r="I70" s="2">
        <f>VLOOKUP(Table3[[#This Row],[order_id]],Table1[#All],4,FALSE)</f>
        <v>575.21</v>
      </c>
      <c r="J70" s="2">
        <f>VLOOKUP(Table3[[#This Row],[order_id]],Table4[#All],4,FALSE)</f>
        <v>1</v>
      </c>
      <c r="K70" s="2">
        <f>VLOOKUP(Table3[[#This Row],[order_id]],Table4[#All],5,FALSE)</f>
        <v>986.61</v>
      </c>
      <c r="L70" s="2">
        <f>VLOOKUP(Table3[[#This Row],[order_id]],Table4[#All],6,FALSE)</f>
        <v>986.61</v>
      </c>
      <c r="M70" s="5">
        <v>44995</v>
      </c>
      <c r="N70" s="6" t="str">
        <f t="shared" si="6"/>
        <v>2023</v>
      </c>
      <c r="O70" s="2" t="str">
        <f t="shared" si="7"/>
        <v>March</v>
      </c>
      <c r="P70" s="2" t="str">
        <f t="shared" si="8"/>
        <v>Friday</v>
      </c>
      <c r="Q70" s="2">
        <v>1223.42</v>
      </c>
    </row>
    <row r="71" spans="1:17" ht="15.75" customHeight="1">
      <c r="A71" s="2">
        <v>70</v>
      </c>
      <c r="B71" s="2">
        <v>52</v>
      </c>
      <c r="C71" s="2" t="str">
        <f>VLOOKUP(Table3[[#This Row],[order_id]],customers!A:E,2,FALSE)</f>
        <v>Aria Cooper</v>
      </c>
      <c r="D71" s="2" t="str">
        <f>VLOOKUP(Table3[[#This Row],[order_id]],Table7[#All],3,FALSE)</f>
        <v>Female</v>
      </c>
      <c r="E71" s="2">
        <f>VLOOKUP(Table3[[#This Row],[order_id]],Table7[#All],4,FALSE)</f>
        <v>22</v>
      </c>
      <c r="F71" s="2" t="str">
        <f>VLOOKUP(Table3[[#This Row],[order_id]],Table7[#All],5,FALSE)</f>
        <v>Los Angeles</v>
      </c>
      <c r="G71" s="2" t="str">
        <f>VLOOKUP(Table3[[#This Row],[order_id]],Table1[#All],2,FALSE)</f>
        <v>Razer DeathAdder V2 Gaming Mouse</v>
      </c>
      <c r="H71" s="2" t="str">
        <f>VLOOKUP(Table3[[#This Row],[order_id]],Table1[#All],3,FALSE)</f>
        <v>Electronics</v>
      </c>
      <c r="I71" s="2">
        <f>VLOOKUP(Table3[[#This Row],[order_id]],Table1[#All],4,FALSE)</f>
        <v>437.78</v>
      </c>
      <c r="J71" s="2">
        <f>VLOOKUP(Table3[[#This Row],[order_id]],Table4[#All],4,FALSE)</f>
        <v>1</v>
      </c>
      <c r="K71" s="2">
        <f>VLOOKUP(Table3[[#This Row],[order_id]],Table4[#All],5,FALSE)</f>
        <v>206.58</v>
      </c>
      <c r="L71" s="2">
        <f>VLOOKUP(Table3[[#This Row],[order_id]],Table4[#All],6,FALSE)</f>
        <v>206.58</v>
      </c>
      <c r="M71" s="5">
        <v>44996</v>
      </c>
      <c r="N71" s="6" t="str">
        <f t="shared" si="6"/>
        <v>2023</v>
      </c>
      <c r="O71" s="2" t="str">
        <f t="shared" si="7"/>
        <v>March</v>
      </c>
      <c r="P71" s="2" t="str">
        <f t="shared" si="8"/>
        <v>Saturday</v>
      </c>
      <c r="Q71" s="2">
        <v>1390.81</v>
      </c>
    </row>
    <row r="72" spans="1:17" ht="15.75" customHeight="1">
      <c r="A72" s="2">
        <v>71</v>
      </c>
      <c r="B72" s="2">
        <v>87</v>
      </c>
      <c r="C72" s="2" t="str">
        <f>VLOOKUP(Table3[[#This Row],[order_id]],customers!A:E,2,FALSE)</f>
        <v>Scarlett Peterson</v>
      </c>
      <c r="D72" s="2" t="str">
        <f>VLOOKUP(Table3[[#This Row],[order_id]],Table7[#All],3,FALSE)</f>
        <v>Female</v>
      </c>
      <c r="E72" s="2">
        <f>VLOOKUP(Table3[[#This Row],[order_id]],Table7[#All],4,FALSE)</f>
        <v>59</v>
      </c>
      <c r="F72" s="2" t="str">
        <f>VLOOKUP(Table3[[#This Row],[order_id]],Table7[#All],5,FALSE)</f>
        <v>Chicago</v>
      </c>
      <c r="G72" s="2" t="str">
        <f>VLOOKUP(Table3[[#This Row],[order_id]],Table1[#All],2,FALSE)</f>
        <v>Dyson V11 Torque Drive Vacuum Cleaner</v>
      </c>
      <c r="H72" s="2" t="str">
        <f>VLOOKUP(Table3[[#This Row],[order_id]],Table1[#All],3,FALSE)</f>
        <v>Accessories</v>
      </c>
      <c r="I72" s="2">
        <f>VLOOKUP(Table3[[#This Row],[order_id]],Table1[#All],4,FALSE)</f>
        <v>375.25</v>
      </c>
      <c r="J72" s="2">
        <f>VLOOKUP(Table3[[#This Row],[order_id]],Table4[#All],4,FALSE)</f>
        <v>5</v>
      </c>
      <c r="K72" s="2">
        <f>VLOOKUP(Table3[[#This Row],[order_id]],Table4[#All],5,FALSE)</f>
        <v>27.21</v>
      </c>
      <c r="L72" s="2">
        <f>VLOOKUP(Table3[[#This Row],[order_id]],Table4[#All],6,FALSE)</f>
        <v>136.05000000000001</v>
      </c>
      <c r="M72" s="5">
        <v>44997</v>
      </c>
      <c r="N72" s="6" t="str">
        <f t="shared" si="6"/>
        <v>2023</v>
      </c>
      <c r="O72" s="2" t="str">
        <f t="shared" si="7"/>
        <v>March</v>
      </c>
      <c r="P72" s="2" t="str">
        <f t="shared" si="8"/>
        <v>Sunday</v>
      </c>
      <c r="Q72" s="2">
        <v>1316.08</v>
      </c>
    </row>
    <row r="73" spans="1:17" ht="15.75" customHeight="1">
      <c r="A73" s="2">
        <v>72</v>
      </c>
      <c r="B73" s="2">
        <v>47</v>
      </c>
      <c r="C73" s="2" t="str">
        <f>VLOOKUP(Table3[[#This Row],[order_id]],customers!A:E,2,FALSE)</f>
        <v>Penelope Bailey</v>
      </c>
      <c r="D73" s="2" t="str">
        <f>VLOOKUP(Table3[[#This Row],[order_id]],Table7[#All],3,FALSE)</f>
        <v>Female</v>
      </c>
      <c r="E73" s="2">
        <f>VLOOKUP(Table3[[#This Row],[order_id]],Table7[#All],4,FALSE)</f>
        <v>18</v>
      </c>
      <c r="F73" s="2" t="str">
        <f>VLOOKUP(Table3[[#This Row],[order_id]],Table7[#All],5,FALSE)</f>
        <v>Los Angeles</v>
      </c>
      <c r="G73" s="2" t="str">
        <f>VLOOKUP(Table3[[#This Row],[order_id]],Table1[#All],2,FALSE)</f>
        <v>Louis Vuitton Monogram Key Holder</v>
      </c>
      <c r="H73" s="2" t="str">
        <f>VLOOKUP(Table3[[#This Row],[order_id]],Table1[#All],3,FALSE)</f>
        <v>Electronics</v>
      </c>
      <c r="I73" s="2">
        <f>VLOOKUP(Table3[[#This Row],[order_id]],Table1[#All],4,FALSE)</f>
        <v>855.1</v>
      </c>
      <c r="J73" s="2">
        <f>VLOOKUP(Table3[[#This Row],[order_id]],Table4[#All],4,FALSE)</f>
        <v>1</v>
      </c>
      <c r="K73" s="2">
        <f>VLOOKUP(Table3[[#This Row],[order_id]],Table4[#All],5,FALSE)</f>
        <v>253.1</v>
      </c>
      <c r="L73" s="2">
        <f>VLOOKUP(Table3[[#This Row],[order_id]],Table4[#All],6,FALSE)</f>
        <v>253.1</v>
      </c>
      <c r="M73" s="5">
        <v>44998</v>
      </c>
      <c r="N73" s="6" t="str">
        <f t="shared" si="6"/>
        <v>2023</v>
      </c>
      <c r="O73" s="2" t="str">
        <f t="shared" si="7"/>
        <v>March</v>
      </c>
      <c r="P73" s="2" t="str">
        <f t="shared" si="8"/>
        <v>Monday</v>
      </c>
      <c r="Q73" s="2">
        <v>447.21</v>
      </c>
    </row>
    <row r="74" spans="1:17" ht="15.75" customHeight="1">
      <c r="A74" s="2">
        <v>73</v>
      </c>
      <c r="B74" s="2">
        <v>69</v>
      </c>
      <c r="C74" s="2" t="str">
        <f>VLOOKUP(Table3[[#This Row],[order_id]],customers!A:E,2,FALSE)</f>
        <v>Layla Reed</v>
      </c>
      <c r="D74" s="2" t="str">
        <f>VLOOKUP(Table3[[#This Row],[order_id]],Table7[#All],3,FALSE)</f>
        <v>Female</v>
      </c>
      <c r="E74" s="2">
        <f>VLOOKUP(Table3[[#This Row],[order_id]],Table7[#All],4,FALSE)</f>
        <v>40</v>
      </c>
      <c r="F74" s="2" t="str">
        <f>VLOOKUP(Table3[[#This Row],[order_id]],Table7[#All],5,FALSE)</f>
        <v>Los Angeles</v>
      </c>
      <c r="G74" s="2" t="str">
        <f>VLOOKUP(Table3[[#This Row],[order_id]],Table1[#All],2,FALSE)</f>
        <v>Dell XPS 13 Laptop</v>
      </c>
      <c r="H74" s="2" t="str">
        <f>VLOOKUP(Table3[[#This Row],[order_id]],Table1[#All],3,FALSE)</f>
        <v>Home Appliances</v>
      </c>
      <c r="I74" s="2">
        <f>VLOOKUP(Table3[[#This Row],[order_id]],Table1[#All],4,FALSE)</f>
        <v>227.28</v>
      </c>
      <c r="J74" s="2">
        <f>VLOOKUP(Table3[[#This Row],[order_id]],Table4[#All],4,FALSE)</f>
        <v>4</v>
      </c>
      <c r="K74" s="2">
        <f>VLOOKUP(Table3[[#This Row],[order_id]],Table4[#All],5,FALSE)</f>
        <v>961.97</v>
      </c>
      <c r="L74" s="2">
        <f>VLOOKUP(Table3[[#This Row],[order_id]],Table4[#All],6,FALSE)</f>
        <v>3847.88</v>
      </c>
      <c r="M74" s="5">
        <v>44999</v>
      </c>
      <c r="N74" s="6" t="str">
        <f t="shared" si="6"/>
        <v>2023</v>
      </c>
      <c r="O74" s="2" t="str">
        <f t="shared" si="7"/>
        <v>March</v>
      </c>
      <c r="P74" s="2" t="str">
        <f t="shared" si="8"/>
        <v>Tuesday</v>
      </c>
      <c r="Q74" s="2">
        <v>75</v>
      </c>
    </row>
    <row r="75" spans="1:17" ht="15.75" customHeight="1">
      <c r="A75" s="2">
        <v>74</v>
      </c>
      <c r="B75" s="2">
        <v>20</v>
      </c>
      <c r="C75" s="2" t="str">
        <f>VLOOKUP(Table3[[#This Row],[order_id]],customers!A:E,2,FALSE)</f>
        <v>Chloe Kelly</v>
      </c>
      <c r="D75" s="2" t="str">
        <f>VLOOKUP(Table3[[#This Row],[order_id]],Table7[#All],3,FALSE)</f>
        <v>Female</v>
      </c>
      <c r="E75" s="2">
        <f>VLOOKUP(Table3[[#This Row],[order_id]],Table7[#All],4,FALSE)</f>
        <v>56</v>
      </c>
      <c r="F75" s="2" t="str">
        <f>VLOOKUP(Table3[[#This Row],[order_id]],Table7[#All],5,FALSE)</f>
        <v>Chicago</v>
      </c>
      <c r="G75" s="2" t="str">
        <f>VLOOKUP(Table3[[#This Row],[order_id]],Table1[#All],2,FALSE)</f>
        <v>Samsung Odyssey G9 Gaming Monitor</v>
      </c>
      <c r="H75" s="2" t="str">
        <f>VLOOKUP(Table3[[#This Row],[order_id]],Table1[#All],3,FALSE)</f>
        <v>Accessories</v>
      </c>
      <c r="I75" s="2">
        <f>VLOOKUP(Table3[[#This Row],[order_id]],Table1[#All],4,FALSE)</f>
        <v>934.16</v>
      </c>
      <c r="J75" s="2">
        <f>VLOOKUP(Table3[[#This Row],[order_id]],Table4[#All],4,FALSE)</f>
        <v>8</v>
      </c>
      <c r="K75" s="2">
        <f>VLOOKUP(Table3[[#This Row],[order_id]],Table4[#All],5,FALSE)</f>
        <v>722.91</v>
      </c>
      <c r="L75" s="2">
        <f>VLOOKUP(Table3[[#This Row],[order_id]],Table4[#All],6,FALSE)</f>
        <v>5783.28</v>
      </c>
      <c r="M75" s="5">
        <v>45000</v>
      </c>
      <c r="N75" s="6" t="str">
        <f t="shared" si="6"/>
        <v>2023</v>
      </c>
      <c r="O75" s="2" t="str">
        <f t="shared" si="7"/>
        <v>March</v>
      </c>
      <c r="P75" s="2" t="str">
        <f t="shared" si="8"/>
        <v>Wednesday</v>
      </c>
      <c r="Q75" s="2">
        <v>1435.22</v>
      </c>
    </row>
    <row r="76" spans="1:17" ht="15.75" customHeight="1">
      <c r="A76" s="2">
        <v>75</v>
      </c>
      <c r="B76" s="2">
        <v>73</v>
      </c>
      <c r="C76" s="2" t="str">
        <f>VLOOKUP(Table3[[#This Row],[order_id]],customers!A:E,2,FALSE)</f>
        <v>Victoria Howard</v>
      </c>
      <c r="D76" s="2" t="str">
        <f>VLOOKUP(Table3[[#This Row],[order_id]],Table7[#All],3,FALSE)</f>
        <v>Female</v>
      </c>
      <c r="E76" s="2">
        <f>VLOOKUP(Table3[[#This Row],[order_id]],Table7[#All],4,FALSE)</f>
        <v>37</v>
      </c>
      <c r="F76" s="2" t="str">
        <f>VLOOKUP(Table3[[#This Row],[order_id]],Table7[#All],5,FALSE)</f>
        <v>Houston</v>
      </c>
      <c r="G76" s="2" t="str">
        <f>VLOOKUP(Table3[[#This Row],[order_id]],Table1[#All],2,FALSE)</f>
        <v>Nespresso VertuoPlus Coffee Maker</v>
      </c>
      <c r="H76" s="2" t="str">
        <f>VLOOKUP(Table3[[#This Row],[order_id]],Table1[#All],3,FALSE)</f>
        <v>Electronics</v>
      </c>
      <c r="I76" s="2">
        <f>VLOOKUP(Table3[[#This Row],[order_id]],Table1[#All],4,FALSE)</f>
        <v>735.01</v>
      </c>
      <c r="J76" s="2">
        <f>VLOOKUP(Table3[[#This Row],[order_id]],Table4[#All],4,FALSE)</f>
        <v>6</v>
      </c>
      <c r="K76" s="2">
        <f>VLOOKUP(Table3[[#This Row],[order_id]],Table4[#All],5,FALSE)</f>
        <v>925.49</v>
      </c>
      <c r="L76" s="2">
        <f>VLOOKUP(Table3[[#This Row],[order_id]],Table4[#All],6,FALSE)</f>
        <v>5552.9400000000005</v>
      </c>
      <c r="M76" s="5">
        <v>45001</v>
      </c>
      <c r="N76" s="6" t="str">
        <f t="shared" si="6"/>
        <v>2023</v>
      </c>
      <c r="O76" s="2" t="str">
        <f t="shared" si="7"/>
        <v>March</v>
      </c>
      <c r="P76" s="2" t="str">
        <f t="shared" si="8"/>
        <v>Thursday</v>
      </c>
      <c r="Q76" s="2">
        <v>1601.56</v>
      </c>
    </row>
    <row r="77" spans="1:17" ht="15.75" customHeight="1">
      <c r="A77" s="2">
        <v>76</v>
      </c>
      <c r="B77" s="2">
        <v>16</v>
      </c>
      <c r="C77" s="2" t="str">
        <f>VLOOKUP(Table3[[#This Row],[order_id]],customers!A:E,2,FALSE)</f>
        <v>Madison Ramos</v>
      </c>
      <c r="D77" s="2" t="str">
        <f>VLOOKUP(Table3[[#This Row],[order_id]],Table7[#All],3,FALSE)</f>
        <v>Female</v>
      </c>
      <c r="E77" s="2">
        <f>VLOOKUP(Table3[[#This Row],[order_id]],Table7[#All],4,FALSE)</f>
        <v>64</v>
      </c>
      <c r="F77" s="2" t="str">
        <f>VLOOKUP(Table3[[#This Row],[order_id]],Table7[#All],5,FALSE)</f>
        <v>New York</v>
      </c>
      <c r="G77" s="2" t="str">
        <f>VLOOKUP(Table3[[#This Row],[order_id]],Table1[#All],2,FALSE)</f>
        <v>Apple AirPods Pro</v>
      </c>
      <c r="H77" s="2" t="str">
        <f>VLOOKUP(Table3[[#This Row],[order_id]],Table1[#All],3,FALSE)</f>
        <v>Electronics</v>
      </c>
      <c r="I77" s="2">
        <f>VLOOKUP(Table3[[#This Row],[order_id]],Table1[#All],4,FALSE)</f>
        <v>58.17</v>
      </c>
      <c r="J77" s="2">
        <f>VLOOKUP(Table3[[#This Row],[order_id]],Table4[#All],4,FALSE)</f>
        <v>4</v>
      </c>
      <c r="K77" s="2">
        <f>VLOOKUP(Table3[[#This Row],[order_id]],Table4[#All],5,FALSE)</f>
        <v>214.78</v>
      </c>
      <c r="L77" s="2">
        <f>VLOOKUP(Table3[[#This Row],[order_id]],Table4[#All],6,FALSE)</f>
        <v>859.12</v>
      </c>
      <c r="M77" s="5">
        <v>45002</v>
      </c>
      <c r="N77" s="6" t="str">
        <f t="shared" si="6"/>
        <v>2023</v>
      </c>
      <c r="O77" s="2" t="str">
        <f t="shared" si="7"/>
        <v>March</v>
      </c>
      <c r="P77" s="2" t="str">
        <f t="shared" si="8"/>
        <v>Friday</v>
      </c>
      <c r="Q77" s="2">
        <v>377.25</v>
      </c>
    </row>
    <row r="78" spans="1:17" ht="15.75" customHeight="1">
      <c r="A78" s="2">
        <v>77</v>
      </c>
      <c r="B78" s="2">
        <v>75</v>
      </c>
      <c r="C78" s="2" t="str">
        <f>VLOOKUP(Table3[[#This Row],[order_id]],customers!A:E,2,FALSE)</f>
        <v>Eleanor Kim</v>
      </c>
      <c r="D78" s="2" t="str">
        <f>VLOOKUP(Table3[[#This Row],[order_id]],Table7[#All],3,FALSE)</f>
        <v>Female</v>
      </c>
      <c r="E78" s="2">
        <f>VLOOKUP(Table3[[#This Row],[order_id]],Table7[#All],4,FALSE)</f>
        <v>25</v>
      </c>
      <c r="F78" s="2" t="str">
        <f>VLOOKUP(Table3[[#This Row],[order_id]],Table7[#All],5,FALSE)</f>
        <v>Los Angeles</v>
      </c>
      <c r="G78" s="2" t="str">
        <f>VLOOKUP(Table3[[#This Row],[order_id]],Table1[#All],2,FALSE)</f>
        <v>Vitamix 5200 Blender</v>
      </c>
      <c r="H78" s="2" t="str">
        <f>VLOOKUP(Table3[[#This Row],[order_id]],Table1[#All],3,FALSE)</f>
        <v>Electronics</v>
      </c>
      <c r="I78" s="2">
        <f>VLOOKUP(Table3[[#This Row],[order_id]],Table1[#All],4,FALSE)</f>
        <v>200.61</v>
      </c>
      <c r="J78" s="2">
        <f>VLOOKUP(Table3[[#This Row],[order_id]],Table4[#All],4,FALSE)</f>
        <v>6</v>
      </c>
      <c r="K78" s="2">
        <f>VLOOKUP(Table3[[#This Row],[order_id]],Table4[#All],5,FALSE)</f>
        <v>485.15</v>
      </c>
      <c r="L78" s="2">
        <f>VLOOKUP(Table3[[#This Row],[order_id]],Table4[#All],6,FALSE)</f>
        <v>2910.8999999999996</v>
      </c>
      <c r="M78" s="5">
        <v>45003</v>
      </c>
      <c r="N78" s="6" t="str">
        <f t="shared" si="6"/>
        <v>2023</v>
      </c>
      <c r="O78" s="2" t="str">
        <f t="shared" si="7"/>
        <v>March</v>
      </c>
      <c r="P78" s="2" t="str">
        <f t="shared" si="8"/>
        <v>Saturday</v>
      </c>
      <c r="Q78" s="2">
        <v>387.8</v>
      </c>
    </row>
    <row r="79" spans="1:17" ht="15.75" customHeight="1">
      <c r="A79" s="2">
        <v>78</v>
      </c>
      <c r="B79" s="2">
        <v>7</v>
      </c>
      <c r="C79" s="2" t="str">
        <f>VLOOKUP(Table3[[#This Row],[order_id]],customers!A:E,2,FALSE)</f>
        <v>Grace Cox</v>
      </c>
      <c r="D79" s="2" t="str">
        <f>VLOOKUP(Table3[[#This Row],[order_id]],Table7[#All],3,FALSE)</f>
        <v>Female</v>
      </c>
      <c r="E79" s="2">
        <f>VLOOKUP(Table3[[#This Row],[order_id]],Table7[#All],4,FALSE)</f>
        <v>28</v>
      </c>
      <c r="F79" s="2" t="str">
        <f>VLOOKUP(Table3[[#This Row],[order_id]],Table7[#All],5,FALSE)</f>
        <v>Los Angeles</v>
      </c>
      <c r="G79" s="2" t="str">
        <f>VLOOKUP(Table3[[#This Row],[order_id]],Table1[#All],2,FALSE)</f>
        <v>Whirlpool Side-by-Side Refrigerator</v>
      </c>
      <c r="H79" s="2" t="str">
        <f>VLOOKUP(Table3[[#This Row],[order_id]],Table1[#All],3,FALSE)</f>
        <v>Electronics</v>
      </c>
      <c r="I79" s="2">
        <f>VLOOKUP(Table3[[#This Row],[order_id]],Table1[#All],4,FALSE)</f>
        <v>515.71</v>
      </c>
      <c r="J79" s="2">
        <f>VLOOKUP(Table3[[#This Row],[order_id]],Table4[#All],4,FALSE)</f>
        <v>6</v>
      </c>
      <c r="K79" s="2">
        <f>VLOOKUP(Table3[[#This Row],[order_id]],Table4[#All],5,FALSE)</f>
        <v>467.54</v>
      </c>
      <c r="L79" s="2">
        <f>VLOOKUP(Table3[[#This Row],[order_id]],Table4[#All],6,FALSE)</f>
        <v>2805.2400000000002</v>
      </c>
      <c r="M79" s="5">
        <v>45004</v>
      </c>
      <c r="N79" s="6" t="str">
        <f t="shared" si="6"/>
        <v>2023</v>
      </c>
      <c r="O79" s="2" t="str">
        <f t="shared" si="7"/>
        <v>March</v>
      </c>
      <c r="P79" s="2" t="str">
        <f t="shared" si="8"/>
        <v>Sunday</v>
      </c>
      <c r="Q79" s="2">
        <v>297.26</v>
      </c>
    </row>
    <row r="80" spans="1:17" ht="15.75" customHeight="1">
      <c r="A80" s="2">
        <v>79</v>
      </c>
      <c r="B80" s="2">
        <v>67</v>
      </c>
      <c r="C80" s="2" t="str">
        <f>VLOOKUP(Table3[[#This Row],[order_id]],customers!A:E,2,FALSE)</f>
        <v>Nora Ward</v>
      </c>
      <c r="D80" s="2" t="str">
        <f>VLOOKUP(Table3[[#This Row],[order_id]],Table7[#All],3,FALSE)</f>
        <v>Female</v>
      </c>
      <c r="E80" s="2">
        <f>VLOOKUP(Table3[[#This Row],[order_id]],Table7[#All],4,FALSE)</f>
        <v>64</v>
      </c>
      <c r="F80" s="2" t="str">
        <f>VLOOKUP(Table3[[#This Row],[order_id]],Table7[#All],5,FALSE)</f>
        <v>New York</v>
      </c>
      <c r="G80" s="2" t="str">
        <f>VLOOKUP(Table3[[#This Row],[order_id]],Table1[#All],2,FALSE)</f>
        <v>Philips Hue White and Color Ambiance Starter Kit</v>
      </c>
      <c r="H80" s="2" t="str">
        <f>VLOOKUP(Table3[[#This Row],[order_id]],Table1[#All],3,FALSE)</f>
        <v>Home Appliances</v>
      </c>
      <c r="I80" s="2">
        <f>VLOOKUP(Table3[[#This Row],[order_id]],Table1[#All],4,FALSE)</f>
        <v>521.59</v>
      </c>
      <c r="J80" s="2">
        <f>VLOOKUP(Table3[[#This Row],[order_id]],Table4[#All],4,FALSE)</f>
        <v>1</v>
      </c>
      <c r="K80" s="2">
        <f>VLOOKUP(Table3[[#This Row],[order_id]],Table4[#All],5,FALSE)</f>
        <v>321.16000000000003</v>
      </c>
      <c r="L80" s="2">
        <f>VLOOKUP(Table3[[#This Row],[order_id]],Table4[#All],6,FALSE)</f>
        <v>321.16000000000003</v>
      </c>
      <c r="M80" s="5">
        <v>45005</v>
      </c>
      <c r="N80" s="6" t="str">
        <f t="shared" si="6"/>
        <v>2023</v>
      </c>
      <c r="O80" s="2" t="str">
        <f t="shared" si="7"/>
        <v>March</v>
      </c>
      <c r="P80" s="2" t="str">
        <f t="shared" si="8"/>
        <v>Monday</v>
      </c>
      <c r="Q80" s="2">
        <v>1928.64</v>
      </c>
    </row>
    <row r="81" spans="1:17" ht="15.75" customHeight="1">
      <c r="A81" s="2">
        <v>80</v>
      </c>
      <c r="B81" s="2">
        <v>65</v>
      </c>
      <c r="C81" s="2" t="str">
        <f>VLOOKUP(Table3[[#This Row],[order_id]],customers!A:E,2,FALSE)</f>
        <v>Riley Richardson</v>
      </c>
      <c r="D81" s="2" t="str">
        <f>VLOOKUP(Table3[[#This Row],[order_id]],Table7[#All],3,FALSE)</f>
        <v>Female</v>
      </c>
      <c r="E81" s="2">
        <f>VLOOKUP(Table3[[#This Row],[order_id]],Table7[#All],4,FALSE)</f>
        <v>54</v>
      </c>
      <c r="F81" s="2" t="str">
        <f>VLOOKUP(Table3[[#This Row],[order_id]],Table7[#All],5,FALSE)</f>
        <v>Phoenix</v>
      </c>
      <c r="G81" s="2" t="str">
        <f>VLOOKUP(Table3[[#This Row],[order_id]],Table1[#All],2,FALSE)</f>
        <v>KitchenAid Artisan Stand Mixer</v>
      </c>
      <c r="H81" s="2" t="str">
        <f>VLOOKUP(Table3[[#This Row],[order_id]],Table1[#All],3,FALSE)</f>
        <v>Electronics</v>
      </c>
      <c r="I81" s="2">
        <f>VLOOKUP(Table3[[#This Row],[order_id]],Table1[#All],4,FALSE)</f>
        <v>967.76</v>
      </c>
      <c r="J81" s="2">
        <f>VLOOKUP(Table3[[#This Row],[order_id]],Table4[#All],4,FALSE)</f>
        <v>9</v>
      </c>
      <c r="K81" s="2">
        <f>VLOOKUP(Table3[[#This Row],[order_id]],Table4[#All],5,FALSE)</f>
        <v>987.58</v>
      </c>
      <c r="L81" s="2">
        <f>VLOOKUP(Table3[[#This Row],[order_id]],Table4[#All],6,FALSE)</f>
        <v>8888.2200000000012</v>
      </c>
      <c r="M81" s="5">
        <v>45006</v>
      </c>
      <c r="N81" s="6" t="str">
        <f t="shared" si="6"/>
        <v>2023</v>
      </c>
      <c r="O81" s="2" t="str">
        <f t="shared" si="7"/>
        <v>March</v>
      </c>
      <c r="P81" s="2" t="str">
        <f t="shared" si="8"/>
        <v>Tuesday</v>
      </c>
      <c r="Q81" s="2">
        <v>33.159999999999997</v>
      </c>
    </row>
    <row r="82" spans="1:17" ht="15.75" customHeight="1">
      <c r="A82" s="2">
        <v>81</v>
      </c>
      <c r="B82" s="2">
        <v>90</v>
      </c>
      <c r="C82" s="2" t="str">
        <f>VLOOKUP(Table3[[#This Row],[order_id]],customers!A:E,2,FALSE)</f>
        <v>Zoey Watson</v>
      </c>
      <c r="D82" s="2" t="str">
        <f>VLOOKUP(Table3[[#This Row],[order_id]],Table7[#All],3,FALSE)</f>
        <v>Female</v>
      </c>
      <c r="E82" s="2">
        <f>VLOOKUP(Table3[[#This Row],[order_id]],Table7[#All],4,FALSE)</f>
        <v>28</v>
      </c>
      <c r="F82" s="2" t="str">
        <f>VLOOKUP(Table3[[#This Row],[order_id]],Table7[#All],5,FALSE)</f>
        <v>New York</v>
      </c>
      <c r="G82" s="2" t="str">
        <f>VLOOKUP(Table3[[#This Row],[order_id]],Table1[#All],2,FALSE)</f>
        <v>Sony X90K 65-Inch 4K TV</v>
      </c>
      <c r="H82" s="2" t="str">
        <f>VLOOKUP(Table3[[#This Row],[order_id]],Table1[#All],3,FALSE)</f>
        <v>Electronics</v>
      </c>
      <c r="I82" s="2">
        <f>VLOOKUP(Table3[[#This Row],[order_id]],Table1[#All],4,FALSE)</f>
        <v>714.96</v>
      </c>
      <c r="J82" s="2">
        <f>VLOOKUP(Table3[[#This Row],[order_id]],Table4[#All],4,FALSE)</f>
        <v>9</v>
      </c>
      <c r="K82" s="2">
        <f>VLOOKUP(Table3[[#This Row],[order_id]],Table4[#All],5,FALSE)</f>
        <v>960.71</v>
      </c>
      <c r="L82" s="2">
        <f>VLOOKUP(Table3[[#This Row],[order_id]],Table4[#All],6,FALSE)</f>
        <v>8646.39</v>
      </c>
      <c r="M82" s="5">
        <v>45007</v>
      </c>
      <c r="N82" s="6" t="str">
        <f t="shared" si="6"/>
        <v>2023</v>
      </c>
      <c r="O82" s="2" t="str">
        <f t="shared" si="7"/>
        <v>March</v>
      </c>
      <c r="P82" s="2" t="str">
        <f t="shared" si="8"/>
        <v>Wednesday</v>
      </c>
      <c r="Q82" s="2">
        <v>578.98</v>
      </c>
    </row>
    <row r="83" spans="1:17" ht="15.75" customHeight="1">
      <c r="A83" s="2">
        <v>82</v>
      </c>
      <c r="B83" s="2">
        <v>96</v>
      </c>
      <c r="C83" s="2" t="str">
        <f>VLOOKUP(Table3[[#This Row],[order_id]],customers!A:E,2,FALSE)</f>
        <v>Hannah Brooks</v>
      </c>
      <c r="D83" s="2" t="str">
        <f>VLOOKUP(Table3[[#This Row],[order_id]],Table7[#All],3,FALSE)</f>
        <v>Female</v>
      </c>
      <c r="E83" s="2">
        <f>VLOOKUP(Table3[[#This Row],[order_id]],Table7[#All],4,FALSE)</f>
        <v>37</v>
      </c>
      <c r="F83" s="2" t="str">
        <f>VLOOKUP(Table3[[#This Row],[order_id]],Table7[#All],5,FALSE)</f>
        <v>Houston</v>
      </c>
      <c r="G83" s="2" t="str">
        <f>VLOOKUP(Table3[[#This Row],[order_id]],Table1[#All],2,FALSE)</f>
        <v>Whirlpool 30-inch Wall Oven</v>
      </c>
      <c r="H83" s="2" t="str">
        <f>VLOOKUP(Table3[[#This Row],[order_id]],Table1[#All],3,FALSE)</f>
        <v>Home Appliances</v>
      </c>
      <c r="I83" s="2">
        <f>VLOOKUP(Table3[[#This Row],[order_id]],Table1[#All],4,FALSE)</f>
        <v>11.55</v>
      </c>
      <c r="J83" s="2">
        <f>VLOOKUP(Table3[[#This Row],[order_id]],Table4[#All],4,FALSE)</f>
        <v>4</v>
      </c>
      <c r="K83" s="2">
        <f>VLOOKUP(Table3[[#This Row],[order_id]],Table4[#All],5,FALSE)</f>
        <v>862.49</v>
      </c>
      <c r="L83" s="2">
        <f>VLOOKUP(Table3[[#This Row],[order_id]],Table4[#All],6,FALSE)</f>
        <v>3449.96</v>
      </c>
      <c r="M83" s="5">
        <v>45008</v>
      </c>
      <c r="N83" s="6" t="str">
        <f t="shared" si="6"/>
        <v>2023</v>
      </c>
      <c r="O83" s="2" t="str">
        <f t="shared" si="7"/>
        <v>March</v>
      </c>
      <c r="P83" s="2" t="str">
        <f t="shared" si="8"/>
        <v>Thursday</v>
      </c>
      <c r="Q83" s="2">
        <v>1057.1300000000001</v>
      </c>
    </row>
    <row r="84" spans="1:17" ht="15.75" customHeight="1">
      <c r="A84" s="2">
        <v>83</v>
      </c>
      <c r="B84" s="2">
        <v>61</v>
      </c>
      <c r="C84" s="2" t="str">
        <f>VLOOKUP(Table3[[#This Row],[order_id]],customers!A:E,2,FALSE)</f>
        <v>Hazel Chavez</v>
      </c>
      <c r="D84" s="2" t="str">
        <f>VLOOKUP(Table3[[#This Row],[order_id]],Table7[#All],3,FALSE)</f>
        <v>Female</v>
      </c>
      <c r="E84" s="2">
        <f>VLOOKUP(Table3[[#This Row],[order_id]],Table7[#All],4,FALSE)</f>
        <v>27</v>
      </c>
      <c r="F84" s="2" t="str">
        <f>VLOOKUP(Table3[[#This Row],[order_id]],Table7[#All],5,FALSE)</f>
        <v>New York</v>
      </c>
      <c r="G84" s="2" t="str">
        <f>VLOOKUP(Table3[[#This Row],[order_id]],Table1[#All],2,FALSE)</f>
        <v>Samsung Galaxy Tab S8 Ultra</v>
      </c>
      <c r="H84" s="2" t="str">
        <f>VLOOKUP(Table3[[#This Row],[order_id]],Table1[#All],3,FALSE)</f>
        <v>Accessories</v>
      </c>
      <c r="I84" s="2">
        <f>VLOOKUP(Table3[[#This Row],[order_id]],Table1[#All],4,FALSE)</f>
        <v>782.88</v>
      </c>
      <c r="J84" s="2">
        <f>VLOOKUP(Table3[[#This Row],[order_id]],Table4[#All],4,FALSE)</f>
        <v>7</v>
      </c>
      <c r="K84" s="2">
        <f>VLOOKUP(Table3[[#This Row],[order_id]],Table4[#All],5,FALSE)</f>
        <v>398</v>
      </c>
      <c r="L84" s="2">
        <f>VLOOKUP(Table3[[#This Row],[order_id]],Table4[#All],6,FALSE)</f>
        <v>2786</v>
      </c>
      <c r="M84" s="5">
        <v>45009</v>
      </c>
      <c r="N84" s="6" t="str">
        <f t="shared" si="6"/>
        <v>2023</v>
      </c>
      <c r="O84" s="2" t="str">
        <f t="shared" si="7"/>
        <v>March</v>
      </c>
      <c r="P84" s="2" t="str">
        <f t="shared" si="8"/>
        <v>Friday</v>
      </c>
      <c r="Q84" s="2">
        <v>885.3</v>
      </c>
    </row>
    <row r="85" spans="1:17" ht="15.75" customHeight="1">
      <c r="A85" s="2">
        <v>84</v>
      </c>
      <c r="B85" s="2">
        <v>11</v>
      </c>
      <c r="C85" s="2" t="str">
        <f>VLOOKUP(Table3[[#This Row],[order_id]],customers!A:E,2,FALSE)</f>
        <v>Lily Wood</v>
      </c>
      <c r="D85" s="2" t="str">
        <f>VLOOKUP(Table3[[#This Row],[order_id]],Table7[#All],3,FALSE)</f>
        <v>Female</v>
      </c>
      <c r="E85" s="2">
        <f>VLOOKUP(Table3[[#This Row],[order_id]],Table7[#All],4,FALSE)</f>
        <v>64</v>
      </c>
      <c r="F85" s="2" t="str">
        <f>VLOOKUP(Table3[[#This Row],[order_id]],Table7[#All],5,FALSE)</f>
        <v>Houston</v>
      </c>
      <c r="G85" s="2" t="str">
        <f>VLOOKUP(Table3[[#This Row],[order_id]],Table1[#All],2,FALSE)</f>
        <v>Frigidaire Gallery Gas Range</v>
      </c>
      <c r="H85" s="2" t="str">
        <f>VLOOKUP(Table3[[#This Row],[order_id]],Table1[#All],3,FALSE)</f>
        <v>Home Appliances</v>
      </c>
      <c r="I85" s="2">
        <f>VLOOKUP(Table3[[#This Row],[order_id]],Table1[#All],4,FALSE)</f>
        <v>239.24</v>
      </c>
      <c r="J85" s="2">
        <f>VLOOKUP(Table3[[#This Row],[order_id]],Table4[#All],4,FALSE)</f>
        <v>1</v>
      </c>
      <c r="K85" s="2">
        <f>VLOOKUP(Table3[[#This Row],[order_id]],Table4[#All],5,FALSE)</f>
        <v>192.86</v>
      </c>
      <c r="L85" s="2">
        <f>VLOOKUP(Table3[[#This Row],[order_id]],Table4[#All],6,FALSE)</f>
        <v>192.86</v>
      </c>
      <c r="M85" s="5">
        <v>45010</v>
      </c>
      <c r="N85" s="6" t="str">
        <f t="shared" si="6"/>
        <v>2023</v>
      </c>
      <c r="O85" s="2" t="str">
        <f t="shared" si="7"/>
        <v>March</v>
      </c>
      <c r="P85" s="2" t="str">
        <f t="shared" si="8"/>
        <v>Saturday</v>
      </c>
      <c r="Q85" s="2">
        <v>1050.28</v>
      </c>
    </row>
    <row r="86" spans="1:17" ht="15.75" customHeight="1">
      <c r="A86" s="2">
        <v>85</v>
      </c>
      <c r="B86" s="2">
        <v>24</v>
      </c>
      <c r="C86" s="2" t="str">
        <f>VLOOKUP(Table3[[#This Row],[order_id]],customers!A:E,2,FALSE)</f>
        <v>Ellie James</v>
      </c>
      <c r="D86" s="2" t="str">
        <f>VLOOKUP(Table3[[#This Row],[order_id]],Table7[#All],3,FALSE)</f>
        <v>Female</v>
      </c>
      <c r="E86" s="2">
        <f>VLOOKUP(Table3[[#This Row],[order_id]],Table7[#All],4,FALSE)</f>
        <v>30</v>
      </c>
      <c r="F86" s="2" t="str">
        <f>VLOOKUP(Table3[[#This Row],[order_id]],Table7[#All],5,FALSE)</f>
        <v>Phoenix</v>
      </c>
      <c r="G86" s="2" t="str">
        <f>VLOOKUP(Table3[[#This Row],[order_id]],Table1[#All],2,FALSE)</f>
        <v>Sony WH-1000XM4 Wireless Headphones</v>
      </c>
      <c r="H86" s="2" t="str">
        <f>VLOOKUP(Table3[[#This Row],[order_id]],Table1[#All],3,FALSE)</f>
        <v>Home Appliances</v>
      </c>
      <c r="I86" s="2">
        <f>VLOOKUP(Table3[[#This Row],[order_id]],Table1[#All],4,FALSE)</f>
        <v>612.41999999999996</v>
      </c>
      <c r="J86" s="2">
        <f>VLOOKUP(Table3[[#This Row],[order_id]],Table4[#All],4,FALSE)</f>
        <v>7</v>
      </c>
      <c r="K86" s="2">
        <f>VLOOKUP(Table3[[#This Row],[order_id]],Table4[#All],5,FALSE)</f>
        <v>90.54</v>
      </c>
      <c r="L86" s="2">
        <f>VLOOKUP(Table3[[#This Row],[order_id]],Table4[#All],6,FALSE)</f>
        <v>633.78000000000009</v>
      </c>
      <c r="M86" s="5">
        <v>45011</v>
      </c>
      <c r="N86" s="6" t="str">
        <f t="shared" si="6"/>
        <v>2023</v>
      </c>
      <c r="O86" s="2" t="str">
        <f t="shared" si="7"/>
        <v>March</v>
      </c>
      <c r="P86" s="2" t="str">
        <f t="shared" si="8"/>
        <v>Sunday</v>
      </c>
      <c r="Q86" s="2">
        <v>88.22</v>
      </c>
    </row>
    <row r="87" spans="1:17" ht="15.75" customHeight="1">
      <c r="A87" s="2">
        <v>86</v>
      </c>
      <c r="B87" s="2">
        <v>62</v>
      </c>
      <c r="C87" s="2" t="str">
        <f>VLOOKUP(Table3[[#This Row],[order_id]],customers!A:E,2,FALSE)</f>
        <v>Violet Bennett</v>
      </c>
      <c r="D87" s="2" t="str">
        <f>VLOOKUP(Table3[[#This Row],[order_id]],Table7[#All],3,FALSE)</f>
        <v>Female</v>
      </c>
      <c r="E87" s="2">
        <f>VLOOKUP(Table3[[#This Row],[order_id]],Table7[#All],4,FALSE)</f>
        <v>44</v>
      </c>
      <c r="F87" s="2" t="str">
        <f>VLOOKUP(Table3[[#This Row],[order_id]],Table7[#All],5,FALSE)</f>
        <v>Chicago</v>
      </c>
      <c r="G87" s="2" t="str">
        <f>VLOOKUP(Table3[[#This Row],[order_id]],Table1[#All],2,FALSE)</f>
        <v>Beats Fit Pro Earbuds</v>
      </c>
      <c r="H87" s="2" t="str">
        <f>VLOOKUP(Table3[[#This Row],[order_id]],Table1[#All],3,FALSE)</f>
        <v>Home Appliances</v>
      </c>
      <c r="I87" s="2">
        <f>VLOOKUP(Table3[[#This Row],[order_id]],Table1[#All],4,FALSE)</f>
        <v>887.96</v>
      </c>
      <c r="J87" s="2">
        <f>VLOOKUP(Table3[[#This Row],[order_id]],Table4[#All],4,FALSE)</f>
        <v>5</v>
      </c>
      <c r="K87" s="2">
        <f>VLOOKUP(Table3[[#This Row],[order_id]],Table4[#All],5,FALSE)</f>
        <v>885.15</v>
      </c>
      <c r="L87" s="2">
        <f>VLOOKUP(Table3[[#This Row],[order_id]],Table4[#All],6,FALSE)</f>
        <v>4425.75</v>
      </c>
      <c r="M87" s="5">
        <v>45012</v>
      </c>
      <c r="N87" s="6" t="str">
        <f t="shared" si="6"/>
        <v>2023</v>
      </c>
      <c r="O87" s="2" t="str">
        <f t="shared" si="7"/>
        <v>March</v>
      </c>
      <c r="P87" s="2" t="str">
        <f t="shared" si="8"/>
        <v>Monday</v>
      </c>
      <c r="Q87" s="2">
        <v>719.6</v>
      </c>
    </row>
    <row r="88" spans="1:17" ht="15.75" customHeight="1">
      <c r="A88" s="2">
        <v>87</v>
      </c>
      <c r="B88" s="2">
        <v>86</v>
      </c>
      <c r="C88" s="2" t="str">
        <f>VLOOKUP(Table3[[#This Row],[order_id]],customers!A:E,2,FALSE)</f>
        <v>Lillian Gray</v>
      </c>
      <c r="D88" s="2" t="str">
        <f>VLOOKUP(Table3[[#This Row],[order_id]],Table7[#All],3,FALSE)</f>
        <v>Female</v>
      </c>
      <c r="E88" s="2">
        <f>VLOOKUP(Table3[[#This Row],[order_id]],Table7[#All],4,FALSE)</f>
        <v>44</v>
      </c>
      <c r="F88" s="2" t="str">
        <f>VLOOKUP(Table3[[#This Row],[order_id]],Table7[#All],5,FALSE)</f>
        <v>Los Angeles</v>
      </c>
      <c r="G88" s="2" t="str">
        <f>VLOOKUP(Table3[[#This Row],[order_id]],Table1[#All],2,FALSE)</f>
        <v>Hugo Boss Leather Gloves</v>
      </c>
      <c r="H88" s="2" t="str">
        <f>VLOOKUP(Table3[[#This Row],[order_id]],Table1[#All],3,FALSE)</f>
        <v>Electronics</v>
      </c>
      <c r="I88" s="2">
        <f>VLOOKUP(Table3[[#This Row],[order_id]],Table1[#All],4,FALSE)</f>
        <v>276.95999999999998</v>
      </c>
      <c r="J88" s="2">
        <f>VLOOKUP(Table3[[#This Row],[order_id]],Table4[#All],4,FALSE)</f>
        <v>6</v>
      </c>
      <c r="K88" s="2">
        <f>VLOOKUP(Table3[[#This Row],[order_id]],Table4[#All],5,FALSE)</f>
        <v>804.43</v>
      </c>
      <c r="L88" s="2">
        <f>VLOOKUP(Table3[[#This Row],[order_id]],Table4[#All],6,FALSE)</f>
        <v>4826.58</v>
      </c>
      <c r="M88" s="5">
        <v>45013</v>
      </c>
      <c r="N88" s="6" t="str">
        <f t="shared" si="6"/>
        <v>2023</v>
      </c>
      <c r="O88" s="2" t="str">
        <f t="shared" si="7"/>
        <v>March</v>
      </c>
      <c r="P88" s="2" t="str">
        <f t="shared" si="8"/>
        <v>Tuesday</v>
      </c>
      <c r="Q88" s="2">
        <v>1744.63</v>
      </c>
    </row>
    <row r="89" spans="1:17" ht="15.75" customHeight="1">
      <c r="A89" s="2">
        <v>88</v>
      </c>
      <c r="B89" s="2">
        <v>48</v>
      </c>
      <c r="C89" s="2" t="str">
        <f>VLOOKUP(Table3[[#This Row],[order_id]],customers!A:E,2,FALSE)</f>
        <v>Zoe Mendoza</v>
      </c>
      <c r="D89" s="2" t="str">
        <f>VLOOKUP(Table3[[#This Row],[order_id]],Table7[#All],3,FALSE)</f>
        <v>Female</v>
      </c>
      <c r="E89" s="2">
        <f>VLOOKUP(Table3[[#This Row],[order_id]],Table7[#All],4,FALSE)</f>
        <v>41</v>
      </c>
      <c r="F89" s="2" t="str">
        <f>VLOOKUP(Table3[[#This Row],[order_id]],Table7[#All],5,FALSE)</f>
        <v>Chicago</v>
      </c>
      <c r="G89" s="2" t="str">
        <f>VLOOKUP(Table3[[#This Row],[order_id]],Table1[#All],2,FALSE)</f>
        <v>Michael Kors Leather Tote Bag</v>
      </c>
      <c r="H89" s="2" t="str">
        <f>VLOOKUP(Table3[[#This Row],[order_id]],Table1[#All],3,FALSE)</f>
        <v>Electronics</v>
      </c>
      <c r="I89" s="2">
        <f>VLOOKUP(Table3[[#This Row],[order_id]],Table1[#All],4,FALSE)</f>
        <v>90.61</v>
      </c>
      <c r="J89" s="2">
        <f>VLOOKUP(Table3[[#This Row],[order_id]],Table4[#All],4,FALSE)</f>
        <v>2</v>
      </c>
      <c r="K89" s="2">
        <f>VLOOKUP(Table3[[#This Row],[order_id]],Table4[#All],5,FALSE)</f>
        <v>904.04</v>
      </c>
      <c r="L89" s="2">
        <f>VLOOKUP(Table3[[#This Row],[order_id]],Table4[#All],6,FALSE)</f>
        <v>1808.08</v>
      </c>
      <c r="M89" s="5">
        <v>45014</v>
      </c>
      <c r="N89" s="6" t="str">
        <f t="shared" si="6"/>
        <v>2023</v>
      </c>
      <c r="O89" s="2" t="str">
        <f t="shared" si="7"/>
        <v>March</v>
      </c>
      <c r="P89" s="2" t="str">
        <f t="shared" si="8"/>
        <v>Wednesday</v>
      </c>
      <c r="Q89" s="2">
        <v>1453.53</v>
      </c>
    </row>
    <row r="90" spans="1:17" ht="15.75" customHeight="1">
      <c r="A90" s="2">
        <v>89</v>
      </c>
      <c r="B90" s="2">
        <v>57</v>
      </c>
      <c r="C90" s="2" t="str">
        <f>VLOOKUP(Table3[[#This Row],[order_id]],customers!A:E,2,FALSE)</f>
        <v>Stella Ruiz</v>
      </c>
      <c r="D90" s="2" t="str">
        <f>VLOOKUP(Table3[[#This Row],[order_id]],Table7[#All],3,FALSE)</f>
        <v>Female</v>
      </c>
      <c r="E90" s="2">
        <f>VLOOKUP(Table3[[#This Row],[order_id]],Table7[#All],4,FALSE)</f>
        <v>35</v>
      </c>
      <c r="F90" s="2" t="str">
        <f>VLOOKUP(Table3[[#This Row],[order_id]],Table7[#All],5,FALSE)</f>
        <v>Houston</v>
      </c>
      <c r="G90" s="2" t="str">
        <f>VLOOKUP(Table3[[#This Row],[order_id]],Table1[#All],2,FALSE)</f>
        <v>HP Envy 32 All-in-One Desktop</v>
      </c>
      <c r="H90" s="2" t="str">
        <f>VLOOKUP(Table3[[#This Row],[order_id]],Table1[#All],3,FALSE)</f>
        <v>Home Appliances</v>
      </c>
      <c r="I90" s="2">
        <f>VLOOKUP(Table3[[#This Row],[order_id]],Table1[#All],4,FALSE)</f>
        <v>886.06</v>
      </c>
      <c r="J90" s="2">
        <f>VLOOKUP(Table3[[#This Row],[order_id]],Table4[#All],4,FALSE)</f>
        <v>1</v>
      </c>
      <c r="K90" s="2">
        <f>VLOOKUP(Table3[[#This Row],[order_id]],Table4[#All],5,FALSE)</f>
        <v>207.11</v>
      </c>
      <c r="L90" s="2">
        <f>VLOOKUP(Table3[[#This Row],[order_id]],Table4[#All],6,FALSE)</f>
        <v>207.11</v>
      </c>
      <c r="M90" s="5">
        <v>45015</v>
      </c>
      <c r="N90" s="6" t="str">
        <f t="shared" si="6"/>
        <v>2023</v>
      </c>
      <c r="O90" s="2" t="str">
        <f t="shared" si="7"/>
        <v>March</v>
      </c>
      <c r="P90" s="2" t="str">
        <f t="shared" si="8"/>
        <v>Thursday</v>
      </c>
      <c r="Q90" s="2">
        <v>810.52</v>
      </c>
    </row>
    <row r="91" spans="1:17" ht="15.75" customHeight="1">
      <c r="A91" s="2">
        <v>90</v>
      </c>
      <c r="B91" s="2">
        <v>91</v>
      </c>
      <c r="C91" s="2" t="str">
        <f>VLOOKUP(Table3[[#This Row],[order_id]],customers!A:E,2,FALSE)</f>
        <v>Aurora Hughes</v>
      </c>
      <c r="D91" s="2" t="str">
        <f>VLOOKUP(Table3[[#This Row],[order_id]],Table7[#All],3,FALSE)</f>
        <v>Female</v>
      </c>
      <c r="E91" s="2">
        <f>VLOOKUP(Table3[[#This Row],[order_id]],Table7[#All],4,FALSE)</f>
        <v>43</v>
      </c>
      <c r="F91" s="2" t="str">
        <f>VLOOKUP(Table3[[#This Row],[order_id]],Table7[#All],5,FALSE)</f>
        <v>Chicago</v>
      </c>
      <c r="G91" s="2" t="str">
        <f>VLOOKUP(Table3[[#This Row],[order_id]],Table1[#All],2,FALSE)</f>
        <v>Oakley Flight Deck Goggles</v>
      </c>
      <c r="H91" s="2" t="str">
        <f>VLOOKUP(Table3[[#This Row],[order_id]],Table1[#All],3,FALSE)</f>
        <v>Accessories</v>
      </c>
      <c r="I91" s="2">
        <f>VLOOKUP(Table3[[#This Row],[order_id]],Table1[#All],4,FALSE)</f>
        <v>156.66999999999999</v>
      </c>
      <c r="J91" s="2">
        <f>VLOOKUP(Table3[[#This Row],[order_id]],Table4[#All],4,FALSE)</f>
        <v>8</v>
      </c>
      <c r="K91" s="2">
        <f>VLOOKUP(Table3[[#This Row],[order_id]],Table4[#All],5,FALSE)</f>
        <v>670.84</v>
      </c>
      <c r="L91" s="2">
        <f>VLOOKUP(Table3[[#This Row],[order_id]],Table4[#All],6,FALSE)</f>
        <v>5366.72</v>
      </c>
      <c r="M91" s="5">
        <v>45016</v>
      </c>
      <c r="N91" s="6" t="str">
        <f t="shared" si="6"/>
        <v>2023</v>
      </c>
      <c r="O91" s="2" t="str">
        <f t="shared" si="7"/>
        <v>March</v>
      </c>
      <c r="P91" s="2" t="str">
        <f t="shared" si="8"/>
        <v>Friday</v>
      </c>
      <c r="Q91" s="2">
        <v>1539.19</v>
      </c>
    </row>
    <row r="92" spans="1:17" ht="15.75" customHeight="1">
      <c r="A92" s="2">
        <v>91</v>
      </c>
      <c r="B92" s="2">
        <v>37</v>
      </c>
      <c r="C92" s="2" t="str">
        <f>VLOOKUP(Table3[[#This Row],[order_id]],customers!A:E,2,FALSE)</f>
        <v>Natalie Price</v>
      </c>
      <c r="D92" s="2" t="str">
        <f>VLOOKUP(Table3[[#This Row],[order_id]],Table7[#All],3,FALSE)</f>
        <v>Female</v>
      </c>
      <c r="E92" s="2">
        <f>VLOOKUP(Table3[[#This Row],[order_id]],Table7[#All],4,FALSE)</f>
        <v>55</v>
      </c>
      <c r="F92" s="2" t="str">
        <f>VLOOKUP(Table3[[#This Row],[order_id]],Table7[#All],5,FALSE)</f>
        <v>Phoenix</v>
      </c>
      <c r="G92" s="2" t="str">
        <f>VLOOKUP(Table3[[#This Row],[order_id]],Table1[#All],2,FALSE)</f>
        <v>Canon EOS R5 Mirrorless Camera</v>
      </c>
      <c r="H92" s="2" t="str">
        <f>VLOOKUP(Table3[[#This Row],[order_id]],Table1[#All],3,FALSE)</f>
        <v>Home Appliances</v>
      </c>
      <c r="I92" s="2">
        <f>VLOOKUP(Table3[[#This Row],[order_id]],Table1[#All],4,FALSE)</f>
        <v>614.57000000000005</v>
      </c>
      <c r="J92" s="2">
        <f>VLOOKUP(Table3[[#This Row],[order_id]],Table4[#All],4,FALSE)</f>
        <v>2</v>
      </c>
      <c r="K92" s="2">
        <f>VLOOKUP(Table3[[#This Row],[order_id]],Table4[#All],5,FALSE)</f>
        <v>572.11</v>
      </c>
      <c r="L92" s="2">
        <f>VLOOKUP(Table3[[#This Row],[order_id]],Table4[#All],6,FALSE)</f>
        <v>1144.22</v>
      </c>
      <c r="M92" s="5">
        <v>45017</v>
      </c>
      <c r="N92" s="6" t="str">
        <f t="shared" si="6"/>
        <v>2023</v>
      </c>
      <c r="O92" s="2" t="str">
        <f t="shared" si="7"/>
        <v>April</v>
      </c>
      <c r="P92" s="2" t="str">
        <f t="shared" si="8"/>
        <v>Saturday</v>
      </c>
      <c r="Q92" s="2">
        <v>451.06</v>
      </c>
    </row>
    <row r="93" spans="1:17" ht="15.75" customHeight="1">
      <c r="A93" s="2">
        <v>92</v>
      </c>
      <c r="B93" s="2">
        <v>16</v>
      </c>
      <c r="C93" s="2" t="str">
        <f>VLOOKUP(Table3[[#This Row],[order_id]],customers!A:E,2,FALSE)</f>
        <v>Emilia Alvarez</v>
      </c>
      <c r="D93" s="2" t="str">
        <f>VLOOKUP(Table3[[#This Row],[order_id]],Table7[#All],3,FALSE)</f>
        <v>Female</v>
      </c>
      <c r="E93" s="2">
        <f>VLOOKUP(Table3[[#This Row],[order_id]],Table7[#All],4,FALSE)</f>
        <v>60</v>
      </c>
      <c r="F93" s="2" t="str">
        <f>VLOOKUP(Table3[[#This Row],[order_id]],Table7[#All],5,FALSE)</f>
        <v>Houston</v>
      </c>
      <c r="G93" s="2" t="str">
        <f>VLOOKUP(Table3[[#This Row],[order_id]],Table1[#All],2,FALSE)</f>
        <v>Ray-Ban Aviator Sunglasses</v>
      </c>
      <c r="H93" s="2" t="str">
        <f>VLOOKUP(Table3[[#This Row],[order_id]],Table1[#All],3,FALSE)</f>
        <v>Electronics</v>
      </c>
      <c r="I93" s="2">
        <f>VLOOKUP(Table3[[#This Row],[order_id]],Table1[#All],4,FALSE)</f>
        <v>816.44</v>
      </c>
      <c r="J93" s="2">
        <f>VLOOKUP(Table3[[#This Row],[order_id]],Table4[#All],4,FALSE)</f>
        <v>5</v>
      </c>
      <c r="K93" s="2">
        <f>VLOOKUP(Table3[[#This Row],[order_id]],Table4[#All],5,FALSE)</f>
        <v>19.82</v>
      </c>
      <c r="L93" s="2">
        <f>VLOOKUP(Table3[[#This Row],[order_id]],Table4[#All],6,FALSE)</f>
        <v>99.1</v>
      </c>
      <c r="M93" s="5">
        <v>45018</v>
      </c>
      <c r="N93" s="6" t="str">
        <f t="shared" si="6"/>
        <v>2023</v>
      </c>
      <c r="O93" s="2" t="str">
        <f t="shared" si="7"/>
        <v>April</v>
      </c>
      <c r="P93" s="2" t="str">
        <f t="shared" si="8"/>
        <v>Sunday</v>
      </c>
      <c r="Q93" s="2">
        <v>1356.87</v>
      </c>
    </row>
    <row r="94" spans="1:17" ht="15.75" customHeight="1">
      <c r="A94" s="2">
        <v>93</v>
      </c>
      <c r="B94" s="2">
        <v>67</v>
      </c>
      <c r="C94" s="2" t="str">
        <f>VLOOKUP(Table3[[#This Row],[order_id]],customers!A:E,2,FALSE)</f>
        <v>Everly Castillo</v>
      </c>
      <c r="D94" s="2" t="str">
        <f>VLOOKUP(Table3[[#This Row],[order_id]],Table7[#All],3,FALSE)</f>
        <v>Female</v>
      </c>
      <c r="E94" s="2">
        <f>VLOOKUP(Table3[[#This Row],[order_id]],Table7[#All],4,FALSE)</f>
        <v>53</v>
      </c>
      <c r="F94" s="2" t="str">
        <f>VLOOKUP(Table3[[#This Row],[order_id]],Table7[#All],5,FALSE)</f>
        <v>Chicago</v>
      </c>
      <c r="G94" s="2" t="str">
        <f>VLOOKUP(Table3[[#This Row],[order_id]],Table1[#All],2,FALSE)</f>
        <v>ASUS ROG Strix Scar 17 Gaming Laptop</v>
      </c>
      <c r="H94" s="2" t="str">
        <f>VLOOKUP(Table3[[#This Row],[order_id]],Table1[#All],3,FALSE)</f>
        <v>Accessories</v>
      </c>
      <c r="I94" s="2">
        <f>VLOOKUP(Table3[[#This Row],[order_id]],Table1[#All],4,FALSE)</f>
        <v>592.80999999999995</v>
      </c>
      <c r="J94" s="2">
        <f>VLOOKUP(Table3[[#This Row],[order_id]],Table4[#All],4,FALSE)</f>
        <v>4</v>
      </c>
      <c r="K94" s="2">
        <f>VLOOKUP(Table3[[#This Row],[order_id]],Table4[#All],5,FALSE)</f>
        <v>216.19</v>
      </c>
      <c r="L94" s="2">
        <f>VLOOKUP(Table3[[#This Row],[order_id]],Table4[#All],6,FALSE)</f>
        <v>864.76</v>
      </c>
      <c r="M94" s="5">
        <v>45019</v>
      </c>
      <c r="N94" s="6" t="str">
        <f t="shared" si="6"/>
        <v>2023</v>
      </c>
      <c r="O94" s="2" t="str">
        <f t="shared" si="7"/>
        <v>April</v>
      </c>
      <c r="P94" s="2" t="str">
        <f t="shared" si="8"/>
        <v>Monday</v>
      </c>
      <c r="Q94" s="2">
        <v>1629.28</v>
      </c>
    </row>
    <row r="95" spans="1:17" ht="15.75" customHeight="1">
      <c r="A95" s="2">
        <v>94</v>
      </c>
      <c r="B95" s="2">
        <v>55</v>
      </c>
      <c r="C95" s="2" t="str">
        <f>VLOOKUP(Table3[[#This Row],[order_id]],customers!A:E,2,FALSE)</f>
        <v>Leah Sanders</v>
      </c>
      <c r="D95" s="2" t="str">
        <f>VLOOKUP(Table3[[#This Row],[order_id]],Table7[#All],3,FALSE)</f>
        <v>Female</v>
      </c>
      <c r="E95" s="2">
        <f>VLOOKUP(Table3[[#This Row],[order_id]],Table7[#All],4,FALSE)</f>
        <v>20</v>
      </c>
      <c r="F95" s="2" t="str">
        <f>VLOOKUP(Table3[[#This Row],[order_id]],Table7[#All],5,FALSE)</f>
        <v>Chicago</v>
      </c>
      <c r="G95" s="2" t="str">
        <f>VLOOKUP(Table3[[#This Row],[order_id]],Table1[#All],2,FALSE)</f>
        <v>Kate Spade New York Earrings</v>
      </c>
      <c r="H95" s="2" t="str">
        <f>VLOOKUP(Table3[[#This Row],[order_id]],Table1[#All],3,FALSE)</f>
        <v>Electronics</v>
      </c>
      <c r="I95" s="2">
        <f>VLOOKUP(Table3[[#This Row],[order_id]],Table1[#All],4,FALSE)</f>
        <v>708.17</v>
      </c>
      <c r="J95" s="2">
        <f>VLOOKUP(Table3[[#This Row],[order_id]],Table4[#All],4,FALSE)</f>
        <v>7</v>
      </c>
      <c r="K95" s="2">
        <f>VLOOKUP(Table3[[#This Row],[order_id]],Table4[#All],5,FALSE)</f>
        <v>315.62</v>
      </c>
      <c r="L95" s="2">
        <f>VLOOKUP(Table3[[#This Row],[order_id]],Table4[#All],6,FALSE)</f>
        <v>2209.34</v>
      </c>
      <c r="M95" s="5">
        <v>45020</v>
      </c>
      <c r="N95" s="6" t="str">
        <f t="shared" si="6"/>
        <v>2023</v>
      </c>
      <c r="O95" s="2" t="str">
        <f t="shared" si="7"/>
        <v>April</v>
      </c>
      <c r="P95" s="2" t="str">
        <f t="shared" si="8"/>
        <v>Tuesday</v>
      </c>
      <c r="Q95" s="2">
        <v>1933.65</v>
      </c>
    </row>
    <row r="96" spans="1:17" ht="15.75" customHeight="1">
      <c r="A96" s="2">
        <v>95</v>
      </c>
      <c r="B96" s="2">
        <v>92</v>
      </c>
      <c r="C96" s="2" t="str">
        <f>VLOOKUP(Table3[[#This Row],[order_id]],customers!A:E,2,FALSE)</f>
        <v>Aubrey Patel</v>
      </c>
      <c r="D96" s="2" t="str">
        <f>VLOOKUP(Table3[[#This Row],[order_id]],Table7[#All],3,FALSE)</f>
        <v>Female</v>
      </c>
      <c r="E96" s="2">
        <f>VLOOKUP(Table3[[#This Row],[order_id]],Table7[#All],4,FALSE)</f>
        <v>40</v>
      </c>
      <c r="F96" s="2" t="str">
        <f>VLOOKUP(Table3[[#This Row],[order_id]],Table7[#All],5,FALSE)</f>
        <v>New York</v>
      </c>
      <c r="G96" s="2" t="str">
        <f>VLOOKUP(Table3[[#This Row],[order_id]],Table1[#All],2,FALSE)</f>
        <v>Samsung Galaxy FlexWash Washing Machine</v>
      </c>
      <c r="H96" s="2" t="str">
        <f>VLOOKUP(Table3[[#This Row],[order_id]],Table1[#All],3,FALSE)</f>
        <v>Home Appliances</v>
      </c>
      <c r="I96" s="2">
        <f>VLOOKUP(Table3[[#This Row],[order_id]],Table1[#All],4,FALSE)</f>
        <v>696.76</v>
      </c>
      <c r="J96" s="2">
        <f>VLOOKUP(Table3[[#This Row],[order_id]],Table4[#All],4,FALSE)</f>
        <v>3</v>
      </c>
      <c r="K96" s="2">
        <f>VLOOKUP(Table3[[#This Row],[order_id]],Table4[#All],5,FALSE)</f>
        <v>66.58</v>
      </c>
      <c r="L96" s="2">
        <f>VLOOKUP(Table3[[#This Row],[order_id]],Table4[#All],6,FALSE)</f>
        <v>199.74</v>
      </c>
      <c r="M96" s="5">
        <v>45021</v>
      </c>
      <c r="N96" s="6" t="str">
        <f t="shared" si="6"/>
        <v>2023</v>
      </c>
      <c r="O96" s="2" t="str">
        <f t="shared" si="7"/>
        <v>April</v>
      </c>
      <c r="P96" s="2" t="str">
        <f t="shared" si="8"/>
        <v>Wednesday</v>
      </c>
      <c r="Q96" s="2">
        <v>676.07</v>
      </c>
    </row>
    <row r="97" spans="1:17" ht="15.75" customHeight="1">
      <c r="A97" s="2">
        <v>96</v>
      </c>
      <c r="B97" s="2">
        <v>3</v>
      </c>
      <c r="C97" s="2" t="str">
        <f>VLOOKUP(Table3[[#This Row],[order_id]],customers!A:E,2,FALSE)</f>
        <v>Willow Myers</v>
      </c>
      <c r="D97" s="2" t="str">
        <f>VLOOKUP(Table3[[#This Row],[order_id]],Table7[#All],3,FALSE)</f>
        <v>Female</v>
      </c>
      <c r="E97" s="2">
        <f>VLOOKUP(Table3[[#This Row],[order_id]],Table7[#All],4,FALSE)</f>
        <v>46</v>
      </c>
      <c r="F97" s="2" t="str">
        <f>VLOOKUP(Table3[[#This Row],[order_id]],Table7[#All],5,FALSE)</f>
        <v>Phoenix</v>
      </c>
      <c r="G97" s="2" t="str">
        <f>VLOOKUP(Table3[[#This Row],[order_id]],Table1[#All],2,FALSE)</f>
        <v>Apple iPad Pro 12.9-inch (6th Gen)</v>
      </c>
      <c r="H97" s="2" t="str">
        <f>VLOOKUP(Table3[[#This Row],[order_id]],Table1[#All],3,FALSE)</f>
        <v>Electronics</v>
      </c>
      <c r="I97" s="2">
        <f>VLOOKUP(Table3[[#This Row],[order_id]],Table1[#All],4,FALSE)</f>
        <v>479.46</v>
      </c>
      <c r="J97" s="2">
        <f>VLOOKUP(Table3[[#This Row],[order_id]],Table4[#All],4,FALSE)</f>
        <v>7</v>
      </c>
      <c r="K97" s="2">
        <f>VLOOKUP(Table3[[#This Row],[order_id]],Table4[#All],5,FALSE)</f>
        <v>798.5</v>
      </c>
      <c r="L97" s="2">
        <f>VLOOKUP(Table3[[#This Row],[order_id]],Table4[#All],6,FALSE)</f>
        <v>5589.5</v>
      </c>
      <c r="M97" s="5">
        <v>45022</v>
      </c>
      <c r="N97" s="6" t="str">
        <f t="shared" si="6"/>
        <v>2023</v>
      </c>
      <c r="O97" s="2" t="str">
        <f t="shared" si="7"/>
        <v>April</v>
      </c>
      <c r="P97" s="2" t="str">
        <f t="shared" si="8"/>
        <v>Thursday</v>
      </c>
      <c r="Q97" s="2">
        <v>1858.17</v>
      </c>
    </row>
    <row r="98" spans="1:17" ht="15.75" customHeight="1">
      <c r="A98" s="2">
        <v>97</v>
      </c>
      <c r="B98" s="2">
        <v>31</v>
      </c>
      <c r="C98" s="2" t="str">
        <f>VLOOKUP(Table3[[#This Row],[order_id]],customers!A:E,2,FALSE)</f>
        <v>Addison Long</v>
      </c>
      <c r="D98" s="2" t="str">
        <f>VLOOKUP(Table3[[#This Row],[order_id]],Table7[#All],3,FALSE)</f>
        <v>Female</v>
      </c>
      <c r="E98" s="2">
        <f>VLOOKUP(Table3[[#This Row],[order_id]],Table7[#All],4,FALSE)</f>
        <v>34</v>
      </c>
      <c r="F98" s="2" t="str">
        <f>VLOOKUP(Table3[[#This Row],[order_id]],Table7[#All],5,FALSE)</f>
        <v>Chicago</v>
      </c>
      <c r="G98" s="2" t="str">
        <f>VLOOKUP(Table3[[#This Row],[order_id]],Table1[#All],2,FALSE)</f>
        <v>Samsung Galaxy S23 Ultra</v>
      </c>
      <c r="H98" s="2" t="str">
        <f>VLOOKUP(Table3[[#This Row],[order_id]],Table1[#All],3,FALSE)</f>
        <v>Home Appliances</v>
      </c>
      <c r="I98" s="2">
        <f>VLOOKUP(Table3[[#This Row],[order_id]],Table1[#All],4,FALSE)</f>
        <v>135.97999999999999</v>
      </c>
      <c r="J98" s="2">
        <f>VLOOKUP(Table3[[#This Row],[order_id]],Table4[#All],4,FALSE)</f>
        <v>5</v>
      </c>
      <c r="K98" s="2">
        <f>VLOOKUP(Table3[[#This Row],[order_id]],Table4[#All],5,FALSE)</f>
        <v>152.54</v>
      </c>
      <c r="L98" s="2">
        <f>VLOOKUP(Table3[[#This Row],[order_id]],Table4[#All],6,FALSE)</f>
        <v>762.69999999999993</v>
      </c>
      <c r="M98" s="5">
        <v>45023</v>
      </c>
      <c r="N98" s="6" t="str">
        <f t="shared" si="6"/>
        <v>2023</v>
      </c>
      <c r="O98" s="2" t="str">
        <f t="shared" si="7"/>
        <v>April</v>
      </c>
      <c r="P98" s="2" t="str">
        <f t="shared" si="8"/>
        <v>Friday</v>
      </c>
      <c r="Q98" s="2">
        <v>211.15</v>
      </c>
    </row>
    <row r="99" spans="1:17" ht="15.75" customHeight="1">
      <c r="A99" s="2">
        <v>98</v>
      </c>
      <c r="B99" s="2">
        <v>69</v>
      </c>
      <c r="C99" s="2" t="str">
        <f>VLOOKUP(Table3[[#This Row],[order_id]],customers!A:E,2,FALSE)</f>
        <v>Lucy Ross</v>
      </c>
      <c r="D99" s="2" t="str">
        <f>VLOOKUP(Table3[[#This Row],[order_id]],Table7[#All],3,FALSE)</f>
        <v>Female</v>
      </c>
      <c r="E99" s="2">
        <f>VLOOKUP(Table3[[#This Row],[order_id]],Table7[#All],4,FALSE)</f>
        <v>49</v>
      </c>
      <c r="F99" s="2" t="str">
        <f>VLOOKUP(Table3[[#This Row],[order_id]],Table7[#All],5,FALSE)</f>
        <v>Chicago</v>
      </c>
      <c r="G99" s="2" t="str">
        <f>VLOOKUP(Table3[[#This Row],[order_id]],Table1[#All],2,FALSE)</f>
        <v>Hamilton Beach Breakfast Sandwich Maker</v>
      </c>
      <c r="H99" s="2" t="str">
        <f>VLOOKUP(Table3[[#This Row],[order_id]],Table1[#All],3,FALSE)</f>
        <v>Electronics</v>
      </c>
      <c r="I99" s="2">
        <f>VLOOKUP(Table3[[#This Row],[order_id]],Table1[#All],4,FALSE)</f>
        <v>94.42</v>
      </c>
      <c r="J99" s="2">
        <f>VLOOKUP(Table3[[#This Row],[order_id]],Table4[#All],4,FALSE)</f>
        <v>2</v>
      </c>
      <c r="K99" s="2">
        <f>VLOOKUP(Table3[[#This Row],[order_id]],Table4[#All],5,FALSE)</f>
        <v>659.83</v>
      </c>
      <c r="L99" s="2">
        <f>VLOOKUP(Table3[[#This Row],[order_id]],Table4[#All],6,FALSE)</f>
        <v>1319.66</v>
      </c>
      <c r="M99" s="5">
        <v>45024</v>
      </c>
      <c r="N99" s="6" t="str">
        <f>TEXT(M99,"YYYY")</f>
        <v>2023</v>
      </c>
      <c r="O99" s="2" t="str">
        <f>TEXT(M99,"MMMM")</f>
        <v>April</v>
      </c>
      <c r="P99" s="2" t="str">
        <f>TEXT(M99,"DDDD")</f>
        <v>Saturday</v>
      </c>
      <c r="Q99" s="2">
        <v>849.71</v>
      </c>
    </row>
    <row r="100" spans="1:17" ht="15.75" customHeight="1">
      <c r="A100" s="2">
        <v>99</v>
      </c>
      <c r="B100" s="2">
        <v>59</v>
      </c>
      <c r="C100" s="2" t="str">
        <f>VLOOKUP(Table3[[#This Row],[order_id]],customers!A:E,2,FALSE)</f>
        <v>Audrey Foster</v>
      </c>
      <c r="D100" s="2" t="str">
        <f>VLOOKUP(Table3[[#This Row],[order_id]],Table7[#All],3,FALSE)</f>
        <v>Female</v>
      </c>
      <c r="E100" s="2">
        <f>VLOOKUP(Table3[[#This Row],[order_id]],Table7[#All],4,FALSE)</f>
        <v>38</v>
      </c>
      <c r="F100" s="2" t="str">
        <f>VLOOKUP(Table3[[#This Row],[order_id]],Table7[#All],5,FALSE)</f>
        <v>Chicago</v>
      </c>
      <c r="G100" s="2" t="str">
        <f>VLOOKUP(Table3[[#This Row],[order_id]],Table1[#All],2,FALSE)</f>
        <v>Ray-Ban Wayfarer Sunglasses</v>
      </c>
      <c r="H100" s="2" t="str">
        <f>VLOOKUP(Table3[[#This Row],[order_id]],Table1[#All],3,FALSE)</f>
        <v>Home Appliances</v>
      </c>
      <c r="I100" s="2">
        <f>VLOOKUP(Table3[[#This Row],[order_id]],Table1[#All],4,FALSE)</f>
        <v>444.73</v>
      </c>
      <c r="J100" s="2">
        <f>VLOOKUP(Table3[[#This Row],[order_id]],Table4[#All],4,FALSE)</f>
        <v>6</v>
      </c>
      <c r="K100" s="2">
        <f>VLOOKUP(Table3[[#This Row],[order_id]],Table4[#All],5,FALSE)</f>
        <v>865.04</v>
      </c>
      <c r="L100" s="2">
        <f>VLOOKUP(Table3[[#This Row],[order_id]],Table4[#All],6,FALSE)</f>
        <v>5190.24</v>
      </c>
      <c r="M100" s="5">
        <v>45025</v>
      </c>
      <c r="N100" s="6" t="str">
        <f>TEXT(M100,"YYYY")</f>
        <v>2023</v>
      </c>
      <c r="O100" s="2" t="str">
        <f>TEXT(M100,"MMMM")</f>
        <v>April</v>
      </c>
      <c r="P100" s="2" t="str">
        <f>TEXT(M100,"DDDD")</f>
        <v>Sunday</v>
      </c>
      <c r="Q100" s="2">
        <v>921.08</v>
      </c>
    </row>
    <row r="101" spans="1:17" ht="15.75" customHeight="1">
      <c r="A101" s="2">
        <v>100</v>
      </c>
      <c r="B101" s="2">
        <v>84</v>
      </c>
      <c r="C101" s="2" t="str">
        <f>VLOOKUP(Table3[[#This Row],[order_id]],customers!A:E,2,FALSE)</f>
        <v>Bella Jimenez</v>
      </c>
      <c r="D101" s="2" t="str">
        <f>VLOOKUP(Table3[[#This Row],[order_id]],Table7[#All],3,FALSE)</f>
        <v>Female</v>
      </c>
      <c r="E101" s="2">
        <f>VLOOKUP(Table3[[#This Row],[order_id]],Table7[#All],4,FALSE)</f>
        <v>55</v>
      </c>
      <c r="F101" s="2" t="str">
        <f>VLOOKUP(Table3[[#This Row],[order_id]],Table7[#All],5,FALSE)</f>
        <v>New York</v>
      </c>
      <c r="G101" s="2" t="str">
        <f>VLOOKUP(Table3[[#This Row],[order_id]],Table1[#All],2,FALSE)</f>
        <v>Chanel Classic Flap Bag</v>
      </c>
      <c r="H101" s="2" t="str">
        <f>VLOOKUP(Table3[[#This Row],[order_id]],Table1[#All],3,FALSE)</f>
        <v>Accessories</v>
      </c>
      <c r="I101" s="2">
        <f>VLOOKUP(Table3[[#This Row],[order_id]],Table1[#All],4,FALSE)</f>
        <v>460.21</v>
      </c>
      <c r="J101" s="2">
        <f>VLOOKUP(Table3[[#This Row],[order_id]],Table4[#All],4,FALSE)</f>
        <v>3</v>
      </c>
      <c r="K101" s="2">
        <f>VLOOKUP(Table3[[#This Row],[order_id]],Table4[#All],5,FALSE)</f>
        <v>599.99</v>
      </c>
      <c r="L101" s="2">
        <f>VLOOKUP(Table3[[#This Row],[order_id]],Table4[#All],6,FALSE)</f>
        <v>1799.97</v>
      </c>
      <c r="M101" s="5">
        <v>45026</v>
      </c>
      <c r="N101" s="6" t="str">
        <f>TEXT(M101,"YYYY")</f>
        <v>2023</v>
      </c>
      <c r="O101" s="2" t="str">
        <f>TEXT(M101,"MMMM")</f>
        <v>April</v>
      </c>
      <c r="P101" s="2" t="str">
        <f>TEXT(M101,"DDDD")</f>
        <v>Monday</v>
      </c>
      <c r="Q101" s="2">
        <v>1786.26</v>
      </c>
    </row>
    <row r="102" spans="1:17" ht="15.75" customHeight="1"/>
    <row r="103" spans="1:17" ht="15.75" customHeight="1"/>
    <row r="104" spans="1:17" ht="15.75" customHeight="1"/>
    <row r="105" spans="1:17" ht="15.75" customHeight="1"/>
    <row r="106" spans="1:17" ht="15.75" customHeight="1"/>
    <row r="107" spans="1:17" ht="15.75" customHeight="1"/>
    <row r="108" spans="1:17" ht="15.75" customHeight="1"/>
    <row r="109" spans="1:17" ht="15.75" customHeight="1"/>
    <row r="110" spans="1:17" ht="15.75" customHeight="1"/>
    <row r="111" spans="1:17" ht="15.75" customHeight="1"/>
    <row r="112" spans="1:17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000"/>
  <sheetViews>
    <sheetView workbookViewId="0">
      <selection activeCell="I22" sqref="I22"/>
    </sheetView>
  </sheetViews>
  <sheetFormatPr defaultColWidth="14.453125" defaultRowHeight="15" customHeight="1"/>
  <cols>
    <col min="1" max="1" width="17.453125" bestFit="1" customWidth="1"/>
    <col min="2" max="2" width="12.54296875" bestFit="1" customWidth="1"/>
    <col min="3" max="3" width="14.54296875" bestFit="1" customWidth="1"/>
    <col min="4" max="4" width="12.453125" bestFit="1" customWidth="1"/>
    <col min="5" max="5" width="13.81640625" bestFit="1" customWidth="1"/>
    <col min="6" max="6" width="12.54296875" bestFit="1" customWidth="1"/>
    <col min="7" max="26" width="8.7265625" customWidth="1"/>
  </cols>
  <sheetData>
    <row r="1" spans="1:6" ht="14.5">
      <c r="A1" s="1" t="s">
        <v>122</v>
      </c>
      <c r="B1" s="1" t="s">
        <v>116</v>
      </c>
      <c r="C1" s="1" t="s">
        <v>0</v>
      </c>
      <c r="D1" s="1" t="s">
        <v>123</v>
      </c>
      <c r="E1" s="1" t="s">
        <v>124</v>
      </c>
      <c r="F1" s="13" t="s">
        <v>127</v>
      </c>
    </row>
    <row r="2" spans="1:6" ht="14.5">
      <c r="A2" s="2">
        <v>1</v>
      </c>
      <c r="B2" s="2">
        <v>81</v>
      </c>
      <c r="C2" s="2">
        <v>19</v>
      </c>
      <c r="D2" s="2">
        <v>4</v>
      </c>
      <c r="E2" s="2">
        <v>356.44</v>
      </c>
      <c r="F2">
        <f>D2*E2</f>
        <v>1425.76</v>
      </c>
    </row>
    <row r="3" spans="1:6" ht="14.5">
      <c r="A3" s="2">
        <v>2</v>
      </c>
      <c r="B3" s="2">
        <v>87</v>
      </c>
      <c r="C3" s="2">
        <v>89</v>
      </c>
      <c r="D3" s="2">
        <v>2</v>
      </c>
      <c r="E3" s="2">
        <v>971.93</v>
      </c>
      <c r="F3">
        <f t="shared" ref="F3:F66" si="0">D3*E3</f>
        <v>1943.86</v>
      </c>
    </row>
    <row r="4" spans="1:6" ht="14.5">
      <c r="A4" s="2">
        <v>3</v>
      </c>
      <c r="B4" s="2">
        <v>47</v>
      </c>
      <c r="C4" s="2">
        <v>17</v>
      </c>
      <c r="D4" s="2">
        <v>1</v>
      </c>
      <c r="E4" s="2">
        <v>316.93</v>
      </c>
      <c r="F4">
        <f t="shared" si="0"/>
        <v>316.93</v>
      </c>
    </row>
    <row r="5" spans="1:6" ht="14.5">
      <c r="A5" s="2">
        <v>4</v>
      </c>
      <c r="B5" s="2">
        <v>64</v>
      </c>
      <c r="C5" s="2">
        <v>44</v>
      </c>
      <c r="D5" s="2">
        <v>2</v>
      </c>
      <c r="E5" s="2">
        <v>940.3</v>
      </c>
      <c r="F5">
        <f t="shared" si="0"/>
        <v>1880.6</v>
      </c>
    </row>
    <row r="6" spans="1:6" ht="14.5">
      <c r="A6" s="2">
        <v>5</v>
      </c>
      <c r="B6" s="2">
        <v>35</v>
      </c>
      <c r="C6" s="2">
        <v>10</v>
      </c>
      <c r="D6" s="2">
        <v>9</v>
      </c>
      <c r="E6" s="2">
        <v>483.53</v>
      </c>
      <c r="F6">
        <f t="shared" si="0"/>
        <v>4351.7699999999995</v>
      </c>
    </row>
    <row r="7" spans="1:6" ht="14.5">
      <c r="A7" s="2">
        <v>6</v>
      </c>
      <c r="B7" s="2">
        <v>23</v>
      </c>
      <c r="C7" s="2">
        <v>31</v>
      </c>
      <c r="D7" s="2">
        <v>5</v>
      </c>
      <c r="E7" s="2">
        <v>630.55999999999995</v>
      </c>
      <c r="F7">
        <f t="shared" si="0"/>
        <v>3152.7999999999997</v>
      </c>
    </row>
    <row r="8" spans="1:6" ht="14.5">
      <c r="A8" s="2">
        <v>7</v>
      </c>
      <c r="B8" s="2">
        <v>65</v>
      </c>
      <c r="C8" s="2">
        <v>30</v>
      </c>
      <c r="D8" s="2">
        <v>1</v>
      </c>
      <c r="E8" s="2">
        <v>847.13</v>
      </c>
      <c r="F8">
        <f t="shared" si="0"/>
        <v>847.13</v>
      </c>
    </row>
    <row r="9" spans="1:6" ht="14.5">
      <c r="A9" s="2">
        <v>8</v>
      </c>
      <c r="B9" s="2">
        <v>36</v>
      </c>
      <c r="C9" s="2">
        <v>6</v>
      </c>
      <c r="D9" s="2">
        <v>4</v>
      </c>
      <c r="E9" s="2">
        <v>331</v>
      </c>
      <c r="F9">
        <f t="shared" si="0"/>
        <v>1324</v>
      </c>
    </row>
    <row r="10" spans="1:6" ht="14.5">
      <c r="A10" s="2">
        <v>9</v>
      </c>
      <c r="B10" s="2">
        <v>4</v>
      </c>
      <c r="C10" s="2">
        <v>48</v>
      </c>
      <c r="D10" s="2">
        <v>1</v>
      </c>
      <c r="E10" s="2">
        <v>928.84</v>
      </c>
      <c r="F10">
        <f t="shared" si="0"/>
        <v>928.84</v>
      </c>
    </row>
    <row r="11" spans="1:6" ht="14.5">
      <c r="A11" s="2">
        <v>10</v>
      </c>
      <c r="B11" s="2">
        <v>65</v>
      </c>
      <c r="C11" s="2">
        <v>48</v>
      </c>
      <c r="D11" s="2">
        <v>3</v>
      </c>
      <c r="E11" s="2">
        <v>557.66</v>
      </c>
      <c r="F11">
        <f t="shared" si="0"/>
        <v>1672.98</v>
      </c>
    </row>
    <row r="12" spans="1:6" ht="14.5">
      <c r="A12" s="2">
        <v>11</v>
      </c>
      <c r="B12" s="2">
        <v>100</v>
      </c>
      <c r="C12" s="2">
        <v>27</v>
      </c>
      <c r="D12" s="2">
        <v>7</v>
      </c>
      <c r="E12" s="2">
        <v>22.19</v>
      </c>
      <c r="F12">
        <f t="shared" si="0"/>
        <v>155.33000000000001</v>
      </c>
    </row>
    <row r="13" spans="1:6" ht="14.5">
      <c r="A13" s="2">
        <v>12</v>
      </c>
      <c r="B13" s="2">
        <v>59</v>
      </c>
      <c r="C13" s="2">
        <v>24</v>
      </c>
      <c r="D13" s="2">
        <v>7</v>
      </c>
      <c r="E13" s="2">
        <v>895.85</v>
      </c>
      <c r="F13">
        <f t="shared" si="0"/>
        <v>6270.95</v>
      </c>
    </row>
    <row r="14" spans="1:6" ht="14.5">
      <c r="A14" s="2">
        <v>13</v>
      </c>
      <c r="B14" s="2">
        <v>1</v>
      </c>
      <c r="C14" s="2">
        <v>86</v>
      </c>
      <c r="D14" s="2">
        <v>1</v>
      </c>
      <c r="E14" s="2">
        <v>800.63</v>
      </c>
      <c r="F14">
        <f t="shared" si="0"/>
        <v>800.63</v>
      </c>
    </row>
    <row r="15" spans="1:6" ht="14.5">
      <c r="A15" s="2">
        <v>14</v>
      </c>
      <c r="B15" s="2">
        <v>31</v>
      </c>
      <c r="C15" s="2">
        <v>41</v>
      </c>
      <c r="D15" s="2">
        <v>9</v>
      </c>
      <c r="E15" s="2">
        <v>363.48</v>
      </c>
      <c r="F15">
        <f t="shared" si="0"/>
        <v>3271.32</v>
      </c>
    </row>
    <row r="16" spans="1:6" ht="14.5">
      <c r="A16" s="2">
        <v>15</v>
      </c>
      <c r="B16" s="2">
        <v>7</v>
      </c>
      <c r="C16" s="2">
        <v>21</v>
      </c>
      <c r="D16" s="2">
        <v>8</v>
      </c>
      <c r="E16" s="2">
        <v>248.35</v>
      </c>
      <c r="F16">
        <f t="shared" si="0"/>
        <v>1986.8</v>
      </c>
    </row>
    <row r="17" spans="1:6" ht="14.5">
      <c r="A17" s="2">
        <v>16</v>
      </c>
      <c r="B17" s="2">
        <v>88</v>
      </c>
      <c r="C17" s="2">
        <v>47</v>
      </c>
      <c r="D17" s="2">
        <v>9</v>
      </c>
      <c r="E17" s="2">
        <v>678.06</v>
      </c>
      <c r="F17">
        <f t="shared" si="0"/>
        <v>6102.5399999999991</v>
      </c>
    </row>
    <row r="18" spans="1:6" ht="14.5">
      <c r="A18" s="2">
        <v>17</v>
      </c>
      <c r="B18" s="2">
        <v>91</v>
      </c>
      <c r="C18" s="2">
        <v>7</v>
      </c>
      <c r="D18" s="2">
        <v>4</v>
      </c>
      <c r="E18" s="2">
        <v>263.75</v>
      </c>
      <c r="F18">
        <f t="shared" si="0"/>
        <v>1055</v>
      </c>
    </row>
    <row r="19" spans="1:6" ht="14.5">
      <c r="A19" s="2">
        <v>18</v>
      </c>
      <c r="B19" s="2">
        <v>35</v>
      </c>
      <c r="C19" s="2">
        <v>87</v>
      </c>
      <c r="D19" s="2">
        <v>6</v>
      </c>
      <c r="E19" s="2">
        <v>671.61</v>
      </c>
      <c r="F19">
        <f t="shared" si="0"/>
        <v>4029.66</v>
      </c>
    </row>
    <row r="20" spans="1:6" ht="14.5">
      <c r="A20" s="2">
        <v>19</v>
      </c>
      <c r="B20" s="2">
        <v>80</v>
      </c>
      <c r="C20" s="2">
        <v>64</v>
      </c>
      <c r="D20" s="2">
        <v>7</v>
      </c>
      <c r="E20" s="2">
        <v>173.98</v>
      </c>
      <c r="F20">
        <f t="shared" si="0"/>
        <v>1217.8599999999999</v>
      </c>
    </row>
    <row r="21" spans="1:6" ht="15.75" customHeight="1">
      <c r="A21" s="2">
        <v>20</v>
      </c>
      <c r="B21" s="2">
        <v>29</v>
      </c>
      <c r="C21" s="2">
        <v>80</v>
      </c>
      <c r="D21" s="2">
        <v>4</v>
      </c>
      <c r="E21" s="2">
        <v>497.17</v>
      </c>
      <c r="F21">
        <f t="shared" si="0"/>
        <v>1988.68</v>
      </c>
    </row>
    <row r="22" spans="1:6" ht="15.75" customHeight="1">
      <c r="A22" s="2">
        <v>21</v>
      </c>
      <c r="B22" s="2">
        <v>39</v>
      </c>
      <c r="C22" s="2">
        <v>48</v>
      </c>
      <c r="D22" s="2">
        <v>4</v>
      </c>
      <c r="E22" s="2">
        <v>397.06</v>
      </c>
      <c r="F22">
        <f t="shared" si="0"/>
        <v>1588.24</v>
      </c>
    </row>
    <row r="23" spans="1:6" ht="15.75" customHeight="1">
      <c r="A23" s="2">
        <v>22</v>
      </c>
      <c r="B23" s="2">
        <v>86</v>
      </c>
      <c r="C23" s="2">
        <v>66</v>
      </c>
      <c r="D23" s="2">
        <v>4</v>
      </c>
      <c r="E23" s="2">
        <v>138.57</v>
      </c>
      <c r="F23">
        <f t="shared" si="0"/>
        <v>554.28</v>
      </c>
    </row>
    <row r="24" spans="1:6" ht="15.75" customHeight="1">
      <c r="A24" s="2">
        <v>23</v>
      </c>
      <c r="B24" s="2">
        <v>78</v>
      </c>
      <c r="C24" s="2">
        <v>18</v>
      </c>
      <c r="D24" s="2">
        <v>7</v>
      </c>
      <c r="E24" s="2">
        <v>316.23</v>
      </c>
      <c r="F24">
        <f t="shared" si="0"/>
        <v>2213.61</v>
      </c>
    </row>
    <row r="25" spans="1:6" ht="15.75" customHeight="1">
      <c r="A25" s="2">
        <v>24</v>
      </c>
      <c r="B25" s="2">
        <v>75</v>
      </c>
      <c r="C25" s="2">
        <v>80</v>
      </c>
      <c r="D25" s="2">
        <v>5</v>
      </c>
      <c r="E25" s="2">
        <v>948.39</v>
      </c>
      <c r="F25">
        <f t="shared" si="0"/>
        <v>4741.95</v>
      </c>
    </row>
    <row r="26" spans="1:6" ht="15.75" customHeight="1">
      <c r="A26" s="2">
        <v>25</v>
      </c>
      <c r="B26" s="2">
        <v>49</v>
      </c>
      <c r="C26" s="2">
        <v>99</v>
      </c>
      <c r="D26" s="2">
        <v>9</v>
      </c>
      <c r="E26" s="2">
        <v>126.11</v>
      </c>
      <c r="F26">
        <f t="shared" si="0"/>
        <v>1134.99</v>
      </c>
    </row>
    <row r="27" spans="1:6" ht="15.75" customHeight="1">
      <c r="A27" s="2">
        <v>26</v>
      </c>
      <c r="B27" s="2">
        <v>2</v>
      </c>
      <c r="C27" s="2">
        <v>96</v>
      </c>
      <c r="D27" s="2">
        <v>8</v>
      </c>
      <c r="E27" s="2">
        <v>570.07000000000005</v>
      </c>
      <c r="F27">
        <f t="shared" si="0"/>
        <v>4560.5600000000004</v>
      </c>
    </row>
    <row r="28" spans="1:6" ht="15.75" customHeight="1">
      <c r="A28" s="2">
        <v>27</v>
      </c>
      <c r="B28" s="2">
        <v>38</v>
      </c>
      <c r="C28" s="2">
        <v>67</v>
      </c>
      <c r="D28" s="2">
        <v>9</v>
      </c>
      <c r="E28" s="2">
        <v>392.79</v>
      </c>
      <c r="F28">
        <f t="shared" si="0"/>
        <v>3535.11</v>
      </c>
    </row>
    <row r="29" spans="1:6" ht="15.75" customHeight="1">
      <c r="A29" s="2">
        <v>28</v>
      </c>
      <c r="B29" s="2">
        <v>75</v>
      </c>
      <c r="C29" s="2">
        <v>14</v>
      </c>
      <c r="D29" s="2">
        <v>8</v>
      </c>
      <c r="E29" s="2">
        <v>671.4</v>
      </c>
      <c r="F29">
        <f t="shared" si="0"/>
        <v>5371.2</v>
      </c>
    </row>
    <row r="30" spans="1:6" ht="15.75" customHeight="1">
      <c r="A30" s="2">
        <v>29</v>
      </c>
      <c r="B30" s="2">
        <v>41</v>
      </c>
      <c r="C30" s="2">
        <v>90</v>
      </c>
      <c r="D30" s="2">
        <v>8</v>
      </c>
      <c r="E30" s="2">
        <v>280.7</v>
      </c>
      <c r="F30">
        <f t="shared" si="0"/>
        <v>2245.6</v>
      </c>
    </row>
    <row r="31" spans="1:6" ht="15.75" customHeight="1">
      <c r="A31" s="2">
        <v>30</v>
      </c>
      <c r="B31" s="2">
        <v>33</v>
      </c>
      <c r="C31" s="2">
        <v>3</v>
      </c>
      <c r="D31" s="2">
        <v>7</v>
      </c>
      <c r="E31" s="2">
        <v>563.05999999999995</v>
      </c>
      <c r="F31">
        <f t="shared" si="0"/>
        <v>3941.4199999999996</v>
      </c>
    </row>
    <row r="32" spans="1:6" ht="15.75" customHeight="1">
      <c r="A32" s="2">
        <v>31</v>
      </c>
      <c r="B32" s="2">
        <v>73</v>
      </c>
      <c r="C32" s="2">
        <v>17</v>
      </c>
      <c r="D32" s="2">
        <v>7</v>
      </c>
      <c r="E32" s="2">
        <v>705.7</v>
      </c>
      <c r="F32">
        <f t="shared" si="0"/>
        <v>4939.9000000000005</v>
      </c>
    </row>
    <row r="33" spans="1:6" ht="15.75" customHeight="1">
      <c r="A33" s="2">
        <v>32</v>
      </c>
      <c r="B33" s="2">
        <v>69</v>
      </c>
      <c r="C33" s="2">
        <v>35</v>
      </c>
      <c r="D33" s="2">
        <v>2</v>
      </c>
      <c r="E33" s="2">
        <v>357.57</v>
      </c>
      <c r="F33">
        <f t="shared" si="0"/>
        <v>715.14</v>
      </c>
    </row>
    <row r="34" spans="1:6" ht="15.75" customHeight="1">
      <c r="A34" s="2">
        <v>33</v>
      </c>
      <c r="B34" s="2">
        <v>79</v>
      </c>
      <c r="C34" s="2">
        <v>44</v>
      </c>
      <c r="D34" s="2">
        <v>8</v>
      </c>
      <c r="E34" s="2">
        <v>509.9</v>
      </c>
      <c r="F34">
        <f t="shared" si="0"/>
        <v>4079.2</v>
      </c>
    </row>
    <row r="35" spans="1:6" ht="15.75" customHeight="1">
      <c r="A35" s="2">
        <v>34</v>
      </c>
      <c r="B35" s="2">
        <v>18</v>
      </c>
      <c r="C35" s="2">
        <v>79</v>
      </c>
      <c r="D35" s="2">
        <v>6</v>
      </c>
      <c r="E35" s="2">
        <v>762.15</v>
      </c>
      <c r="F35">
        <f t="shared" si="0"/>
        <v>4572.8999999999996</v>
      </c>
    </row>
    <row r="36" spans="1:6" ht="15.75" customHeight="1">
      <c r="A36" s="2">
        <v>35</v>
      </c>
      <c r="B36" s="2">
        <v>16</v>
      </c>
      <c r="C36" s="2">
        <v>74</v>
      </c>
      <c r="D36" s="2">
        <v>8</v>
      </c>
      <c r="E36" s="2">
        <v>742.66</v>
      </c>
      <c r="F36">
        <f t="shared" si="0"/>
        <v>5941.28</v>
      </c>
    </row>
    <row r="37" spans="1:6" ht="15.75" customHeight="1">
      <c r="A37" s="2">
        <v>36</v>
      </c>
      <c r="B37" s="2">
        <v>9</v>
      </c>
      <c r="C37" s="2">
        <v>85</v>
      </c>
      <c r="D37" s="2">
        <v>8</v>
      </c>
      <c r="E37" s="2">
        <v>857.85</v>
      </c>
      <c r="F37">
        <f t="shared" si="0"/>
        <v>6862.8</v>
      </c>
    </row>
    <row r="38" spans="1:6" ht="15.75" customHeight="1">
      <c r="A38" s="2">
        <v>37</v>
      </c>
      <c r="B38" s="2">
        <v>50</v>
      </c>
      <c r="C38" s="2">
        <v>93</v>
      </c>
      <c r="D38" s="2">
        <v>5</v>
      </c>
      <c r="E38" s="2">
        <v>850.51</v>
      </c>
      <c r="F38">
        <f t="shared" si="0"/>
        <v>4252.55</v>
      </c>
    </row>
    <row r="39" spans="1:6" ht="15.75" customHeight="1">
      <c r="A39" s="2">
        <v>38</v>
      </c>
      <c r="B39" s="2">
        <v>24</v>
      </c>
      <c r="C39" s="2">
        <v>1</v>
      </c>
      <c r="D39" s="2">
        <v>8</v>
      </c>
      <c r="E39" s="2">
        <v>170.53</v>
      </c>
      <c r="F39">
        <f t="shared" si="0"/>
        <v>1364.24</v>
      </c>
    </row>
    <row r="40" spans="1:6" ht="15.75" customHeight="1">
      <c r="A40" s="2">
        <v>39</v>
      </c>
      <c r="B40" s="2">
        <v>32</v>
      </c>
      <c r="C40" s="2">
        <v>19</v>
      </c>
      <c r="D40" s="2">
        <v>5</v>
      </c>
      <c r="E40" s="2">
        <v>128.41999999999999</v>
      </c>
      <c r="F40">
        <f t="shared" si="0"/>
        <v>642.09999999999991</v>
      </c>
    </row>
    <row r="41" spans="1:6" ht="15.75" customHeight="1">
      <c r="A41" s="2">
        <v>40</v>
      </c>
      <c r="B41" s="2">
        <v>7</v>
      </c>
      <c r="C41" s="2">
        <v>9</v>
      </c>
      <c r="D41" s="2">
        <v>9</v>
      </c>
      <c r="E41" s="2">
        <v>929.37</v>
      </c>
      <c r="F41">
        <f t="shared" si="0"/>
        <v>8364.33</v>
      </c>
    </row>
    <row r="42" spans="1:6" ht="15.75" customHeight="1">
      <c r="A42" s="2">
        <v>41</v>
      </c>
      <c r="B42" s="2">
        <v>17</v>
      </c>
      <c r="C42" s="2">
        <v>38</v>
      </c>
      <c r="D42" s="2">
        <v>2</v>
      </c>
      <c r="E42" s="2">
        <v>946.26</v>
      </c>
      <c r="F42">
        <f t="shared" si="0"/>
        <v>1892.52</v>
      </c>
    </row>
    <row r="43" spans="1:6" ht="15.75" customHeight="1">
      <c r="A43" s="2">
        <v>42</v>
      </c>
      <c r="B43" s="2">
        <v>7</v>
      </c>
      <c r="C43" s="2">
        <v>65</v>
      </c>
      <c r="D43" s="2">
        <v>4</v>
      </c>
      <c r="E43" s="2">
        <v>837.13</v>
      </c>
      <c r="F43">
        <f t="shared" si="0"/>
        <v>3348.52</v>
      </c>
    </row>
    <row r="44" spans="1:6" ht="15.75" customHeight="1">
      <c r="A44" s="2">
        <v>43</v>
      </c>
      <c r="B44" s="2">
        <v>77</v>
      </c>
      <c r="C44" s="2">
        <v>33</v>
      </c>
      <c r="D44" s="2">
        <v>2</v>
      </c>
      <c r="E44" s="2">
        <v>219.99</v>
      </c>
      <c r="F44">
        <f t="shared" si="0"/>
        <v>439.98</v>
      </c>
    </row>
    <row r="45" spans="1:6" ht="15.75" customHeight="1">
      <c r="A45" s="2">
        <v>44</v>
      </c>
      <c r="B45" s="2">
        <v>97</v>
      </c>
      <c r="C45" s="2">
        <v>35</v>
      </c>
      <c r="D45" s="2">
        <v>8</v>
      </c>
      <c r="E45" s="2">
        <v>146.16999999999999</v>
      </c>
      <c r="F45">
        <f t="shared" si="0"/>
        <v>1169.3599999999999</v>
      </c>
    </row>
    <row r="46" spans="1:6" ht="15.75" customHeight="1">
      <c r="A46" s="2">
        <v>45</v>
      </c>
      <c r="B46" s="2">
        <v>93</v>
      </c>
      <c r="C46" s="2">
        <v>57</v>
      </c>
      <c r="D46" s="2">
        <v>1</v>
      </c>
      <c r="E46" s="2">
        <v>199.52</v>
      </c>
      <c r="F46">
        <f t="shared" si="0"/>
        <v>199.52</v>
      </c>
    </row>
    <row r="47" spans="1:6" ht="15.75" customHeight="1">
      <c r="A47" s="2">
        <v>46</v>
      </c>
      <c r="B47" s="2">
        <v>3</v>
      </c>
      <c r="C47" s="2">
        <v>22</v>
      </c>
      <c r="D47" s="2">
        <v>7</v>
      </c>
      <c r="E47" s="2">
        <v>434.42</v>
      </c>
      <c r="F47">
        <f t="shared" si="0"/>
        <v>3040.94</v>
      </c>
    </row>
    <row r="48" spans="1:6" ht="15.75" customHeight="1">
      <c r="A48" s="2">
        <v>47</v>
      </c>
      <c r="B48" s="2">
        <v>36</v>
      </c>
      <c r="C48" s="2">
        <v>35</v>
      </c>
      <c r="D48" s="2">
        <v>7</v>
      </c>
      <c r="E48" s="2">
        <v>622.83000000000004</v>
      </c>
      <c r="F48">
        <f t="shared" si="0"/>
        <v>4359.8100000000004</v>
      </c>
    </row>
    <row r="49" spans="1:6" ht="15.75" customHeight="1">
      <c r="A49" s="2">
        <v>48</v>
      </c>
      <c r="B49" s="2">
        <v>60</v>
      </c>
      <c r="C49" s="2">
        <v>47</v>
      </c>
      <c r="D49" s="2">
        <v>2</v>
      </c>
      <c r="E49" s="2">
        <v>777.09</v>
      </c>
      <c r="F49">
        <f t="shared" si="0"/>
        <v>1554.18</v>
      </c>
    </row>
    <row r="50" spans="1:6" ht="15.75" customHeight="1">
      <c r="A50" s="2">
        <v>49</v>
      </c>
      <c r="B50" s="2">
        <v>57</v>
      </c>
      <c r="C50" s="2">
        <v>47</v>
      </c>
      <c r="D50" s="2">
        <v>4</v>
      </c>
      <c r="E50" s="2">
        <v>708.67</v>
      </c>
      <c r="F50">
        <f t="shared" si="0"/>
        <v>2834.68</v>
      </c>
    </row>
    <row r="51" spans="1:6" ht="15.75" customHeight="1">
      <c r="A51" s="2">
        <v>50</v>
      </c>
      <c r="B51" s="2">
        <v>9</v>
      </c>
      <c r="C51" s="2">
        <v>60</v>
      </c>
      <c r="D51" s="2">
        <v>5</v>
      </c>
      <c r="E51" s="2">
        <v>504.86</v>
      </c>
      <c r="F51">
        <f t="shared" si="0"/>
        <v>2524.3000000000002</v>
      </c>
    </row>
    <row r="52" spans="1:6" ht="15.75" customHeight="1">
      <c r="A52" s="2">
        <v>51</v>
      </c>
      <c r="B52" s="2">
        <v>10</v>
      </c>
      <c r="C52" s="2">
        <v>95</v>
      </c>
      <c r="D52" s="2">
        <v>3</v>
      </c>
      <c r="E52" s="2">
        <v>276.31</v>
      </c>
      <c r="F52">
        <f t="shared" si="0"/>
        <v>828.93000000000006</v>
      </c>
    </row>
    <row r="53" spans="1:6" ht="15.75" customHeight="1">
      <c r="A53" s="2">
        <v>52</v>
      </c>
      <c r="B53" s="2">
        <v>56</v>
      </c>
      <c r="C53" s="2">
        <v>55</v>
      </c>
      <c r="D53" s="2">
        <v>3</v>
      </c>
      <c r="E53" s="2">
        <v>34.71</v>
      </c>
      <c r="F53">
        <f t="shared" si="0"/>
        <v>104.13</v>
      </c>
    </row>
    <row r="54" spans="1:6" ht="15.75" customHeight="1">
      <c r="A54" s="2">
        <v>53</v>
      </c>
      <c r="B54" s="2">
        <v>29</v>
      </c>
      <c r="C54" s="2">
        <v>25</v>
      </c>
      <c r="D54" s="2">
        <v>3</v>
      </c>
      <c r="E54" s="2">
        <v>734.26</v>
      </c>
      <c r="F54">
        <f t="shared" si="0"/>
        <v>2202.7799999999997</v>
      </c>
    </row>
    <row r="55" spans="1:6" ht="15.75" customHeight="1">
      <c r="A55" s="2">
        <v>54</v>
      </c>
      <c r="B55" s="2">
        <v>47</v>
      </c>
      <c r="C55" s="2">
        <v>12</v>
      </c>
      <c r="D55" s="2">
        <v>3</v>
      </c>
      <c r="E55" s="2">
        <v>31.31</v>
      </c>
      <c r="F55">
        <f t="shared" si="0"/>
        <v>93.929999999999993</v>
      </c>
    </row>
    <row r="56" spans="1:6" ht="15.75" customHeight="1">
      <c r="A56" s="2">
        <v>55</v>
      </c>
      <c r="B56" s="2">
        <v>85</v>
      </c>
      <c r="C56" s="2">
        <v>27</v>
      </c>
      <c r="D56" s="2">
        <v>2</v>
      </c>
      <c r="E56" s="2">
        <v>893.18</v>
      </c>
      <c r="F56">
        <f t="shared" si="0"/>
        <v>1786.36</v>
      </c>
    </row>
    <row r="57" spans="1:6" ht="15.75" customHeight="1">
      <c r="A57" s="2">
        <v>56</v>
      </c>
      <c r="B57" s="2">
        <v>6</v>
      </c>
      <c r="C57" s="2">
        <v>66</v>
      </c>
      <c r="D57" s="2">
        <v>5</v>
      </c>
      <c r="E57" s="2">
        <v>220.87</v>
      </c>
      <c r="F57">
        <f t="shared" si="0"/>
        <v>1104.3499999999999</v>
      </c>
    </row>
    <row r="58" spans="1:6" ht="15.75" customHeight="1">
      <c r="A58" s="2">
        <v>57</v>
      </c>
      <c r="B58" s="2">
        <v>54</v>
      </c>
      <c r="C58" s="2">
        <v>71</v>
      </c>
      <c r="D58" s="2">
        <v>5</v>
      </c>
      <c r="E58" s="2">
        <v>144.41</v>
      </c>
      <c r="F58">
        <f t="shared" si="0"/>
        <v>722.05</v>
      </c>
    </row>
    <row r="59" spans="1:6" ht="15.75" customHeight="1">
      <c r="A59" s="2">
        <v>58</v>
      </c>
      <c r="B59" s="2">
        <v>84</v>
      </c>
      <c r="C59" s="2">
        <v>70</v>
      </c>
      <c r="D59" s="2">
        <v>5</v>
      </c>
      <c r="E59" s="2">
        <v>736.45</v>
      </c>
      <c r="F59">
        <f t="shared" si="0"/>
        <v>3682.25</v>
      </c>
    </row>
    <row r="60" spans="1:6" ht="15.75" customHeight="1">
      <c r="A60" s="2">
        <v>59</v>
      </c>
      <c r="B60" s="2">
        <v>88</v>
      </c>
      <c r="C60" s="2">
        <v>28</v>
      </c>
      <c r="D60" s="2">
        <v>1</v>
      </c>
      <c r="E60" s="2">
        <v>197.66</v>
      </c>
      <c r="F60">
        <f t="shared" si="0"/>
        <v>197.66</v>
      </c>
    </row>
    <row r="61" spans="1:6" ht="15.75" customHeight="1">
      <c r="A61" s="2">
        <v>60</v>
      </c>
      <c r="B61" s="2">
        <v>60</v>
      </c>
      <c r="C61" s="2">
        <v>48</v>
      </c>
      <c r="D61" s="2">
        <v>3</v>
      </c>
      <c r="E61" s="2">
        <v>134.76</v>
      </c>
      <c r="F61">
        <f t="shared" si="0"/>
        <v>404.28</v>
      </c>
    </row>
    <row r="62" spans="1:6" ht="15.75" customHeight="1">
      <c r="A62" s="2">
        <v>61</v>
      </c>
      <c r="B62" s="2">
        <v>50</v>
      </c>
      <c r="C62" s="2">
        <v>87</v>
      </c>
      <c r="D62" s="2">
        <v>7</v>
      </c>
      <c r="E62" s="2">
        <v>256.32</v>
      </c>
      <c r="F62">
        <f t="shared" si="0"/>
        <v>1794.24</v>
      </c>
    </row>
    <row r="63" spans="1:6" ht="15.75" customHeight="1">
      <c r="A63" s="2">
        <v>62</v>
      </c>
      <c r="B63" s="2">
        <v>21</v>
      </c>
      <c r="C63" s="2">
        <v>45</v>
      </c>
      <c r="D63" s="2">
        <v>5</v>
      </c>
      <c r="E63" s="2">
        <v>47.46</v>
      </c>
      <c r="F63">
        <f t="shared" si="0"/>
        <v>237.3</v>
      </c>
    </row>
    <row r="64" spans="1:6" ht="15.75" customHeight="1">
      <c r="A64" s="2">
        <v>63</v>
      </c>
      <c r="B64" s="2">
        <v>52</v>
      </c>
      <c r="C64" s="2">
        <v>23</v>
      </c>
      <c r="D64" s="2">
        <v>9</v>
      </c>
      <c r="E64" s="2">
        <v>12.12</v>
      </c>
      <c r="F64">
        <f t="shared" si="0"/>
        <v>109.08</v>
      </c>
    </row>
    <row r="65" spans="1:6" ht="15.75" customHeight="1">
      <c r="A65" s="2">
        <v>64</v>
      </c>
      <c r="B65" s="2">
        <v>41</v>
      </c>
      <c r="C65" s="2">
        <v>29</v>
      </c>
      <c r="D65" s="2">
        <v>9</v>
      </c>
      <c r="E65" s="2">
        <v>452.84</v>
      </c>
      <c r="F65">
        <f t="shared" si="0"/>
        <v>4075.56</v>
      </c>
    </row>
    <row r="66" spans="1:6" ht="15.75" customHeight="1">
      <c r="A66" s="2">
        <v>65</v>
      </c>
      <c r="B66" s="2">
        <v>37</v>
      </c>
      <c r="C66" s="2">
        <v>80</v>
      </c>
      <c r="D66" s="2">
        <v>5</v>
      </c>
      <c r="E66" s="2">
        <v>46.62</v>
      </c>
      <c r="F66">
        <f t="shared" si="0"/>
        <v>233.1</v>
      </c>
    </row>
    <row r="67" spans="1:6" ht="15.75" customHeight="1">
      <c r="A67" s="2">
        <v>66</v>
      </c>
      <c r="B67" s="2">
        <v>34</v>
      </c>
      <c r="C67" s="2">
        <v>62</v>
      </c>
      <c r="D67" s="2">
        <v>4</v>
      </c>
      <c r="E67" s="2">
        <v>328.58</v>
      </c>
      <c r="F67">
        <f t="shared" ref="F67:F101" si="1">D67*E67</f>
        <v>1314.32</v>
      </c>
    </row>
    <row r="68" spans="1:6" ht="15.75" customHeight="1">
      <c r="A68" s="2">
        <v>67</v>
      </c>
      <c r="B68" s="2">
        <v>89</v>
      </c>
      <c r="C68" s="2">
        <v>7</v>
      </c>
      <c r="D68" s="2">
        <v>6</v>
      </c>
      <c r="E68" s="2">
        <v>242.55</v>
      </c>
      <c r="F68">
        <f t="shared" si="1"/>
        <v>1455.3000000000002</v>
      </c>
    </row>
    <row r="69" spans="1:6" ht="15.75" customHeight="1">
      <c r="A69" s="2">
        <v>68</v>
      </c>
      <c r="B69" s="2">
        <v>81</v>
      </c>
      <c r="C69" s="2">
        <v>81</v>
      </c>
      <c r="D69" s="2">
        <v>8</v>
      </c>
      <c r="E69" s="2">
        <v>762.37</v>
      </c>
      <c r="F69">
        <f t="shared" si="1"/>
        <v>6098.96</v>
      </c>
    </row>
    <row r="70" spans="1:6" ht="15.75" customHeight="1">
      <c r="A70" s="2">
        <v>69</v>
      </c>
      <c r="B70" s="2">
        <v>56</v>
      </c>
      <c r="C70" s="2">
        <v>73</v>
      </c>
      <c r="D70" s="2">
        <v>1</v>
      </c>
      <c r="E70" s="2">
        <v>986.61</v>
      </c>
      <c r="F70">
        <f t="shared" si="1"/>
        <v>986.61</v>
      </c>
    </row>
    <row r="71" spans="1:6" ht="15.75" customHeight="1">
      <c r="A71" s="2">
        <v>70</v>
      </c>
      <c r="B71" s="2">
        <v>8</v>
      </c>
      <c r="C71" s="2">
        <v>34</v>
      </c>
      <c r="D71" s="2">
        <v>1</v>
      </c>
      <c r="E71" s="2">
        <v>206.58</v>
      </c>
      <c r="F71">
        <f t="shared" si="1"/>
        <v>206.58</v>
      </c>
    </row>
    <row r="72" spans="1:6" ht="15.75" customHeight="1">
      <c r="A72" s="2">
        <v>71</v>
      </c>
      <c r="B72" s="2">
        <v>34</v>
      </c>
      <c r="C72" s="2">
        <v>29</v>
      </c>
      <c r="D72" s="2">
        <v>5</v>
      </c>
      <c r="E72" s="2">
        <v>27.21</v>
      </c>
      <c r="F72">
        <f t="shared" si="1"/>
        <v>136.05000000000001</v>
      </c>
    </row>
    <row r="73" spans="1:6" ht="15.75" customHeight="1">
      <c r="A73" s="2">
        <v>72</v>
      </c>
      <c r="B73" s="2">
        <v>30</v>
      </c>
      <c r="C73" s="2">
        <v>89</v>
      </c>
      <c r="D73" s="2">
        <v>1</v>
      </c>
      <c r="E73" s="2">
        <v>253.1</v>
      </c>
      <c r="F73">
        <f t="shared" si="1"/>
        <v>253.1</v>
      </c>
    </row>
    <row r="74" spans="1:6" ht="15.75" customHeight="1">
      <c r="A74" s="2">
        <v>73</v>
      </c>
      <c r="B74" s="2">
        <v>81</v>
      </c>
      <c r="C74" s="2">
        <v>11</v>
      </c>
      <c r="D74" s="2">
        <v>4</v>
      </c>
      <c r="E74" s="2">
        <v>961.97</v>
      </c>
      <c r="F74">
        <f t="shared" si="1"/>
        <v>3847.88</v>
      </c>
    </row>
    <row r="75" spans="1:6" ht="15.75" customHeight="1">
      <c r="A75" s="2">
        <v>74</v>
      </c>
      <c r="B75" s="2">
        <v>41</v>
      </c>
      <c r="C75" s="2">
        <v>89</v>
      </c>
      <c r="D75" s="2">
        <v>8</v>
      </c>
      <c r="E75" s="2">
        <v>722.91</v>
      </c>
      <c r="F75">
        <f t="shared" si="1"/>
        <v>5783.28</v>
      </c>
    </row>
    <row r="76" spans="1:6" ht="15.75" customHeight="1">
      <c r="A76" s="2">
        <v>75</v>
      </c>
      <c r="B76" s="2">
        <v>53</v>
      </c>
      <c r="C76" s="2">
        <v>69</v>
      </c>
      <c r="D76" s="2">
        <v>6</v>
      </c>
      <c r="E76" s="2">
        <v>925.49</v>
      </c>
      <c r="F76">
        <f t="shared" si="1"/>
        <v>5552.9400000000005</v>
      </c>
    </row>
    <row r="77" spans="1:6" ht="15.75" customHeight="1">
      <c r="A77" s="2">
        <v>76</v>
      </c>
      <c r="B77" s="2">
        <v>30</v>
      </c>
      <c r="C77" s="2">
        <v>33</v>
      </c>
      <c r="D77" s="2">
        <v>4</v>
      </c>
      <c r="E77" s="2">
        <v>214.78</v>
      </c>
      <c r="F77">
        <f t="shared" si="1"/>
        <v>859.12</v>
      </c>
    </row>
    <row r="78" spans="1:6" ht="15.75" customHeight="1">
      <c r="A78" s="2">
        <v>77</v>
      </c>
      <c r="B78" s="2">
        <v>78</v>
      </c>
      <c r="C78" s="2">
        <v>96</v>
      </c>
      <c r="D78" s="2">
        <v>6</v>
      </c>
      <c r="E78" s="2">
        <v>485.15</v>
      </c>
      <c r="F78">
        <f t="shared" si="1"/>
        <v>2910.8999999999996</v>
      </c>
    </row>
    <row r="79" spans="1:6" ht="15.75" customHeight="1">
      <c r="A79" s="2">
        <v>78</v>
      </c>
      <c r="B79" s="2">
        <v>13</v>
      </c>
      <c r="C79" s="2">
        <v>73</v>
      </c>
      <c r="D79" s="2">
        <v>6</v>
      </c>
      <c r="E79" s="2">
        <v>467.54</v>
      </c>
      <c r="F79">
        <f t="shared" si="1"/>
        <v>2805.2400000000002</v>
      </c>
    </row>
    <row r="80" spans="1:6" ht="15.75" customHeight="1">
      <c r="A80" s="2">
        <v>79</v>
      </c>
      <c r="B80" s="2">
        <v>41</v>
      </c>
      <c r="C80" s="2">
        <v>8</v>
      </c>
      <c r="D80" s="2">
        <v>1</v>
      </c>
      <c r="E80" s="2">
        <v>321.16000000000003</v>
      </c>
      <c r="F80">
        <f t="shared" si="1"/>
        <v>321.16000000000003</v>
      </c>
    </row>
    <row r="81" spans="1:6" ht="15.75" customHeight="1">
      <c r="A81" s="2">
        <v>80</v>
      </c>
      <c r="B81" s="2">
        <v>67</v>
      </c>
      <c r="C81" s="2">
        <v>28</v>
      </c>
      <c r="D81" s="2">
        <v>9</v>
      </c>
      <c r="E81" s="2">
        <v>987.58</v>
      </c>
      <c r="F81">
        <f t="shared" si="1"/>
        <v>8888.2200000000012</v>
      </c>
    </row>
    <row r="82" spans="1:6" ht="15.75" customHeight="1">
      <c r="A82" s="2">
        <v>81</v>
      </c>
      <c r="B82" s="2">
        <v>83</v>
      </c>
      <c r="C82" s="2">
        <v>19</v>
      </c>
      <c r="D82" s="2">
        <v>9</v>
      </c>
      <c r="E82" s="2">
        <v>960.71</v>
      </c>
      <c r="F82">
        <f t="shared" si="1"/>
        <v>8646.39</v>
      </c>
    </row>
    <row r="83" spans="1:6" ht="15.75" customHeight="1">
      <c r="A83" s="2">
        <v>82</v>
      </c>
      <c r="B83" s="2">
        <v>52</v>
      </c>
      <c r="C83" s="2">
        <v>65</v>
      </c>
      <c r="D83" s="2">
        <v>4</v>
      </c>
      <c r="E83" s="2">
        <v>862.49</v>
      </c>
      <c r="F83">
        <f t="shared" si="1"/>
        <v>3449.96</v>
      </c>
    </row>
    <row r="84" spans="1:6" ht="15.75" customHeight="1">
      <c r="A84" s="2">
        <v>83</v>
      </c>
      <c r="B84" s="2">
        <v>8</v>
      </c>
      <c r="C84" s="2">
        <v>19</v>
      </c>
      <c r="D84" s="2">
        <v>7</v>
      </c>
      <c r="E84" s="2">
        <v>398</v>
      </c>
      <c r="F84">
        <f t="shared" si="1"/>
        <v>2786</v>
      </c>
    </row>
    <row r="85" spans="1:6" ht="15.75" customHeight="1">
      <c r="A85" s="2">
        <v>84</v>
      </c>
      <c r="B85" s="2">
        <v>92</v>
      </c>
      <c r="C85" s="2">
        <v>26</v>
      </c>
      <c r="D85" s="2">
        <v>1</v>
      </c>
      <c r="E85" s="2">
        <v>192.86</v>
      </c>
      <c r="F85">
        <f t="shared" si="1"/>
        <v>192.86</v>
      </c>
    </row>
    <row r="86" spans="1:6" ht="15.75" customHeight="1">
      <c r="A86" s="2">
        <v>85</v>
      </c>
      <c r="B86" s="2">
        <v>78</v>
      </c>
      <c r="C86" s="2">
        <v>64</v>
      </c>
      <c r="D86" s="2">
        <v>7</v>
      </c>
      <c r="E86" s="2">
        <v>90.54</v>
      </c>
      <c r="F86">
        <f t="shared" si="1"/>
        <v>633.78000000000009</v>
      </c>
    </row>
    <row r="87" spans="1:6" ht="15.75" customHeight="1">
      <c r="A87" s="2">
        <v>86</v>
      </c>
      <c r="B87" s="2">
        <v>79</v>
      </c>
      <c r="C87" s="2">
        <v>76</v>
      </c>
      <c r="D87" s="2">
        <v>5</v>
      </c>
      <c r="E87" s="2">
        <v>885.15</v>
      </c>
      <c r="F87">
        <f t="shared" si="1"/>
        <v>4425.75</v>
      </c>
    </row>
    <row r="88" spans="1:6" ht="15.75" customHeight="1">
      <c r="A88" s="2">
        <v>87</v>
      </c>
      <c r="B88" s="2">
        <v>53</v>
      </c>
      <c r="C88" s="2">
        <v>53</v>
      </c>
      <c r="D88" s="2">
        <v>6</v>
      </c>
      <c r="E88" s="2">
        <v>804.43</v>
      </c>
      <c r="F88">
        <f t="shared" si="1"/>
        <v>4826.58</v>
      </c>
    </row>
    <row r="89" spans="1:6" ht="15.75" customHeight="1">
      <c r="A89" s="2">
        <v>88</v>
      </c>
      <c r="B89" s="2">
        <v>41</v>
      </c>
      <c r="C89" s="2">
        <v>2</v>
      </c>
      <c r="D89" s="2">
        <v>2</v>
      </c>
      <c r="E89" s="2">
        <v>904.04</v>
      </c>
      <c r="F89">
        <f t="shared" si="1"/>
        <v>1808.08</v>
      </c>
    </row>
    <row r="90" spans="1:6" ht="15.75" customHeight="1">
      <c r="A90" s="2">
        <v>89</v>
      </c>
      <c r="B90" s="2">
        <v>40</v>
      </c>
      <c r="C90" s="2">
        <v>98</v>
      </c>
      <c r="D90" s="2">
        <v>1</v>
      </c>
      <c r="E90" s="2">
        <v>207.11</v>
      </c>
      <c r="F90">
        <f t="shared" si="1"/>
        <v>207.11</v>
      </c>
    </row>
    <row r="91" spans="1:6" ht="15.75" customHeight="1">
      <c r="A91" s="2">
        <v>90</v>
      </c>
      <c r="B91" s="2">
        <v>31</v>
      </c>
      <c r="C91" s="2">
        <v>40</v>
      </c>
      <c r="D91" s="2">
        <v>8</v>
      </c>
      <c r="E91" s="2">
        <v>670.84</v>
      </c>
      <c r="F91">
        <f t="shared" si="1"/>
        <v>5366.72</v>
      </c>
    </row>
    <row r="92" spans="1:6" ht="15.75" customHeight="1">
      <c r="A92" s="2">
        <v>91</v>
      </c>
      <c r="B92" s="2">
        <v>46</v>
      </c>
      <c r="C92" s="2">
        <v>99</v>
      </c>
      <c r="D92" s="2">
        <v>2</v>
      </c>
      <c r="E92" s="2">
        <v>572.11</v>
      </c>
      <c r="F92">
        <f t="shared" si="1"/>
        <v>1144.22</v>
      </c>
    </row>
    <row r="93" spans="1:6" ht="15.75" customHeight="1">
      <c r="A93" s="2">
        <v>92</v>
      </c>
      <c r="B93" s="2">
        <v>62</v>
      </c>
      <c r="C93" s="2">
        <v>64</v>
      </c>
      <c r="D93" s="2">
        <v>5</v>
      </c>
      <c r="E93" s="2">
        <v>19.82</v>
      </c>
      <c r="F93">
        <f t="shared" si="1"/>
        <v>99.1</v>
      </c>
    </row>
    <row r="94" spans="1:6" ht="15.75" customHeight="1">
      <c r="A94" s="2">
        <v>93</v>
      </c>
      <c r="B94" s="2">
        <v>21</v>
      </c>
      <c r="C94" s="2">
        <v>20</v>
      </c>
      <c r="D94" s="2">
        <v>4</v>
      </c>
      <c r="E94" s="2">
        <v>216.19</v>
      </c>
      <c r="F94">
        <f t="shared" si="1"/>
        <v>864.76</v>
      </c>
    </row>
    <row r="95" spans="1:6" ht="15.75" customHeight="1">
      <c r="A95" s="2">
        <v>94</v>
      </c>
      <c r="B95" s="2">
        <v>40</v>
      </c>
      <c r="C95" s="2">
        <v>79</v>
      </c>
      <c r="D95" s="2">
        <v>7</v>
      </c>
      <c r="E95" s="2">
        <v>315.62</v>
      </c>
      <c r="F95">
        <f t="shared" si="1"/>
        <v>2209.34</v>
      </c>
    </row>
    <row r="96" spans="1:6" ht="15.75" customHeight="1">
      <c r="A96" s="2">
        <v>95</v>
      </c>
      <c r="B96" s="2">
        <v>43</v>
      </c>
      <c r="C96" s="2">
        <v>42</v>
      </c>
      <c r="D96" s="2">
        <v>3</v>
      </c>
      <c r="E96" s="2">
        <v>66.58</v>
      </c>
      <c r="F96">
        <f t="shared" si="1"/>
        <v>199.74</v>
      </c>
    </row>
    <row r="97" spans="1:6" ht="15.75" customHeight="1">
      <c r="A97" s="2">
        <v>96</v>
      </c>
      <c r="B97" s="2">
        <v>97</v>
      </c>
      <c r="C97" s="2">
        <v>86</v>
      </c>
      <c r="D97" s="2">
        <v>7</v>
      </c>
      <c r="E97" s="2">
        <v>798.5</v>
      </c>
      <c r="F97">
        <f t="shared" si="1"/>
        <v>5589.5</v>
      </c>
    </row>
    <row r="98" spans="1:6" ht="15.75" customHeight="1">
      <c r="A98" s="2">
        <v>97</v>
      </c>
      <c r="B98" s="2">
        <v>91</v>
      </c>
      <c r="C98" s="2">
        <v>39</v>
      </c>
      <c r="D98" s="2">
        <v>5</v>
      </c>
      <c r="E98" s="2">
        <v>152.54</v>
      </c>
      <c r="F98">
        <f t="shared" si="1"/>
        <v>762.69999999999993</v>
      </c>
    </row>
    <row r="99" spans="1:6" ht="15.75" customHeight="1">
      <c r="A99" s="2">
        <v>98</v>
      </c>
      <c r="B99" s="2">
        <v>62</v>
      </c>
      <c r="C99" s="2">
        <v>100</v>
      </c>
      <c r="D99" s="2">
        <v>2</v>
      </c>
      <c r="E99" s="2">
        <v>659.83</v>
      </c>
      <c r="F99">
        <f t="shared" si="1"/>
        <v>1319.66</v>
      </c>
    </row>
    <row r="100" spans="1:6" ht="15.75" customHeight="1">
      <c r="A100" s="2">
        <v>99</v>
      </c>
      <c r="B100" s="2">
        <v>42</v>
      </c>
      <c r="C100" s="2">
        <v>35</v>
      </c>
      <c r="D100" s="2">
        <v>6</v>
      </c>
      <c r="E100" s="2">
        <v>865.04</v>
      </c>
      <c r="F100">
        <f t="shared" si="1"/>
        <v>5190.24</v>
      </c>
    </row>
    <row r="101" spans="1:6" ht="15.75" customHeight="1">
      <c r="A101" s="2">
        <v>100</v>
      </c>
      <c r="B101" s="2">
        <v>94</v>
      </c>
      <c r="C101" s="2">
        <v>38</v>
      </c>
      <c r="D101" s="2">
        <v>3</v>
      </c>
      <c r="E101" s="2">
        <v>599.99</v>
      </c>
      <c r="F101">
        <f t="shared" si="1"/>
        <v>1799.97</v>
      </c>
    </row>
    <row r="102" spans="1:6" ht="15.75" customHeight="1"/>
    <row r="103" spans="1:6" ht="15.75" customHeight="1"/>
    <row r="104" spans="1:6" ht="15.75" customHeight="1"/>
    <row r="105" spans="1:6" ht="15.75" customHeight="1"/>
    <row r="106" spans="1:6" ht="15.75" customHeight="1"/>
    <row r="107" spans="1:6" ht="15.75" customHeight="1"/>
    <row r="108" spans="1:6" ht="15.75" customHeight="1"/>
    <row r="109" spans="1:6" ht="15.75" customHeight="1"/>
    <row r="110" spans="1:6" ht="15.75" customHeight="1"/>
    <row r="111" spans="1:6" ht="15.75" customHeight="1"/>
    <row r="112" spans="1:6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products</vt:lpstr>
      <vt:lpstr>customers</vt:lpstr>
      <vt:lpstr>Sheet8</vt:lpstr>
      <vt:lpstr>Consolidated</vt:lpstr>
      <vt:lpstr>Dashboard</vt:lpstr>
      <vt:lpstr>PivotChart</vt:lpstr>
      <vt:lpstr>PivotTable</vt:lpstr>
      <vt:lpstr>orders</vt:lpstr>
      <vt:lpstr>order_items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cyril ogbolu</dc:creator>
  <cp:lastModifiedBy>Windows User</cp:lastModifiedBy>
  <dcterms:created xsi:type="dcterms:W3CDTF">2024-07-05T16:43:00Z</dcterms:created>
  <dcterms:modified xsi:type="dcterms:W3CDTF">2024-07-23T08:51:21Z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4C14D0614A214008927B4496DBE05DF4_12</vt:lpwstr>
  </property>
  <property fmtid="{D5CDD505-2E9C-101B-9397-08002B2CF9AE}" pid="3" name="KSOProductBuildVer">
    <vt:lpwstr>1033-12.2.0.13472</vt:lpwstr>
  </property>
</Properties>
</file>