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D999126-D93D-4908-8F2C-6AC7D4CC2457}"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4"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W289" i="12"/>
  <c r="V289" i="12"/>
  <c r="Y289" i="12" s="1"/>
  <c r="U289" i="12"/>
  <c r="AA288" i="12"/>
  <c r="Z288" i="12" s="1"/>
  <c r="W288" i="12"/>
  <c r="V288" i="12"/>
  <c r="Y288" i="12" s="1"/>
  <c r="U288" i="12"/>
  <c r="AA287" i="12"/>
  <c r="Z287" i="12"/>
  <c r="Y287" i="12"/>
  <c r="W287" i="12"/>
  <c r="V287" i="12"/>
  <c r="U287" i="12"/>
  <c r="AA286" i="12"/>
  <c r="Z286" i="12" s="1"/>
  <c r="Y286" i="12"/>
  <c r="W286" i="12"/>
  <c r="V286" i="12"/>
  <c r="U286" i="12"/>
  <c r="AA285" i="12"/>
  <c r="Z285" i="12"/>
  <c r="Y285" i="12"/>
  <c r="W285" i="12"/>
  <c r="V285" i="12"/>
  <c r="U285" i="12"/>
  <c r="AA284" i="12"/>
  <c r="Z284" i="12" s="1"/>
  <c r="W284" i="12"/>
  <c r="V284" i="12"/>
  <c r="Y284" i="12" s="1"/>
  <c r="U284" i="12"/>
  <c r="AA283" i="12"/>
  <c r="Z283" i="12"/>
  <c r="W283" i="12"/>
  <c r="V283" i="12"/>
  <c r="Y283" i="12" s="1"/>
  <c r="U283" i="12"/>
  <c r="AA282" i="12"/>
  <c r="Z282" i="12" s="1"/>
  <c r="W282" i="12"/>
  <c r="V282" i="12"/>
  <c r="Y282" i="12" s="1"/>
  <c r="U282" i="12"/>
  <c r="AA281" i="12"/>
  <c r="Z281" i="12"/>
  <c r="W281" i="12"/>
  <c r="V281" i="12"/>
  <c r="Y281" i="12" s="1"/>
  <c r="U281" i="12"/>
  <c r="AA280" i="12"/>
  <c r="Z280" i="12" s="1"/>
  <c r="Y280" i="12"/>
  <c r="W280" i="12"/>
  <c r="V280" i="12"/>
  <c r="U280" i="12"/>
  <c r="AA279" i="12"/>
  <c r="Z279" i="12"/>
  <c r="Y279" i="12"/>
  <c r="W279" i="12"/>
  <c r="V279" i="12"/>
  <c r="U279" i="12"/>
  <c r="AA278" i="12"/>
  <c r="Z278" i="12" s="1"/>
  <c r="W278" i="12"/>
  <c r="V278" i="12"/>
  <c r="Y278" i="12" s="1"/>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W273" i="12"/>
  <c r="V273" i="12"/>
  <c r="Y273" i="12" s="1"/>
  <c r="U273" i="12"/>
  <c r="AA272" i="12"/>
  <c r="Z272" i="12" s="1"/>
  <c r="Y272" i="12"/>
  <c r="W272" i="12"/>
  <c r="V272" i="12"/>
  <c r="U272" i="12"/>
  <c r="AA271" i="12"/>
  <c r="Z271" i="12"/>
  <c r="Y271" i="12"/>
  <c r="W271" i="12"/>
  <c r="V271" i="12"/>
  <c r="U271" i="12"/>
  <c r="AA270" i="12"/>
  <c r="Z270" i="12" s="1"/>
  <c r="W270" i="12"/>
  <c r="V270" i="12"/>
  <c r="Y270" i="12" s="1"/>
  <c r="U270" i="12"/>
  <c r="AA269" i="12"/>
  <c r="Z269" i="12"/>
  <c r="Y269" i="12"/>
  <c r="W269" i="12"/>
  <c r="V269" i="12"/>
  <c r="U269" i="12"/>
  <c r="AA268" i="12"/>
  <c r="Z268" i="12" s="1"/>
  <c r="Y268" i="12"/>
  <c r="W268" i="12"/>
  <c r="V268" i="12"/>
  <c r="U268" i="12"/>
  <c r="AA267" i="12"/>
  <c r="Z267" i="12"/>
  <c r="W267" i="12"/>
  <c r="V267" i="12"/>
  <c r="Y267" i="12" s="1"/>
  <c r="U267" i="12"/>
  <c r="AA266" i="12"/>
  <c r="Z266" i="12" s="1"/>
  <c r="Y266" i="12"/>
  <c r="W266" i="12"/>
  <c r="V266" i="12"/>
  <c r="U266" i="12"/>
  <c r="AA265" i="12"/>
  <c r="Z265" i="12"/>
  <c r="W265" i="12"/>
  <c r="V265" i="12"/>
  <c r="Y265" i="12" s="1"/>
  <c r="U265" i="12"/>
  <c r="AA264" i="12"/>
  <c r="Z264" i="12" s="1"/>
  <c r="W264" i="12"/>
  <c r="V264" i="12"/>
  <c r="Y264" i="12" s="1"/>
  <c r="U264" i="12"/>
  <c r="AA263" i="12"/>
  <c r="Z263" i="12"/>
  <c r="Y263" i="12"/>
  <c r="W263" i="12"/>
  <c r="V263" i="12"/>
  <c r="U263" i="12"/>
  <c r="AA262" i="12"/>
  <c r="Z262" i="12" s="1"/>
  <c r="Y262" i="12"/>
  <c r="W262" i="12"/>
  <c r="V262" i="12"/>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W257" i="12"/>
  <c r="V257" i="12"/>
  <c r="Y257" i="12" s="1"/>
  <c r="U257" i="12"/>
  <c r="AA256" i="12"/>
  <c r="Z256" i="12" s="1"/>
  <c r="W256" i="12"/>
  <c r="V256" i="12"/>
  <c r="Y256" i="12" s="1"/>
  <c r="U256" i="12"/>
  <c r="AA255" i="12"/>
  <c r="Z255" i="12"/>
  <c r="Y255" i="12"/>
  <c r="W255" i="12"/>
  <c r="V255" i="12"/>
  <c r="U255" i="12"/>
  <c r="AA254" i="12"/>
  <c r="Z254" i="12" s="1"/>
  <c r="Y254" i="12"/>
  <c r="W254" i="12"/>
  <c r="V254" i="12"/>
  <c r="U254" i="12"/>
  <c r="AA253" i="12"/>
  <c r="Z253" i="12"/>
  <c r="Y253" i="12"/>
  <c r="W253" i="12"/>
  <c r="V253" i="12"/>
  <c r="U253" i="12"/>
  <c r="AA252" i="12"/>
  <c r="Z252" i="12" s="1"/>
  <c r="W252" i="12"/>
  <c r="V252" i="12"/>
  <c r="Y252" i="12" s="1"/>
  <c r="U252" i="12"/>
  <c r="AA251" i="12"/>
  <c r="Z251" i="12"/>
  <c r="W251" i="12"/>
  <c r="V251" i="12"/>
  <c r="Y251" i="12" s="1"/>
  <c r="U251" i="12"/>
  <c r="AA250" i="12"/>
  <c r="Z250" i="12" s="1"/>
  <c r="W250" i="12"/>
  <c r="V250" i="12"/>
  <c r="Y250" i="12" s="1"/>
  <c r="U250" i="12"/>
  <c r="AA249" i="12"/>
  <c r="Z249" i="12"/>
  <c r="W249" i="12"/>
  <c r="V249" i="12"/>
  <c r="Y249" i="12" s="1"/>
  <c r="U249" i="12"/>
  <c r="AA248" i="12"/>
  <c r="Z248" i="12" s="1"/>
  <c r="Y248" i="12"/>
  <c r="W248" i="12"/>
  <c r="V248" i="12"/>
  <c r="U248" i="12"/>
  <c r="AA247" i="12"/>
  <c r="Z247" i="12"/>
  <c r="Y247" i="12"/>
  <c r="W247" i="12"/>
  <c r="V247" i="12"/>
  <c r="U247" i="12"/>
  <c r="AA246" i="12"/>
  <c r="Z246" i="12" s="1"/>
  <c r="W246" i="12"/>
  <c r="V246" i="12"/>
  <c r="Y246" i="12" s="1"/>
  <c r="U246" i="12"/>
  <c r="AA245" i="12"/>
  <c r="Z245" i="12"/>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c r="W241" i="12"/>
  <c r="V241" i="12"/>
  <c r="Y241" i="12" s="1"/>
  <c r="U241" i="12"/>
  <c r="AA240" i="12"/>
  <c r="Z240" i="12" s="1"/>
  <c r="Y240" i="12"/>
  <c r="W240" i="12"/>
  <c r="V240" i="12"/>
  <c r="U240" i="12"/>
  <c r="AA239" i="12"/>
  <c r="Z239" i="12"/>
  <c r="Y239" i="12"/>
  <c r="W239" i="12"/>
  <c r="V239" i="12"/>
  <c r="U239" i="12"/>
  <c r="AA238" i="12"/>
  <c r="Z238" i="12" s="1"/>
  <c r="W238" i="12"/>
  <c r="V238" i="12"/>
  <c r="Y238" i="12" s="1"/>
  <c r="U238" i="12"/>
  <c r="AA237" i="12"/>
  <c r="Z237" i="12"/>
  <c r="Y237" i="12"/>
  <c r="W237" i="12"/>
  <c r="V237" i="12"/>
  <c r="U237" i="12"/>
  <c r="AA236" i="12"/>
  <c r="Z236" i="12" s="1"/>
  <c r="Y236" i="12"/>
  <c r="W236" i="12"/>
  <c r="V236" i="12"/>
  <c r="U236" i="12"/>
  <c r="AA235" i="12"/>
  <c r="Z235" i="12"/>
  <c r="W235" i="12"/>
  <c r="V235" i="12"/>
  <c r="Y235" i="12" s="1"/>
  <c r="U235" i="12"/>
  <c r="AA234" i="12"/>
  <c r="Z234" i="12" s="1"/>
  <c r="Y234" i="12"/>
  <c r="W234" i="12"/>
  <c r="V234" i="12"/>
  <c r="U234" i="12"/>
  <c r="AA233" i="12"/>
  <c r="Z233" i="12"/>
  <c r="W233" i="12"/>
  <c r="V233" i="12"/>
  <c r="Y233" i="12" s="1"/>
  <c r="U233" i="12"/>
  <c r="AA232" i="12"/>
  <c r="Z232" i="12" s="1"/>
  <c r="W232" i="12"/>
  <c r="V232" i="12"/>
  <c r="Y232" i="12" s="1"/>
  <c r="U232" i="12"/>
  <c r="AA231" i="12"/>
  <c r="Z231" i="12"/>
  <c r="Y231" i="12"/>
  <c r="W231" i="12"/>
  <c r="V231" i="12"/>
  <c r="U231" i="12"/>
  <c r="AA230" i="12"/>
  <c r="Z230" i="12" s="1"/>
  <c r="Y230" i="12"/>
  <c r="W230" i="12"/>
  <c r="V230" i="12"/>
  <c r="U230" i="12"/>
  <c r="AA229" i="12"/>
  <c r="Z229" i="12"/>
  <c r="Y229" i="12"/>
  <c r="W229" i="12"/>
  <c r="V229" i="12"/>
  <c r="U229" i="12"/>
  <c r="AA228" i="12"/>
  <c r="Z228" i="12" s="1"/>
  <c r="W228" i="12"/>
  <c r="V228" i="12"/>
  <c r="Y228" i="12" s="1"/>
  <c r="U228" i="12"/>
  <c r="AA227" i="12"/>
  <c r="Z227" i="12"/>
  <c r="W227" i="12"/>
  <c r="V227" i="12"/>
  <c r="Y227" i="12" s="1"/>
  <c r="U227" i="12"/>
  <c r="AA226" i="12"/>
  <c r="Z226" i="12" s="1"/>
  <c r="Y226" i="12"/>
  <c r="W226" i="12"/>
  <c r="V226" i="12"/>
  <c r="U226" i="12"/>
  <c r="AA225" i="12"/>
  <c r="Z225" i="12"/>
  <c r="W225" i="12"/>
  <c r="V225" i="12"/>
  <c r="Y225" i="12" s="1"/>
  <c r="U225" i="12"/>
  <c r="AA224" i="12"/>
  <c r="Z224" i="12" s="1"/>
  <c r="W224" i="12"/>
  <c r="V224" i="12"/>
  <c r="Y224" i="12" s="1"/>
  <c r="U224" i="12"/>
  <c r="AA223" i="12"/>
  <c r="Z223" i="12"/>
  <c r="Y223" i="12"/>
  <c r="W223" i="12"/>
  <c r="V223" i="12"/>
  <c r="U223" i="12"/>
  <c r="AA222" i="12"/>
  <c r="Z222" i="12" s="1"/>
  <c r="Y222" i="12"/>
  <c r="W222" i="12"/>
  <c r="V222" i="12"/>
  <c r="U222" i="12"/>
  <c r="AA221" i="12"/>
  <c r="Z221" i="12"/>
  <c r="Y221" i="12"/>
  <c r="W221" i="12"/>
  <c r="V221" i="12"/>
  <c r="U221" i="12"/>
  <c r="AA220" i="12"/>
  <c r="Z220" i="12" s="1"/>
  <c r="W220" i="12"/>
  <c r="V220" i="12"/>
  <c r="Y220" i="12" s="1"/>
  <c r="U220" i="12"/>
  <c r="AA219" i="12"/>
  <c r="Z219" i="12"/>
  <c r="W219" i="12"/>
  <c r="V219" i="12"/>
  <c r="Y219" i="12" s="1"/>
  <c r="U219" i="12"/>
  <c r="AA218" i="12"/>
  <c r="Z218" i="12" s="1"/>
  <c r="W218" i="12"/>
  <c r="V218" i="12"/>
  <c r="Y218" i="12" s="1"/>
  <c r="AA217" i="12"/>
  <c r="Z217" i="12" s="1"/>
  <c r="Y217" i="12"/>
  <c r="W217" i="12"/>
  <c r="V217" i="12"/>
  <c r="U217" i="12"/>
  <c r="AA216" i="12"/>
  <c r="Z216" i="12"/>
  <c r="Y216" i="12"/>
  <c r="W216" i="12"/>
  <c r="V216" i="12"/>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W210" i="12"/>
  <c r="V210" i="12"/>
  <c r="Y210" i="12" s="1"/>
  <c r="U210" i="12"/>
  <c r="AA209" i="12"/>
  <c r="Z209" i="12" s="1"/>
  <c r="Y209" i="12"/>
  <c r="W209" i="12"/>
  <c r="V209" i="12"/>
  <c r="U209" i="12"/>
  <c r="AA208" i="12"/>
  <c r="Z208" i="12"/>
  <c r="Y208" i="12"/>
  <c r="W208" i="12"/>
  <c r="V208" i="12"/>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Y199" i="12"/>
  <c r="W199" i="12"/>
  <c r="V199" i="12"/>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W194" i="12"/>
  <c r="V194" i="12"/>
  <c r="Y194" i="12" s="1"/>
  <c r="U194" i="12"/>
  <c r="AA193" i="12"/>
  <c r="Z193" i="12" s="1"/>
  <c r="W193" i="12"/>
  <c r="V193" i="12"/>
  <c r="Y193" i="12" s="1"/>
  <c r="U193" i="12"/>
  <c r="AA192" i="12"/>
  <c r="Z192" i="12"/>
  <c r="Y192" i="12"/>
  <c r="W192" i="12"/>
  <c r="V192" i="12"/>
  <c r="U192" i="12"/>
  <c r="AA191" i="12"/>
  <c r="Z191" i="12" s="1"/>
  <c r="Y191" i="12"/>
  <c r="W191" i="12"/>
  <c r="V191" i="12"/>
  <c r="U191" i="12"/>
  <c r="AA190" i="12"/>
  <c r="Z190" i="12"/>
  <c r="Y190" i="12"/>
  <c r="W190" i="12"/>
  <c r="V190" i="12"/>
  <c r="U190" i="12"/>
  <c r="AA189" i="12"/>
  <c r="Z189" i="12" s="1"/>
  <c r="W189" i="12"/>
  <c r="V189" i="12"/>
  <c r="Y189" i="12" s="1"/>
  <c r="U189" i="12"/>
  <c r="AA188" i="12"/>
  <c r="Z188" i="12"/>
  <c r="W188" i="12"/>
  <c r="V188" i="12"/>
  <c r="Y188" i="12" s="1"/>
  <c r="U188" i="12"/>
  <c r="AA187" i="12"/>
  <c r="Z187" i="12" s="1"/>
  <c r="Y187" i="12"/>
  <c r="W187" i="12"/>
  <c r="V187" i="12"/>
  <c r="U187" i="12"/>
  <c r="AA186" i="12"/>
  <c r="Z186" i="12"/>
  <c r="W186" i="12"/>
  <c r="V186" i="12"/>
  <c r="Y186" i="12" s="1"/>
  <c r="U186" i="12"/>
  <c r="AA185" i="12"/>
  <c r="Z185" i="12" s="1"/>
  <c r="Y185" i="12"/>
  <c r="W185" i="12"/>
  <c r="V185" i="12"/>
  <c r="U185" i="12"/>
  <c r="AA184" i="12"/>
  <c r="Z184" i="12"/>
  <c r="Y184" i="12"/>
  <c r="W184" i="12"/>
  <c r="V184" i="12"/>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Y176" i="12"/>
  <c r="W176" i="12"/>
  <c r="V176" i="12"/>
  <c r="U176" i="12"/>
  <c r="AA175" i="12"/>
  <c r="Y175" i="12"/>
  <c r="W175" i="12"/>
  <c r="V175" i="12"/>
  <c r="U175" i="12"/>
  <c r="AA174" i="12"/>
  <c r="Z174" i="12"/>
  <c r="W174" i="12"/>
  <c r="V174" i="12"/>
  <c r="Y174" i="12" s="1"/>
  <c r="U174" i="12"/>
  <c r="AA173" i="12"/>
  <c r="Z173" i="12" s="1"/>
  <c r="Y173" i="12"/>
  <c r="W173" i="12"/>
  <c r="V173" i="12"/>
  <c r="U173" i="12"/>
  <c r="AA172" i="12"/>
  <c r="Z172" i="12"/>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Y168" i="12"/>
  <c r="W168" i="12"/>
  <c r="V168" i="12"/>
  <c r="U168" i="12"/>
  <c r="AA167" i="12"/>
  <c r="Z167" i="12"/>
  <c r="Y167" i="12"/>
  <c r="W167" i="12"/>
  <c r="V167" i="12"/>
  <c r="U167" i="12"/>
  <c r="AA166" i="12"/>
  <c r="Z166" i="12"/>
  <c r="W166" i="12"/>
  <c r="V166" i="12"/>
  <c r="Y166" i="12" s="1"/>
  <c r="U166" i="12"/>
  <c r="AA165" i="12"/>
  <c r="Z165" i="12" s="1"/>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c r="Y161" i="12"/>
  <c r="W161" i="12"/>
  <c r="V161" i="12"/>
  <c r="U161" i="12"/>
  <c r="AA160" i="12"/>
  <c r="Z160" i="12" s="1"/>
  <c r="W160" i="12"/>
  <c r="V160" i="12"/>
  <c r="Y160" i="12" s="1"/>
  <c r="U160" i="12"/>
  <c r="AA159" i="12"/>
  <c r="Z159" i="12"/>
  <c r="W159" i="12"/>
  <c r="V159" i="12"/>
  <c r="Y159" i="12" s="1"/>
  <c r="U159" i="12"/>
  <c r="AA158" i="12"/>
  <c r="Z158" i="12"/>
  <c r="W158" i="12"/>
  <c r="V158" i="12"/>
  <c r="Y158" i="12" s="1"/>
  <c r="U158" i="12"/>
  <c r="AA157" i="12"/>
  <c r="Z157" i="12"/>
  <c r="Y157" i="12"/>
  <c r="W157" i="12"/>
  <c r="V157" i="12"/>
  <c r="U157" i="12"/>
  <c r="AA156" i="12"/>
  <c r="Z156" i="12" s="1"/>
  <c r="Y156" i="12"/>
  <c r="W156" i="12"/>
  <c r="V156" i="12"/>
  <c r="U156" i="12"/>
  <c r="AA155" i="12"/>
  <c r="Z155" i="12"/>
  <c r="W155" i="12"/>
  <c r="V155" i="12"/>
  <c r="Y155" i="12" s="1"/>
  <c r="U155" i="12"/>
  <c r="AA154" i="12"/>
  <c r="Z154" i="12"/>
  <c r="W154" i="12"/>
  <c r="V154" i="12"/>
  <c r="Y154" i="12" s="1"/>
  <c r="U154" i="12"/>
  <c r="AA153" i="12"/>
  <c r="Z153" i="12" s="1"/>
  <c r="Y153" i="12"/>
  <c r="W153" i="12"/>
  <c r="V153" i="12"/>
  <c r="U153" i="12"/>
  <c r="AA152" i="12"/>
  <c r="Z152" i="12"/>
  <c r="W152" i="12"/>
  <c r="V152" i="12"/>
  <c r="Y152" i="12" s="1"/>
  <c r="U152" i="12"/>
  <c r="AA151" i="12"/>
  <c r="Z151" i="12" s="1"/>
  <c r="Y151" i="12"/>
  <c r="W151" i="12"/>
  <c r="V151" i="12"/>
  <c r="U151" i="12"/>
  <c r="AA150" i="12"/>
  <c r="Z150" i="12" s="1"/>
  <c r="Y150" i="12"/>
  <c r="W150" i="12"/>
  <c r="V150" i="12"/>
  <c r="U150" i="12"/>
  <c r="AA149" i="12"/>
  <c r="Z149" i="12"/>
  <c r="Y149" i="12"/>
  <c r="W149" i="12"/>
  <c r="V149" i="12"/>
  <c r="U149" i="12"/>
  <c r="AA148" i="12"/>
  <c r="Z148" i="12" s="1"/>
  <c r="W148" i="12"/>
  <c r="V148" i="12"/>
  <c r="Y148" i="12" s="1"/>
  <c r="U148" i="12"/>
  <c r="AA147" i="12"/>
  <c r="Z147" i="12" s="1"/>
  <c r="W147" i="12"/>
  <c r="V147" i="12"/>
  <c r="Y147" i="12" s="1"/>
  <c r="U147" i="12"/>
  <c r="AA146" i="12"/>
  <c r="Z146" i="12" s="1"/>
  <c r="Y146" i="12"/>
  <c r="W146" i="12"/>
  <c r="V146" i="12"/>
  <c r="U146" i="12"/>
  <c r="AA145" i="12"/>
  <c r="Z145" i="12"/>
  <c r="Y145" i="12"/>
  <c r="W145" i="12"/>
  <c r="V145" i="12"/>
  <c r="U145" i="12"/>
  <c r="AA144" i="12"/>
  <c r="Z144" i="12" s="1"/>
  <c r="Y144" i="12"/>
  <c r="W144" i="12"/>
  <c r="V144" i="12"/>
  <c r="U144" i="12"/>
  <c r="AA143" i="12"/>
  <c r="Z143" i="12"/>
  <c r="Y143" i="12"/>
  <c r="W143" i="12"/>
  <c r="V143" i="12"/>
  <c r="U143" i="12"/>
  <c r="AA142" i="12"/>
  <c r="Z142" i="12"/>
  <c r="W142" i="12"/>
  <c r="V142" i="12"/>
  <c r="Y142" i="12" s="1"/>
  <c r="U142" i="12"/>
  <c r="AA141" i="12"/>
  <c r="Z141" i="12"/>
  <c r="W141" i="12"/>
  <c r="V141" i="12"/>
  <c r="Y141" i="12" s="1"/>
  <c r="U141" i="12"/>
  <c r="AA140" i="12"/>
  <c r="Z140" i="12" s="1"/>
  <c r="Y140" i="12"/>
  <c r="W140" i="12"/>
  <c r="V140" i="12"/>
  <c r="U140" i="12"/>
  <c r="AA139" i="12"/>
  <c r="Z139" i="12"/>
  <c r="W139" i="12"/>
  <c r="V139" i="12"/>
  <c r="Y139" i="12" s="1"/>
  <c r="U139" i="12"/>
  <c r="AA138" i="12"/>
  <c r="Z138" i="12"/>
  <c r="Y138" i="12"/>
  <c r="W138" i="12"/>
  <c r="V138" i="12"/>
  <c r="U138" i="12"/>
  <c r="AA137" i="12"/>
  <c r="Z137" i="12" s="1"/>
  <c r="Y137" i="12"/>
  <c r="W137" i="12"/>
  <c r="V137" i="12"/>
  <c r="U137" i="12"/>
  <c r="AA136" i="12"/>
  <c r="Z136" i="12"/>
  <c r="W136" i="12"/>
  <c r="V136" i="12"/>
  <c r="Y136" i="12" s="1"/>
  <c r="U136" i="12"/>
  <c r="AA135" i="12"/>
  <c r="Z135" i="12" s="1"/>
  <c r="W135" i="12"/>
  <c r="V135" i="12"/>
  <c r="Y135" i="12" s="1"/>
  <c r="U135" i="12"/>
  <c r="AA134" i="12"/>
  <c r="Z134" i="12" s="1"/>
  <c r="Y134" i="12"/>
  <c r="W134" i="12"/>
  <c r="V134" i="12"/>
  <c r="U134" i="12"/>
  <c r="AA133" i="12"/>
  <c r="Z133" i="12"/>
  <c r="Y133" i="12"/>
  <c r="W133" i="12"/>
  <c r="V133" i="12"/>
  <c r="U133" i="12"/>
  <c r="AA132" i="12"/>
  <c r="Z132" i="12" s="1"/>
  <c r="Y132" i="12"/>
  <c r="W132" i="12"/>
  <c r="V132" i="12"/>
  <c r="U132" i="12"/>
  <c r="AA131" i="12"/>
  <c r="Z131" i="12" s="1"/>
  <c r="W131" i="12"/>
  <c r="V131" i="12"/>
  <c r="Y131" i="12" s="1"/>
  <c r="U131" i="12"/>
  <c r="AA130" i="12"/>
  <c r="Z130" i="12" s="1"/>
  <c r="W130" i="12"/>
  <c r="V130" i="12"/>
  <c r="Y130" i="12" s="1"/>
  <c r="U130" i="12"/>
  <c r="AA129" i="12"/>
  <c r="Z129" i="12"/>
  <c r="Y129" i="12"/>
  <c r="W129" i="12"/>
  <c r="V129" i="12"/>
  <c r="U129" i="12"/>
  <c r="AA128" i="12"/>
  <c r="Z128" i="12" s="1"/>
  <c r="Y128" i="12"/>
  <c r="W128" i="12"/>
  <c r="V128" i="12"/>
  <c r="U128" i="12"/>
  <c r="AA127" i="12"/>
  <c r="Z127" i="12"/>
  <c r="Y127" i="12"/>
  <c r="W127" i="12"/>
  <c r="V127" i="12"/>
  <c r="U127" i="12"/>
  <c r="AA126" i="12"/>
  <c r="Z126" i="12"/>
  <c r="Y126" i="12"/>
  <c r="W126" i="12"/>
  <c r="V126" i="12"/>
  <c r="U126" i="12"/>
  <c r="AA125" i="12"/>
  <c r="Z125" i="12"/>
  <c r="W125" i="12"/>
  <c r="V125" i="12"/>
  <c r="Y125" i="12" s="1"/>
  <c r="U125" i="12"/>
  <c r="AA124" i="12"/>
  <c r="Z124" i="12" s="1"/>
  <c r="W124" i="12"/>
  <c r="V124" i="12"/>
  <c r="Y124" i="12" s="1"/>
  <c r="U124" i="12"/>
  <c r="AA123" i="12"/>
  <c r="Z123" i="12"/>
  <c r="W123" i="12"/>
  <c r="V123" i="12"/>
  <c r="Y123" i="12" s="1"/>
  <c r="U123" i="12"/>
  <c r="AA122" i="12"/>
  <c r="Y122" i="12"/>
  <c r="W122" i="12"/>
  <c r="V122" i="12"/>
  <c r="U122" i="12"/>
  <c r="AA121" i="12"/>
  <c r="Z121" i="12"/>
  <c r="Y121" i="12"/>
  <c r="W121" i="12"/>
  <c r="V121" i="12"/>
  <c r="U121" i="12"/>
  <c r="AA120" i="12"/>
  <c r="Z120" i="12" s="1"/>
  <c r="W120" i="12"/>
  <c r="V120" i="12"/>
  <c r="Y120" i="12" s="1"/>
  <c r="U120" i="12"/>
  <c r="AA119" i="12"/>
  <c r="Z119" i="12" s="1"/>
  <c r="W119" i="12"/>
  <c r="V119" i="12"/>
  <c r="Y119" i="12" s="1"/>
  <c r="U119" i="12"/>
  <c r="AA118" i="12"/>
  <c r="Z118" i="12"/>
  <c r="W118" i="12"/>
  <c r="V118" i="12"/>
  <c r="Y118" i="12" s="1"/>
  <c r="U118" i="12"/>
  <c r="AA117" i="12"/>
  <c r="Z117" i="12" s="1"/>
  <c r="Y117" i="12"/>
  <c r="W117" i="12"/>
  <c r="V117" i="12"/>
  <c r="U117" i="12"/>
  <c r="AA116" i="12"/>
  <c r="Z116" i="12" s="1"/>
  <c r="W116" i="12"/>
  <c r="V116" i="12"/>
  <c r="Y116" i="12" s="1"/>
  <c r="U116" i="12"/>
  <c r="AA115" i="12"/>
  <c r="Z115" i="12" s="1"/>
  <c r="W115" i="12"/>
  <c r="V115" i="12"/>
  <c r="Y115" i="12" s="1"/>
  <c r="U115" i="12"/>
  <c r="AA114" i="12"/>
  <c r="Z114" i="12"/>
  <c r="Y114" i="12"/>
  <c r="W114" i="12"/>
  <c r="V114" i="12"/>
  <c r="U114" i="12"/>
  <c r="AA113" i="12"/>
  <c r="Z113" i="12" s="1"/>
  <c r="W113" i="12"/>
  <c r="V113" i="12"/>
  <c r="Y113" i="12" s="1"/>
  <c r="U113" i="12"/>
  <c r="AA112" i="12"/>
  <c r="Z112" i="12"/>
  <c r="W112" i="12"/>
  <c r="V112" i="12"/>
  <c r="Y112" i="12" s="1"/>
  <c r="U112" i="12"/>
  <c r="AA111" i="12"/>
  <c r="Z111" i="12"/>
  <c r="Y111" i="12"/>
  <c r="W111" i="12"/>
  <c r="V111" i="12"/>
  <c r="U111" i="12"/>
  <c r="AA110" i="12"/>
  <c r="Z110" i="12"/>
  <c r="Y110" i="12"/>
  <c r="W110" i="12"/>
  <c r="V110" i="12"/>
  <c r="U110" i="12"/>
  <c r="AA109" i="12"/>
  <c r="Z109" i="12" s="1"/>
  <c r="W109" i="12"/>
  <c r="V109" i="12"/>
  <c r="Y109" i="12" s="1"/>
  <c r="U109" i="12"/>
  <c r="AA108" i="12"/>
  <c r="Z108" i="12"/>
  <c r="W108" i="12"/>
  <c r="V108" i="12"/>
  <c r="Y108" i="12" s="1"/>
  <c r="U108" i="12"/>
  <c r="AA107" i="12"/>
  <c r="Z107" i="12"/>
  <c r="W107" i="12"/>
  <c r="V107" i="12"/>
  <c r="Y107" i="12" s="1"/>
  <c r="U107" i="12"/>
  <c r="AA106" i="12"/>
  <c r="Z106" i="12" s="1"/>
  <c r="Y106" i="12"/>
  <c r="W106" i="12"/>
  <c r="V106" i="12"/>
  <c r="U106" i="12"/>
  <c r="AA105" i="12"/>
  <c r="Z105" i="12"/>
  <c r="Y105" i="12"/>
  <c r="W105" i="12"/>
  <c r="V105" i="12"/>
  <c r="U105" i="12"/>
  <c r="AA104" i="12"/>
  <c r="Z104" i="12" s="1"/>
  <c r="Y104" i="12"/>
  <c r="W104" i="12"/>
  <c r="V104" i="12"/>
  <c r="U104" i="12"/>
  <c r="AA103" i="12"/>
  <c r="Z103" i="12"/>
  <c r="W103" i="12"/>
  <c r="V103" i="12"/>
  <c r="Y103" i="12" s="1"/>
  <c r="U103" i="12"/>
  <c r="AA102" i="12"/>
  <c r="Z102" i="12"/>
  <c r="Y102" i="12"/>
  <c r="W102" i="12"/>
  <c r="V102" i="12"/>
  <c r="U102" i="12"/>
  <c r="AA101" i="12"/>
  <c r="Z101" i="12" s="1"/>
  <c r="W101" i="12"/>
  <c r="V101" i="12"/>
  <c r="Y101" i="12" s="1"/>
  <c r="U101" i="12"/>
  <c r="AA100" i="12"/>
  <c r="Z100" i="12" s="1"/>
  <c r="W100" i="12"/>
  <c r="V100" i="12"/>
  <c r="Y100" i="12" s="1"/>
  <c r="U100" i="12"/>
  <c r="AA99" i="12"/>
  <c r="Z99" i="12" s="1"/>
  <c r="Y99" i="12"/>
  <c r="W99" i="12"/>
  <c r="V99" i="12"/>
  <c r="U99" i="12"/>
  <c r="AA98" i="12"/>
  <c r="Z98" i="12" s="1"/>
  <c r="Y98" i="12"/>
  <c r="W98" i="12"/>
  <c r="V98" i="12"/>
  <c r="U98" i="12"/>
  <c r="AA97" i="12"/>
  <c r="Z97" i="12"/>
  <c r="W97" i="12"/>
  <c r="V97" i="12"/>
  <c r="Y97" i="12" s="1"/>
  <c r="U97" i="12"/>
  <c r="AA96" i="12"/>
  <c r="Z96" i="12"/>
  <c r="Y96" i="12"/>
  <c r="W96" i="12"/>
  <c r="V96" i="12"/>
  <c r="U96" i="12"/>
  <c r="AA95" i="12"/>
  <c r="Z95" i="12" s="1"/>
  <c r="W95" i="12"/>
  <c r="V95" i="12"/>
  <c r="Y95" i="12" s="1"/>
  <c r="U95" i="12"/>
  <c r="AA94" i="12"/>
  <c r="Z94" i="12"/>
  <c r="Y94" i="12"/>
  <c r="W94" i="12"/>
  <c r="V94" i="12"/>
  <c r="U94" i="12"/>
  <c r="AA93" i="12"/>
  <c r="Z93" i="12" s="1"/>
  <c r="Y93" i="12"/>
  <c r="W93" i="12"/>
  <c r="V93" i="12"/>
  <c r="U93" i="12"/>
  <c r="AA92" i="12"/>
  <c r="Z92" i="12" s="1"/>
  <c r="W92" i="12"/>
  <c r="V92" i="12"/>
  <c r="Y92" i="12" s="1"/>
  <c r="U92" i="12"/>
  <c r="AA91" i="12"/>
  <c r="Z91" i="12"/>
  <c r="Y91" i="12"/>
  <c r="W91" i="12"/>
  <c r="V91" i="12"/>
  <c r="U91" i="12"/>
  <c r="AA90" i="12"/>
  <c r="Z90" i="12" s="1"/>
  <c r="Y90" i="12"/>
  <c r="W90" i="12"/>
  <c r="V90" i="12"/>
  <c r="U90" i="12"/>
  <c r="AA89" i="12"/>
  <c r="Z89" i="12" s="1"/>
  <c r="W89" i="12"/>
  <c r="V89" i="12"/>
  <c r="Y89" i="12" s="1"/>
  <c r="U89" i="12"/>
  <c r="AA88" i="12"/>
  <c r="Z88" i="12"/>
  <c r="Y88" i="12"/>
  <c r="W88" i="12"/>
  <c r="V88" i="12"/>
  <c r="U88" i="12"/>
  <c r="AA87" i="12"/>
  <c r="Z87" i="12" s="1"/>
  <c r="Y87" i="12"/>
  <c r="W87" i="12"/>
  <c r="V87" i="12"/>
  <c r="U87" i="12"/>
  <c r="AA86" i="12"/>
  <c r="Z86" i="12"/>
  <c r="W86" i="12"/>
  <c r="V86" i="12"/>
  <c r="Y86" i="12" s="1"/>
  <c r="U86" i="12"/>
  <c r="AA85" i="12"/>
  <c r="Z85" i="12" s="1"/>
  <c r="Y85" i="12"/>
  <c r="W85" i="12"/>
  <c r="V85" i="12"/>
  <c r="U85" i="12"/>
  <c r="AA84" i="12"/>
  <c r="Z84" i="12" s="1"/>
  <c r="W84" i="12"/>
  <c r="V84" i="12"/>
  <c r="Y84" i="12" s="1"/>
  <c r="U84" i="12"/>
  <c r="AA83" i="12"/>
  <c r="Z83" i="12"/>
  <c r="Y83" i="12"/>
  <c r="W83" i="12"/>
  <c r="V83" i="12"/>
  <c r="U83" i="12"/>
  <c r="AA82" i="12"/>
  <c r="Z82" i="12"/>
  <c r="Y82" i="12"/>
  <c r="W82" i="12"/>
  <c r="V82" i="12"/>
  <c r="U82" i="12"/>
  <c r="AA81" i="12"/>
  <c r="Z81" i="12" s="1"/>
  <c r="Y81" i="12"/>
  <c r="W81" i="12"/>
  <c r="V81" i="12"/>
  <c r="U81" i="12"/>
  <c r="AA80" i="12"/>
  <c r="Z80" i="12" s="1"/>
  <c r="W80" i="12"/>
  <c r="V80" i="12"/>
  <c r="Y80" i="12" s="1"/>
  <c r="U80" i="12"/>
  <c r="AA79" i="12"/>
  <c r="Z79" i="12"/>
  <c r="Y79" i="12"/>
  <c r="W79" i="12"/>
  <c r="V79" i="12"/>
  <c r="U79" i="12"/>
  <c r="AA78" i="12"/>
  <c r="Z78" i="12"/>
  <c r="W78" i="12"/>
  <c r="V78" i="12"/>
  <c r="Y78" i="12" s="1"/>
  <c r="U78" i="12"/>
  <c r="AA77" i="12"/>
  <c r="Z77" i="12" s="1"/>
  <c r="Y77" i="12"/>
  <c r="W77" i="12"/>
  <c r="V77" i="12"/>
  <c r="U77" i="12"/>
  <c r="AA76" i="12"/>
  <c r="Z76" i="12"/>
  <c r="W76" i="12"/>
  <c r="V76" i="12"/>
  <c r="Y76" i="12" s="1"/>
  <c r="U76" i="12"/>
  <c r="AA75" i="12"/>
  <c r="Z75" i="12" s="1"/>
  <c r="Y75" i="12"/>
  <c r="W75" i="12"/>
  <c r="V75" i="12"/>
  <c r="U75" i="12"/>
  <c r="AA74" i="12"/>
  <c r="Z74" i="12"/>
  <c r="Y74" i="12"/>
  <c r="W74" i="12"/>
  <c r="V74" i="12"/>
  <c r="U74" i="12"/>
  <c r="AA73" i="12"/>
  <c r="Z73" i="12" s="1"/>
  <c r="Y73" i="12"/>
  <c r="W73" i="12"/>
  <c r="V73" i="12"/>
  <c r="U73" i="12"/>
  <c r="AA72" i="12"/>
  <c r="Z72" i="12"/>
  <c r="W72" i="12"/>
  <c r="V72" i="12"/>
  <c r="Y72" i="12" s="1"/>
  <c r="U72" i="12"/>
  <c r="AA71" i="12"/>
  <c r="Z71" i="12" s="1"/>
  <c r="Y71" i="12"/>
  <c r="W71" i="12"/>
  <c r="V71" i="12"/>
  <c r="U71" i="12"/>
  <c r="AA70" i="12"/>
  <c r="Z70" i="12"/>
  <c r="Y70" i="12"/>
  <c r="W70" i="12"/>
  <c r="V70" i="12"/>
  <c r="U70" i="12"/>
  <c r="AA69" i="12"/>
  <c r="Z69" i="12" s="1"/>
  <c r="Y69" i="12"/>
  <c r="W69" i="12"/>
  <c r="V69" i="12"/>
  <c r="U69" i="12"/>
  <c r="AA68" i="12"/>
  <c r="Z68" i="12"/>
  <c r="W68" i="12"/>
  <c r="V68" i="12"/>
  <c r="Y68" i="12" s="1"/>
  <c r="U68" i="12"/>
  <c r="AA67" i="12"/>
  <c r="Z67" i="12"/>
  <c r="W67" i="12"/>
  <c r="V67" i="12"/>
  <c r="Y67" i="12" s="1"/>
  <c r="U67" i="12"/>
  <c r="AA66" i="12"/>
  <c r="Z66" i="12" s="1"/>
  <c r="Y66" i="12"/>
  <c r="W66" i="12"/>
  <c r="V66" i="12"/>
  <c r="U66" i="12"/>
  <c r="AA65" i="12"/>
  <c r="Z65" i="12"/>
  <c r="Y65" i="12"/>
  <c r="W65" i="12"/>
  <c r="V65" i="12"/>
  <c r="U65" i="12"/>
  <c r="AA64" i="12"/>
  <c r="Z64" i="12"/>
  <c r="W64" i="12"/>
  <c r="V64" i="12"/>
  <c r="Y64" i="12" s="1"/>
  <c r="U64" i="12"/>
  <c r="AA63" i="12"/>
  <c r="Z63" i="12" s="1"/>
  <c r="W63" i="12"/>
  <c r="V63" i="12"/>
  <c r="Y63" i="12" s="1"/>
  <c r="U63" i="12"/>
  <c r="AA62" i="12"/>
  <c r="Z62" i="12"/>
  <c r="W62" i="12"/>
  <c r="V62" i="12"/>
  <c r="Y62" i="12" s="1"/>
  <c r="U62" i="12"/>
  <c r="AA61" i="12"/>
  <c r="Z61" i="12" s="1"/>
  <c r="W61" i="12"/>
  <c r="V61" i="12"/>
  <c r="Y61" i="12" s="1"/>
  <c r="U61" i="12"/>
  <c r="AA60" i="12"/>
  <c r="Z60" i="12" s="1"/>
  <c r="W60" i="12"/>
  <c r="V60" i="12"/>
  <c r="Y60" i="12" s="1"/>
  <c r="U60" i="12"/>
  <c r="AA59" i="12"/>
  <c r="Z59" i="12"/>
  <c r="Y59" i="12"/>
  <c r="W59" i="12"/>
  <c r="V59" i="12"/>
  <c r="U59" i="12"/>
  <c r="AA58" i="12"/>
  <c r="Z58" i="12"/>
  <c r="Y58" i="12"/>
  <c r="W58" i="12"/>
  <c r="V58" i="12"/>
  <c r="U58" i="12"/>
  <c r="AA57" i="12"/>
  <c r="Z57" i="12" s="1"/>
  <c r="Y57" i="12"/>
  <c r="W57" i="12"/>
  <c r="V57" i="12"/>
  <c r="U57" i="12"/>
  <c r="AA56" i="12"/>
  <c r="Z56" i="12"/>
  <c r="W56" i="12"/>
  <c r="V56" i="12"/>
  <c r="Y56" i="12" s="1"/>
  <c r="U56" i="12"/>
  <c r="AA55" i="12"/>
  <c r="Z55" i="12"/>
  <c r="W55" i="12"/>
  <c r="V55" i="12"/>
  <c r="Y55" i="12" s="1"/>
  <c r="U55" i="12"/>
  <c r="AA54" i="12"/>
  <c r="Z54" i="12"/>
  <c r="W54" i="12"/>
  <c r="V54" i="12"/>
  <c r="Y54" i="12" s="1"/>
  <c r="U54" i="12"/>
  <c r="AA53" i="12"/>
  <c r="Z53" i="12" s="1"/>
  <c r="Y53" i="12"/>
  <c r="W53" i="12"/>
  <c r="V53" i="12"/>
  <c r="U53" i="12"/>
  <c r="AA52" i="12"/>
  <c r="Z52" i="12"/>
  <c r="W52" i="12"/>
  <c r="V52" i="12"/>
  <c r="Y52" i="12" s="1"/>
  <c r="U52" i="12"/>
  <c r="AA51" i="12"/>
  <c r="Z51" i="12"/>
  <c r="W51" i="12"/>
  <c r="V51" i="12"/>
  <c r="Y51" i="12" s="1"/>
  <c r="U51" i="12"/>
  <c r="AA50" i="12"/>
  <c r="Z50" i="12" s="1"/>
  <c r="Y50" i="12"/>
  <c r="W50" i="12"/>
  <c r="V50" i="12"/>
  <c r="U50" i="12"/>
  <c r="AA49" i="12"/>
  <c r="Z49" i="12"/>
  <c r="W49" i="12"/>
  <c r="V49" i="12"/>
  <c r="Y49" i="12" s="1"/>
  <c r="U49" i="12"/>
  <c r="AA48" i="12"/>
  <c r="Z48" i="12" s="1"/>
  <c r="Y48" i="12"/>
  <c r="W48" i="12"/>
  <c r="V48" i="12"/>
  <c r="U48" i="12"/>
  <c r="AA47" i="12"/>
  <c r="Z47" i="12" s="1"/>
  <c r="Y47" i="12"/>
  <c r="W47" i="12"/>
  <c r="V47" i="12"/>
  <c r="U47" i="12"/>
  <c r="AA46" i="12"/>
  <c r="Z46" i="12"/>
  <c r="Y46" i="12"/>
  <c r="W46" i="12"/>
  <c r="V46" i="12"/>
  <c r="U46" i="12"/>
  <c r="AA45" i="12"/>
  <c r="Z45" i="12" s="1"/>
  <c r="W45" i="12"/>
  <c r="V45" i="12"/>
  <c r="Y45" i="12" s="1"/>
  <c r="U45" i="12"/>
  <c r="AA44" i="12"/>
  <c r="Z44" i="12" s="1"/>
  <c r="W44" i="12"/>
  <c r="V44" i="12"/>
  <c r="Y44" i="12" s="1"/>
  <c r="U44" i="12"/>
  <c r="AA43" i="12"/>
  <c r="Z43" i="12" s="1"/>
  <c r="Y43" i="12"/>
  <c r="W43" i="12"/>
  <c r="V43" i="12"/>
  <c r="U43" i="12"/>
  <c r="AA42" i="12"/>
  <c r="Z42" i="12" s="1"/>
  <c r="Y42" i="12"/>
  <c r="W42" i="12"/>
  <c r="V42" i="12"/>
  <c r="U42" i="12"/>
  <c r="AA41" i="12"/>
  <c r="Z41" i="12" s="1"/>
  <c r="Y41" i="12"/>
  <c r="W41" i="12"/>
  <c r="V41" i="12"/>
  <c r="U41" i="12"/>
  <c r="AA40" i="12"/>
  <c r="Z40" i="12"/>
  <c r="Y40" i="12"/>
  <c r="W40" i="12"/>
  <c r="V40" i="12"/>
  <c r="U40" i="12"/>
  <c r="AA39" i="12"/>
  <c r="W39" i="12"/>
  <c r="V39" i="12"/>
  <c r="Y39" i="12" s="1"/>
  <c r="U39" i="12"/>
  <c r="AA38" i="12"/>
  <c r="Z38" i="12" s="1"/>
  <c r="W38" i="12"/>
  <c r="V38" i="12"/>
  <c r="Y38" i="12" s="1"/>
  <c r="U38" i="12"/>
  <c r="AA37" i="12"/>
  <c r="Z37" i="12" s="1"/>
  <c r="W37" i="12"/>
  <c r="V37" i="12"/>
  <c r="Y37" i="12" s="1"/>
  <c r="U37" i="12"/>
  <c r="AA36" i="12"/>
  <c r="Z36" i="12"/>
  <c r="Y36" i="12"/>
  <c r="W36" i="12"/>
  <c r="V36" i="12"/>
  <c r="U36" i="12"/>
  <c r="AA35" i="12"/>
  <c r="Z35" i="12" s="1"/>
  <c r="Y35" i="12"/>
  <c r="W35" i="12"/>
  <c r="V35" i="12"/>
  <c r="U35" i="12"/>
  <c r="AA34" i="12"/>
  <c r="Z34" i="12"/>
  <c r="W34" i="12"/>
  <c r="V34" i="12"/>
  <c r="Y34" i="12" s="1"/>
  <c r="U34" i="12"/>
  <c r="AA33" i="12"/>
  <c r="Z33" i="12" s="1"/>
  <c r="Y33" i="12"/>
  <c r="W33" i="12"/>
  <c r="V33" i="12"/>
  <c r="U33" i="12"/>
  <c r="AA32" i="12"/>
  <c r="Z32" i="12" s="1"/>
  <c r="W32" i="12"/>
  <c r="V32" i="12"/>
  <c r="Y32" i="12" s="1"/>
  <c r="U32" i="12"/>
  <c r="AA31" i="12"/>
  <c r="Z31" i="12"/>
  <c r="Y31" i="12"/>
  <c r="W31" i="12"/>
  <c r="V31" i="12"/>
  <c r="U31" i="12"/>
  <c r="AA30" i="12"/>
  <c r="Z30" i="12" s="1"/>
  <c r="Y30" i="12"/>
  <c r="W30" i="12"/>
  <c r="V30" i="12"/>
  <c r="U30" i="12"/>
  <c r="AA29" i="12"/>
  <c r="Z29" i="12" s="1"/>
  <c r="W29" i="12"/>
  <c r="V29" i="12"/>
  <c r="Y29" i="12" s="1"/>
  <c r="U29" i="12"/>
  <c r="AA28" i="12"/>
  <c r="Z28" i="12" s="1"/>
  <c r="W28" i="12"/>
  <c r="V28" i="12"/>
  <c r="Y28" i="12" s="1"/>
  <c r="U28" i="12"/>
  <c r="AA27" i="12"/>
  <c r="Z27" i="12"/>
  <c r="Y27" i="12"/>
  <c r="W27" i="12"/>
  <c r="V27" i="12"/>
  <c r="U27" i="12"/>
  <c r="AA26" i="12"/>
  <c r="Z26" i="12" s="1"/>
  <c r="Y26" i="12"/>
  <c r="W26" i="12"/>
  <c r="V26" i="12"/>
  <c r="U26" i="12"/>
  <c r="AA25" i="12"/>
  <c r="Z25" i="12"/>
  <c r="Y25" i="12"/>
  <c r="W25" i="12"/>
  <c r="V25" i="12"/>
  <c r="U25" i="12"/>
  <c r="AA24" i="12"/>
  <c r="Z24" i="12"/>
  <c r="Y24" i="12"/>
  <c r="W24" i="12"/>
  <c r="V24" i="12"/>
  <c r="U24" i="12"/>
  <c r="AA23" i="12"/>
  <c r="Z23" i="12"/>
  <c r="W23" i="12"/>
  <c r="V23" i="12"/>
  <c r="Y23" i="12" s="1"/>
  <c r="U23" i="12"/>
  <c r="AA22" i="12"/>
  <c r="Z22" i="12" s="1"/>
  <c r="Y22" i="12"/>
  <c r="W22" i="12"/>
  <c r="V22" i="12"/>
  <c r="U22" i="12"/>
  <c r="AA21" i="12"/>
  <c r="Z21" i="12"/>
  <c r="W21" i="12"/>
  <c r="V21" i="12"/>
  <c r="Y21" i="12" s="1"/>
  <c r="U21" i="12"/>
  <c r="AA20" i="12"/>
  <c r="Z20" i="12" s="1"/>
  <c r="Y20" i="12"/>
  <c r="W20" i="12"/>
  <c r="V20" i="12"/>
  <c r="U20" i="12"/>
  <c r="AA19" i="12"/>
  <c r="Z19" i="12" s="1"/>
  <c r="Y19" i="12"/>
  <c r="W19" i="12"/>
  <c r="V19" i="12"/>
  <c r="U19" i="12"/>
  <c r="AA18" i="12"/>
  <c r="Z18" i="12" s="1"/>
  <c r="Y18" i="12"/>
  <c r="W18" i="12"/>
  <c r="V18" i="12"/>
  <c r="U18" i="12"/>
  <c r="AA17" i="12"/>
  <c r="Z17" i="12"/>
  <c r="Y17" i="12"/>
  <c r="W17" i="12"/>
  <c r="V17" i="12"/>
  <c r="U17" i="12"/>
  <c r="AA16" i="12"/>
  <c r="Z16" i="12" s="1"/>
  <c r="W16" i="12"/>
  <c r="V16" i="12"/>
  <c r="Y16" i="12" s="1"/>
  <c r="U16" i="12"/>
  <c r="AA15" i="12"/>
  <c r="Z15" i="12"/>
  <c r="W15" i="12"/>
  <c r="V15" i="12"/>
  <c r="Y15" i="12" s="1"/>
  <c r="U15" i="12"/>
  <c r="AA14" i="12"/>
  <c r="Z14" i="12" s="1"/>
  <c r="Y14" i="12"/>
  <c r="W14" i="12"/>
  <c r="V14" i="12"/>
  <c r="U14" i="12"/>
  <c r="AA13" i="12"/>
  <c r="Z13" i="12"/>
  <c r="W13" i="12"/>
  <c r="V13" i="12"/>
  <c r="Y13" i="12" s="1"/>
  <c r="U13" i="12"/>
  <c r="AA12" i="12"/>
  <c r="Z12" i="12" s="1"/>
  <c r="Y12" i="12"/>
  <c r="W12" i="12"/>
  <c r="V12" i="12"/>
  <c r="U12" i="12"/>
  <c r="AA11" i="12"/>
  <c r="Z11" i="12" s="1"/>
  <c r="Y11" i="12"/>
  <c r="W11" i="12"/>
  <c r="V11" i="12"/>
  <c r="U11" i="12"/>
  <c r="AA10" i="12"/>
  <c r="Z10" i="12" s="1"/>
  <c r="Y10" i="12"/>
  <c r="W10" i="12"/>
  <c r="V10" i="12"/>
  <c r="U10" i="12"/>
  <c r="AA9" i="12"/>
  <c r="Z9" i="12"/>
  <c r="Y9" i="12"/>
  <c r="W9" i="12"/>
  <c r="V9" i="12"/>
  <c r="U9" i="12"/>
  <c r="AA8" i="12"/>
  <c r="Z8" i="12" s="1"/>
  <c r="W8" i="12"/>
  <c r="V8" i="12"/>
  <c r="Y8" i="12" s="1"/>
  <c r="U8" i="12"/>
  <c r="AA7" i="12"/>
  <c r="Z7" i="12"/>
  <c r="W7" i="12"/>
  <c r="V7" i="12"/>
  <c r="Y7" i="12" s="1"/>
  <c r="U7" i="12"/>
  <c r="AA6" i="12"/>
  <c r="Z6" i="12" s="1"/>
  <c r="Y6" i="12"/>
  <c r="W6" i="12"/>
  <c r="V6" i="12"/>
  <c r="U6" i="12"/>
  <c r="AA5" i="12"/>
  <c r="Z5" i="12"/>
  <c r="W5" i="12"/>
  <c r="V5" i="12"/>
  <c r="Y5" i="12" s="1"/>
  <c r="U5" i="12"/>
  <c r="AA4" i="12"/>
  <c r="Z4" i="12" s="1"/>
  <c r="Y4" i="12"/>
  <c r="W4" i="12"/>
  <c r="V4" i="12"/>
  <c r="U4" i="12"/>
  <c r="AA3" i="12"/>
  <c r="Z3" i="12" s="1"/>
  <c r="Y3" i="12"/>
  <c r="W3" i="12"/>
  <c r="V3" i="12"/>
  <c r="U3" i="12"/>
  <c r="AA2" i="12"/>
  <c r="Y2" i="12"/>
  <c r="W2" i="12"/>
  <c r="V2" i="12"/>
  <c r="U2" i="12"/>
  <c r="AH1" i="12"/>
  <c r="AG1" i="12"/>
  <c r="AF1" i="12"/>
  <c r="B24" i="11"/>
  <c r="B23" i="11"/>
  <c r="B22" i="11"/>
  <c r="B21" i="11"/>
  <c r="B20" i="11"/>
  <c r="B19" i="11"/>
  <c r="S2" i="10"/>
  <c r="A2" i="10" s="1"/>
  <c r="B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C14" i="9"/>
  <c r="L13" i="9"/>
  <c r="L12" i="9"/>
  <c r="L11" i="9"/>
  <c r="L10" i="9"/>
  <c r="C10" i="9"/>
  <c r="L9" i="9"/>
  <c r="L8" i="9"/>
  <c r="L7" i="9"/>
  <c r="J6" i="9"/>
  <c r="I6" i="9"/>
  <c r="M5" i="9"/>
  <c r="H5" i="9"/>
  <c r="I5" i="9" s="1"/>
  <c r="M4" i="9"/>
  <c r="I4" i="9"/>
  <c r="H4" i="9"/>
  <c r="C4" i="9"/>
  <c r="B4" i="9"/>
  <c r="N3" i="9"/>
  <c r="M3" i="9"/>
  <c r="H3" i="9"/>
  <c r="C3" i="9"/>
  <c r="B3" i="9"/>
  <c r="W2" i="9"/>
  <c r="M2" i="9"/>
  <c r="I2" i="9"/>
  <c r="D2" i="9"/>
  <c r="C2" i="9"/>
  <c r="C5" i="9" s="1"/>
  <c r="B2" i="9"/>
  <c r="M1" i="9"/>
  <c r="C41"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C18" i="8"/>
  <c r="L17" i="8"/>
  <c r="L16" i="8"/>
  <c r="L15" i="8"/>
  <c r="L14" i="8"/>
  <c r="L13" i="8"/>
  <c r="L12" i="8"/>
  <c r="L11" i="8"/>
  <c r="L10" i="8"/>
  <c r="L9" i="8"/>
  <c r="L8" i="8"/>
  <c r="L7" i="8"/>
  <c r="J6" i="8"/>
  <c r="M5" i="8"/>
  <c r="J5" i="8"/>
  <c r="H5" i="8"/>
  <c r="I5" i="8" s="1"/>
  <c r="M4" i="8"/>
  <c r="H4" i="8"/>
  <c r="C4" i="8"/>
  <c r="B4" i="8"/>
  <c r="N3" i="8"/>
  <c r="M3" i="8"/>
  <c r="I3" i="8"/>
  <c r="H3" i="8"/>
  <c r="C3" i="8"/>
  <c r="B3" i="8"/>
  <c r="Z2" i="8"/>
  <c r="Y2" i="8"/>
  <c r="X2" i="8"/>
  <c r="W2" i="8"/>
  <c r="M2" i="8"/>
  <c r="I2" i="8"/>
  <c r="D2" i="8"/>
  <c r="C2" i="8"/>
  <c r="C5" i="8" s="1"/>
  <c r="B2" i="8"/>
  <c r="M1" i="8"/>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C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C60" i="7"/>
  <c r="L59" i="7"/>
  <c r="L58" i="7"/>
  <c r="L57" i="7"/>
  <c r="L56" i="7"/>
  <c r="L55" i="7"/>
  <c r="L54" i="7"/>
  <c r="L53" i="7"/>
  <c r="L52" i="7"/>
  <c r="L51" i="7"/>
  <c r="L50" i="7"/>
  <c r="L49" i="7"/>
  <c r="L48" i="7"/>
  <c r="L47" i="7"/>
  <c r="C47" i="7"/>
  <c r="L46" i="7"/>
  <c r="L45" i="7"/>
  <c r="L44" i="7"/>
  <c r="L43" i="7"/>
  <c r="L42" i="7"/>
  <c r="L41" i="7"/>
  <c r="L40" i="7"/>
  <c r="L39" i="7"/>
  <c r="C39" i="7"/>
  <c r="L38" i="7"/>
  <c r="L37" i="7"/>
  <c r="L36" i="7"/>
  <c r="C36" i="7"/>
  <c r="L35" i="7"/>
  <c r="L34" i="7"/>
  <c r="L33" i="7"/>
  <c r="L32" i="7"/>
  <c r="L31" i="7"/>
  <c r="L30" i="7"/>
  <c r="L29" i="7"/>
  <c r="L28" i="7"/>
  <c r="C28" i="7"/>
  <c r="L27" i="7"/>
  <c r="L26" i="7"/>
  <c r="L25" i="7"/>
  <c r="L24" i="7"/>
  <c r="L23" i="7"/>
  <c r="L22" i="7"/>
  <c r="L21" i="7"/>
  <c r="L20" i="7"/>
  <c r="C20" i="7"/>
  <c r="L19" i="7"/>
  <c r="L18" i="7"/>
  <c r="L17" i="7"/>
  <c r="L16" i="7"/>
  <c r="L15" i="7"/>
  <c r="L14" i="7"/>
  <c r="L13" i="7"/>
  <c r="L12" i="7"/>
  <c r="C12" i="7"/>
  <c r="L11" i="7"/>
  <c r="L10" i="7"/>
  <c r="L9" i="7"/>
  <c r="L8" i="7"/>
  <c r="L7" i="7"/>
  <c r="M5" i="7"/>
  <c r="H5" i="7"/>
  <c r="I6" i="7" s="1"/>
  <c r="M4" i="7"/>
  <c r="I4" i="7"/>
  <c r="H4" i="7"/>
  <c r="H6" i="7" s="1"/>
  <c r="C4" i="7"/>
  <c r="B4" i="7"/>
  <c r="N3" i="7"/>
  <c r="M3" i="7"/>
  <c r="H3" i="7"/>
  <c r="G6" i="7" s="1"/>
  <c r="C3" i="7"/>
  <c r="B3" i="7"/>
  <c r="AE2" i="7"/>
  <c r="AD2" i="7"/>
  <c r="AC2" i="7"/>
  <c r="AB2" i="7"/>
  <c r="AA2" i="7"/>
  <c r="Z2" i="7"/>
  <c r="Y2" i="7"/>
  <c r="X2" i="7"/>
  <c r="W2" i="7"/>
  <c r="M2" i="7"/>
  <c r="I2" i="7"/>
  <c r="D2" i="7"/>
  <c r="C2" i="7"/>
  <c r="C5" i="7" s="1"/>
  <c r="B2" i="7"/>
  <c r="M1" i="7"/>
  <c r="C81"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B16" i="2"/>
  <c r="A16" i="2"/>
  <c r="A15" i="2"/>
  <c r="A14" i="2"/>
  <c r="K9" i="2"/>
  <c r="J9" i="2"/>
  <c r="I9" i="2"/>
  <c r="K8" i="2"/>
  <c r="J8" i="2"/>
  <c r="I8" i="2"/>
  <c r="B6" i="2"/>
  <c r="K3" i="2"/>
  <c r="E6" i="7" s="1"/>
  <c r="J3" i="2"/>
  <c r="I3" i="2"/>
  <c r="C6" i="7" s="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E281" i="1"/>
  <c r="D281" i="1"/>
  <c r="C281" i="1"/>
  <c r="B281" i="1"/>
  <c r="W280" i="1"/>
  <c r="F280" i="1"/>
  <c r="D280" i="1"/>
  <c r="E280" i="1" s="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D267" i="1"/>
  <c r="E267" i="1" s="1"/>
  <c r="C267" i="1"/>
  <c r="B267" i="1"/>
  <c r="W266" i="1"/>
  <c r="F266" i="1"/>
  <c r="D266" i="1"/>
  <c r="E266" i="1" s="1"/>
  <c r="C266" i="1"/>
  <c r="B266" i="1"/>
  <c r="W265" i="1"/>
  <c r="F265" i="1"/>
  <c r="E265" i="1"/>
  <c r="D265" i="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E259" i="1"/>
  <c r="D259" i="1"/>
  <c r="C259" i="1"/>
  <c r="B259" i="1"/>
  <c r="W258" i="1"/>
  <c r="F258" i="1"/>
  <c r="D258" i="1"/>
  <c r="E258" i="1" s="1"/>
  <c r="C258" i="1"/>
  <c r="B258" i="1"/>
  <c r="W257" i="1"/>
  <c r="F257" i="1"/>
  <c r="E257" i="1"/>
  <c r="D257" i="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D250" i="1"/>
  <c r="E250" i="1" s="1"/>
  <c r="C250" i="1"/>
  <c r="B250" i="1"/>
  <c r="W249" i="1"/>
  <c r="F249" i="1"/>
  <c r="D249" i="1"/>
  <c r="E249" i="1" s="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E119" i="1"/>
  <c r="D119" i="1"/>
  <c r="C119" i="1"/>
  <c r="B119" i="1"/>
  <c r="W118" i="1"/>
  <c r="F118" i="1"/>
  <c r="E118" i="1"/>
  <c r="D118" i="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E104" i="1"/>
  <c r="D104" i="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E96" i="1"/>
  <c r="D96" i="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E88" i="1"/>
  <c r="D88" i="1"/>
  <c r="C88" i="1"/>
  <c r="B88" i="1"/>
  <c r="W87" i="1"/>
  <c r="F87" i="1"/>
  <c r="E87" i="1"/>
  <c r="D87" i="1"/>
  <c r="C87" i="1"/>
  <c r="B87" i="1"/>
  <c r="W86" i="1"/>
  <c r="F86" i="1"/>
  <c r="E86" i="1"/>
  <c r="D86" i="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E80" i="1"/>
  <c r="D80" i="1"/>
  <c r="C80" i="1"/>
  <c r="B80" i="1"/>
  <c r="W79" i="1"/>
  <c r="F79" i="1"/>
  <c r="E79" i="1"/>
  <c r="D79" i="1"/>
  <c r="C79" i="1"/>
  <c r="B79" i="1"/>
  <c r="W78" i="1"/>
  <c r="F78" i="1"/>
  <c r="E78" i="1"/>
  <c r="D78" i="1"/>
  <c r="C78" i="1"/>
  <c r="B78" i="1"/>
  <c r="W77" i="1"/>
  <c r="F77" i="1"/>
  <c r="D77" i="1"/>
  <c r="E77" i="1" s="1"/>
  <c r="C77" i="1"/>
  <c r="B77" i="1"/>
  <c r="W76" i="1"/>
  <c r="F76" i="1"/>
  <c r="E76" i="1"/>
  <c r="D76" i="1"/>
  <c r="C76" i="1"/>
  <c r="B76" i="1"/>
  <c r="W75" i="1"/>
  <c r="F75" i="1"/>
  <c r="D75" i="1"/>
  <c r="E75" i="1" s="1"/>
  <c r="C75" i="1"/>
  <c r="B75" i="1"/>
  <c r="W74" i="1"/>
  <c r="F74" i="1"/>
  <c r="D74" i="1"/>
  <c r="E74" i="1" s="1"/>
  <c r="C74" i="1"/>
  <c r="B74" i="1"/>
  <c r="W73" i="1"/>
  <c r="F73" i="1"/>
  <c r="D73" i="1"/>
  <c r="E73" i="1" s="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D67" i="1"/>
  <c r="E67" i="1" s="1"/>
  <c r="C67" i="1"/>
  <c r="B67" i="1"/>
  <c r="W66" i="1"/>
  <c r="F66" i="1"/>
  <c r="E66" i="1"/>
  <c r="D66" i="1"/>
  <c r="C66" i="1"/>
  <c r="B66" i="1"/>
  <c r="W65" i="1"/>
  <c r="F65" i="1"/>
  <c r="E65" i="1"/>
  <c r="D65" i="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E57" i="1"/>
  <c r="D57" i="1"/>
  <c r="C57" i="1"/>
  <c r="B57" i="1"/>
  <c r="W56" i="1"/>
  <c r="F56" i="1"/>
  <c r="E56" i="1"/>
  <c r="D56" i="1"/>
  <c r="C56" i="1"/>
  <c r="B56" i="1"/>
  <c r="W55" i="1"/>
  <c r="F55" i="1"/>
  <c r="E55" i="1"/>
  <c r="D55" i="1"/>
  <c r="C55" i="1"/>
  <c r="B55" i="1"/>
  <c r="W54" i="1"/>
  <c r="F54" i="1"/>
  <c r="E54" i="1"/>
  <c r="D54" i="1"/>
  <c r="C54" i="1"/>
  <c r="B54" i="1"/>
  <c r="W53" i="1"/>
  <c r="F53" i="1"/>
  <c r="E53" i="1"/>
  <c r="D53" i="1"/>
  <c r="C53" i="1"/>
  <c r="B53" i="1"/>
  <c r="W52" i="1"/>
  <c r="F52" i="1"/>
  <c r="E52" i="1"/>
  <c r="D52" i="1"/>
  <c r="C52" i="1"/>
  <c r="B52" i="1"/>
  <c r="W51" i="1"/>
  <c r="F51" i="1"/>
  <c r="E51" i="1"/>
  <c r="D51" i="1"/>
  <c r="C51" i="1"/>
  <c r="B51" i="1"/>
  <c r="W50" i="1"/>
  <c r="F50" i="1"/>
  <c r="E50" i="1"/>
  <c r="D50" i="1"/>
  <c r="C50" i="1"/>
  <c r="B50" i="1"/>
  <c r="W49" i="1"/>
  <c r="F49" i="1"/>
  <c r="E49" i="1"/>
  <c r="D49" i="1"/>
  <c r="C49" i="1"/>
  <c r="B49" i="1"/>
  <c r="W48" i="1"/>
  <c r="F48" i="1"/>
  <c r="E48" i="1"/>
  <c r="D48" i="1"/>
  <c r="C48" i="1"/>
  <c r="B48" i="1"/>
  <c r="W47" i="1"/>
  <c r="F47" i="1"/>
  <c r="E47" i="1"/>
  <c r="D47" i="1"/>
  <c r="C47" i="1"/>
  <c r="B47" i="1"/>
  <c r="W46" i="1"/>
  <c r="F46" i="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S41" i="1" a="1"/>
  <c r="S41" i="1" s="1"/>
  <c r="F41" i="1"/>
  <c r="E41" i="1"/>
  <c r="D41" i="1"/>
  <c r="C41" i="1"/>
  <c r="B41" i="1"/>
  <c r="W40" i="1"/>
  <c r="F40" i="1"/>
  <c r="E40" i="1"/>
  <c r="D40" i="1"/>
  <c r="C40" i="1"/>
  <c r="B40" i="1"/>
  <c r="W39" i="1"/>
  <c r="F39" i="1"/>
  <c r="E39" i="1"/>
  <c r="D39" i="1"/>
  <c r="C39" i="1"/>
  <c r="B39" i="1"/>
  <c r="W38" i="1"/>
  <c r="F38" i="1"/>
  <c r="E38" i="1"/>
  <c r="D38" i="1"/>
  <c r="C38" i="1"/>
  <c r="B38" i="1"/>
  <c r="W37" i="1"/>
  <c r="Q37" i="1" a="1"/>
  <c r="Q37" i="1"/>
  <c r="F37" i="1"/>
  <c r="D37" i="1"/>
  <c r="E37" i="1" s="1"/>
  <c r="C37" i="1"/>
  <c r="B37" i="1"/>
  <c r="W36" i="1"/>
  <c r="S36" i="1" a="1"/>
  <c r="S36" i="1" s="1"/>
  <c r="F36" i="1"/>
  <c r="D36" i="1"/>
  <c r="E36" i="1" s="1"/>
  <c r="C36" i="1"/>
  <c r="B36" i="1"/>
  <c r="W35" i="1"/>
  <c r="Q35" i="1" a="1"/>
  <c r="Q35" i="1"/>
  <c r="F35" i="1"/>
  <c r="D35" i="1"/>
  <c r="E35" i="1" s="1"/>
  <c r="C35" i="1"/>
  <c r="B35" i="1"/>
  <c r="W34" i="1"/>
  <c r="S34" i="1" a="1"/>
  <c r="S34" i="1" s="1"/>
  <c r="F34" i="1"/>
  <c r="D34" i="1"/>
  <c r="E34" i="1" s="1"/>
  <c r="C34" i="1"/>
  <c r="B34" i="1"/>
  <c r="W33" i="1"/>
  <c r="Q33" i="1" a="1"/>
  <c r="Q33" i="1"/>
  <c r="F33" i="1"/>
  <c r="D33" i="1"/>
  <c r="E33" i="1" s="1"/>
  <c r="C33" i="1"/>
  <c r="B33" i="1"/>
  <c r="W32" i="1"/>
  <c r="S32" i="1" a="1"/>
  <c r="S32" i="1" s="1"/>
  <c r="F32" i="1"/>
  <c r="D32" i="1"/>
  <c r="N19" i="1" s="1"/>
  <c r="C32" i="1"/>
  <c r="B32" i="1"/>
  <c r="W31" i="1"/>
  <c r="Q31" i="1" a="1"/>
  <c r="Q31" i="1" s="1"/>
  <c r="F31" i="1"/>
  <c r="E31" i="1"/>
  <c r="D31" i="1"/>
  <c r="C31" i="1"/>
  <c r="B31" i="1"/>
  <c r="W30" i="1"/>
  <c r="S30" i="1" a="1"/>
  <c r="S30" i="1" s="1"/>
  <c r="Q30" i="1" a="1"/>
  <c r="Q30" i="1" s="1"/>
  <c r="F30" i="1"/>
  <c r="E30" i="1"/>
  <c r="D30" i="1"/>
  <c r="C30" i="1"/>
  <c r="B30" i="1"/>
  <c r="W29" i="1"/>
  <c r="S29" i="1" a="1"/>
  <c r="S29" i="1" s="1"/>
  <c r="Q29" i="1" a="1"/>
  <c r="Q29" i="1" s="1"/>
  <c r="F29" i="1"/>
  <c r="E29" i="1"/>
  <c r="D29" i="1"/>
  <c r="C29" i="1"/>
  <c r="B29" i="1"/>
  <c r="W28" i="1"/>
  <c r="S28" i="1" a="1"/>
  <c r="S28" i="1" s="1"/>
  <c r="Q28" i="1" a="1"/>
  <c r="Q28" i="1" s="1"/>
  <c r="F28" i="1"/>
  <c r="E28" i="1"/>
  <c r="D28" i="1"/>
  <c r="C28" i="1"/>
  <c r="B28" i="1"/>
  <c r="W27" i="1"/>
  <c r="S27" i="1" a="1"/>
  <c r="S27" i="1" s="1"/>
  <c r="Q27" i="1" a="1"/>
  <c r="Q27" i="1" s="1"/>
  <c r="N27" i="1" a="1"/>
  <c r="N27" i="1" s="1"/>
  <c r="F27" i="1"/>
  <c r="E27" i="1"/>
  <c r="D27" i="1"/>
  <c r="C27" i="1"/>
  <c r="B27" i="1"/>
  <c r="W26" i="1"/>
  <c r="S26" i="1" a="1"/>
  <c r="S26" i="1" s="1"/>
  <c r="Q26" i="1" a="1"/>
  <c r="Q26" i="1" s="1"/>
  <c r="N26" i="1" a="1"/>
  <c r="N26" i="1" s="1"/>
  <c r="F26" i="1"/>
  <c r="E26" i="1"/>
  <c r="D26" i="1"/>
  <c r="C26" i="1"/>
  <c r="B26" i="1"/>
  <c r="W25" i="1"/>
  <c r="S25" i="1" a="1"/>
  <c r="S25" i="1" s="1"/>
  <c r="Q25" i="1" a="1"/>
  <c r="Q25" i="1" s="1"/>
  <c r="N25" i="1" a="1"/>
  <c r="N25" i="1" s="1"/>
  <c r="F25" i="1"/>
  <c r="I20" i="1" s="1"/>
  <c r="I3" i="1" s="1"/>
  <c r="E25" i="1"/>
  <c r="D25" i="1"/>
  <c r="C25" i="1"/>
  <c r="B25" i="1"/>
  <c r="W24" i="1"/>
  <c r="S24" i="1" a="1"/>
  <c r="S24" i="1" s="1"/>
  <c r="Q24" i="1" a="1"/>
  <c r="Q24" i="1" s="1"/>
  <c r="N24" i="1" a="1"/>
  <c r="N24" i="1" s="1"/>
  <c r="F24" i="1"/>
  <c r="I19" i="1" s="1"/>
  <c r="E24" i="1"/>
  <c r="D24" i="1"/>
  <c r="C24" i="1"/>
  <c r="B24" i="1"/>
  <c r="W23" i="1"/>
  <c r="S23" i="1" a="1"/>
  <c r="S23" i="1" s="1"/>
  <c r="Q23" i="1" a="1"/>
  <c r="Q23" i="1" s="1"/>
  <c r="N23" i="1" a="1"/>
  <c r="N23" i="1" s="1"/>
  <c r="F23" i="1"/>
  <c r="M19" i="1" s="1"/>
  <c r="E23" i="1"/>
  <c r="D23" i="1"/>
  <c r="C23" i="1"/>
  <c r="B23" i="1"/>
  <c r="P21" i="1"/>
  <c r="O21" i="1"/>
  <c r="N21" i="1"/>
  <c r="M21" i="1"/>
  <c r="L21" i="1"/>
  <c r="K21" i="1"/>
  <c r="J21" i="1"/>
  <c r="I21" i="1"/>
  <c r="H21" i="1"/>
  <c r="G21" i="1"/>
  <c r="F21" i="1"/>
  <c r="E21" i="1"/>
  <c r="D21" i="1"/>
  <c r="B21" i="1" s="1"/>
  <c r="F6" i="2" s="1"/>
  <c r="C21" i="1"/>
  <c r="P20" i="1"/>
  <c r="P3" i="1" s="1"/>
  <c r="M20" i="1"/>
  <c r="L20" i="1"/>
  <c r="L3" i="1" s="1"/>
  <c r="H20" i="1"/>
  <c r="H3" i="1" s="1"/>
  <c r="E20" i="1"/>
  <c r="D20" i="1"/>
  <c r="D3" i="1" s="1"/>
  <c r="P19" i="1"/>
  <c r="L19" i="1"/>
  <c r="H19" i="1"/>
  <c r="E19" i="1"/>
  <c r="D19" i="1"/>
  <c r="O11" i="1"/>
  <c r="N11" i="1"/>
  <c r="M11" i="1"/>
  <c r="L11" i="1"/>
  <c r="J11" i="1"/>
  <c r="I11" i="1"/>
  <c r="G11" i="1"/>
  <c r="F11" i="1"/>
  <c r="E11" i="1"/>
  <c r="D11" i="1"/>
  <c r="A11" i="1"/>
  <c r="O7" i="1"/>
  <c r="N7" i="1"/>
  <c r="K7" i="1"/>
  <c r="J7" i="1"/>
  <c r="I7" i="1"/>
  <c r="G7" i="1"/>
  <c r="F7" i="1"/>
  <c r="C7" i="1"/>
  <c r="A7" i="1"/>
  <c r="S6" i="1"/>
  <c r="A4" i="1"/>
  <c r="M3" i="1"/>
  <c r="E3" i="1"/>
  <c r="A2" i="1"/>
  <c r="F1" i="1"/>
  <c r="E1" i="1"/>
  <c r="D1" i="1"/>
  <c r="Q69" i="1" s="1" a="1"/>
  <c r="Q69" i="1" s="1"/>
  <c r="C1" i="1"/>
  <c r="I72" i="1" s="1" a="1"/>
  <c r="I72" i="1" s="1"/>
  <c r="B1" i="1"/>
  <c r="N34" i="1" s="1" a="1"/>
  <c r="N34" i="1" s="1"/>
  <c r="A1" i="1"/>
  <c r="N61" i="1" s="1" a="1"/>
  <c r="N61" i="1" s="1"/>
  <c r="H72" i="1" l="1"/>
  <c r="P72" i="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U309" i="1" a="1"/>
  <c r="U309" i="1" s="1"/>
  <c r="U301" i="1" a="1"/>
  <c r="U301" i="1" s="1"/>
  <c r="V295" i="1" a="1"/>
  <c r="V295" i="1" s="1"/>
  <c r="U289" i="1" a="1"/>
  <c r="U289" i="1" s="1"/>
  <c r="V287" i="1" a="1"/>
  <c r="V287" i="1" s="1"/>
  <c r="U310" i="1" a="1"/>
  <c r="U310" i="1" s="1"/>
  <c r="U308" i="1" a="1"/>
  <c r="U308" i="1" s="1"/>
  <c r="U300" i="1" a="1"/>
  <c r="U300" i="1" s="1"/>
  <c r="U307" i="1" a="1"/>
  <c r="U307" i="1" s="1"/>
  <c r="U299" i="1" a="1"/>
  <c r="U299" i="1" s="1"/>
  <c r="U295" i="1" a="1"/>
  <c r="U295" i="1" s="1"/>
  <c r="V293" i="1" a="1"/>
  <c r="V293" i="1" s="1"/>
  <c r="U306" i="1" a="1"/>
  <c r="U306" i="1" s="1"/>
  <c r="U298" i="1" a="1"/>
  <c r="U298" i="1" s="1"/>
  <c r="U305" i="1" a="1"/>
  <c r="U305" i="1" s="1"/>
  <c r="U297" i="1" a="1"/>
  <c r="U297" i="1" s="1"/>
  <c r="U304" i="1" a="1"/>
  <c r="U304" i="1" s="1"/>
  <c r="U296" i="1" a="1"/>
  <c r="U296" i="1" s="1"/>
  <c r="V294" i="1" a="1"/>
  <c r="V294" i="1" s="1"/>
  <c r="U303" i="1" a="1"/>
  <c r="U303" i="1" s="1"/>
  <c r="U302" i="1" a="1"/>
  <c r="U302" i="1" s="1"/>
  <c r="U294" i="1" a="1"/>
  <c r="U294" i="1" s="1"/>
  <c r="U291" i="1" a="1"/>
  <c r="U291" i="1" s="1"/>
  <c r="V289" i="1" a="1"/>
  <c r="V289" i="1" s="1"/>
  <c r="V288" i="1" a="1"/>
  <c r="V288" i="1" s="1"/>
  <c r="U285" i="1" a="1"/>
  <c r="U285" i="1" s="1"/>
  <c r="V284" i="1" a="1"/>
  <c r="V284" i="1" s="1"/>
  <c r="V290" i="1" a="1"/>
  <c r="V290" i="1" s="1"/>
  <c r="U288" i="1" a="1"/>
  <c r="U288" i="1" s="1"/>
  <c r="V292" i="1" a="1"/>
  <c r="V292" i="1" s="1"/>
  <c r="U293" i="1" a="1"/>
  <c r="U293" i="1" s="1"/>
  <c r="U292" i="1" a="1"/>
  <c r="U292" i="1" s="1"/>
  <c r="U283" i="1" a="1"/>
  <c r="U283" i="1" s="1"/>
  <c r="U281" i="1" a="1"/>
  <c r="U281" i="1" s="1"/>
  <c r="U279" i="1" a="1"/>
  <c r="U279" i="1" s="1"/>
  <c r="U277" i="1" a="1"/>
  <c r="U277" i="1" s="1"/>
  <c r="U275" i="1" a="1"/>
  <c r="U275" i="1" s="1"/>
  <c r="U273" i="1" a="1"/>
  <c r="U273" i="1" s="1"/>
  <c r="U271" i="1" a="1"/>
  <c r="U271" i="1" s="1"/>
  <c r="U269" i="1" a="1"/>
  <c r="U269" i="1" s="1"/>
  <c r="U267" i="1" a="1"/>
  <c r="U267" i="1" s="1"/>
  <c r="U265" i="1" a="1"/>
  <c r="U265" i="1" s="1"/>
  <c r="V291" i="1" a="1"/>
  <c r="V291" i="1" s="1"/>
  <c r="U286" i="1" a="1"/>
  <c r="U286" i="1" s="1"/>
  <c r="U290" i="1" a="1"/>
  <c r="U290" i="1" s="1"/>
  <c r="U282" i="1" a="1"/>
  <c r="U282" i="1" s="1"/>
  <c r="V277" i="1" a="1"/>
  <c r="V277" i="1" s="1"/>
  <c r="V268" i="1" a="1"/>
  <c r="V268" i="1" s="1"/>
  <c r="U266" i="1" a="1"/>
  <c r="U266" i="1" s="1"/>
  <c r="V261" i="1" a="1"/>
  <c r="V261" i="1" s="1"/>
  <c r="U260" i="1" a="1"/>
  <c r="U260" i="1" s="1"/>
  <c r="U257" i="1" a="1"/>
  <c r="U257" i="1" s="1"/>
  <c r="U252" i="1" a="1"/>
  <c r="U252" i="1" s="1"/>
  <c r="V251" i="1" a="1"/>
  <c r="V251" i="1" s="1"/>
  <c r="V246" i="1" a="1"/>
  <c r="V246" i="1" s="1"/>
  <c r="U241" i="1" a="1"/>
  <c r="U241" i="1" s="1"/>
  <c r="U287" i="1" a="1"/>
  <c r="U287" i="1" s="1"/>
  <c r="V279" i="1" a="1"/>
  <c r="V279" i="1" s="1"/>
  <c r="V270" i="1" a="1"/>
  <c r="V270" i="1" s="1"/>
  <c r="U268" i="1" a="1"/>
  <c r="U268" i="1" s="1"/>
  <c r="U261" i="1" a="1"/>
  <c r="U261" i="1" s="1"/>
  <c r="V256" i="1" a="1"/>
  <c r="V256" i="1" s="1"/>
  <c r="U251" i="1" a="1"/>
  <c r="U251" i="1" s="1"/>
  <c r="V281" i="1" a="1"/>
  <c r="V281" i="1" s="1"/>
  <c r="V272" i="1" a="1"/>
  <c r="V272" i="1" s="1"/>
  <c r="U270" i="1" a="1"/>
  <c r="U270" i="1" s="1"/>
  <c r="V265" i="1" a="1"/>
  <c r="V265" i="1" s="1"/>
  <c r="V262" i="1" a="1"/>
  <c r="V262" i="1" s="1"/>
  <c r="U256" i="1" a="1"/>
  <c r="U256" i="1" s="1"/>
  <c r="V255" i="1" a="1"/>
  <c r="V255" i="1" s="1"/>
  <c r="V250" i="1" a="1"/>
  <c r="V250" i="1" s="1"/>
  <c r="U245" i="1" a="1"/>
  <c r="U245" i="1" s="1"/>
  <c r="U240" i="1" a="1"/>
  <c r="U240" i="1" s="1"/>
  <c r="V239" i="1" a="1"/>
  <c r="V239" i="1" s="1"/>
  <c r="V234" i="1" a="1"/>
  <c r="V234" i="1" s="1"/>
  <c r="U229" i="1" a="1"/>
  <c r="U229" i="1" s="1"/>
  <c r="V286" i="1" a="1"/>
  <c r="V286" i="1" s="1"/>
  <c r="V274" i="1" a="1"/>
  <c r="V274" i="1" s="1"/>
  <c r="U272" i="1" a="1"/>
  <c r="U272" i="1" s="1"/>
  <c r="V267" i="1" a="1"/>
  <c r="V267" i="1" s="1"/>
  <c r="V263" i="1" a="1"/>
  <c r="V263" i="1" s="1"/>
  <c r="U262" i="1" a="1"/>
  <c r="U262" i="1" s="1"/>
  <c r="U255" i="1" a="1"/>
  <c r="U255" i="1" s="1"/>
  <c r="U250" i="1" a="1"/>
  <c r="U250" i="1" s="1"/>
  <c r="V249" i="1" a="1"/>
  <c r="V249" i="1" s="1"/>
  <c r="V244" i="1" a="1"/>
  <c r="V244" i="1" s="1"/>
  <c r="V276" i="1" a="1"/>
  <c r="V276" i="1" s="1"/>
  <c r="U274" i="1" a="1"/>
  <c r="U274" i="1" s="1"/>
  <c r="V269" i="1" a="1"/>
  <c r="V269" i="1" s="1"/>
  <c r="U263" i="1" a="1"/>
  <c r="U263" i="1" s="1"/>
  <c r="V254" i="1" a="1"/>
  <c r="V254" i="1" s="1"/>
  <c r="U249" i="1" a="1"/>
  <c r="U249" i="1" s="1"/>
  <c r="U244" i="1" a="1"/>
  <c r="U244" i="1" s="1"/>
  <c r="V243" i="1" a="1"/>
  <c r="V243" i="1" s="1"/>
  <c r="V238" i="1" a="1"/>
  <c r="V238" i="1" s="1"/>
  <c r="U233" i="1" a="1"/>
  <c r="U233" i="1" s="1"/>
  <c r="U284" i="1" a="1"/>
  <c r="U284" i="1" s="1"/>
  <c r="V283" i="1" a="1"/>
  <c r="V283" i="1" s="1"/>
  <c r="V278" i="1" a="1"/>
  <c r="V278" i="1" s="1"/>
  <c r="U276" i="1" a="1"/>
  <c r="U276" i="1" s="1"/>
  <c r="V271" i="1" a="1"/>
  <c r="V271" i="1" s="1"/>
  <c r="V259" i="1" a="1"/>
  <c r="V259" i="1" s="1"/>
  <c r="U254" i="1" a="1"/>
  <c r="U254" i="1" s="1"/>
  <c r="V253" i="1" a="1"/>
  <c r="V253" i="1" s="1"/>
  <c r="V248" i="1" a="1"/>
  <c r="V248" i="1" s="1"/>
  <c r="U243" i="1" a="1"/>
  <c r="U243" i="1" s="1"/>
  <c r="U238" i="1" a="1"/>
  <c r="U238" i="1" s="1"/>
  <c r="V237" i="1" a="1"/>
  <c r="V237" i="1" s="1"/>
  <c r="V232" i="1" a="1"/>
  <c r="V232" i="1" s="1"/>
  <c r="U227" i="1" a="1"/>
  <c r="U227" i="1" s="1"/>
  <c r="U223" i="1" a="1"/>
  <c r="U223" i="1" s="1"/>
  <c r="U221" i="1" a="1"/>
  <c r="U221" i="1" s="1"/>
  <c r="U219" i="1" a="1"/>
  <c r="U219" i="1" s="1"/>
  <c r="V280" i="1" a="1"/>
  <c r="V280" i="1" s="1"/>
  <c r="U278" i="1" a="1"/>
  <c r="U278" i="1" s="1"/>
  <c r="V273" i="1" a="1"/>
  <c r="V273" i="1" s="1"/>
  <c r="V264" i="1" a="1"/>
  <c r="V264" i="1" s="1"/>
  <c r="U259" i="1" a="1"/>
  <c r="U259" i="1" s="1"/>
  <c r="V258" i="1" a="1"/>
  <c r="V258" i="1" s="1"/>
  <c r="U253" i="1" a="1"/>
  <c r="U253" i="1" s="1"/>
  <c r="U248" i="1" a="1"/>
  <c r="U248" i="1" s="1"/>
  <c r="V247" i="1" a="1"/>
  <c r="V247" i="1" s="1"/>
  <c r="V242" i="1" a="1"/>
  <c r="V242" i="1" s="1"/>
  <c r="U237" i="1" a="1"/>
  <c r="U237" i="1" s="1"/>
  <c r="V285" i="1" a="1"/>
  <c r="V285" i="1" s="1"/>
  <c r="V282" i="1" a="1"/>
  <c r="V282" i="1" s="1"/>
  <c r="U280" i="1" a="1"/>
  <c r="U280" i="1" s="1"/>
  <c r="V275" i="1" a="1"/>
  <c r="V275" i="1" s="1"/>
  <c r="V266" i="1" a="1"/>
  <c r="V266" i="1" s="1"/>
  <c r="U264" i="1" a="1"/>
  <c r="U264" i="1" s="1"/>
  <c r="V260" i="1" a="1"/>
  <c r="V260" i="1" s="1"/>
  <c r="U258" i="1" a="1"/>
  <c r="U258" i="1" s="1"/>
  <c r="V257" i="1" a="1"/>
  <c r="V257" i="1" s="1"/>
  <c r="V252" i="1" a="1"/>
  <c r="V252" i="1" s="1"/>
  <c r="U247" i="1" a="1"/>
  <c r="U247" i="1" s="1"/>
  <c r="U242" i="1" a="1"/>
  <c r="U242" i="1" s="1"/>
  <c r="V241" i="1" a="1"/>
  <c r="V241" i="1" s="1"/>
  <c r="V236" i="1" a="1"/>
  <c r="V236" i="1" s="1"/>
  <c r="U246" i="1" a="1"/>
  <c r="U246" i="1" s="1"/>
  <c r="U234" i="1" a="1"/>
  <c r="U234" i="1" s="1"/>
  <c r="U231" i="1" a="1"/>
  <c r="U231" i="1" s="1"/>
  <c r="V228" i="1" a="1"/>
  <c r="V228" i="1" s="1"/>
  <c r="V218" i="1" a="1"/>
  <c r="V218" i="1" s="1"/>
  <c r="V245" i="1" a="1"/>
  <c r="V245" i="1" s="1"/>
  <c r="V240" i="1" a="1"/>
  <c r="V240" i="1" s="1"/>
  <c r="U228" i="1" a="1"/>
  <c r="U228" i="1" s="1"/>
  <c r="V226" i="1" a="1"/>
  <c r="V226" i="1" s="1"/>
  <c r="U239" i="1" a="1"/>
  <c r="U239" i="1" s="1"/>
  <c r="V235" i="1" a="1"/>
  <c r="V235" i="1" s="1"/>
  <c r="U226" i="1" a="1"/>
  <c r="U226" i="1" s="1"/>
  <c r="U216" i="1" a="1"/>
  <c r="U216" i="1" s="1"/>
  <c r="V214" i="1" a="1"/>
  <c r="V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235" i="1" a="1"/>
  <c r="U235" i="1" s="1"/>
  <c r="U236" i="1" a="1"/>
  <c r="U236" i="1" s="1"/>
  <c r="U230" i="1" a="1"/>
  <c r="U230" i="1" s="1"/>
  <c r="V227" i="1" a="1"/>
  <c r="V227" i="1" s="1"/>
  <c r="V229" i="1" a="1"/>
  <c r="V229" i="1" s="1"/>
  <c r="V225" i="1" a="1"/>
  <c r="V225" i="1" s="1"/>
  <c r="U225" i="1" a="1"/>
  <c r="U225" i="1" s="1"/>
  <c r="V220" i="1" a="1"/>
  <c r="V220" i="1" s="1"/>
  <c r="V233" i="1" a="1"/>
  <c r="V233" i="1" s="1"/>
  <c r="V230" i="1" a="1"/>
  <c r="V230" i="1" s="1"/>
  <c r="V212" i="1" a="1"/>
  <c r="V212" i="1" s="1"/>
  <c r="V204" i="1" a="1"/>
  <c r="V204" i="1" s="1"/>
  <c r="V196" i="1" a="1"/>
  <c r="V196" i="1" s="1"/>
  <c r="V188" i="1" a="1"/>
  <c r="V188" i="1" s="1"/>
  <c r="V180" i="1" a="1"/>
  <c r="V180" i="1" s="1"/>
  <c r="V223" i="1" a="1"/>
  <c r="V223" i="1" s="1"/>
  <c r="V217" i="1" a="1"/>
  <c r="V217" i="1" s="1"/>
  <c r="V222" i="1" a="1"/>
  <c r="V222" i="1" s="1"/>
  <c r="V210" i="1" a="1"/>
  <c r="V210" i="1" s="1"/>
  <c r="V202" i="1" a="1"/>
  <c r="V202" i="1" s="1"/>
  <c r="V194" i="1" a="1"/>
  <c r="V194" i="1" s="1"/>
  <c r="V186" i="1" a="1"/>
  <c r="V186" i="1" s="1"/>
  <c r="V224" i="1" a="1"/>
  <c r="V224" i="1" s="1"/>
  <c r="U222" i="1" a="1"/>
  <c r="U222" i="1" s="1"/>
  <c r="V221" i="1" a="1"/>
  <c r="V221" i="1" s="1"/>
  <c r="U217" i="1" a="1"/>
  <c r="U217" i="1" s="1"/>
  <c r="V205" i="1" a="1"/>
  <c r="V205" i="1" s="1"/>
  <c r="V197" i="1" a="1"/>
  <c r="V197" i="1" s="1"/>
  <c r="U224" i="1" a="1"/>
  <c r="U224" i="1" s="1"/>
  <c r="V208" i="1" a="1"/>
  <c r="V208" i="1" s="1"/>
  <c r="V200" i="1" a="1"/>
  <c r="V200" i="1" s="1"/>
  <c r="V192" i="1" a="1"/>
  <c r="V192" i="1" s="1"/>
  <c r="V184" i="1" a="1"/>
  <c r="V184" i="1" s="1"/>
  <c r="V176" i="1" a="1"/>
  <c r="V176" i="1" s="1"/>
  <c r="U220" i="1" a="1"/>
  <c r="U220" i="1" s="1"/>
  <c r="V219" i="1" a="1"/>
  <c r="V219" i="1" s="1"/>
  <c r="V213" i="1" a="1"/>
  <c r="V213" i="1" s="1"/>
  <c r="V211" i="1" a="1"/>
  <c r="V211" i="1" s="1"/>
  <c r="V203" i="1" a="1"/>
  <c r="V203" i="1" s="1"/>
  <c r="V195" i="1" a="1"/>
  <c r="V195" i="1" s="1"/>
  <c r="V187" i="1" a="1"/>
  <c r="V187" i="1" s="1"/>
  <c r="V179" i="1" a="1"/>
  <c r="V179" i="1" s="1"/>
  <c r="V215" i="1" a="1"/>
  <c r="V215" i="1" s="1"/>
  <c r="U214" i="1" a="1"/>
  <c r="U214" i="1" s="1"/>
  <c r="V206" i="1" a="1"/>
  <c r="V206" i="1" s="1"/>
  <c r="V198" i="1" a="1"/>
  <c r="V198" i="1" s="1"/>
  <c r="U232" i="1" a="1"/>
  <c r="U232" i="1" s="1"/>
  <c r="V231" i="1" a="1"/>
  <c r="V231" i="1" s="1"/>
  <c r="U218" i="1" a="1"/>
  <c r="U218" i="1" s="1"/>
  <c r="V216" i="1" a="1"/>
  <c r="V216" i="1" s="1"/>
  <c r="U215" i="1" a="1"/>
  <c r="U215" i="1" s="1"/>
  <c r="V209" i="1" a="1"/>
  <c r="V209" i="1" s="1"/>
  <c r="V201" i="1" a="1"/>
  <c r="V201" i="1" s="1"/>
  <c r="V193" i="1" a="1"/>
  <c r="V193" i="1" s="1"/>
  <c r="V185" i="1" a="1"/>
  <c r="V185" i="1" s="1"/>
  <c r="V177" i="1" a="1"/>
  <c r="V177" i="1" s="1"/>
  <c r="V171" i="1" a="1"/>
  <c r="V171" i="1" s="1"/>
  <c r="U169" i="1" a="1"/>
  <c r="U169" i="1" s="1"/>
  <c r="U154" i="1" a="1"/>
  <c r="U154" i="1" s="1"/>
  <c r="V152" i="1" a="1"/>
  <c r="V152" i="1" s="1"/>
  <c r="U146" i="1" a="1"/>
  <c r="U146" i="1" s="1"/>
  <c r="V144" i="1" a="1"/>
  <c r="V144" i="1" s="1"/>
  <c r="U138" i="1" a="1"/>
  <c r="U138" i="1" s="1"/>
  <c r="V136" i="1" a="1"/>
  <c r="V136" i="1" s="1"/>
  <c r="V199" i="1" a="1"/>
  <c r="V199" i="1" s="1"/>
  <c r="V178" i="1" a="1"/>
  <c r="V178" i="1" s="1"/>
  <c r="V172" i="1" a="1"/>
  <c r="V172" i="1" s="1"/>
  <c r="U170" i="1" a="1"/>
  <c r="U170" i="1" s="1"/>
  <c r="V164" i="1" a="1"/>
  <c r="V164" i="1" s="1"/>
  <c r="V163" i="1" a="1"/>
  <c r="V163" i="1" s="1"/>
  <c r="U160" i="1" a="1"/>
  <c r="U160" i="1" s="1"/>
  <c r="V159" i="1" a="1"/>
  <c r="V159" i="1" s="1"/>
  <c r="U157" i="1" a="1"/>
  <c r="U157" i="1" s="1"/>
  <c r="V155" i="1" a="1"/>
  <c r="V155" i="1" s="1"/>
  <c r="U149" i="1" a="1"/>
  <c r="U149" i="1" s="1"/>
  <c r="V147" i="1" a="1"/>
  <c r="V147" i="1" s="1"/>
  <c r="U141" i="1" a="1"/>
  <c r="U141" i="1" s="1"/>
  <c r="V139" i="1" a="1"/>
  <c r="V139" i="1" s="1"/>
  <c r="U133" i="1" a="1"/>
  <c r="U133" i="1" s="1"/>
  <c r="V131" i="1" a="1"/>
  <c r="V131" i="1" s="1"/>
  <c r="V173" i="1" a="1"/>
  <c r="V173" i="1" s="1"/>
  <c r="U171" i="1" a="1"/>
  <c r="U171" i="1" s="1"/>
  <c r="V165" i="1" a="1"/>
  <c r="V165" i="1" s="1"/>
  <c r="U152" i="1" a="1"/>
  <c r="U152" i="1" s="1"/>
  <c r="V150" i="1" a="1"/>
  <c r="V150" i="1" s="1"/>
  <c r="V189" i="1" a="1"/>
  <c r="V189" i="1" s="1"/>
  <c r="V174" i="1" a="1"/>
  <c r="V174" i="1" s="1"/>
  <c r="U172" i="1" a="1"/>
  <c r="U172" i="1" s="1"/>
  <c r="V166" i="1" a="1"/>
  <c r="V166" i="1" s="1"/>
  <c r="U164" i="1" a="1"/>
  <c r="U164" i="1" s="1"/>
  <c r="U163" i="1" a="1"/>
  <c r="U163" i="1" s="1"/>
  <c r="V162" i="1" a="1"/>
  <c r="V162" i="1" s="1"/>
  <c r="U159" i="1" a="1"/>
  <c r="U159" i="1" s="1"/>
  <c r="V158" i="1" a="1"/>
  <c r="V158" i="1" s="1"/>
  <c r="U155" i="1" a="1"/>
  <c r="U155" i="1" s="1"/>
  <c r="V153" i="1" a="1"/>
  <c r="V153" i="1" s="1"/>
  <c r="U147" i="1" a="1"/>
  <c r="U147" i="1" s="1"/>
  <c r="V145" i="1" a="1"/>
  <c r="V145" i="1" s="1"/>
  <c r="U139" i="1" a="1"/>
  <c r="U139" i="1" s="1"/>
  <c r="V137" i="1" a="1"/>
  <c r="V137" i="1" s="1"/>
  <c r="V190" i="1" a="1"/>
  <c r="V190" i="1" s="1"/>
  <c r="U173" i="1" a="1"/>
  <c r="U173" i="1" s="1"/>
  <c r="V167" i="1" a="1"/>
  <c r="V167" i="1" s="1"/>
  <c r="U165" i="1" a="1"/>
  <c r="U165" i="1" s="1"/>
  <c r="V156" i="1" a="1"/>
  <c r="V156" i="1" s="1"/>
  <c r="U150" i="1" a="1"/>
  <c r="U150" i="1" s="1"/>
  <c r="V148" i="1" a="1"/>
  <c r="V148" i="1" s="1"/>
  <c r="U142" i="1" a="1"/>
  <c r="U142" i="1" s="1"/>
  <c r="V140" i="1" a="1"/>
  <c r="V140" i="1" s="1"/>
  <c r="U134" i="1" a="1"/>
  <c r="U134" i="1" s="1"/>
  <c r="V132" i="1" a="1"/>
  <c r="V132" i="1" s="1"/>
  <c r="U126" i="1" a="1"/>
  <c r="U126" i="1" s="1"/>
  <c r="V191" i="1" a="1"/>
  <c r="V191" i="1" s="1"/>
  <c r="V175" i="1" a="1"/>
  <c r="V175" i="1" s="1"/>
  <c r="U174" i="1" a="1"/>
  <c r="U174" i="1" s="1"/>
  <c r="V168" i="1" a="1"/>
  <c r="V168" i="1" s="1"/>
  <c r="U166" i="1" a="1"/>
  <c r="U166" i="1" s="1"/>
  <c r="U162" i="1" a="1"/>
  <c r="U162" i="1" s="1"/>
  <c r="V161" i="1" a="1"/>
  <c r="V161" i="1" s="1"/>
  <c r="U158" i="1" a="1"/>
  <c r="U158" i="1" s="1"/>
  <c r="U153" i="1" a="1"/>
  <c r="U153" i="1" s="1"/>
  <c r="V151" i="1" a="1"/>
  <c r="V151" i="1" s="1"/>
  <c r="U145" i="1" a="1"/>
  <c r="U145" i="1" s="1"/>
  <c r="V143" i="1" a="1"/>
  <c r="V143" i="1" s="1"/>
  <c r="V207" i="1" a="1"/>
  <c r="V207" i="1" s="1"/>
  <c r="V182" i="1" a="1"/>
  <c r="V182" i="1" s="1"/>
  <c r="V181" i="1" a="1"/>
  <c r="V181" i="1" s="1"/>
  <c r="V169" i="1" a="1"/>
  <c r="V169" i="1" s="1"/>
  <c r="U167" i="1" a="1"/>
  <c r="U167" i="1" s="1"/>
  <c r="U156" i="1" a="1"/>
  <c r="U156" i="1" s="1"/>
  <c r="V154" i="1" a="1"/>
  <c r="V154" i="1" s="1"/>
  <c r="U148" i="1" a="1"/>
  <c r="U148" i="1" s="1"/>
  <c r="V146" i="1" a="1"/>
  <c r="V146" i="1" s="1"/>
  <c r="U140" i="1" a="1"/>
  <c r="U140" i="1" s="1"/>
  <c r="V138" i="1" a="1"/>
  <c r="V138" i="1" s="1"/>
  <c r="U132" i="1" a="1"/>
  <c r="U132" i="1" s="1"/>
  <c r="V130" i="1" a="1"/>
  <c r="V130" i="1" s="1"/>
  <c r="V183" i="1" a="1"/>
  <c r="V183" i="1" s="1"/>
  <c r="V170" i="1" a="1"/>
  <c r="V170" i="1" s="1"/>
  <c r="U168" i="1" a="1"/>
  <c r="U168" i="1" s="1"/>
  <c r="U161" i="1" a="1"/>
  <c r="U161" i="1" s="1"/>
  <c r="V160" i="1" a="1"/>
  <c r="V160" i="1" s="1"/>
  <c r="V157" i="1" a="1"/>
  <c r="V157" i="1" s="1"/>
  <c r="U151" i="1" a="1"/>
  <c r="U151" i="1" s="1"/>
  <c r="V149" i="1" a="1"/>
  <c r="V149" i="1" s="1"/>
  <c r="U144" i="1" a="1"/>
  <c r="U144" i="1" s="1"/>
  <c r="U135" i="1" a="1"/>
  <c r="U135" i="1" s="1"/>
  <c r="V128" i="1" a="1"/>
  <c r="V128"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36" i="1" a="1"/>
  <c r="U136" i="1" s="1"/>
  <c r="U128" i="1" a="1"/>
  <c r="U128"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30" i="1" a="1"/>
  <c r="U130" i="1" s="1"/>
  <c r="V126" i="1" a="1"/>
  <c r="V126"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43" i="1" a="1"/>
  <c r="U143" i="1" s="1"/>
  <c r="V141" i="1" a="1"/>
  <c r="V141" i="1" s="1"/>
  <c r="U137" i="1" a="1"/>
  <c r="U137"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V129" i="1" a="1"/>
  <c r="V129" i="1" s="1"/>
  <c r="V127" i="1" a="1"/>
  <c r="V127"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33" i="1" a="1"/>
  <c r="V133" i="1" s="1"/>
  <c r="U129" i="1" a="1"/>
  <c r="U129" i="1" s="1"/>
  <c r="U127" i="1" a="1"/>
  <c r="U127"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V134" i="1" a="1"/>
  <c r="V134"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V142" i="1" a="1"/>
  <c r="V142" i="1" s="1"/>
  <c r="V135" i="1" a="1"/>
  <c r="V135" i="1" s="1"/>
  <c r="U131" i="1" a="1"/>
  <c r="U131"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H15" i="1"/>
  <c r="P15" i="1"/>
  <c r="J17" i="1"/>
  <c r="U25" i="1" a="1"/>
  <c r="U25" i="1" s="1"/>
  <c r="M25" i="1" s="1"/>
  <c r="A15" i="1"/>
  <c r="I15" i="1"/>
  <c r="C17" i="1"/>
  <c r="K17" i="1"/>
  <c r="V31" i="1" a="1"/>
  <c r="V31" i="1" s="1"/>
  <c r="I32" i="1" a="1"/>
  <c r="I32" i="1" s="1"/>
  <c r="N36" i="1" a="1"/>
  <c r="N36" i="1" s="1"/>
  <c r="K37" i="1" a="1"/>
  <c r="K37" i="1" s="1"/>
  <c r="L37" i="1" s="1" a="1"/>
  <c r="L37" i="1" s="1"/>
  <c r="F19" i="1"/>
  <c r="F20" i="1"/>
  <c r="F3" i="1" s="1"/>
  <c r="N20" i="1"/>
  <c r="N3" i="1" s="1"/>
  <c r="V23" i="1" a="1"/>
  <c r="V23" i="1" s="1"/>
  <c r="V24" i="1" a="1"/>
  <c r="V24" i="1" s="1"/>
  <c r="V25" i="1" a="1"/>
  <c r="V25" i="1" s="1"/>
  <c r="V26" i="1" a="1"/>
  <c r="V26" i="1" s="1"/>
  <c r="V27" i="1" a="1"/>
  <c r="V27" i="1" s="1"/>
  <c r="V28" i="1" a="1"/>
  <c r="V28" i="1" s="1"/>
  <c r="V29" i="1" a="1"/>
  <c r="V29"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S310" i="1" a="1"/>
  <c r="S310" i="1" s="1"/>
  <c r="S304" i="1" a="1"/>
  <c r="S304" i="1" s="1"/>
  <c r="S296" i="1" a="1"/>
  <c r="S296" i="1" s="1"/>
  <c r="S288" i="1" a="1"/>
  <c r="S288" i="1" s="1"/>
  <c r="S303" i="1" a="1"/>
  <c r="S303" i="1" s="1"/>
  <c r="S302" i="1" a="1"/>
  <c r="S302" i="1" s="1"/>
  <c r="S294" i="1" a="1"/>
  <c r="S294" i="1" s="1"/>
  <c r="S309" i="1" a="1"/>
  <c r="S309" i="1" s="1"/>
  <c r="S301" i="1" a="1"/>
  <c r="S301" i="1" s="1"/>
  <c r="S308" i="1" a="1"/>
  <c r="S308" i="1" s="1"/>
  <c r="S300" i="1" a="1"/>
  <c r="S300" i="1" s="1"/>
  <c r="S307" i="1" a="1"/>
  <c r="S307" i="1" s="1"/>
  <c r="S299" i="1" a="1"/>
  <c r="S299" i="1" s="1"/>
  <c r="S295" i="1" a="1"/>
  <c r="S295" i="1" s="1"/>
  <c r="S306" i="1" a="1"/>
  <c r="S306" i="1" s="1"/>
  <c r="S298" i="1" a="1"/>
  <c r="S298" i="1" s="1"/>
  <c r="S305" i="1" a="1"/>
  <c r="S305" i="1" s="1"/>
  <c r="S297" i="1" a="1"/>
  <c r="S297" i="1" s="1"/>
  <c r="T283" i="1" a="1"/>
  <c r="T283" i="1" s="1"/>
  <c r="T281" i="1" a="1"/>
  <c r="T281" i="1" s="1"/>
  <c r="T279" i="1" a="1"/>
  <c r="T279"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S286" i="1" a="1"/>
  <c r="S286" i="1" s="1"/>
  <c r="S291" i="1" a="1"/>
  <c r="S291" i="1" s="1"/>
  <c r="S290" i="1" a="1"/>
  <c r="S290" i="1" s="1"/>
  <c r="S284" i="1" a="1"/>
  <c r="S284" i="1" s="1"/>
  <c r="S282" i="1" a="1"/>
  <c r="S282" i="1" s="1"/>
  <c r="S280" i="1" a="1"/>
  <c r="S280" i="1" s="1"/>
  <c r="S278" i="1" a="1"/>
  <c r="S278" i="1" s="1"/>
  <c r="S276" i="1" a="1"/>
  <c r="S276" i="1" s="1"/>
  <c r="S274" i="1" a="1"/>
  <c r="S274" i="1" s="1"/>
  <c r="S272" i="1" a="1"/>
  <c r="S272" i="1" s="1"/>
  <c r="S270" i="1" a="1"/>
  <c r="S270" i="1" s="1"/>
  <c r="S268" i="1" a="1"/>
  <c r="S268" i="1" s="1"/>
  <c r="S266" i="1" a="1"/>
  <c r="S266" i="1" s="1"/>
  <c r="S264" i="1" a="1"/>
  <c r="S264" i="1" s="1"/>
  <c r="S293" i="1" a="1"/>
  <c r="S293" i="1" s="1"/>
  <c r="S292" i="1" a="1"/>
  <c r="S292" i="1" s="1"/>
  <c r="S287" i="1" a="1"/>
  <c r="S287" i="1" s="1"/>
  <c r="S289" i="1" a="1"/>
  <c r="S289" i="1" s="1"/>
  <c r="S285" i="1" a="1"/>
  <c r="S285" i="1" s="1"/>
  <c r="T280" i="1" a="1"/>
  <c r="T280" i="1" s="1"/>
  <c r="S271" i="1" a="1"/>
  <c r="S271" i="1" s="1"/>
  <c r="T264" i="1" a="1"/>
  <c r="T264" i="1" s="1"/>
  <c r="T258" i="1" a="1"/>
  <c r="T258" i="1" s="1"/>
  <c r="S254" i="1" a="1"/>
  <c r="S254" i="1" s="1"/>
  <c r="T253" i="1" a="1"/>
  <c r="T253" i="1" s="1"/>
  <c r="S249" i="1" a="1"/>
  <c r="S249" i="1" s="1"/>
  <c r="T242" i="1" a="1"/>
  <c r="T242" i="1" s="1"/>
  <c r="T282" i="1" a="1"/>
  <c r="T282" i="1" s="1"/>
  <c r="S273" i="1" a="1"/>
  <c r="S273" i="1" s="1"/>
  <c r="T266" i="1" a="1"/>
  <c r="T266" i="1" s="1"/>
  <c r="T260" i="1" a="1"/>
  <c r="T260" i="1" s="1"/>
  <c r="S259" i="1" a="1"/>
  <c r="S259" i="1" s="1"/>
  <c r="T252" i="1" a="1"/>
  <c r="T252" i="1" s="1"/>
  <c r="S248" i="1" a="1"/>
  <c r="S248" i="1" s="1"/>
  <c r="T247" i="1" a="1"/>
  <c r="T247" i="1" s="1"/>
  <c r="S275" i="1" a="1"/>
  <c r="S275" i="1" s="1"/>
  <c r="T268" i="1" a="1"/>
  <c r="T268" i="1" s="1"/>
  <c r="S258" i="1" a="1"/>
  <c r="S258" i="1" s="1"/>
  <c r="T257" i="1" a="1"/>
  <c r="T257" i="1" s="1"/>
  <c r="S253" i="1" a="1"/>
  <c r="S253" i="1" s="1"/>
  <c r="T246" i="1" a="1"/>
  <c r="T246" i="1" s="1"/>
  <c r="S242" i="1" a="1"/>
  <c r="S242" i="1" s="1"/>
  <c r="T241" i="1" a="1"/>
  <c r="T241" i="1" s="1"/>
  <c r="S237" i="1" a="1"/>
  <c r="S237" i="1" s="1"/>
  <c r="T230" i="1" a="1"/>
  <c r="T230" i="1" s="1"/>
  <c r="S226" i="1" a="1"/>
  <c r="S226" i="1" s="1"/>
  <c r="T225" i="1" a="1"/>
  <c r="T225" i="1" s="1"/>
  <c r="S277" i="1" a="1"/>
  <c r="S277" i="1" s="1"/>
  <c r="T270" i="1" a="1"/>
  <c r="T270" i="1" s="1"/>
  <c r="S260" i="1" a="1"/>
  <c r="S260" i="1" s="1"/>
  <c r="T256" i="1" a="1"/>
  <c r="T256" i="1" s="1"/>
  <c r="S252" i="1" a="1"/>
  <c r="S252" i="1" s="1"/>
  <c r="T251" i="1" a="1"/>
  <c r="T251" i="1" s="1"/>
  <c r="S247" i="1" a="1"/>
  <c r="S247" i="1" s="1"/>
  <c r="T240" i="1" a="1"/>
  <c r="T240" i="1" s="1"/>
  <c r="S279" i="1" a="1"/>
  <c r="S279" i="1" s="1"/>
  <c r="T272" i="1" a="1"/>
  <c r="T272" i="1" s="1"/>
  <c r="T262" i="1" a="1"/>
  <c r="T262" i="1" s="1"/>
  <c r="S261" i="1" a="1"/>
  <c r="S261" i="1" s="1"/>
  <c r="S257" i="1" a="1"/>
  <c r="S257" i="1" s="1"/>
  <c r="T250" i="1" a="1"/>
  <c r="T250" i="1" s="1"/>
  <c r="S246" i="1" a="1"/>
  <c r="S246" i="1" s="1"/>
  <c r="T245" i="1" a="1"/>
  <c r="T245" i="1" s="1"/>
  <c r="S241" i="1" a="1"/>
  <c r="S241" i="1" s="1"/>
  <c r="T234" i="1" a="1"/>
  <c r="T234" i="1" s="1"/>
  <c r="S230" i="1" a="1"/>
  <c r="S230" i="1" s="1"/>
  <c r="T229" i="1" a="1"/>
  <c r="T229" i="1" s="1"/>
  <c r="S281" i="1" a="1"/>
  <c r="S281" i="1" s="1"/>
  <c r="T274" i="1" a="1"/>
  <c r="T274" i="1" s="1"/>
  <c r="S265" i="1" a="1"/>
  <c r="S265" i="1" s="1"/>
  <c r="S256" i="1" a="1"/>
  <c r="S256" i="1" s="1"/>
  <c r="T255" i="1" a="1"/>
  <c r="T255" i="1" s="1"/>
  <c r="S251" i="1" a="1"/>
  <c r="S251" i="1" s="1"/>
  <c r="T244" i="1" a="1"/>
  <c r="T244" i="1" s="1"/>
  <c r="S240" i="1" a="1"/>
  <c r="S240" i="1" s="1"/>
  <c r="T239" i="1" a="1"/>
  <c r="T239" i="1" s="1"/>
  <c r="S235" i="1" a="1"/>
  <c r="S235" i="1" s="1"/>
  <c r="T228" i="1" a="1"/>
  <c r="T228" i="1" s="1"/>
  <c r="S224" i="1" a="1"/>
  <c r="S224" i="1" s="1"/>
  <c r="S222" i="1" a="1"/>
  <c r="S222" i="1" s="1"/>
  <c r="S220" i="1" a="1"/>
  <c r="S220" i="1" s="1"/>
  <c r="S218" i="1" a="1"/>
  <c r="S218" i="1" s="1"/>
  <c r="T284" i="1" a="1"/>
  <c r="T284" i="1" s="1"/>
  <c r="T276" i="1" a="1"/>
  <c r="T276" i="1" s="1"/>
  <c r="S267" i="1" a="1"/>
  <c r="S267" i="1" s="1"/>
  <c r="S262" i="1" a="1"/>
  <c r="S262" i="1" s="1"/>
  <c r="T254" i="1" a="1"/>
  <c r="T254" i="1" s="1"/>
  <c r="S250" i="1" a="1"/>
  <c r="S250" i="1" s="1"/>
  <c r="T249" i="1" a="1"/>
  <c r="T249" i="1" s="1"/>
  <c r="S245" i="1" a="1"/>
  <c r="S245" i="1" s="1"/>
  <c r="T238" i="1" a="1"/>
  <c r="T238" i="1" s="1"/>
  <c r="S283" i="1" a="1"/>
  <c r="S283" i="1" s="1"/>
  <c r="T278" i="1" a="1"/>
  <c r="T278" i="1" s="1"/>
  <c r="S269" i="1" a="1"/>
  <c r="S269" i="1" s="1"/>
  <c r="S263" i="1" a="1"/>
  <c r="S263" i="1" s="1"/>
  <c r="S255" i="1" a="1"/>
  <c r="S255" i="1" s="1"/>
  <c r="T248" i="1" a="1"/>
  <c r="T248" i="1" s="1"/>
  <c r="S244" i="1" a="1"/>
  <c r="S244" i="1" s="1"/>
  <c r="T243" i="1" a="1"/>
  <c r="T243" i="1" s="1"/>
  <c r="S239" i="1" a="1"/>
  <c r="S239" i="1" s="1"/>
  <c r="T232" i="1" a="1"/>
  <c r="T232" i="1" s="1"/>
  <c r="T237" i="1" a="1"/>
  <c r="T237" i="1" s="1"/>
  <c r="T233" i="1" a="1"/>
  <c r="T233" i="1" s="1"/>
  <c r="S227" i="1" a="1"/>
  <c r="S227" i="1" s="1"/>
  <c r="S243" i="1" a="1"/>
  <c r="S243" i="1" s="1"/>
  <c r="S234" i="1" a="1"/>
  <c r="S234" i="1" s="1"/>
  <c r="S233" i="1" a="1"/>
  <c r="S233" i="1" s="1"/>
  <c r="S232" i="1" a="1"/>
  <c r="S232" i="1" s="1"/>
  <c r="S225" i="1" a="1"/>
  <c r="S225" i="1" s="1"/>
  <c r="T231" i="1" a="1"/>
  <c r="T231" i="1" s="1"/>
  <c r="S231" i="1" a="1"/>
  <c r="S231" i="1" s="1"/>
  <c r="S238" i="1" a="1"/>
  <c r="S238" i="1" s="1"/>
  <c r="T235" i="1" a="1"/>
  <c r="T235" i="1" s="1"/>
  <c r="T236" i="1" a="1"/>
  <c r="T236" i="1" s="1"/>
  <c r="T224" i="1" a="1"/>
  <c r="T224" i="1" s="1"/>
  <c r="T223" i="1" a="1"/>
  <c r="T223" i="1" s="1"/>
  <c r="S236" i="1" a="1"/>
  <c r="S236" i="1" s="1"/>
  <c r="T227" i="1" a="1"/>
  <c r="T227" i="1" s="1"/>
  <c r="S216" i="1" a="1"/>
  <c r="S216" i="1" s="1"/>
  <c r="T214" i="1" a="1"/>
  <c r="T214" i="1" s="1"/>
  <c r="S213" i="1" a="1"/>
  <c r="S213" i="1" s="1"/>
  <c r="T218" i="1" a="1"/>
  <c r="T218"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S229" i="1" a="1"/>
  <c r="S229" i="1" s="1"/>
  <c r="T215" i="1" a="1"/>
  <c r="T215" i="1" s="1"/>
  <c r="S214" i="1" a="1"/>
  <c r="S214" i="1" s="1"/>
  <c r="S228" i="1" a="1"/>
  <c r="S228" i="1" s="1"/>
  <c r="T216" i="1" a="1"/>
  <c r="T216" i="1" s="1"/>
  <c r="S215" i="1" a="1"/>
  <c r="S215" i="1" s="1"/>
  <c r="S211" i="1" a="1"/>
  <c r="S211" i="1" s="1"/>
  <c r="T209" i="1" a="1"/>
  <c r="T209" i="1" s="1"/>
  <c r="S203" i="1" a="1"/>
  <c r="S203" i="1" s="1"/>
  <c r="T201" i="1" a="1"/>
  <c r="T201" i="1" s="1"/>
  <c r="S195" i="1" a="1"/>
  <c r="S195" i="1" s="1"/>
  <c r="T193" i="1" a="1"/>
  <c r="T193" i="1" s="1"/>
  <c r="S187" i="1" a="1"/>
  <c r="S187" i="1" s="1"/>
  <c r="T185" i="1" a="1"/>
  <c r="T185" i="1" s="1"/>
  <c r="S223" i="1" a="1"/>
  <c r="S223" i="1" s="1"/>
  <c r="T212" i="1" a="1"/>
  <c r="T212" i="1" s="1"/>
  <c r="S206" i="1" a="1"/>
  <c r="S206" i="1" s="1"/>
  <c r="T204" i="1" a="1"/>
  <c r="T204" i="1" s="1"/>
  <c r="S198" i="1" a="1"/>
  <c r="S198" i="1" s="1"/>
  <c r="T196" i="1" a="1"/>
  <c r="T196" i="1" s="1"/>
  <c r="T226" i="1" a="1"/>
  <c r="T226" i="1" s="1"/>
  <c r="T222" i="1" a="1"/>
  <c r="T222" i="1" s="1"/>
  <c r="T221" i="1" a="1"/>
  <c r="T221" i="1" s="1"/>
  <c r="T217" i="1" a="1"/>
  <c r="T217"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S221" i="1" a="1"/>
  <c r="S221" i="1" s="1"/>
  <c r="S217" i="1" a="1"/>
  <c r="S217"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T220" i="1" a="1"/>
  <c r="T220" i="1" s="1"/>
  <c r="T219" i="1" a="1"/>
  <c r="T219" i="1" s="1"/>
  <c r="S207" i="1" a="1"/>
  <c r="S207" i="1" s="1"/>
  <c r="T205" i="1" a="1"/>
  <c r="T205" i="1" s="1"/>
  <c r="S199" i="1" a="1"/>
  <c r="S199" i="1" s="1"/>
  <c r="T197" i="1" a="1"/>
  <c r="T197" i="1" s="1"/>
  <c r="S219" i="1" a="1"/>
  <c r="S219"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200" i="1" a="1"/>
  <c r="S200" i="1" s="1"/>
  <c r="S192" i="1" a="1"/>
  <c r="S192" i="1" s="1"/>
  <c r="S182" i="1" a="1"/>
  <c r="S182" i="1" s="1"/>
  <c r="S175" i="1" a="1"/>
  <c r="S175" i="1" s="1"/>
  <c r="S167" i="1" a="1"/>
  <c r="S167" i="1" s="1"/>
  <c r="T156" i="1" a="1"/>
  <c r="T156" i="1" s="1"/>
  <c r="S153" i="1" a="1"/>
  <c r="S153" i="1" s="1"/>
  <c r="T148" i="1" a="1"/>
  <c r="T148" i="1" s="1"/>
  <c r="S145" i="1" a="1"/>
  <c r="S145" i="1" s="1"/>
  <c r="T140" i="1" a="1"/>
  <c r="T140" i="1" s="1"/>
  <c r="S137" i="1" a="1"/>
  <c r="S137" i="1" s="1"/>
  <c r="T132" i="1" a="1"/>
  <c r="T132" i="1" s="1"/>
  <c r="S183" i="1" a="1"/>
  <c r="S183" i="1" s="1"/>
  <c r="T180" i="1" a="1"/>
  <c r="T180" i="1" s="1"/>
  <c r="S168" i="1" a="1"/>
  <c r="S168" i="1" s="1"/>
  <c r="S161" i="1" a="1"/>
  <c r="S161" i="1" s="1"/>
  <c r="S156" i="1" a="1"/>
  <c r="S156" i="1" s="1"/>
  <c r="T151" i="1" a="1"/>
  <c r="T151" i="1" s="1"/>
  <c r="S148" i="1" a="1"/>
  <c r="S148" i="1" s="1"/>
  <c r="T143" i="1" a="1"/>
  <c r="T143" i="1" s="1"/>
  <c r="S140" i="1" a="1"/>
  <c r="S140" i="1" s="1"/>
  <c r="T135" i="1" a="1"/>
  <c r="T135" i="1" s="1"/>
  <c r="S132" i="1" a="1"/>
  <c r="S132" i="1" s="1"/>
  <c r="T127" i="1" a="1"/>
  <c r="T127" i="1" s="1"/>
  <c r="T198" i="1" a="1"/>
  <c r="T198" i="1" s="1"/>
  <c r="S184" i="1" a="1"/>
  <c r="S184" i="1" s="1"/>
  <c r="S179" i="1" a="1"/>
  <c r="S179" i="1" s="1"/>
  <c r="S169" i="1" a="1"/>
  <c r="S169" i="1" s="1"/>
  <c r="T154" i="1" a="1"/>
  <c r="T154" i="1" s="1"/>
  <c r="S151" i="1" a="1"/>
  <c r="S151" i="1" s="1"/>
  <c r="T146" i="1" a="1"/>
  <c r="T146" i="1" s="1"/>
  <c r="T188" i="1" a="1"/>
  <c r="T188" i="1" s="1"/>
  <c r="T177" i="1" a="1"/>
  <c r="T177" i="1" s="1"/>
  <c r="S170" i="1" a="1"/>
  <c r="S170" i="1" s="1"/>
  <c r="S160" i="1" a="1"/>
  <c r="S160" i="1" s="1"/>
  <c r="T157" i="1" a="1"/>
  <c r="T157" i="1" s="1"/>
  <c r="S154" i="1" a="1"/>
  <c r="S154" i="1" s="1"/>
  <c r="T149" i="1" a="1"/>
  <c r="T149" i="1" s="1"/>
  <c r="S146" i="1" a="1"/>
  <c r="S146" i="1" s="1"/>
  <c r="T141" i="1" a="1"/>
  <c r="T141" i="1" s="1"/>
  <c r="S138" i="1" a="1"/>
  <c r="S138" i="1" s="1"/>
  <c r="T133" i="1" a="1"/>
  <c r="T133" i="1" s="1"/>
  <c r="T189" i="1" a="1"/>
  <c r="T189" i="1" s="1"/>
  <c r="S176" i="1" a="1"/>
  <c r="S176" i="1" s="1"/>
  <c r="S171" i="1" a="1"/>
  <c r="S171" i="1" s="1"/>
  <c r="S157" i="1" a="1"/>
  <c r="S157" i="1" s="1"/>
  <c r="T152" i="1" a="1"/>
  <c r="T152" i="1" s="1"/>
  <c r="S149" i="1" a="1"/>
  <c r="S149" i="1" s="1"/>
  <c r="T144" i="1" a="1"/>
  <c r="T144" i="1" s="1"/>
  <c r="S141" i="1" a="1"/>
  <c r="S141" i="1" s="1"/>
  <c r="T136" i="1" a="1"/>
  <c r="T136" i="1" s="1"/>
  <c r="S133" i="1" a="1"/>
  <c r="S133" i="1" s="1"/>
  <c r="T128" i="1" a="1"/>
  <c r="T128" i="1" s="1"/>
  <c r="T190" i="1" a="1"/>
  <c r="T190" i="1" s="1"/>
  <c r="S172" i="1" a="1"/>
  <c r="S172" i="1" s="1"/>
  <c r="S164" i="1" a="1"/>
  <c r="S164" i="1" s="1"/>
  <c r="S163" i="1" a="1"/>
  <c r="S163" i="1" s="1"/>
  <c r="C13" i="1" s="1"/>
  <c r="S159" i="1" a="1"/>
  <c r="S159" i="1" s="1"/>
  <c r="T155" i="1" a="1"/>
  <c r="T155" i="1" s="1"/>
  <c r="S152" i="1" a="1"/>
  <c r="S152" i="1" s="1"/>
  <c r="T147" i="1" a="1"/>
  <c r="T147" i="1" s="1"/>
  <c r="S144" i="1" a="1"/>
  <c r="S144" i="1" s="1"/>
  <c r="T139" i="1" a="1"/>
  <c r="T139" i="1" s="1"/>
  <c r="S208" i="1" a="1"/>
  <c r="S208" i="1" s="1"/>
  <c r="S190" i="1" a="1"/>
  <c r="S190" i="1" s="1"/>
  <c r="S173" i="1" a="1"/>
  <c r="S173" i="1" s="1"/>
  <c r="S165" i="1" a="1"/>
  <c r="S165" i="1" s="1"/>
  <c r="S155" i="1" a="1"/>
  <c r="S155" i="1" s="1"/>
  <c r="T150" i="1" a="1"/>
  <c r="T150" i="1" s="1"/>
  <c r="S147" i="1" a="1"/>
  <c r="S147" i="1" s="1"/>
  <c r="T142" i="1" a="1"/>
  <c r="T142" i="1" s="1"/>
  <c r="S139" i="1" a="1"/>
  <c r="S139" i="1" s="1"/>
  <c r="T134" i="1" a="1"/>
  <c r="T134" i="1" s="1"/>
  <c r="S131" i="1" a="1"/>
  <c r="S131" i="1" s="1"/>
  <c r="T126" i="1" a="1"/>
  <c r="T126" i="1" s="1"/>
  <c r="T206" i="1" a="1"/>
  <c r="T206" i="1" s="1"/>
  <c r="S191" i="1" a="1"/>
  <c r="S191" i="1" s="1"/>
  <c r="T182" i="1" a="1"/>
  <c r="T182" i="1" s="1"/>
  <c r="T181" i="1" a="1"/>
  <c r="T181" i="1" s="1"/>
  <c r="S174" i="1" a="1"/>
  <c r="S174" i="1" s="1"/>
  <c r="S166" i="1" a="1"/>
  <c r="S166" i="1" s="1"/>
  <c r="S162" i="1" a="1"/>
  <c r="S162" i="1" s="1"/>
  <c r="S158" i="1" a="1"/>
  <c r="S158" i="1" s="1"/>
  <c r="T153" i="1" a="1"/>
  <c r="T153" i="1" s="1"/>
  <c r="S150" i="1" a="1"/>
  <c r="S150" i="1" s="1"/>
  <c r="T145" i="1" a="1"/>
  <c r="T145" i="1" s="1"/>
  <c r="S142" i="1" a="1"/>
  <c r="S142" i="1" s="1"/>
  <c r="S134" i="1" a="1"/>
  <c r="S134" i="1" s="1"/>
  <c r="T131" i="1" a="1"/>
  <c r="T131" i="1" s="1"/>
  <c r="T123" i="1" a="1"/>
  <c r="T123" i="1" s="1"/>
  <c r="S120" i="1" a="1"/>
  <c r="S120" i="1" s="1"/>
  <c r="T115" i="1" a="1"/>
  <c r="T115" i="1" s="1"/>
  <c r="S112" i="1" a="1"/>
  <c r="S112" i="1" s="1"/>
  <c r="T107" i="1" a="1"/>
  <c r="T107" i="1" s="1"/>
  <c r="S104" i="1" a="1"/>
  <c r="S104" i="1" s="1"/>
  <c r="T99" i="1" a="1"/>
  <c r="T99" i="1" s="1"/>
  <c r="S96" i="1" a="1"/>
  <c r="S96" i="1" s="1"/>
  <c r="T91" i="1" a="1"/>
  <c r="T91" i="1" s="1"/>
  <c r="S88" i="1" a="1"/>
  <c r="S88" i="1" s="1"/>
  <c r="T83" i="1" a="1"/>
  <c r="T83" i="1" s="1"/>
  <c r="S80" i="1" a="1"/>
  <c r="S80" i="1" s="1"/>
  <c r="T75" i="1" a="1"/>
  <c r="T75" i="1" s="1"/>
  <c r="S135" i="1" a="1"/>
  <c r="S135" i="1" s="1"/>
  <c r="S123" i="1" a="1"/>
  <c r="S123" i="1" s="1"/>
  <c r="T118" i="1" a="1"/>
  <c r="T118" i="1" s="1"/>
  <c r="S115" i="1" a="1"/>
  <c r="S115" i="1" s="1"/>
  <c r="T110" i="1" a="1"/>
  <c r="T110" i="1" s="1"/>
  <c r="S107" i="1" a="1"/>
  <c r="S107" i="1" s="1"/>
  <c r="T102" i="1" a="1"/>
  <c r="T102" i="1" s="1"/>
  <c r="S99" i="1" a="1"/>
  <c r="S99" i="1" s="1"/>
  <c r="T94" i="1" a="1"/>
  <c r="T94" i="1" s="1"/>
  <c r="S91" i="1" a="1"/>
  <c r="S91" i="1" s="1"/>
  <c r="T86" i="1" a="1"/>
  <c r="T86" i="1" s="1"/>
  <c r="S83" i="1" a="1"/>
  <c r="S83" i="1" s="1"/>
  <c r="T78" i="1" a="1"/>
  <c r="T78" i="1" s="1"/>
  <c r="S75" i="1" a="1"/>
  <c r="S75" i="1" s="1"/>
  <c r="T70" i="1" a="1"/>
  <c r="T70" i="1" s="1"/>
  <c r="S67" i="1" a="1"/>
  <c r="S67" i="1" s="1"/>
  <c r="S136" i="1" a="1"/>
  <c r="S136" i="1" s="1"/>
  <c r="T121" i="1" a="1"/>
  <c r="T121" i="1" s="1"/>
  <c r="S118" i="1" a="1"/>
  <c r="S118" i="1" s="1"/>
  <c r="T113" i="1" a="1"/>
  <c r="T113" i="1" s="1"/>
  <c r="S110" i="1" a="1"/>
  <c r="S110" i="1" s="1"/>
  <c r="T105" i="1" a="1"/>
  <c r="T105" i="1" s="1"/>
  <c r="S102" i="1" a="1"/>
  <c r="S102" i="1" s="1"/>
  <c r="T97" i="1" a="1"/>
  <c r="T97" i="1" s="1"/>
  <c r="S94" i="1" a="1"/>
  <c r="S94" i="1" s="1"/>
  <c r="T89" i="1" a="1"/>
  <c r="T89" i="1" s="1"/>
  <c r="S86" i="1" a="1"/>
  <c r="S86" i="1" s="1"/>
  <c r="T81" i="1" a="1"/>
  <c r="T81" i="1" s="1"/>
  <c r="S78" i="1" a="1"/>
  <c r="S78" i="1" s="1"/>
  <c r="T73" i="1" a="1"/>
  <c r="T73" i="1" s="1"/>
  <c r="T130" i="1" a="1"/>
  <c r="T130" i="1" s="1"/>
  <c r="S128" i="1" a="1"/>
  <c r="S128" i="1" s="1"/>
  <c r="T124" i="1" a="1"/>
  <c r="T124" i="1" s="1"/>
  <c r="S121" i="1" a="1"/>
  <c r="S121" i="1" s="1"/>
  <c r="T116" i="1" a="1"/>
  <c r="T116" i="1" s="1"/>
  <c r="S113" i="1" a="1"/>
  <c r="S113" i="1" s="1"/>
  <c r="T108" i="1" a="1"/>
  <c r="T108" i="1" s="1"/>
  <c r="S105" i="1" a="1"/>
  <c r="S105" i="1" s="1"/>
  <c r="T100" i="1" a="1"/>
  <c r="T100" i="1" s="1"/>
  <c r="S97" i="1" a="1"/>
  <c r="S97" i="1" s="1"/>
  <c r="T92" i="1" a="1"/>
  <c r="T92" i="1" s="1"/>
  <c r="S89" i="1" a="1"/>
  <c r="S89" i="1" s="1"/>
  <c r="T84" i="1" a="1"/>
  <c r="T84" i="1" s="1"/>
  <c r="S81" i="1" a="1"/>
  <c r="S81" i="1" s="1"/>
  <c r="O13" i="1" s="1"/>
  <c r="O12" i="1" s="1"/>
  <c r="T76" i="1" a="1"/>
  <c r="T76" i="1" s="1"/>
  <c r="S143" i="1" a="1"/>
  <c r="S143" i="1" s="1"/>
  <c r="T137" i="1" a="1"/>
  <c r="T137" i="1" s="1"/>
  <c r="S130" i="1" a="1"/>
  <c r="S130" i="1" s="1"/>
  <c r="S124" i="1" a="1"/>
  <c r="S124" i="1" s="1"/>
  <c r="T119" i="1" a="1"/>
  <c r="T119" i="1" s="1"/>
  <c r="S116" i="1" a="1"/>
  <c r="S116" i="1" s="1"/>
  <c r="T111" i="1" a="1"/>
  <c r="T111" i="1" s="1"/>
  <c r="S108" i="1" a="1"/>
  <c r="S108" i="1" s="1"/>
  <c r="T103" i="1" a="1"/>
  <c r="T103" i="1" s="1"/>
  <c r="S100" i="1" a="1"/>
  <c r="S100" i="1" s="1"/>
  <c r="T95" i="1" a="1"/>
  <c r="T95" i="1" s="1"/>
  <c r="S92" i="1" a="1"/>
  <c r="S92" i="1" s="1"/>
  <c r="T87" i="1" a="1"/>
  <c r="T87" i="1" s="1"/>
  <c r="S84" i="1" a="1"/>
  <c r="S84" i="1" s="1"/>
  <c r="T79" i="1" a="1"/>
  <c r="T79" i="1" s="1"/>
  <c r="S76" i="1" a="1"/>
  <c r="S76" i="1" s="1"/>
  <c r="T71" i="1" a="1"/>
  <c r="T71" i="1" s="1"/>
  <c r="S68" i="1" a="1"/>
  <c r="S68"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S126" i="1" a="1"/>
  <c r="S126" i="1" s="1"/>
  <c r="T122" i="1" a="1"/>
  <c r="T122" i="1" s="1"/>
  <c r="S119" i="1" a="1"/>
  <c r="S119" i="1" s="1"/>
  <c r="T114" i="1" a="1"/>
  <c r="T114" i="1" s="1"/>
  <c r="S111" i="1" a="1"/>
  <c r="S111" i="1" s="1"/>
  <c r="T106" i="1" a="1"/>
  <c r="T106" i="1" s="1"/>
  <c r="S103" i="1" a="1"/>
  <c r="S103" i="1" s="1"/>
  <c r="T98" i="1" a="1"/>
  <c r="T98" i="1" s="1"/>
  <c r="S95" i="1" a="1"/>
  <c r="S95" i="1" s="1"/>
  <c r="T90" i="1" a="1"/>
  <c r="T90" i="1" s="1"/>
  <c r="S87" i="1" a="1"/>
  <c r="S87" i="1" s="1"/>
  <c r="T82" i="1" a="1"/>
  <c r="T82" i="1" s="1"/>
  <c r="S79" i="1" a="1"/>
  <c r="S79" i="1" s="1"/>
  <c r="T74" i="1" a="1"/>
  <c r="T74" i="1" s="1"/>
  <c r="T129" i="1" a="1"/>
  <c r="T129" i="1" s="1"/>
  <c r="T125" i="1" a="1"/>
  <c r="T125" i="1" s="1"/>
  <c r="S122" i="1" a="1"/>
  <c r="S122" i="1" s="1"/>
  <c r="T117" i="1" a="1"/>
  <c r="T117" i="1" s="1"/>
  <c r="S114" i="1" a="1"/>
  <c r="S114" i="1" s="1"/>
  <c r="T109" i="1" a="1"/>
  <c r="T109" i="1" s="1"/>
  <c r="S106" i="1" a="1"/>
  <c r="S106" i="1" s="1"/>
  <c r="T101" i="1" a="1"/>
  <c r="T101" i="1" s="1"/>
  <c r="S98" i="1" a="1"/>
  <c r="S98" i="1" s="1"/>
  <c r="T93" i="1" a="1"/>
  <c r="T93" i="1" s="1"/>
  <c r="S90" i="1" a="1"/>
  <c r="S90" i="1" s="1"/>
  <c r="T85" i="1" a="1"/>
  <c r="T85" i="1" s="1"/>
  <c r="S82" i="1" a="1"/>
  <c r="S82" i="1" s="1"/>
  <c r="T77" i="1" a="1"/>
  <c r="T77" i="1" s="1"/>
  <c r="S74" i="1" a="1"/>
  <c r="S74" i="1" s="1"/>
  <c r="T69" i="1" a="1"/>
  <c r="T69" i="1" s="1"/>
  <c r="T138" i="1" a="1"/>
  <c r="T138" i="1" s="1"/>
  <c r="S129" i="1" a="1"/>
  <c r="S129" i="1" s="1"/>
  <c r="S127" i="1" a="1"/>
  <c r="S127" i="1" s="1"/>
  <c r="S125" i="1" a="1"/>
  <c r="S125" i="1" s="1"/>
  <c r="T120" i="1" a="1"/>
  <c r="T120" i="1" s="1"/>
  <c r="S117" i="1" a="1"/>
  <c r="S117" i="1" s="1"/>
  <c r="T112" i="1" a="1"/>
  <c r="T112" i="1" s="1"/>
  <c r="S109" i="1" a="1"/>
  <c r="S109" i="1" s="1"/>
  <c r="T104" i="1" a="1"/>
  <c r="T104" i="1" s="1"/>
  <c r="S101" i="1" a="1"/>
  <c r="S101" i="1" s="1"/>
  <c r="T96" i="1" a="1"/>
  <c r="T96" i="1" s="1"/>
  <c r="S93" i="1" a="1"/>
  <c r="S93" i="1" s="1"/>
  <c r="T88" i="1" a="1"/>
  <c r="T88" i="1" s="1"/>
  <c r="S85" i="1" a="1"/>
  <c r="S85" i="1" s="1"/>
  <c r="T80" i="1" a="1"/>
  <c r="T80" i="1" s="1"/>
  <c r="S77" i="1" a="1"/>
  <c r="S77" i="1" s="1"/>
  <c r="T72" i="1" a="1"/>
  <c r="T72" i="1" s="1"/>
  <c r="E7" i="1"/>
  <c r="M7" i="1"/>
  <c r="H11" i="1"/>
  <c r="P11" i="1"/>
  <c r="J13" i="1"/>
  <c r="J12" i="1" s="1"/>
  <c r="C15" i="1"/>
  <c r="K15" i="1"/>
  <c r="K18" i="1" s="1"/>
  <c r="G19" i="1"/>
  <c r="O19" i="1"/>
  <c r="G20" i="1"/>
  <c r="G3" i="1" s="1"/>
  <c r="O20" i="1"/>
  <c r="O3" i="1" s="1"/>
  <c r="I23" i="1" a="1"/>
  <c r="I23" i="1" s="1"/>
  <c r="I24" i="1" a="1"/>
  <c r="I24" i="1" s="1"/>
  <c r="I25" i="1" a="1"/>
  <c r="I25" i="1" s="1"/>
  <c r="I26" i="1" a="1"/>
  <c r="I26" i="1" s="1"/>
  <c r="I27" i="1" a="1"/>
  <c r="I27" i="1" s="1"/>
  <c r="I28" i="1" a="1"/>
  <c r="I28" i="1" s="1"/>
  <c r="I29" i="1" a="1"/>
  <c r="I29" i="1" s="1"/>
  <c r="I30" i="1" a="1"/>
  <c r="I30" i="1" s="1"/>
  <c r="I31" i="1" a="1"/>
  <c r="I31" i="1" s="1"/>
  <c r="J32" i="1" a="1"/>
  <c r="J32" i="1" s="1"/>
  <c r="J34" i="1" a="1"/>
  <c r="J34" i="1" s="1"/>
  <c r="J36" i="1" a="1"/>
  <c r="J36" i="1" s="1"/>
  <c r="K38" i="1" a="1"/>
  <c r="K38" i="1" s="1"/>
  <c r="L38" i="1" s="1" a="1"/>
  <c r="L38" i="1" s="1"/>
  <c r="R38" i="1" a="1"/>
  <c r="R38" i="1" s="1"/>
  <c r="J39" i="1" a="1"/>
  <c r="J39" i="1" s="1"/>
  <c r="Q39" i="1" a="1"/>
  <c r="Q39" i="1" s="1"/>
  <c r="V40" i="1" a="1"/>
  <c r="V40" i="1" s="1"/>
  <c r="I41" i="1" a="1"/>
  <c r="I41" i="1" s="1"/>
  <c r="U41" i="1" a="1"/>
  <c r="U41" i="1" s="1"/>
  <c r="N42" i="1" a="1"/>
  <c r="N42" i="1" s="1"/>
  <c r="S44" i="1" a="1"/>
  <c r="S44" i="1" s="1"/>
  <c r="K46" i="1" a="1"/>
  <c r="K46" i="1" s="1"/>
  <c r="L46" i="1" s="1" a="1"/>
  <c r="L46" i="1" s="1"/>
  <c r="R46" i="1" a="1"/>
  <c r="R46" i="1" s="1"/>
  <c r="J47" i="1" a="1"/>
  <c r="J47" i="1" s="1"/>
  <c r="Q47" i="1" a="1"/>
  <c r="Q47" i="1" s="1"/>
  <c r="V48" i="1" a="1"/>
  <c r="V48" i="1" s="1"/>
  <c r="I49" i="1" a="1"/>
  <c r="I49" i="1" s="1"/>
  <c r="U49" i="1" a="1"/>
  <c r="U49" i="1" s="1"/>
  <c r="N50" i="1" a="1"/>
  <c r="N50" i="1" s="1"/>
  <c r="S52" i="1" a="1"/>
  <c r="S52" i="1" s="1"/>
  <c r="K54" i="1" a="1"/>
  <c r="K54" i="1" s="1"/>
  <c r="L54" i="1" s="1" a="1"/>
  <c r="L54" i="1" s="1"/>
  <c r="R54" i="1" a="1"/>
  <c r="R54" i="1" s="1"/>
  <c r="J55" i="1" a="1"/>
  <c r="J55" i="1" s="1"/>
  <c r="Q55" i="1" a="1"/>
  <c r="Q55" i="1" s="1"/>
  <c r="V56" i="1" a="1"/>
  <c r="V56" i="1" s="1"/>
  <c r="I57" i="1" a="1"/>
  <c r="I57" i="1" s="1"/>
  <c r="U57" i="1" a="1"/>
  <c r="U57" i="1" s="1"/>
  <c r="N58" i="1" a="1"/>
  <c r="N58" i="1" s="1"/>
  <c r="S60" i="1" a="1"/>
  <c r="S60" i="1" s="1"/>
  <c r="K62" i="1" a="1"/>
  <c r="K62" i="1" s="1"/>
  <c r="L62" i="1" s="1" a="1"/>
  <c r="L62" i="1" s="1"/>
  <c r="R62" i="1" a="1"/>
  <c r="R62" i="1" s="1"/>
  <c r="J63" i="1" a="1"/>
  <c r="J63" i="1" s="1"/>
  <c r="Q63" i="1" a="1"/>
  <c r="Q63" i="1" s="1"/>
  <c r="V64" i="1" a="1"/>
  <c r="V64" i="1" s="1"/>
  <c r="I65" i="1" a="1"/>
  <c r="I65" i="1" s="1"/>
  <c r="U65" i="1" a="1"/>
  <c r="U65" i="1" s="1"/>
  <c r="E17" i="1" s="1"/>
  <c r="E16" i="1" s="1"/>
  <c r="N66" i="1" a="1"/>
  <c r="N66" i="1" s="1"/>
  <c r="U66" i="1" a="1"/>
  <c r="U66" i="1" s="1"/>
  <c r="I67" i="1" a="1"/>
  <c r="I67" i="1" s="1"/>
  <c r="U70" i="1" a="1"/>
  <c r="U70" i="1" s="1"/>
  <c r="U74" i="1" a="1"/>
  <c r="U74" i="1" s="1"/>
  <c r="R75" i="1" a="1"/>
  <c r="R75" i="1" s="1"/>
  <c r="N28" i="1" a="1"/>
  <c r="N28" i="1" s="1"/>
  <c r="D10" i="2" s="1"/>
  <c r="N30" i="1" a="1"/>
  <c r="N30" i="1" s="1"/>
  <c r="N31" i="1" a="1"/>
  <c r="N31" i="1" s="1"/>
  <c r="S31" i="1" a="1"/>
  <c r="S31" i="1" s="1"/>
  <c r="M31" i="1" s="1"/>
  <c r="U32" i="1" a="1"/>
  <c r="U32" i="1" s="1"/>
  <c r="S33" i="1" a="1"/>
  <c r="S33" i="1" s="1"/>
  <c r="M33" i="1" s="1"/>
  <c r="U34" i="1" a="1"/>
  <c r="U34" i="1" s="1"/>
  <c r="S35" i="1" a="1"/>
  <c r="S35" i="1" s="1"/>
  <c r="M35" i="1" s="1"/>
  <c r="U36" i="1" a="1"/>
  <c r="U36" i="1" s="1"/>
  <c r="S37" i="1" a="1"/>
  <c r="S37" i="1" s="1"/>
  <c r="M37" i="1" s="1"/>
  <c r="K39" i="1" a="1"/>
  <c r="K39" i="1" s="1"/>
  <c r="L39" i="1" s="1" a="1"/>
  <c r="L39" i="1" s="1"/>
  <c r="R39" i="1" a="1"/>
  <c r="R39" i="1" s="1"/>
  <c r="J40" i="1" a="1"/>
  <c r="J40" i="1" s="1"/>
  <c r="Q40" i="1" a="1"/>
  <c r="Q40" i="1" s="1"/>
  <c r="V41" i="1" a="1"/>
  <c r="V41" i="1" s="1"/>
  <c r="I42" i="1" a="1"/>
  <c r="I42" i="1" s="1"/>
  <c r="U42" i="1" a="1"/>
  <c r="U42" i="1" s="1"/>
  <c r="N43" i="1" a="1"/>
  <c r="N43" i="1" s="1"/>
  <c r="S45" i="1" a="1"/>
  <c r="S45" i="1" s="1"/>
  <c r="K47" i="1" a="1"/>
  <c r="K47" i="1" s="1"/>
  <c r="L47" i="1" s="1" a="1"/>
  <c r="L47" i="1" s="1"/>
  <c r="R47" i="1" a="1"/>
  <c r="R47" i="1" s="1"/>
  <c r="J48" i="1" a="1"/>
  <c r="J48" i="1" s="1"/>
  <c r="Q48" i="1" a="1"/>
  <c r="Q48" i="1" s="1"/>
  <c r="V49" i="1" a="1"/>
  <c r="V49" i="1" s="1"/>
  <c r="I50" i="1" a="1"/>
  <c r="I50" i="1" s="1"/>
  <c r="U50" i="1" a="1"/>
  <c r="U50" i="1" s="1"/>
  <c r="N51" i="1" a="1"/>
  <c r="N51" i="1" s="1"/>
  <c r="S53" i="1" a="1"/>
  <c r="S53" i="1" s="1"/>
  <c r="K55" i="1" a="1"/>
  <c r="K55" i="1" s="1"/>
  <c r="L55" i="1" s="1" a="1"/>
  <c r="L55" i="1" s="1"/>
  <c r="R55" i="1" a="1"/>
  <c r="R55" i="1" s="1"/>
  <c r="J56" i="1" a="1"/>
  <c r="J56" i="1" s="1"/>
  <c r="Q56" i="1" a="1"/>
  <c r="Q56" i="1" s="1"/>
  <c r="V57" i="1" a="1"/>
  <c r="V57" i="1" s="1"/>
  <c r="I58" i="1" a="1"/>
  <c r="I58" i="1" s="1"/>
  <c r="U58" i="1" a="1"/>
  <c r="U58" i="1" s="1"/>
  <c r="N59" i="1" a="1"/>
  <c r="N59" i="1" s="1"/>
  <c r="S61" i="1" a="1"/>
  <c r="S61" i="1" s="1"/>
  <c r="K63" i="1" a="1"/>
  <c r="K63" i="1" s="1"/>
  <c r="L63" i="1" s="1" a="1"/>
  <c r="L63" i="1" s="1"/>
  <c r="R63" i="1" a="1"/>
  <c r="R63" i="1" s="1"/>
  <c r="J64" i="1" a="1"/>
  <c r="J64" i="1" s="1"/>
  <c r="Q64" i="1" a="1"/>
  <c r="Q64" i="1" s="1"/>
  <c r="V65" i="1" a="1"/>
  <c r="V65" i="1" s="1"/>
  <c r="I66" i="1" a="1"/>
  <c r="I66" i="1" s="1"/>
  <c r="Q67" i="1" a="1"/>
  <c r="Q67" i="1" s="1"/>
  <c r="K68" i="1" a="1"/>
  <c r="K68" i="1" s="1"/>
  <c r="L68" i="1" s="1" a="1"/>
  <c r="L68" i="1" s="1"/>
  <c r="R68" i="1" a="1"/>
  <c r="R68" i="1" s="1"/>
  <c r="K69" i="1" a="1"/>
  <c r="K69" i="1" s="1"/>
  <c r="L69" i="1" s="1" a="1"/>
  <c r="L69" i="1" s="1"/>
  <c r="S69" i="1" a="1"/>
  <c r="S69" i="1" s="1"/>
  <c r="M69" i="1" s="1"/>
  <c r="V70" i="1" a="1"/>
  <c r="V70" i="1" s="1"/>
  <c r="R71" i="1" a="1"/>
  <c r="R71" i="1" s="1"/>
  <c r="N29" i="1" a="1"/>
  <c r="N29" i="1" s="1"/>
  <c r="D13" i="1"/>
  <c r="E15" i="1"/>
  <c r="M15" i="1"/>
  <c r="G17" i="1"/>
  <c r="O17" i="1"/>
  <c r="S19" i="1"/>
  <c r="J23" i="1" a="1"/>
  <c r="J23" i="1" s="1"/>
  <c r="J24" i="1" a="1"/>
  <c r="J24" i="1" s="1"/>
  <c r="J25" i="1" a="1"/>
  <c r="J25" i="1" s="1"/>
  <c r="O25" i="1"/>
  <c r="J26" i="1" a="1"/>
  <c r="J26" i="1" s="1"/>
  <c r="J27" i="1" a="1"/>
  <c r="J27" i="1" s="1"/>
  <c r="J28" i="1" a="1"/>
  <c r="J28" i="1" s="1"/>
  <c r="J29" i="1" a="1"/>
  <c r="J29" i="1" s="1"/>
  <c r="J30" i="1" a="1"/>
  <c r="J30" i="1" s="1"/>
  <c r="J31" i="1" a="1"/>
  <c r="J31" i="1" s="1"/>
  <c r="K32" i="1" a="1"/>
  <c r="K32" i="1" s="1"/>
  <c r="L32" i="1" s="1" a="1"/>
  <c r="L32" i="1" s="1"/>
  <c r="Q32" i="1" a="1"/>
  <c r="Q32" i="1" s="1"/>
  <c r="M32" i="1" s="1"/>
  <c r="V32" i="1" a="1"/>
  <c r="V32" i="1" s="1"/>
  <c r="I33" i="1" a="1"/>
  <c r="I33" i="1" s="1"/>
  <c r="N37" i="1" a="1"/>
  <c r="N37" i="1" s="1"/>
  <c r="S38" i="1" a="1"/>
  <c r="S38" i="1" s="1"/>
  <c r="K40" i="1" a="1"/>
  <c r="K40" i="1" s="1"/>
  <c r="L40" i="1" s="1" a="1"/>
  <c r="L40" i="1" s="1"/>
  <c r="R40" i="1" a="1"/>
  <c r="R40" i="1" s="1"/>
  <c r="J41" i="1" a="1"/>
  <c r="J41" i="1" s="1"/>
  <c r="Q41" i="1" a="1"/>
  <c r="Q41" i="1" s="1"/>
  <c r="M41" i="1" s="1"/>
  <c r="V42" i="1" a="1"/>
  <c r="V42" i="1" s="1"/>
  <c r="I43" i="1" a="1"/>
  <c r="I43" i="1" s="1"/>
  <c r="O43" i="1" s="1"/>
  <c r="U43" i="1" a="1"/>
  <c r="U43" i="1" s="1"/>
  <c r="N44" i="1" a="1"/>
  <c r="N44" i="1" s="1"/>
  <c r="S46" i="1" a="1"/>
  <c r="S46" i="1" s="1"/>
  <c r="K48" i="1" a="1"/>
  <c r="K48" i="1" s="1"/>
  <c r="L48" i="1" s="1" a="1"/>
  <c r="L48" i="1" s="1"/>
  <c r="R48" i="1" a="1"/>
  <c r="R48" i="1" s="1"/>
  <c r="J49" i="1" a="1"/>
  <c r="J49" i="1" s="1"/>
  <c r="Q49" i="1" a="1"/>
  <c r="Q49" i="1" s="1"/>
  <c r="V50" i="1" a="1"/>
  <c r="V50" i="1" s="1"/>
  <c r="I51" i="1" a="1"/>
  <c r="I51" i="1" s="1"/>
  <c r="O51" i="1" s="1"/>
  <c r="U51" i="1" a="1"/>
  <c r="U51" i="1" s="1"/>
  <c r="N52" i="1" a="1"/>
  <c r="N52" i="1" s="1"/>
  <c r="S54" i="1" a="1"/>
  <c r="S54" i="1" s="1"/>
  <c r="L13" i="1" s="1"/>
  <c r="K56" i="1" a="1"/>
  <c r="K56" i="1" s="1"/>
  <c r="L56" i="1" s="1" a="1"/>
  <c r="L56" i="1" s="1"/>
  <c r="R56" i="1" a="1"/>
  <c r="R56" i="1" s="1"/>
  <c r="J57" i="1" a="1"/>
  <c r="J57" i="1" s="1"/>
  <c r="Q57" i="1" a="1"/>
  <c r="Q57" i="1" s="1"/>
  <c r="V58" i="1" a="1"/>
  <c r="V58" i="1" s="1"/>
  <c r="I59" i="1" a="1"/>
  <c r="I59" i="1" s="1"/>
  <c r="U59" i="1" a="1"/>
  <c r="U59" i="1" s="1"/>
  <c r="N60" i="1" a="1"/>
  <c r="N60" i="1" s="1"/>
  <c r="S62" i="1" a="1"/>
  <c r="S62" i="1" s="1"/>
  <c r="K64" i="1" a="1"/>
  <c r="K64" i="1" s="1"/>
  <c r="L64" i="1" s="1" a="1"/>
  <c r="L64" i="1" s="1"/>
  <c r="R64" i="1" a="1"/>
  <c r="R64" i="1" s="1"/>
  <c r="J65" i="1" a="1"/>
  <c r="J65" i="1" s="1"/>
  <c r="Q65" i="1" a="1"/>
  <c r="Q65" i="1" s="1"/>
  <c r="R67" i="1" a="1"/>
  <c r="R67" i="1" s="1"/>
  <c r="S71" i="1" a="1"/>
  <c r="S71" i="1" s="1"/>
  <c r="N33" i="1" a="1"/>
  <c r="N33" i="1" s="1"/>
  <c r="K34" i="1" a="1"/>
  <c r="K34" i="1" s="1"/>
  <c r="L34" i="1" s="1" a="1"/>
  <c r="L34" i="1" s="1"/>
  <c r="Q34" i="1" a="1"/>
  <c r="Q34" i="1" s="1"/>
  <c r="M34" i="1" s="1"/>
  <c r="V34" i="1" a="1"/>
  <c r="V34" i="1" s="1"/>
  <c r="I35" i="1" a="1"/>
  <c r="I35" i="1" s="1"/>
  <c r="N35" i="1" a="1"/>
  <c r="N35" i="1" s="1"/>
  <c r="K36" i="1" a="1"/>
  <c r="K36" i="1" s="1"/>
  <c r="L36" i="1" s="1" a="1"/>
  <c r="L36" i="1" s="1"/>
  <c r="Q36" i="1" a="1"/>
  <c r="Q36" i="1" s="1"/>
  <c r="M36" i="1" s="1"/>
  <c r="V36" i="1" a="1"/>
  <c r="V36" i="1" s="1"/>
  <c r="I37" i="1" a="1"/>
  <c r="I37" i="1" s="1"/>
  <c r="O37" i="1" s="1"/>
  <c r="H7" i="1"/>
  <c r="P7" i="1"/>
  <c r="C11" i="1"/>
  <c r="K11" i="1"/>
  <c r="F15" i="1"/>
  <c r="N15" i="1"/>
  <c r="H17" i="1"/>
  <c r="H16" i="1" s="1"/>
  <c r="J19" i="1"/>
  <c r="J20" i="1"/>
  <c r="J3" i="1" s="1"/>
  <c r="T23" i="1" a="1"/>
  <c r="T23" i="1" s="1"/>
  <c r="T24" i="1" a="1"/>
  <c r="T24" i="1" s="1"/>
  <c r="T25" i="1" a="1"/>
  <c r="T25" i="1" s="1"/>
  <c r="T26" i="1" a="1"/>
  <c r="T26" i="1" s="1"/>
  <c r="T27" i="1" a="1"/>
  <c r="T27" i="1" s="1"/>
  <c r="T28" i="1" a="1"/>
  <c r="T28" i="1" s="1"/>
  <c r="T29" i="1" a="1"/>
  <c r="T29" i="1" s="1"/>
  <c r="T30" i="1" a="1"/>
  <c r="T30" i="1" s="1"/>
  <c r="T31" i="1" a="1"/>
  <c r="T31" i="1" s="1"/>
  <c r="E32" i="1"/>
  <c r="R32" i="1" a="1"/>
  <c r="R32" i="1" s="1"/>
  <c r="T33" i="1" a="1"/>
  <c r="T33" i="1" s="1"/>
  <c r="R34" i="1" a="1"/>
  <c r="R34" i="1" s="1"/>
  <c r="T35" i="1" a="1"/>
  <c r="T35" i="1" s="1"/>
  <c r="R36" i="1" a="1"/>
  <c r="R36" i="1" s="1"/>
  <c r="S39" i="1" a="1"/>
  <c r="S39" i="1" s="1"/>
  <c r="K41" i="1" a="1"/>
  <c r="K41" i="1" s="1"/>
  <c r="L41" i="1" s="1" a="1"/>
  <c r="L41" i="1" s="1"/>
  <c r="R41" i="1" a="1"/>
  <c r="R41" i="1" s="1"/>
  <c r="J42" i="1" a="1"/>
  <c r="J42" i="1" s="1"/>
  <c r="Q42" i="1" a="1"/>
  <c r="Q42" i="1" s="1"/>
  <c r="O42" i="1" s="1"/>
  <c r="V43" i="1" a="1"/>
  <c r="V43" i="1" s="1"/>
  <c r="I44" i="1" a="1"/>
  <c r="I44" i="1" s="1"/>
  <c r="U44" i="1" a="1"/>
  <c r="U44" i="1" s="1"/>
  <c r="N45" i="1" a="1"/>
  <c r="N45" i="1" s="1"/>
  <c r="S47" i="1" a="1"/>
  <c r="S47" i="1" s="1"/>
  <c r="K49" i="1" a="1"/>
  <c r="K49" i="1" s="1"/>
  <c r="L49" i="1" s="1" a="1"/>
  <c r="L49" i="1" s="1"/>
  <c r="R49" i="1" a="1"/>
  <c r="R49" i="1" s="1"/>
  <c r="J50" i="1" a="1"/>
  <c r="J50" i="1" s="1"/>
  <c r="Q50" i="1" a="1"/>
  <c r="Q50" i="1" s="1"/>
  <c r="V51" i="1" a="1"/>
  <c r="V51" i="1" s="1"/>
  <c r="I52" i="1" a="1"/>
  <c r="I52" i="1" s="1"/>
  <c r="U52" i="1" a="1"/>
  <c r="U52" i="1" s="1"/>
  <c r="N53" i="1" a="1"/>
  <c r="N53" i="1" s="1"/>
  <c r="S55" i="1" a="1"/>
  <c r="S55" i="1" s="1"/>
  <c r="K57" i="1" a="1"/>
  <c r="K57" i="1" s="1"/>
  <c r="L57" i="1" s="1" a="1"/>
  <c r="L57" i="1" s="1"/>
  <c r="R57" i="1" a="1"/>
  <c r="R57" i="1" s="1"/>
  <c r="J58" i="1" a="1"/>
  <c r="J58" i="1" s="1"/>
  <c r="Q58" i="1" a="1"/>
  <c r="Q58" i="1" s="1"/>
  <c r="V59" i="1" a="1"/>
  <c r="V59" i="1" s="1"/>
  <c r="I60" i="1" a="1"/>
  <c r="I60" i="1" s="1"/>
  <c r="U60" i="1" a="1"/>
  <c r="U60" i="1" s="1"/>
  <c r="S63" i="1" a="1"/>
  <c r="S63" i="1" s="1"/>
  <c r="K65" i="1" a="1"/>
  <c r="K65" i="1" s="1"/>
  <c r="L65" i="1" s="1" a="1"/>
  <c r="L65" i="1" s="1"/>
  <c r="R65" i="1" a="1"/>
  <c r="R65" i="1" s="1"/>
  <c r="J66" i="1" a="1"/>
  <c r="J66" i="1" s="1"/>
  <c r="Q66" i="1" a="1"/>
  <c r="Q66" i="1" s="1"/>
  <c r="O66" i="1" s="1"/>
  <c r="K67" i="1" a="1"/>
  <c r="K67" i="1" s="1"/>
  <c r="L67" i="1" s="1" a="1"/>
  <c r="L67" i="1" s="1"/>
  <c r="T68" i="1" a="1"/>
  <c r="T68" i="1" s="1"/>
  <c r="R73" i="1" a="1"/>
  <c r="R73" i="1" s="1"/>
  <c r="I74" i="1" a="1"/>
  <c r="I74" i="1" s="1"/>
  <c r="D15" i="1"/>
  <c r="L15" i="1"/>
  <c r="F17" i="1"/>
  <c r="F16" i="1" s="1"/>
  <c r="AB286" i="12"/>
  <c r="AB278" i="12"/>
  <c r="AB270" i="12"/>
  <c r="AB262" i="12"/>
  <c r="AB254" i="12"/>
  <c r="AB246" i="12"/>
  <c r="AB238" i="12"/>
  <c r="AB230" i="12"/>
  <c r="AB222" i="12"/>
  <c r="AB215" i="12"/>
  <c r="AB207" i="12"/>
  <c r="AB199" i="12"/>
  <c r="AB191" i="12"/>
  <c r="AB183" i="12"/>
  <c r="AB176" i="12"/>
  <c r="AB169" i="12"/>
  <c r="AB288" i="12"/>
  <c r="AB280" i="12"/>
  <c r="AB272" i="12"/>
  <c r="AB264" i="12"/>
  <c r="AB256" i="12"/>
  <c r="AB248" i="12"/>
  <c r="AB240" i="12"/>
  <c r="AB232" i="12"/>
  <c r="AB224" i="12"/>
  <c r="AB217" i="12"/>
  <c r="AB209" i="12"/>
  <c r="AB201" i="12"/>
  <c r="AB193" i="12"/>
  <c r="AB185" i="12"/>
  <c r="AB171" i="12"/>
  <c r="AB282" i="12"/>
  <c r="AB274" i="12"/>
  <c r="AB266" i="12"/>
  <c r="AB258" i="12"/>
  <c r="AB250" i="12"/>
  <c r="AB242" i="12"/>
  <c r="AB234" i="12"/>
  <c r="AB226" i="12"/>
  <c r="AB218"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39" i="12"/>
  <c r="AB32" i="12"/>
  <c r="AB24" i="12"/>
  <c r="AB284" i="12"/>
  <c r="AB276" i="12"/>
  <c r="AB268" i="12"/>
  <c r="AB260" i="12"/>
  <c r="AB252" i="12"/>
  <c r="AB244" i="12"/>
  <c r="AB236" i="12"/>
  <c r="AB228" i="12"/>
  <c r="AB220" i="12"/>
  <c r="AB213" i="12"/>
  <c r="AB205" i="12"/>
  <c r="AB197" i="12"/>
  <c r="AB189" i="12"/>
  <c r="AB181" i="12"/>
  <c r="AB167" i="12"/>
  <c r="AB287" i="12"/>
  <c r="AB283" i="12"/>
  <c r="AB269" i="12"/>
  <c r="AB255" i="12"/>
  <c r="AB251" i="12"/>
  <c r="AB237" i="12"/>
  <c r="AB223" i="12"/>
  <c r="AB219" i="12"/>
  <c r="AB202" i="12"/>
  <c r="AB180" i="12"/>
  <c r="AB163" i="12"/>
  <c r="AB157" i="12"/>
  <c r="AB151" i="12"/>
  <c r="AB146" i="12"/>
  <c r="AB128" i="12"/>
  <c r="AB117" i="12"/>
  <c r="AB106" i="12"/>
  <c r="AB100" i="12"/>
  <c r="AB94" i="12"/>
  <c r="AB88" i="12"/>
  <c r="AB83" i="12"/>
  <c r="AB277" i="12"/>
  <c r="AB263" i="12"/>
  <c r="AB259" i="12"/>
  <c r="AB245" i="12"/>
  <c r="AB231" i="12"/>
  <c r="AB227" i="12"/>
  <c r="AB210" i="12"/>
  <c r="AB177" i="12"/>
  <c r="AB170" i="12"/>
  <c r="AB153" i="12"/>
  <c r="AB147" i="12"/>
  <c r="AB141" i="12"/>
  <c r="AB135" i="12"/>
  <c r="AB130" i="12"/>
  <c r="AB113" i="12"/>
  <c r="AB101" i="12"/>
  <c r="AB281" i="12"/>
  <c r="AB249" i="12"/>
  <c r="AB214" i="12"/>
  <c r="AB200" i="12"/>
  <c r="AB196" i="12"/>
  <c r="AB182" i="12"/>
  <c r="AB159" i="12"/>
  <c r="AB154" i="12"/>
  <c r="AB136" i="12"/>
  <c r="AB124" i="12"/>
  <c r="AB114" i="12"/>
  <c r="AB108" i="12"/>
  <c r="AB102" i="12"/>
  <c r="AB96" i="12"/>
  <c r="AB91" i="12"/>
  <c r="AB73" i="12"/>
  <c r="AB61" i="12"/>
  <c r="AB50" i="12"/>
  <c r="AB44" i="12"/>
  <c r="AB33" i="12"/>
  <c r="AB28" i="12"/>
  <c r="AB14" i="12"/>
  <c r="AB6" i="12"/>
  <c r="B97" i="11"/>
  <c r="B89" i="11"/>
  <c r="B81" i="11"/>
  <c r="B73" i="11"/>
  <c r="B65" i="11"/>
  <c r="B57" i="11"/>
  <c r="B49" i="11"/>
  <c r="B41" i="11"/>
  <c r="B33" i="11"/>
  <c r="B8" i="11"/>
  <c r="AB285" i="12"/>
  <c r="AB271" i="12"/>
  <c r="AB267" i="12"/>
  <c r="AB253" i="12"/>
  <c r="AB239" i="12"/>
  <c r="AB235" i="12"/>
  <c r="AB221" i="12"/>
  <c r="AB186" i="12"/>
  <c r="AB178" i="12"/>
  <c r="AB174" i="12"/>
  <c r="AB166" i="12"/>
  <c r="AB160" i="12"/>
  <c r="AB148" i="12"/>
  <c r="AB137" i="12"/>
  <c r="AB131" i="12"/>
  <c r="AB125" i="12"/>
  <c r="AB120" i="12"/>
  <c r="AB115" i="12"/>
  <c r="AB97" i="12"/>
  <c r="AB85" i="12"/>
  <c r="AB74" i="12"/>
  <c r="AB289" i="12"/>
  <c r="AB257" i="12"/>
  <c r="AB225" i="12"/>
  <c r="AB208" i="12"/>
  <c r="AB204" i="12"/>
  <c r="AB190" i="12"/>
  <c r="AB161" i="12"/>
  <c r="AB155" i="12"/>
  <c r="AB149" i="12"/>
  <c r="AB143" i="12"/>
  <c r="AB138" i="12"/>
  <c r="AB121" i="12"/>
  <c r="AB109" i="12"/>
  <c r="AB98" i="12"/>
  <c r="AB92" i="12"/>
  <c r="AB86" i="12"/>
  <c r="AB80" i="12"/>
  <c r="AB75" i="12"/>
  <c r="AB57" i="12"/>
  <c r="AB45" i="12"/>
  <c r="AB35" i="12"/>
  <c r="AB29" i="12"/>
  <c r="AB23" i="12"/>
  <c r="AB16" i="12"/>
  <c r="AB8" i="12"/>
  <c r="B95" i="11"/>
  <c r="B87" i="11"/>
  <c r="B79" i="11"/>
  <c r="B71" i="11"/>
  <c r="B63" i="11"/>
  <c r="B55" i="11"/>
  <c r="B47" i="11"/>
  <c r="B39" i="11"/>
  <c r="B27" i="11"/>
  <c r="B14" i="11"/>
  <c r="B6" i="11"/>
  <c r="AB279" i="12"/>
  <c r="AB275" i="12"/>
  <c r="AB261" i="12"/>
  <c r="AB247" i="12"/>
  <c r="AB243" i="12"/>
  <c r="AB229" i="12"/>
  <c r="AB194" i="12"/>
  <c r="AB175" i="12"/>
  <c r="AB144" i="12"/>
  <c r="AB132" i="12"/>
  <c r="AB116" i="12"/>
  <c r="AB110" i="12"/>
  <c r="AB265" i="12"/>
  <c r="AB233" i="12"/>
  <c r="AB216" i="12"/>
  <c r="AB212" i="12"/>
  <c r="AB198" i="12"/>
  <c r="AB184" i="12"/>
  <c r="AB172" i="12"/>
  <c r="AB168" i="12"/>
  <c r="AB162" i="12"/>
  <c r="AB156" i="12"/>
  <c r="AB145" i="12"/>
  <c r="AB139" i="12"/>
  <c r="AB133" i="12"/>
  <c r="AB127" i="12"/>
  <c r="AB122" i="12"/>
  <c r="AB105" i="12"/>
  <c r="AB93" i="12"/>
  <c r="AB82" i="12"/>
  <c r="AB76" i="12"/>
  <c r="AB70" i="12"/>
  <c r="AB64" i="12"/>
  <c r="AB59" i="12"/>
  <c r="AB41" i="12"/>
  <c r="AB30" i="12"/>
  <c r="AB18" i="12"/>
  <c r="AB10" i="12"/>
  <c r="AB2" i="12"/>
  <c r="B93" i="11"/>
  <c r="B85" i="11"/>
  <c r="B77" i="11"/>
  <c r="B69" i="11"/>
  <c r="B61" i="11"/>
  <c r="B53" i="11"/>
  <c r="B45" i="11"/>
  <c r="B37" i="11"/>
  <c r="B12" i="11"/>
  <c r="B4" i="11"/>
  <c r="AB192" i="12"/>
  <c r="AB118" i="12"/>
  <c r="AB107" i="12"/>
  <c r="AB77" i="12"/>
  <c r="AB56" i="12"/>
  <c r="AB52" i="12"/>
  <c r="AB42" i="12"/>
  <c r="AB19" i="12"/>
  <c r="AB11" i="12"/>
  <c r="AB3" i="12"/>
  <c r="B99" i="11"/>
  <c r="B86" i="11"/>
  <c r="B74" i="11"/>
  <c r="B60" i="11"/>
  <c r="B48" i="11"/>
  <c r="B35" i="11"/>
  <c r="B3" i="11"/>
  <c r="AB152" i="12"/>
  <c r="AB104" i="12"/>
  <c r="AB90" i="12"/>
  <c r="AB84" i="12"/>
  <c r="AB67" i="12"/>
  <c r="AB60" i="12"/>
  <c r="AB49" i="12"/>
  <c r="AB38" i="12"/>
  <c r="AB34" i="12"/>
  <c r="AB31" i="12"/>
  <c r="AB15" i="12"/>
  <c r="AB7" i="12"/>
  <c r="B98" i="11"/>
  <c r="B84" i="11"/>
  <c r="B72" i="11"/>
  <c r="B59" i="11"/>
  <c r="B46" i="11"/>
  <c r="B34" i="11"/>
  <c r="B15" i="11"/>
  <c r="AB273" i="12"/>
  <c r="AB206" i="12"/>
  <c r="AB164" i="12"/>
  <c r="AB99" i="12"/>
  <c r="AB81" i="12"/>
  <c r="AB78" i="12"/>
  <c r="AB53" i="12"/>
  <c r="AB43" i="12"/>
  <c r="AB20" i="12"/>
  <c r="AB12" i="12"/>
  <c r="AB4" i="12"/>
  <c r="B96" i="11"/>
  <c r="B83" i="11"/>
  <c r="B70" i="11"/>
  <c r="B58" i="11"/>
  <c r="B44" i="11"/>
  <c r="B32" i="11"/>
  <c r="B13" i="11"/>
  <c r="AB241" i="12"/>
  <c r="AB72" i="12"/>
  <c r="AB68" i="12"/>
  <c r="AB54" i="12"/>
  <c r="AB46" i="12"/>
  <c r="AB25" i="12"/>
  <c r="B94" i="11"/>
  <c r="B82" i="11"/>
  <c r="B68" i="11"/>
  <c r="B56" i="11"/>
  <c r="B43" i="11"/>
  <c r="B11" i="11"/>
  <c r="AB58" i="12"/>
  <c r="AB21" i="12"/>
  <c r="AB13" i="12"/>
  <c r="AB5" i="12"/>
  <c r="B92" i="11"/>
  <c r="B80" i="11"/>
  <c r="B67" i="11"/>
  <c r="B54" i="11"/>
  <c r="B42" i="11"/>
  <c r="B10" i="11"/>
  <c r="B42" i="9"/>
  <c r="B38" i="9"/>
  <c r="B34" i="9"/>
  <c r="B30" i="9"/>
  <c r="B26" i="9"/>
  <c r="B22" i="9"/>
  <c r="B18" i="9"/>
  <c r="B14" i="9"/>
  <c r="B10" i="9"/>
  <c r="F8" i="9"/>
  <c r="AB112" i="12"/>
  <c r="AB69" i="12"/>
  <c r="AB65" i="12"/>
  <c r="AB40" i="12"/>
  <c r="AB36" i="12"/>
  <c r="AB26" i="12"/>
  <c r="AB17" i="12"/>
  <c r="AB9" i="12"/>
  <c r="B91" i="11"/>
  <c r="B78" i="11"/>
  <c r="B66" i="11"/>
  <c r="B52" i="11"/>
  <c r="B40" i="11"/>
  <c r="B9" i="11"/>
  <c r="AB188" i="12"/>
  <c r="AB129" i="12"/>
  <c r="AB51" i="12"/>
  <c r="AB27" i="12"/>
  <c r="AB22" i="12"/>
  <c r="B90" i="11"/>
  <c r="B76" i="11"/>
  <c r="B64" i="11"/>
  <c r="B51" i="11"/>
  <c r="B38" i="11"/>
  <c r="B7" i="11"/>
  <c r="AB140" i="12"/>
  <c r="AB123" i="12"/>
  <c r="AB89" i="12"/>
  <c r="AB66" i="12"/>
  <c r="AB62" i="12"/>
  <c r="AB48" i="12"/>
  <c r="AB37" i="12"/>
  <c r="B100" i="11"/>
  <c r="B88" i="11"/>
  <c r="B75" i="11"/>
  <c r="B62" i="11"/>
  <c r="B50" i="11"/>
  <c r="B36" i="11"/>
  <c r="B5" i="11"/>
  <c r="B41" i="9"/>
  <c r="B31" i="9"/>
  <c r="B20" i="9"/>
  <c r="B9" i="9"/>
  <c r="B29" i="9"/>
  <c r="B28" i="9"/>
  <c r="B27" i="9"/>
  <c r="B60" i="8"/>
  <c r="B52" i="8"/>
  <c r="B44" i="8"/>
  <c r="B36" i="8"/>
  <c r="B32" i="8"/>
  <c r="B28" i="8"/>
  <c r="B24" i="8"/>
  <c r="B20" i="8"/>
  <c r="B16" i="8"/>
  <c r="B12" i="8"/>
  <c r="B8" i="8"/>
  <c r="F198" i="7"/>
  <c r="M196" i="7"/>
  <c r="B194" i="7"/>
  <c r="F190" i="7"/>
  <c r="M188" i="7"/>
  <c r="B186" i="7"/>
  <c r="F182" i="7"/>
  <c r="M180" i="7"/>
  <c r="B178" i="7"/>
  <c r="F174" i="7"/>
  <c r="M172" i="7"/>
  <c r="B170" i="7"/>
  <c r="F166" i="7"/>
  <c r="M164" i="7"/>
  <c r="B162" i="7"/>
  <c r="F158" i="7"/>
  <c r="M156" i="7"/>
  <c r="B154" i="7"/>
  <c r="B33" i="9"/>
  <c r="B32" i="9"/>
  <c r="F7" i="9"/>
  <c r="B35" i="9"/>
  <c r="B25" i="9"/>
  <c r="B13" i="9"/>
  <c r="B31" i="8"/>
  <c r="B21" i="8"/>
  <c r="B10" i="8"/>
  <c r="B43" i="9"/>
  <c r="B39" i="9"/>
  <c r="B17" i="9"/>
  <c r="B40" i="9"/>
  <c r="B27" i="8"/>
  <c r="B37" i="9"/>
  <c r="B11" i="9"/>
  <c r="B7" i="9"/>
  <c r="B65" i="8"/>
  <c r="B64" i="8"/>
  <c r="B63" i="8"/>
  <c r="B62" i="8"/>
  <c r="B61" i="8"/>
  <c r="B59" i="8"/>
  <c r="B58" i="8"/>
  <c r="B57" i="8"/>
  <c r="B56" i="8"/>
  <c r="B55" i="8"/>
  <c r="B54" i="8"/>
  <c r="B53" i="8"/>
  <c r="B51" i="8"/>
  <c r="B50" i="8"/>
  <c r="B49" i="8"/>
  <c r="B48" i="8"/>
  <c r="B47" i="8"/>
  <c r="B46" i="8"/>
  <c r="B45" i="8"/>
  <c r="B43" i="8"/>
  <c r="B42" i="8"/>
  <c r="B41" i="8"/>
  <c r="B40" i="8"/>
  <c r="B39" i="8"/>
  <c r="B38" i="8"/>
  <c r="B37" i="8"/>
  <c r="B26" i="8"/>
  <c r="B15" i="9"/>
  <c r="B23" i="9"/>
  <c r="B19" i="9"/>
  <c r="B12" i="9"/>
  <c r="F9" i="9"/>
  <c r="B8" i="9"/>
  <c r="B34" i="8"/>
  <c r="B23" i="8"/>
  <c r="B13" i="8"/>
  <c r="B24" i="9"/>
  <c r="B16" i="9"/>
  <c r="B33" i="8"/>
  <c r="B22" i="8"/>
  <c r="B21" i="9"/>
  <c r="B35" i="8"/>
  <c r="B29" i="8"/>
  <c r="B25" i="8"/>
  <c r="B17" i="8"/>
  <c r="B18" i="8"/>
  <c r="B15" i="8"/>
  <c r="B30" i="8"/>
  <c r="B11" i="8"/>
  <c r="F7" i="8"/>
  <c r="B198" i="7"/>
  <c r="F196" i="7"/>
  <c r="B193" i="7"/>
  <c r="B189" i="7"/>
  <c r="B184" i="7"/>
  <c r="M179" i="7"/>
  <c r="B175" i="7"/>
  <c r="F173" i="7"/>
  <c r="M170" i="7"/>
  <c r="F168" i="7"/>
  <c r="B166" i="7"/>
  <c r="F164" i="7"/>
  <c r="B161" i="7"/>
  <c r="B157" i="7"/>
  <c r="M152" i="7"/>
  <c r="B150" i="7"/>
  <c r="F146" i="7"/>
  <c r="M144" i="7"/>
  <c r="B142" i="7"/>
  <c r="F138" i="7"/>
  <c r="M136" i="7"/>
  <c r="B134" i="7"/>
  <c r="F130" i="7"/>
  <c r="M128" i="7"/>
  <c r="B126" i="7"/>
  <c r="M120" i="7"/>
  <c r="B118" i="7"/>
  <c r="M112" i="7"/>
  <c r="B110" i="7"/>
  <c r="M104" i="7"/>
  <c r="B102" i="7"/>
  <c r="M96" i="7"/>
  <c r="B94" i="7"/>
  <c r="M88" i="7"/>
  <c r="B86" i="7"/>
  <c r="M80" i="7"/>
  <c r="B78" i="7"/>
  <c r="M198" i="7"/>
  <c r="M187" i="7"/>
  <c r="B187" i="7"/>
  <c r="M175" i="7"/>
  <c r="F170" i="7"/>
  <c r="M197" i="7"/>
  <c r="B197" i="7"/>
  <c r="B196" i="7"/>
  <c r="F193" i="7"/>
  <c r="F192" i="7"/>
  <c r="M186" i="7"/>
  <c r="M185" i="7"/>
  <c r="B185" i="7"/>
  <c r="F183" i="7"/>
  <c r="F181" i="7"/>
  <c r="M174" i="7"/>
  <c r="B174" i="7"/>
  <c r="F169" i="7"/>
  <c r="M162" i="7"/>
  <c r="M161" i="7"/>
  <c r="B152" i="7"/>
  <c r="F150" i="7"/>
  <c r="M147" i="7"/>
  <c r="B143" i="7"/>
  <c r="F141" i="7"/>
  <c r="M138" i="7"/>
  <c r="M133" i="7"/>
  <c r="B19" i="8"/>
  <c r="B14" i="8"/>
  <c r="B36" i="9"/>
  <c r="M194" i="7"/>
  <c r="B188" i="7"/>
  <c r="B182" i="7"/>
  <c r="F179" i="7"/>
  <c r="B177" i="7"/>
  <c r="B176" i="7"/>
  <c r="F167" i="7"/>
  <c r="B160" i="7"/>
  <c r="B159" i="7"/>
  <c r="B158" i="7"/>
  <c r="M155" i="7"/>
  <c r="M154" i="7"/>
  <c r="M151" i="7"/>
  <c r="B151" i="7"/>
  <c r="F147" i="7"/>
  <c r="F145" i="7"/>
  <c r="M139" i="7"/>
  <c r="B139" i="7"/>
  <c r="B138" i="7"/>
  <c r="F134" i="7"/>
  <c r="B129" i="7"/>
  <c r="B124" i="7"/>
  <c r="M119" i="7"/>
  <c r="B115" i="7"/>
  <c r="M110" i="7"/>
  <c r="B106" i="7"/>
  <c r="B101" i="7"/>
  <c r="B97" i="7"/>
  <c r="B92" i="7"/>
  <c r="M87" i="7"/>
  <c r="B83" i="7"/>
  <c r="M78" i="7"/>
  <c r="B75" i="7"/>
  <c r="M69" i="7"/>
  <c r="B67" i="7"/>
  <c r="M61" i="7"/>
  <c r="B59" i="7"/>
  <c r="M53" i="7"/>
  <c r="B51" i="7"/>
  <c r="M45" i="7"/>
  <c r="B43" i="7"/>
  <c r="B9" i="8"/>
  <c r="M193" i="7"/>
  <c r="F189" i="7"/>
  <c r="F188" i="7"/>
  <c r="F175" i="7"/>
  <c r="M173" i="7"/>
  <c r="M168" i="7"/>
  <c r="F163" i="7"/>
  <c r="F162" i="7"/>
  <c r="F160" i="7"/>
  <c r="F159" i="7"/>
  <c r="F149" i="7"/>
  <c r="F148" i="7"/>
  <c r="M142" i="7"/>
  <c r="M141" i="7"/>
  <c r="B141" i="7"/>
  <c r="F137" i="7"/>
  <c r="F136" i="7"/>
  <c r="F135" i="7"/>
  <c r="M130" i="7"/>
  <c r="B130" i="7"/>
  <c r="B125" i="7"/>
  <c r="B121" i="7"/>
  <c r="B116" i="7"/>
  <c r="M111" i="7"/>
  <c r="B107" i="7"/>
  <c r="M102" i="7"/>
  <c r="B98" i="7"/>
  <c r="B93" i="7"/>
  <c r="B89" i="7"/>
  <c r="B84" i="7"/>
  <c r="M79" i="7"/>
  <c r="M75" i="7"/>
  <c r="B73" i="7"/>
  <c r="M67" i="7"/>
  <c r="B65" i="7"/>
  <c r="M59" i="7"/>
  <c r="B57" i="7"/>
  <c r="M51" i="7"/>
  <c r="B49" i="7"/>
  <c r="M190" i="7"/>
  <c r="M181" i="7"/>
  <c r="F180" i="7"/>
  <c r="B179" i="7"/>
  <c r="F177" i="7"/>
  <c r="B173" i="7"/>
  <c r="F171" i="7"/>
  <c r="M166" i="7"/>
  <c r="F165" i="7"/>
  <c r="M163" i="7"/>
  <c r="F161" i="7"/>
  <c r="B147" i="7"/>
  <c r="M145" i="7"/>
  <c r="F142" i="7"/>
  <c r="B140" i="7"/>
  <c r="B135" i="7"/>
  <c r="B123" i="7"/>
  <c r="B122" i="7"/>
  <c r="B104" i="7"/>
  <c r="B103" i="7"/>
  <c r="F195" i="7"/>
  <c r="F186" i="7"/>
  <c r="M184" i="7"/>
  <c r="M178" i="7"/>
  <c r="B171" i="7"/>
  <c r="B168" i="7"/>
  <c r="M160" i="7"/>
  <c r="B195" i="7"/>
  <c r="B192" i="7"/>
  <c r="B183" i="7"/>
  <c r="M176" i="7"/>
  <c r="M167" i="7"/>
  <c r="B165" i="7"/>
  <c r="F155" i="7"/>
  <c r="M153" i="7"/>
  <c r="B148" i="7"/>
  <c r="M135" i="7"/>
  <c r="M127" i="7"/>
  <c r="M126" i="7"/>
  <c r="M109" i="7"/>
  <c r="M108" i="7"/>
  <c r="M107" i="7"/>
  <c r="M106" i="7"/>
  <c r="M105" i="7"/>
  <c r="B87" i="7"/>
  <c r="M85" i="7"/>
  <c r="M84" i="7"/>
  <c r="M83" i="7"/>
  <c r="M82" i="7"/>
  <c r="M81" i="7"/>
  <c r="M191" i="7"/>
  <c r="M182" i="7"/>
  <c r="B180" i="7"/>
  <c r="F178" i="7"/>
  <c r="F172" i="7"/>
  <c r="M157" i="7"/>
  <c r="B149" i="7"/>
  <c r="B137" i="7"/>
  <c r="F133" i="7"/>
  <c r="M129" i="7"/>
  <c r="B190" i="7"/>
  <c r="F187" i="7"/>
  <c r="F184" i="7"/>
  <c r="B172" i="7"/>
  <c r="B169" i="7"/>
  <c r="B155" i="7"/>
  <c r="M148" i="7"/>
  <c r="B144" i="7"/>
  <c r="B132" i="7"/>
  <c r="B131" i="7"/>
  <c r="B112" i="7"/>
  <c r="B7" i="8"/>
  <c r="M195" i="7"/>
  <c r="M192" i="7"/>
  <c r="F191" i="7"/>
  <c r="M189" i="7"/>
  <c r="B181" i="7"/>
  <c r="M177" i="7"/>
  <c r="F176" i="7"/>
  <c r="M171" i="7"/>
  <c r="F197" i="7"/>
  <c r="B191" i="7"/>
  <c r="F185" i="7"/>
  <c r="B167" i="7"/>
  <c r="B164" i="7"/>
  <c r="M183" i="7"/>
  <c r="F153" i="7"/>
  <c r="F151" i="7"/>
  <c r="B145" i="7"/>
  <c r="F132" i="7"/>
  <c r="M123" i="7"/>
  <c r="M114" i="7"/>
  <c r="M101" i="7"/>
  <c r="M95" i="7"/>
  <c r="B82" i="7"/>
  <c r="M146" i="7"/>
  <c r="F140" i="7"/>
  <c r="M137" i="7"/>
  <c r="B136" i="7"/>
  <c r="M131" i="7"/>
  <c r="M117" i="7"/>
  <c r="B113" i="7"/>
  <c r="M92" i="7"/>
  <c r="F194" i="7"/>
  <c r="B153" i="7"/>
  <c r="M150" i="7"/>
  <c r="F144" i="7"/>
  <c r="B128" i="7"/>
  <c r="M124" i="7"/>
  <c r="B111" i="7"/>
  <c r="B90" i="7"/>
  <c r="B77" i="7"/>
  <c r="M62" i="7"/>
  <c r="B62" i="7"/>
  <c r="B61" i="7"/>
  <c r="B163" i="7"/>
  <c r="M143" i="7"/>
  <c r="B119" i="7"/>
  <c r="M115" i="7"/>
  <c r="B108" i="7"/>
  <c r="M93" i="7"/>
  <c r="M89" i="7"/>
  <c r="M86" i="7"/>
  <c r="M77" i="7"/>
  <c r="M76" i="7"/>
  <c r="B76" i="7"/>
  <c r="M74" i="7"/>
  <c r="B74" i="7"/>
  <c r="M60" i="7"/>
  <c r="B60" i="7"/>
  <c r="M58" i="7"/>
  <c r="B58" i="7"/>
  <c r="B46" i="7"/>
  <c r="B41" i="7"/>
  <c r="M169" i="7"/>
  <c r="M165" i="7"/>
  <c r="M159" i="7"/>
  <c r="F157" i="7"/>
  <c r="F154" i="7"/>
  <c r="F131" i="7"/>
  <c r="M125" i="7"/>
  <c r="M121" i="7"/>
  <c r="M118" i="7"/>
  <c r="B114" i="7"/>
  <c r="M103" i="7"/>
  <c r="B99" i="7"/>
  <c r="M97" i="7"/>
  <c r="B91" i="7"/>
  <c r="B79" i="7"/>
  <c r="M73" i="7"/>
  <c r="M72" i="7"/>
  <c r="B72" i="7"/>
  <c r="M149" i="7"/>
  <c r="B146" i="7"/>
  <c r="F139" i="7"/>
  <c r="B133" i="7"/>
  <c r="M158" i="7"/>
  <c r="F156" i="7"/>
  <c r="F152" i="7"/>
  <c r="F143" i="7"/>
  <c r="M134" i="7"/>
  <c r="M132" i="7"/>
  <c r="M122" i="7"/>
  <c r="B120" i="7"/>
  <c r="M116" i="7"/>
  <c r="M99" i="7"/>
  <c r="M94" i="7"/>
  <c r="B85" i="7"/>
  <c r="M140" i="7"/>
  <c r="B95" i="7"/>
  <c r="B88" i="7"/>
  <c r="B48" i="7"/>
  <c r="B47" i="7"/>
  <c r="B39" i="7"/>
  <c r="B36" i="7"/>
  <c r="M30" i="7"/>
  <c r="B28" i="7"/>
  <c r="M22" i="7"/>
  <c r="B20" i="7"/>
  <c r="M14" i="7"/>
  <c r="B12" i="7"/>
  <c r="F8" i="7"/>
  <c r="B105" i="7"/>
  <c r="M90" i="7"/>
  <c r="B70" i="7"/>
  <c r="M66" i="7"/>
  <c r="B50" i="7"/>
  <c r="M48" i="7"/>
  <c r="M47" i="7"/>
  <c r="M46" i="7"/>
  <c r="B45" i="7"/>
  <c r="M38" i="7"/>
  <c r="M35" i="7"/>
  <c r="B33" i="7"/>
  <c r="M27" i="7"/>
  <c r="B25" i="7"/>
  <c r="M19" i="7"/>
  <c r="B17" i="7"/>
  <c r="M11" i="7"/>
  <c r="B9" i="7"/>
  <c r="D26" i="2"/>
  <c r="B80" i="7"/>
  <c r="B64" i="7"/>
  <c r="B63" i="7"/>
  <c r="M50" i="7"/>
  <c r="M49" i="7"/>
  <c r="M44" i="7"/>
  <c r="B44" i="7"/>
  <c r="B38" i="7"/>
  <c r="M32" i="7"/>
  <c r="B30" i="7"/>
  <c r="M24" i="7"/>
  <c r="B22" i="7"/>
  <c r="M16" i="7"/>
  <c r="B14" i="7"/>
  <c r="F10" i="7"/>
  <c r="M8" i="7"/>
  <c r="M100" i="7"/>
  <c r="B71" i="7"/>
  <c r="M63" i="7"/>
  <c r="B53" i="7"/>
  <c r="B52" i="7"/>
  <c r="M43" i="7"/>
  <c r="M42" i="7"/>
  <c r="B42" i="7"/>
  <c r="M37" i="7"/>
  <c r="B35" i="7"/>
  <c r="M29" i="7"/>
  <c r="B27" i="7"/>
  <c r="M21" i="7"/>
  <c r="B19" i="7"/>
  <c r="M13" i="7"/>
  <c r="B11" i="7"/>
  <c r="F7" i="7"/>
  <c r="D25" i="2"/>
  <c r="N310" i="1" a="1"/>
  <c r="N310" i="1" s="1"/>
  <c r="B156" i="7"/>
  <c r="B127" i="7"/>
  <c r="M113" i="7"/>
  <c r="M70" i="7"/>
  <c r="B68" i="7"/>
  <c r="M64" i="7"/>
  <c r="B56" i="7"/>
  <c r="B55" i="7"/>
  <c r="B54" i="7"/>
  <c r="M52" i="7"/>
  <c r="M41" i="7"/>
  <c r="M34" i="7"/>
  <c r="B32" i="7"/>
  <c r="M26" i="7"/>
  <c r="B24" i="7"/>
  <c r="M18" i="7"/>
  <c r="B16" i="7"/>
  <c r="M10" i="7"/>
  <c r="B8" i="7"/>
  <c r="B100" i="7"/>
  <c r="M56" i="7"/>
  <c r="M55" i="7"/>
  <c r="M54" i="7"/>
  <c r="M40" i="7"/>
  <c r="B37" i="7"/>
  <c r="M31" i="7"/>
  <c r="B29" i="7"/>
  <c r="M23" i="7"/>
  <c r="B21" i="7"/>
  <c r="M15" i="7"/>
  <c r="B13" i="7"/>
  <c r="F9" i="7"/>
  <c r="M7" i="7"/>
  <c r="D24" i="2"/>
  <c r="B117" i="7"/>
  <c r="B96" i="7"/>
  <c r="B81" i="7"/>
  <c r="M71" i="7"/>
  <c r="B69" i="7"/>
  <c r="B66" i="7"/>
  <c r="M57" i="7"/>
  <c r="B40" i="7"/>
  <c r="M36" i="7"/>
  <c r="B34" i="7"/>
  <c r="M28" i="7"/>
  <c r="B26" i="7"/>
  <c r="M20" i="7"/>
  <c r="B18" i="7"/>
  <c r="M12" i="7"/>
  <c r="B10" i="7"/>
  <c r="B109" i="7"/>
  <c r="M98" i="7"/>
  <c r="M91" i="7"/>
  <c r="M68" i="7"/>
  <c r="M65" i="7"/>
  <c r="M39" i="7"/>
  <c r="M33" i="7"/>
  <c r="B31" i="7"/>
  <c r="M25" i="7"/>
  <c r="B23" i="7"/>
  <c r="M17" i="7"/>
  <c r="B15" i="7"/>
  <c r="N302" i="1" a="1"/>
  <c r="N302" i="1" s="1"/>
  <c r="N291" i="1" a="1"/>
  <c r="N291" i="1" s="1"/>
  <c r="N309" i="1" a="1"/>
  <c r="N309" i="1" s="1"/>
  <c r="N301" i="1" a="1"/>
  <c r="N301" i="1" s="1"/>
  <c r="B7" i="7"/>
  <c r="N308" i="1" a="1"/>
  <c r="N308" i="1" s="1"/>
  <c r="N300" i="1" a="1"/>
  <c r="N300" i="1" s="1"/>
  <c r="N289" i="1" a="1"/>
  <c r="N289" i="1" s="1"/>
  <c r="M9" i="7"/>
  <c r="N307" i="1" a="1"/>
  <c r="N307" i="1" s="1"/>
  <c r="N299" i="1" a="1"/>
  <c r="N299" i="1" s="1"/>
  <c r="N292" i="1" a="1"/>
  <c r="N292" i="1" s="1"/>
  <c r="N306" i="1" a="1"/>
  <c r="N306" i="1" s="1"/>
  <c r="N298" i="1" a="1"/>
  <c r="N298" i="1" s="1"/>
  <c r="N295" i="1" a="1"/>
  <c r="N295" i="1" s="1"/>
  <c r="D20" i="2"/>
  <c r="N305" i="1" a="1"/>
  <c r="N305" i="1" s="1"/>
  <c r="N297" i="1" a="1"/>
  <c r="N297" i="1" s="1"/>
  <c r="N290" i="1" a="1"/>
  <c r="N290" i="1" s="1"/>
  <c r="D27" i="2"/>
  <c r="N304" i="1" a="1"/>
  <c r="N304" i="1" s="1"/>
  <c r="N293" i="1" a="1"/>
  <c r="N293" i="1" s="1"/>
  <c r="N303" i="1" a="1"/>
  <c r="N303" i="1" s="1"/>
  <c r="N296" i="1" a="1"/>
  <c r="N296" i="1" s="1"/>
  <c r="N283" i="1" a="1"/>
  <c r="N283" i="1" s="1"/>
  <c r="N285" i="1" a="1"/>
  <c r="N285" i="1" s="1"/>
  <c r="N294" i="1" a="1"/>
  <c r="N294" i="1" s="1"/>
  <c r="N287" i="1" a="1"/>
  <c r="N287" i="1" s="1"/>
  <c r="N286" i="1" a="1"/>
  <c r="N286" i="1" s="1"/>
  <c r="N279" i="1" a="1"/>
  <c r="N279" i="1" s="1"/>
  <c r="N268" i="1" a="1"/>
  <c r="N268" i="1" s="1"/>
  <c r="N260" i="1" a="1"/>
  <c r="N260" i="1" s="1"/>
  <c r="N258" i="1" a="1"/>
  <c r="N258" i="1" s="1"/>
  <c r="N253" i="1" a="1"/>
  <c r="N253" i="1" s="1"/>
  <c r="N242" i="1" a="1"/>
  <c r="N242" i="1" s="1"/>
  <c r="N288" i="1" a="1"/>
  <c r="N288" i="1" s="1"/>
  <c r="N281" i="1" a="1"/>
  <c r="N281" i="1" s="1"/>
  <c r="N270" i="1" a="1"/>
  <c r="N270" i="1" s="1"/>
  <c r="N265" i="1" a="1"/>
  <c r="N265" i="1" s="1"/>
  <c r="N261" i="1" a="1"/>
  <c r="N261" i="1" s="1"/>
  <c r="N252" i="1" a="1"/>
  <c r="N252" i="1" s="1"/>
  <c r="N247" i="1" a="1"/>
  <c r="N247" i="1" s="1"/>
  <c r="N272" i="1" a="1"/>
  <c r="N272" i="1" s="1"/>
  <c r="N267" i="1" a="1"/>
  <c r="N267" i="1" s="1"/>
  <c r="N257" i="1" a="1"/>
  <c r="N257" i="1" s="1"/>
  <c r="N246" i="1" a="1"/>
  <c r="N246" i="1" s="1"/>
  <c r="N241" i="1" a="1"/>
  <c r="N241" i="1" s="1"/>
  <c r="N230" i="1" a="1"/>
  <c r="N230" i="1" s="1"/>
  <c r="N225" i="1" a="1"/>
  <c r="N225" i="1" s="1"/>
  <c r="N284" i="1" a="1"/>
  <c r="N284" i="1" s="1"/>
  <c r="N274" i="1" a="1"/>
  <c r="N274" i="1" s="1"/>
  <c r="N269" i="1" a="1"/>
  <c r="N269" i="1" s="1"/>
  <c r="N262" i="1" a="1"/>
  <c r="N262" i="1" s="1"/>
  <c r="N256" i="1" a="1"/>
  <c r="N256" i="1" s="1"/>
  <c r="N251" i="1" a="1"/>
  <c r="N251" i="1" s="1"/>
  <c r="N240" i="1" a="1"/>
  <c r="N240" i="1" s="1"/>
  <c r="N276" i="1" a="1"/>
  <c r="N276" i="1" s="1"/>
  <c r="N271" i="1" a="1"/>
  <c r="N271" i="1" s="1"/>
  <c r="N263" i="1" a="1"/>
  <c r="N263" i="1" s="1"/>
  <c r="N250" i="1" a="1"/>
  <c r="N250" i="1" s="1"/>
  <c r="N245" i="1" a="1"/>
  <c r="N245" i="1" s="1"/>
  <c r="N234" i="1" a="1"/>
  <c r="N234" i="1" s="1"/>
  <c r="N229" i="1" a="1"/>
  <c r="N229" i="1" s="1"/>
  <c r="N278" i="1" a="1"/>
  <c r="N278" i="1" s="1"/>
  <c r="N273" i="1" a="1"/>
  <c r="N273" i="1" s="1"/>
  <c r="N255" i="1" a="1"/>
  <c r="N255" i="1" s="1"/>
  <c r="N244" i="1" a="1"/>
  <c r="N244" i="1" s="1"/>
  <c r="N239" i="1" a="1"/>
  <c r="N239" i="1" s="1"/>
  <c r="N228" i="1" a="1"/>
  <c r="N228" i="1" s="1"/>
  <c r="N280" i="1" a="1"/>
  <c r="N280" i="1" s="1"/>
  <c r="N275" i="1" a="1"/>
  <c r="N275" i="1" s="1"/>
  <c r="N264" i="1" a="1"/>
  <c r="N264" i="1" s="1"/>
  <c r="N254" i="1" a="1"/>
  <c r="N254" i="1" s="1"/>
  <c r="N249" i="1" a="1"/>
  <c r="N249" i="1" s="1"/>
  <c r="N238" i="1" a="1"/>
  <c r="N238" i="1" s="1"/>
  <c r="N282" i="1" a="1"/>
  <c r="N282" i="1" s="1"/>
  <c r="N277" i="1" a="1"/>
  <c r="N277" i="1" s="1"/>
  <c r="N266" i="1" a="1"/>
  <c r="N266" i="1" s="1"/>
  <c r="N259" i="1" a="1"/>
  <c r="N259" i="1" s="1"/>
  <c r="N248" i="1" a="1"/>
  <c r="N248" i="1" s="1"/>
  <c r="N243" i="1" a="1"/>
  <c r="N243" i="1" s="1"/>
  <c r="N232" i="1" a="1"/>
  <c r="N232" i="1" s="1"/>
  <c r="N236" i="1" a="1"/>
  <c r="N236" i="1" s="1"/>
  <c r="N217" i="1" a="1"/>
  <c r="N217" i="1" s="1"/>
  <c r="N226" i="1" a="1"/>
  <c r="N226" i="1" s="1"/>
  <c r="N215" i="1" a="1"/>
  <c r="N215" i="1" s="1"/>
  <c r="N237" i="1" a="1"/>
  <c r="N237" i="1" s="1"/>
  <c r="N233" i="1" a="1"/>
  <c r="N233" i="1" s="1"/>
  <c r="N227" i="1" a="1"/>
  <c r="N227" i="1" s="1"/>
  <c r="N224" i="1" a="1"/>
  <c r="N224" i="1" s="1"/>
  <c r="N223" i="1" a="1"/>
  <c r="N223" i="1" s="1"/>
  <c r="N213" i="1" a="1"/>
  <c r="N213" i="1" s="1"/>
  <c r="N235" i="1" a="1"/>
  <c r="N235" i="1" s="1"/>
  <c r="N231" i="1" a="1"/>
  <c r="N231" i="1" s="1"/>
  <c r="N208" i="1" a="1"/>
  <c r="N208" i="1" s="1"/>
  <c r="N200" i="1" a="1"/>
  <c r="N200" i="1" s="1"/>
  <c r="N192" i="1" a="1"/>
  <c r="N192" i="1" s="1"/>
  <c r="N184" i="1" a="1"/>
  <c r="N184" i="1" s="1"/>
  <c r="N176" i="1" a="1"/>
  <c r="N176" i="1" s="1"/>
  <c r="N222" i="1" a="1"/>
  <c r="N222" i="1" s="1"/>
  <c r="N221" i="1" a="1"/>
  <c r="N221" i="1" s="1"/>
  <c r="N216" i="1" a="1"/>
  <c r="N216" i="1" s="1"/>
  <c r="N211" i="1" a="1"/>
  <c r="N211" i="1" s="1"/>
  <c r="N206" i="1" a="1"/>
  <c r="N206" i="1" s="1"/>
  <c r="N198" i="1" a="1"/>
  <c r="N198" i="1" s="1"/>
  <c r="N190" i="1" a="1"/>
  <c r="N190" i="1" s="1"/>
  <c r="N182" i="1" a="1"/>
  <c r="N182" i="1" s="1"/>
  <c r="N220" i="1" a="1"/>
  <c r="N220" i="1" s="1"/>
  <c r="N219" i="1" a="1"/>
  <c r="N219" i="1" s="1"/>
  <c r="N209" i="1" a="1"/>
  <c r="N209" i="1" s="1"/>
  <c r="N201" i="1" a="1"/>
  <c r="N201" i="1" s="1"/>
  <c r="N193" i="1" a="1"/>
  <c r="N193" i="1" s="1"/>
  <c r="N212" i="1" a="1"/>
  <c r="N212" i="1" s="1"/>
  <c r="N204" i="1" a="1"/>
  <c r="N204" i="1" s="1"/>
  <c r="N196" i="1" a="1"/>
  <c r="N196" i="1" s="1"/>
  <c r="N188" i="1" a="1"/>
  <c r="N188" i="1" s="1"/>
  <c r="N180" i="1" a="1"/>
  <c r="N180" i="1" s="1"/>
  <c r="N218" i="1" a="1"/>
  <c r="N218" i="1" s="1"/>
  <c r="N207" i="1" a="1"/>
  <c r="N207" i="1" s="1"/>
  <c r="N199" i="1" a="1"/>
  <c r="N199" i="1" s="1"/>
  <c r="N191" i="1" a="1"/>
  <c r="N191" i="1" s="1"/>
  <c r="N183" i="1" a="1"/>
  <c r="N183" i="1" s="1"/>
  <c r="N214" i="1" a="1"/>
  <c r="N214" i="1" s="1"/>
  <c r="N210" i="1" a="1"/>
  <c r="N210" i="1" s="1"/>
  <c r="N202" i="1" a="1"/>
  <c r="N202" i="1" s="1"/>
  <c r="N194" i="1" a="1"/>
  <c r="N194" i="1" s="1"/>
  <c r="N205" i="1" a="1"/>
  <c r="N205" i="1" s="1"/>
  <c r="N197" i="1" a="1"/>
  <c r="N197" i="1" s="1"/>
  <c r="N189" i="1" a="1"/>
  <c r="N189" i="1" s="1"/>
  <c r="N181" i="1" a="1"/>
  <c r="N181" i="1" s="1"/>
  <c r="N177" i="1" a="1"/>
  <c r="N177" i="1" s="1"/>
  <c r="N170" i="1" a="1"/>
  <c r="N170" i="1" s="1"/>
  <c r="N156" i="1" a="1"/>
  <c r="N156" i="1" s="1"/>
  <c r="N148" i="1" a="1"/>
  <c r="N148" i="1" s="1"/>
  <c r="N140" i="1" a="1"/>
  <c r="N140" i="1" s="1"/>
  <c r="N132" i="1" a="1"/>
  <c r="N132" i="1" s="1"/>
  <c r="N171" i="1" a="1"/>
  <c r="N171" i="1" s="1"/>
  <c r="N160" i="1" a="1"/>
  <c r="N160" i="1" s="1"/>
  <c r="N151" i="1" a="1"/>
  <c r="N151" i="1" s="1"/>
  <c r="N143" i="1" a="1"/>
  <c r="N143" i="1" s="1"/>
  <c r="N135" i="1" a="1"/>
  <c r="N135" i="1" s="1"/>
  <c r="N127" i="1" a="1"/>
  <c r="N127" i="1" s="1"/>
  <c r="N203" i="1" a="1"/>
  <c r="N203" i="1" s="1"/>
  <c r="N186" i="1" a="1"/>
  <c r="N186" i="1" s="1"/>
  <c r="N172" i="1" a="1"/>
  <c r="N172" i="1" s="1"/>
  <c r="N164" i="1" a="1"/>
  <c r="N164" i="1" s="1"/>
  <c r="N154" i="1" a="1"/>
  <c r="N154" i="1" s="1"/>
  <c r="N146" i="1" a="1"/>
  <c r="N146" i="1" s="1"/>
  <c r="N173" i="1" a="1"/>
  <c r="N173" i="1" s="1"/>
  <c r="N165" i="1" a="1"/>
  <c r="N165" i="1" s="1"/>
  <c r="N163" i="1" a="1"/>
  <c r="N163" i="1" s="1"/>
  <c r="N159" i="1" a="1"/>
  <c r="N159" i="1" s="1"/>
  <c r="N157" i="1" a="1"/>
  <c r="N157" i="1" s="1"/>
  <c r="N149" i="1" a="1"/>
  <c r="N149" i="1" s="1"/>
  <c r="N141" i="1" a="1"/>
  <c r="N141" i="1" s="1"/>
  <c r="N133" i="1" a="1"/>
  <c r="N133" i="1" s="1"/>
  <c r="N187" i="1" a="1"/>
  <c r="N187" i="1" s="1"/>
  <c r="N174" i="1" a="1"/>
  <c r="N174" i="1" s="1"/>
  <c r="N166" i="1" a="1"/>
  <c r="N166" i="1" s="1"/>
  <c r="N152" i="1" a="1"/>
  <c r="N152" i="1" s="1"/>
  <c r="N144" i="1" a="1"/>
  <c r="N144" i="1" s="1"/>
  <c r="N136" i="1" a="1"/>
  <c r="N136" i="1" s="1"/>
  <c r="N128" i="1" a="1"/>
  <c r="N128" i="1" s="1"/>
  <c r="N195" i="1" a="1"/>
  <c r="N195" i="1" s="1"/>
  <c r="N179" i="1" a="1"/>
  <c r="N179" i="1" s="1"/>
  <c r="N175" i="1" a="1"/>
  <c r="N175" i="1" s="1"/>
  <c r="N167" i="1" a="1"/>
  <c r="N167" i="1" s="1"/>
  <c r="N162" i="1" a="1"/>
  <c r="N162" i="1" s="1"/>
  <c r="N155" i="1" a="1"/>
  <c r="N155" i="1" s="1"/>
  <c r="N147" i="1" a="1"/>
  <c r="N147" i="1" s="1"/>
  <c r="N139" i="1" a="1"/>
  <c r="N139" i="1" s="1"/>
  <c r="N168" i="1" a="1"/>
  <c r="N168" i="1" s="1"/>
  <c r="N158" i="1" a="1"/>
  <c r="N158" i="1" s="1"/>
  <c r="N150" i="1" a="1"/>
  <c r="N150" i="1" s="1"/>
  <c r="N142" i="1" a="1"/>
  <c r="N142" i="1" s="1"/>
  <c r="N134" i="1" a="1"/>
  <c r="N134" i="1" s="1"/>
  <c r="N126" i="1" a="1"/>
  <c r="N126" i="1" s="1"/>
  <c r="N185" i="1" a="1"/>
  <c r="N185" i="1" s="1"/>
  <c r="N178" i="1" a="1"/>
  <c r="N178" i="1" s="1"/>
  <c r="N169" i="1" a="1"/>
  <c r="N169" i="1" s="1"/>
  <c r="N161" i="1" a="1"/>
  <c r="N161" i="1" s="1"/>
  <c r="N153" i="1" a="1"/>
  <c r="N153" i="1" s="1"/>
  <c r="N145" i="1" a="1"/>
  <c r="N145" i="1" s="1"/>
  <c r="N130" i="1" a="1"/>
  <c r="N130" i="1" s="1"/>
  <c r="N123" i="1" a="1"/>
  <c r="N123" i="1" s="1"/>
  <c r="D22" i="2" s="1"/>
  <c r="N115" i="1" a="1"/>
  <c r="N115" i="1" s="1"/>
  <c r="N107" i="1" a="1"/>
  <c r="N107" i="1" s="1"/>
  <c r="N99" i="1" a="1"/>
  <c r="N99" i="1" s="1"/>
  <c r="N91" i="1" a="1"/>
  <c r="N91" i="1" s="1"/>
  <c r="N83" i="1" a="1"/>
  <c r="N83" i="1" s="1"/>
  <c r="N75" i="1" a="1"/>
  <c r="N75" i="1" s="1"/>
  <c r="N118" i="1" a="1"/>
  <c r="N118" i="1" s="1"/>
  <c r="N110" i="1" a="1"/>
  <c r="N110" i="1" s="1"/>
  <c r="N102" i="1" a="1"/>
  <c r="N102" i="1" s="1"/>
  <c r="N94" i="1" a="1"/>
  <c r="N94" i="1" s="1"/>
  <c r="N86" i="1" a="1"/>
  <c r="N86" i="1" s="1"/>
  <c r="N78" i="1" a="1"/>
  <c r="N78" i="1" s="1"/>
  <c r="N70" i="1" a="1"/>
  <c r="N70" i="1" s="1"/>
  <c r="N138" i="1" a="1"/>
  <c r="N138" i="1" s="1"/>
  <c r="N121" i="1" a="1"/>
  <c r="N121" i="1" s="1"/>
  <c r="N113" i="1" a="1"/>
  <c r="N113" i="1" s="1"/>
  <c r="N105" i="1" a="1"/>
  <c r="N105" i="1" s="1"/>
  <c r="N97" i="1" a="1"/>
  <c r="N97" i="1" s="1"/>
  <c r="N89" i="1" a="1"/>
  <c r="N89" i="1" s="1"/>
  <c r="N81" i="1" a="1"/>
  <c r="N81" i="1" s="1"/>
  <c r="N73" i="1" a="1"/>
  <c r="N73" i="1" s="1"/>
  <c r="N129" i="1" a="1"/>
  <c r="N129" i="1" s="1"/>
  <c r="N124" i="1" a="1"/>
  <c r="N124" i="1" s="1"/>
  <c r="N116" i="1" a="1"/>
  <c r="N116" i="1" s="1"/>
  <c r="N108" i="1" a="1"/>
  <c r="N108" i="1" s="1"/>
  <c r="D23" i="2" s="1"/>
  <c r="N100" i="1" a="1"/>
  <c r="N100" i="1" s="1"/>
  <c r="N92" i="1" a="1"/>
  <c r="N92" i="1" s="1"/>
  <c r="N84" i="1" a="1"/>
  <c r="N84" i="1" s="1"/>
  <c r="N76" i="1" a="1"/>
  <c r="N76" i="1" s="1"/>
  <c r="N119" i="1" a="1"/>
  <c r="N119" i="1" s="1"/>
  <c r="N111" i="1" a="1"/>
  <c r="N111" i="1" s="1"/>
  <c r="N103" i="1" a="1"/>
  <c r="N103" i="1" s="1"/>
  <c r="N95" i="1" a="1"/>
  <c r="N95" i="1" s="1"/>
  <c r="N87" i="1" a="1"/>
  <c r="N87" i="1" s="1"/>
  <c r="N79" i="1" a="1"/>
  <c r="N79" i="1" s="1"/>
  <c r="N71" i="1" a="1"/>
  <c r="N71" i="1" s="1"/>
  <c r="N131" i="1" a="1"/>
  <c r="N131" i="1" s="1"/>
  <c r="N122" i="1" a="1"/>
  <c r="N122" i="1" s="1"/>
  <c r="N114" i="1" a="1"/>
  <c r="N114" i="1" s="1"/>
  <c r="N106" i="1" a="1"/>
  <c r="N106" i="1" s="1"/>
  <c r="N98" i="1" a="1"/>
  <c r="N98" i="1" s="1"/>
  <c r="N90" i="1" a="1"/>
  <c r="N90" i="1" s="1"/>
  <c r="N82" i="1" a="1"/>
  <c r="N82" i="1" s="1"/>
  <c r="N74" i="1" a="1"/>
  <c r="N74" i="1" s="1"/>
  <c r="N125" i="1" a="1"/>
  <c r="N125" i="1" s="1"/>
  <c r="N117" i="1" a="1"/>
  <c r="N117" i="1" s="1"/>
  <c r="N109" i="1" a="1"/>
  <c r="N109" i="1" s="1"/>
  <c r="N101" i="1" a="1"/>
  <c r="N101" i="1" s="1"/>
  <c r="N93" i="1" a="1"/>
  <c r="N93" i="1" s="1"/>
  <c r="N85" i="1" a="1"/>
  <c r="N85" i="1" s="1"/>
  <c r="N77" i="1" a="1"/>
  <c r="N77" i="1" s="1"/>
  <c r="N69" i="1" a="1"/>
  <c r="N69" i="1" s="1"/>
  <c r="N137" i="1" a="1"/>
  <c r="N137" i="1" s="1"/>
  <c r="N120" i="1" a="1"/>
  <c r="N120" i="1" s="1"/>
  <c r="N112" i="1" a="1"/>
  <c r="N112" i="1" s="1"/>
  <c r="N104" i="1" a="1"/>
  <c r="N104" i="1" s="1"/>
  <c r="N96" i="1" a="1"/>
  <c r="N96" i="1" s="1"/>
  <c r="N88" i="1" a="1"/>
  <c r="N88" i="1" s="1"/>
  <c r="N80" i="1" a="1"/>
  <c r="N80" i="1" s="1"/>
  <c r="N72" i="1" a="1"/>
  <c r="N72" i="1" s="1"/>
  <c r="F13" i="1"/>
  <c r="F12" i="1" s="1"/>
  <c r="G15" i="1"/>
  <c r="G18" i="1" s="1"/>
  <c r="O15" i="1"/>
  <c r="O18" i="1" s="1"/>
  <c r="C19" i="1"/>
  <c r="K19" i="1"/>
  <c r="C20" i="1"/>
  <c r="K20" i="1"/>
  <c r="K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J33" i="1" a="1"/>
  <c r="J33" i="1" s="1"/>
  <c r="J35" i="1" a="1"/>
  <c r="J35" i="1" s="1"/>
  <c r="J37" i="1" a="1"/>
  <c r="J37" i="1" s="1"/>
  <c r="U37" i="1" a="1"/>
  <c r="U37" i="1" s="1"/>
  <c r="N38" i="1" a="1"/>
  <c r="N38" i="1" s="1"/>
  <c r="S40" i="1" a="1"/>
  <c r="S40" i="1" s="1"/>
  <c r="K42" i="1" a="1"/>
  <c r="K42" i="1" s="1"/>
  <c r="L42" i="1" s="1" a="1"/>
  <c r="L42" i="1" s="1"/>
  <c r="R42" i="1" a="1"/>
  <c r="R42" i="1" s="1"/>
  <c r="J43" i="1" a="1"/>
  <c r="J43" i="1" s="1"/>
  <c r="Q43" i="1" a="1"/>
  <c r="Q43" i="1" s="1"/>
  <c r="V44" i="1" a="1"/>
  <c r="V44" i="1" s="1"/>
  <c r="I45" i="1" a="1"/>
  <c r="I45" i="1" s="1"/>
  <c r="U45" i="1" a="1"/>
  <c r="U45" i="1" s="1"/>
  <c r="N46" i="1" a="1"/>
  <c r="N46" i="1" s="1"/>
  <c r="S48" i="1" a="1"/>
  <c r="S48" i="1" s="1"/>
  <c r="K50" i="1" a="1"/>
  <c r="K50" i="1" s="1"/>
  <c r="L50" i="1" s="1" a="1"/>
  <c r="L50" i="1" s="1"/>
  <c r="R50" i="1" a="1"/>
  <c r="R50" i="1" s="1"/>
  <c r="J51" i="1" a="1"/>
  <c r="J51" i="1" s="1"/>
  <c r="Q51" i="1" a="1"/>
  <c r="Q51" i="1" s="1"/>
  <c r="V52" i="1" a="1"/>
  <c r="V52" i="1" s="1"/>
  <c r="I53" i="1" a="1"/>
  <c r="I53" i="1" s="1"/>
  <c r="U53" i="1" a="1"/>
  <c r="U53" i="1" s="1"/>
  <c r="N54" i="1" a="1"/>
  <c r="N54" i="1" s="1"/>
  <c r="S56" i="1" a="1"/>
  <c r="S56" i="1" s="1"/>
  <c r="K58" i="1" a="1"/>
  <c r="K58" i="1" s="1"/>
  <c r="L58" i="1" s="1" a="1"/>
  <c r="L58" i="1" s="1"/>
  <c r="R58" i="1" a="1"/>
  <c r="R58" i="1" s="1"/>
  <c r="J59" i="1" a="1"/>
  <c r="J59" i="1" s="1"/>
  <c r="Q59" i="1" a="1"/>
  <c r="Q59" i="1" s="1"/>
  <c r="O59" i="1" s="1"/>
  <c r="V60" i="1" a="1"/>
  <c r="V60" i="1" s="1"/>
  <c r="I61" i="1" a="1"/>
  <c r="I61" i="1" s="1"/>
  <c r="U61" i="1" a="1"/>
  <c r="U61" i="1" s="1"/>
  <c r="N62" i="1" a="1"/>
  <c r="N62" i="1" s="1"/>
  <c r="S64" i="1" a="1"/>
  <c r="S64" i="1" s="1"/>
  <c r="K66" i="1" a="1"/>
  <c r="K66" i="1" s="1"/>
  <c r="L66" i="1" s="1" a="1"/>
  <c r="L66" i="1" s="1"/>
  <c r="R66" i="1" a="1"/>
  <c r="R66" i="1" s="1"/>
  <c r="T67" i="1" a="1"/>
  <c r="T67" i="1" s="1"/>
  <c r="V69" i="1" a="1"/>
  <c r="V69" i="1" s="1"/>
  <c r="U71" i="1" a="1"/>
  <c r="U71" i="1" s="1"/>
  <c r="R72" i="1" a="1"/>
  <c r="R72" i="1" s="1"/>
  <c r="S73" i="1" a="1"/>
  <c r="S73" i="1" s="1"/>
  <c r="N13" i="1" s="1"/>
  <c r="U24" i="1" a="1"/>
  <c r="U24" i="1" s="1"/>
  <c r="O24" i="1" s="1"/>
  <c r="U27" i="1" a="1"/>
  <c r="U27" i="1" s="1"/>
  <c r="M27" i="1" s="1"/>
  <c r="U28" i="1" a="1"/>
  <c r="U28" i="1" s="1"/>
  <c r="O28" i="1" s="1"/>
  <c r="U29" i="1" a="1"/>
  <c r="U29" i="1" s="1"/>
  <c r="O29" i="1" s="1"/>
  <c r="U30" i="1" a="1"/>
  <c r="U30" i="1" s="1"/>
  <c r="M30" i="1" s="1"/>
  <c r="U31" i="1" a="1"/>
  <c r="U31" i="1" s="1"/>
  <c r="O31" i="1" s="1"/>
  <c r="U33" i="1" a="1"/>
  <c r="U33" i="1" s="1"/>
  <c r="O33" i="1" s="1"/>
  <c r="U35" i="1" a="1"/>
  <c r="U35" i="1" s="1"/>
  <c r="V37" i="1" a="1"/>
  <c r="V37" i="1" s="1"/>
  <c r="I38" i="1" a="1"/>
  <c r="I38" i="1" s="1"/>
  <c r="O38" i="1" s="1"/>
  <c r="U38" i="1" a="1"/>
  <c r="U38" i="1" s="1"/>
  <c r="N39" i="1" a="1"/>
  <c r="N39" i="1" s="1"/>
  <c r="K43" i="1" a="1"/>
  <c r="K43" i="1" s="1"/>
  <c r="L43" i="1" s="1" a="1"/>
  <c r="L43" i="1" s="1"/>
  <c r="R43" i="1" a="1"/>
  <c r="R43" i="1" s="1"/>
  <c r="J44" i="1" a="1"/>
  <c r="J44" i="1" s="1"/>
  <c r="Q44" i="1" a="1"/>
  <c r="Q44" i="1" s="1"/>
  <c r="M44" i="1" s="1"/>
  <c r="V45" i="1" a="1"/>
  <c r="V45" i="1" s="1"/>
  <c r="I46" i="1" a="1"/>
  <c r="I46" i="1" s="1"/>
  <c r="U46" i="1" a="1"/>
  <c r="U46" i="1" s="1"/>
  <c r="N47" i="1" a="1"/>
  <c r="N47" i="1" s="1"/>
  <c r="S49" i="1" a="1"/>
  <c r="S49" i="1" s="1"/>
  <c r="K51" i="1" a="1"/>
  <c r="K51" i="1" s="1"/>
  <c r="L51" i="1" s="1" a="1"/>
  <c r="L51" i="1" s="1"/>
  <c r="R51" i="1" a="1"/>
  <c r="R51" i="1" s="1"/>
  <c r="J52" i="1" a="1"/>
  <c r="J52" i="1" s="1"/>
  <c r="Q52" i="1" a="1"/>
  <c r="Q52" i="1" s="1"/>
  <c r="M52" i="1" s="1"/>
  <c r="V53" i="1" a="1"/>
  <c r="V53" i="1" s="1"/>
  <c r="I54" i="1" a="1"/>
  <c r="I54" i="1" s="1"/>
  <c r="U54" i="1" a="1"/>
  <c r="U54" i="1" s="1"/>
  <c r="N55" i="1" a="1"/>
  <c r="N55" i="1" s="1"/>
  <c r="S57" i="1" a="1"/>
  <c r="S57" i="1" s="1"/>
  <c r="K59" i="1" a="1"/>
  <c r="K59" i="1" s="1"/>
  <c r="L59" i="1" s="1" a="1"/>
  <c r="L59" i="1" s="1"/>
  <c r="R59" i="1" a="1"/>
  <c r="R59" i="1" s="1"/>
  <c r="J60" i="1" a="1"/>
  <c r="J60" i="1" s="1"/>
  <c r="Q60" i="1" a="1"/>
  <c r="Q60" i="1" s="1"/>
  <c r="M60" i="1" s="1"/>
  <c r="V61" i="1" a="1"/>
  <c r="V61" i="1" s="1"/>
  <c r="I62" i="1" a="1"/>
  <c r="I62" i="1" s="1"/>
  <c r="U62" i="1" a="1"/>
  <c r="U62" i="1" s="1"/>
  <c r="N63" i="1" a="1"/>
  <c r="N63" i="1" s="1"/>
  <c r="S65" i="1" a="1"/>
  <c r="S65" i="1" s="1"/>
  <c r="E13" i="1" s="1"/>
  <c r="N68" i="1" a="1"/>
  <c r="N68" i="1" s="1"/>
  <c r="D21" i="2" s="1"/>
  <c r="V71" i="1" a="1"/>
  <c r="V71" i="1" s="1"/>
  <c r="S72" i="1" a="1"/>
  <c r="S72" i="1" s="1"/>
  <c r="U73" i="1" a="1"/>
  <c r="U73" i="1" s="1"/>
  <c r="N17" i="1" s="1"/>
  <c r="N16" i="1" s="1"/>
  <c r="B2" i="1"/>
  <c r="U23" i="1" a="1"/>
  <c r="U23" i="1" s="1"/>
  <c r="M17" i="1" s="1"/>
  <c r="M16" i="1" s="1"/>
  <c r="U26" i="1" a="1"/>
  <c r="U26" i="1" s="1"/>
  <c r="M26" i="1" s="1"/>
  <c r="I309" i="1" a="1"/>
  <c r="I309" i="1" s="1"/>
  <c r="J307" i="1" a="1"/>
  <c r="J307" i="1" s="1"/>
  <c r="K306" i="1" a="1"/>
  <c r="K306" i="1" s="1"/>
  <c r="L306" i="1" s="1" a="1"/>
  <c r="L306" i="1" s="1"/>
  <c r="O301" i="1"/>
  <c r="I301" i="1" a="1"/>
  <c r="I301" i="1" s="1"/>
  <c r="J299" i="1" a="1"/>
  <c r="J299" i="1" s="1"/>
  <c r="K298" i="1" a="1"/>
  <c r="K298" i="1" s="1"/>
  <c r="L298" i="1" s="1" a="1"/>
  <c r="L298" i="1" s="1"/>
  <c r="K292" i="1" a="1"/>
  <c r="K292" i="1" s="1"/>
  <c r="L292" i="1" s="1" a="1"/>
  <c r="L292" i="1" s="1"/>
  <c r="I291" i="1" a="1"/>
  <c r="I291" i="1" s="1"/>
  <c r="O291" i="1" s="1"/>
  <c r="J289" i="1" a="1"/>
  <c r="J289" i="1" s="1"/>
  <c r="I308" i="1" a="1"/>
  <c r="I308" i="1" s="1"/>
  <c r="O308" i="1" s="1"/>
  <c r="J306" i="1" a="1"/>
  <c r="J306" i="1" s="1"/>
  <c r="K305" i="1" a="1"/>
  <c r="K305" i="1" s="1"/>
  <c r="L305" i="1" s="1" a="1"/>
  <c r="L305" i="1" s="1"/>
  <c r="I300" i="1" a="1"/>
  <c r="I300" i="1" s="1"/>
  <c r="J298" i="1" a="1"/>
  <c r="J298" i="1" s="1"/>
  <c r="K297" i="1" a="1"/>
  <c r="K297" i="1" s="1"/>
  <c r="L297" i="1" s="1" a="1"/>
  <c r="L297" i="1" s="1"/>
  <c r="K295" i="1" a="1"/>
  <c r="K295" i="1" s="1"/>
  <c r="L295" i="1" s="1" a="1"/>
  <c r="L295" i="1" s="1"/>
  <c r="O307" i="1"/>
  <c r="I307" i="1" a="1"/>
  <c r="I307" i="1" s="1"/>
  <c r="J305" i="1" a="1"/>
  <c r="J305" i="1" s="1"/>
  <c r="K304" i="1" a="1"/>
  <c r="K304" i="1" s="1"/>
  <c r="L304" i="1" s="1" a="1"/>
  <c r="L304" i="1" s="1"/>
  <c r="O299" i="1"/>
  <c r="I299" i="1" a="1"/>
  <c r="I299" i="1" s="1"/>
  <c r="J297" i="1" a="1"/>
  <c r="J297" i="1" s="1"/>
  <c r="J295" i="1" a="1"/>
  <c r="J295" i="1" s="1"/>
  <c r="O292" i="1"/>
  <c r="K290" i="1" a="1"/>
  <c r="K290" i="1" s="1"/>
  <c r="L290" i="1" s="1" a="1"/>
  <c r="L290" i="1" s="1"/>
  <c r="I306" i="1" a="1"/>
  <c r="I306" i="1" s="1"/>
  <c r="J304" i="1" a="1"/>
  <c r="J304" i="1" s="1"/>
  <c r="K303" i="1" a="1"/>
  <c r="K303" i="1" s="1"/>
  <c r="L303" i="1" s="1" a="1"/>
  <c r="L303" i="1" s="1"/>
  <c r="O298" i="1"/>
  <c r="I298" i="1" a="1"/>
  <c r="I298" i="1" s="1"/>
  <c r="O295" i="1"/>
  <c r="K293" i="1" a="1"/>
  <c r="K293" i="1" s="1"/>
  <c r="L293" i="1" s="1" a="1"/>
  <c r="L293" i="1" s="1"/>
  <c r="K310" i="1" a="1"/>
  <c r="K310" i="1" s="1"/>
  <c r="L310" i="1" s="1" a="1"/>
  <c r="L310" i="1" s="1"/>
  <c r="I305" i="1" a="1"/>
  <c r="I305" i="1" s="1"/>
  <c r="J303" i="1" a="1"/>
  <c r="J303" i="1" s="1"/>
  <c r="K302" i="1" a="1"/>
  <c r="K302" i="1" s="1"/>
  <c r="L302" i="1" s="1" a="1"/>
  <c r="L302" i="1" s="1"/>
  <c r="I297" i="1" a="1"/>
  <c r="I297" i="1" s="1"/>
  <c r="O297" i="1" s="1"/>
  <c r="K296" i="1" a="1"/>
  <c r="K296" i="1" s="1"/>
  <c r="L296" i="1" s="1" a="1"/>
  <c r="L296" i="1" s="1"/>
  <c r="J310" i="1" a="1"/>
  <c r="J310" i="1" s="1"/>
  <c r="K309" i="1" a="1"/>
  <c r="K309" i="1" s="1"/>
  <c r="L309" i="1" s="1" a="1"/>
  <c r="L309" i="1" s="1"/>
  <c r="O304" i="1"/>
  <c r="I304" i="1" a="1"/>
  <c r="I304" i="1" s="1"/>
  <c r="J302" i="1" a="1"/>
  <c r="J302" i="1" s="1"/>
  <c r="K301" i="1" a="1"/>
  <c r="K301" i="1" s="1"/>
  <c r="L301" i="1" s="1" a="1"/>
  <c r="L301" i="1" s="1"/>
  <c r="J296" i="1" a="1"/>
  <c r="J296" i="1" s="1"/>
  <c r="K291" i="1" a="1"/>
  <c r="K291" i="1" s="1"/>
  <c r="L291" i="1" s="1" a="1"/>
  <c r="L291" i="1" s="1"/>
  <c r="J309" i="1" a="1"/>
  <c r="J309" i="1" s="1"/>
  <c r="K308" i="1" a="1"/>
  <c r="K308" i="1" s="1"/>
  <c r="L308" i="1" s="1" a="1"/>
  <c r="L308" i="1" s="1"/>
  <c r="I303" i="1" a="1"/>
  <c r="I303" i="1" s="1"/>
  <c r="J301" i="1" a="1"/>
  <c r="J301" i="1" s="1"/>
  <c r="K300" i="1" a="1"/>
  <c r="K300" i="1" s="1"/>
  <c r="L300" i="1" s="1" a="1"/>
  <c r="L300" i="1" s="1"/>
  <c r="K294" i="1" a="1"/>
  <c r="K294" i="1" s="1"/>
  <c r="L294" i="1" s="1" a="1"/>
  <c r="L294" i="1" s="1"/>
  <c r="I310" i="1" a="1"/>
  <c r="I310" i="1" s="1"/>
  <c r="J308" i="1" a="1"/>
  <c r="J308" i="1" s="1"/>
  <c r="K307" i="1" a="1"/>
  <c r="K307" i="1" s="1"/>
  <c r="L307" i="1" s="1" a="1"/>
  <c r="L307" i="1" s="1"/>
  <c r="O302" i="1"/>
  <c r="I302" i="1" a="1"/>
  <c r="I302" i="1" s="1"/>
  <c r="J300" i="1" a="1"/>
  <c r="J300" i="1" s="1"/>
  <c r="K299" i="1" a="1"/>
  <c r="K299" i="1" s="1"/>
  <c r="L299" i="1" s="1" a="1"/>
  <c r="L299" i="1" s="1"/>
  <c r="I296" i="1" a="1"/>
  <c r="I296" i="1" s="1"/>
  <c r="I290" i="1" a="1"/>
  <c r="I290" i="1" s="1"/>
  <c r="I289" i="1" a="1"/>
  <c r="I289" i="1" s="1"/>
  <c r="K288" i="1" a="1"/>
  <c r="K288" i="1" s="1"/>
  <c r="L288" i="1" s="1" a="1"/>
  <c r="L288" i="1" s="1"/>
  <c r="O279" i="1"/>
  <c r="O271" i="1"/>
  <c r="O263" i="1"/>
  <c r="I295" i="1" a="1"/>
  <c r="I295" i="1" s="1"/>
  <c r="J288" i="1" a="1"/>
  <c r="J288" i="1" s="1"/>
  <c r="K287" i="1" a="1"/>
  <c r="K287" i="1" s="1"/>
  <c r="L287" i="1" s="1" a="1"/>
  <c r="L287" i="1" s="1"/>
  <c r="O285" i="1"/>
  <c r="I285" i="1" a="1"/>
  <c r="I285" i="1" s="1"/>
  <c r="K284" i="1" a="1"/>
  <c r="K284" i="1" s="1"/>
  <c r="L284" i="1" s="1" a="1"/>
  <c r="L284" i="1" s="1"/>
  <c r="J291" i="1" a="1"/>
  <c r="J291" i="1" s="1"/>
  <c r="J287" i="1" a="1"/>
  <c r="J287" i="1" s="1"/>
  <c r="O288" i="1"/>
  <c r="I288" i="1" a="1"/>
  <c r="I288"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J252" i="1" a="1"/>
  <c r="J252" i="1" s="1"/>
  <c r="J250" i="1" a="1"/>
  <c r="J250" i="1" s="1"/>
  <c r="J248" i="1" a="1"/>
  <c r="J248" i="1" s="1"/>
  <c r="J246" i="1" a="1"/>
  <c r="J246" i="1" s="1"/>
  <c r="J244" i="1" a="1"/>
  <c r="J244" i="1" s="1"/>
  <c r="J242" i="1" a="1"/>
  <c r="J242" i="1" s="1"/>
  <c r="J240" i="1" a="1"/>
  <c r="J240" i="1" s="1"/>
  <c r="J238" i="1" a="1"/>
  <c r="J238" i="1" s="1"/>
  <c r="J236" i="1" a="1"/>
  <c r="J236" i="1" s="1"/>
  <c r="J234" i="1" a="1"/>
  <c r="J234" i="1" s="1"/>
  <c r="J232" i="1" a="1"/>
  <c r="J232" i="1" s="1"/>
  <c r="J230" i="1" a="1"/>
  <c r="J230" i="1" s="1"/>
  <c r="J228" i="1" a="1"/>
  <c r="J228" i="1" s="1"/>
  <c r="J226" i="1" a="1"/>
  <c r="J226" i="1" s="1"/>
  <c r="I293" i="1" a="1"/>
  <c r="I293" i="1" s="1"/>
  <c r="J294" i="1" a="1"/>
  <c r="J294" i="1" s="1"/>
  <c r="J292" i="1" a="1"/>
  <c r="J292" i="1" s="1"/>
  <c r="J290" i="1" a="1"/>
  <c r="J290" i="1" s="1"/>
  <c r="K289" i="1" a="1"/>
  <c r="K289" i="1" s="1"/>
  <c r="L289" i="1" s="1" a="1"/>
  <c r="L289" i="1" s="1"/>
  <c r="I286" i="1" a="1"/>
  <c r="I286" i="1" s="1"/>
  <c r="O286" i="1" s="1"/>
  <c r="K285" i="1" a="1"/>
  <c r="K285" i="1" s="1"/>
  <c r="L285" i="1" s="1" a="1"/>
  <c r="L285" i="1" s="1"/>
  <c r="I294" i="1" a="1"/>
  <c r="I294" i="1" s="1"/>
  <c r="I292" i="1" a="1"/>
  <c r="I292" i="1" s="1"/>
  <c r="K280" i="1" a="1"/>
  <c r="K280" i="1" s="1"/>
  <c r="L280" i="1" s="1" a="1"/>
  <c r="L280" i="1" s="1"/>
  <c r="I274" i="1" a="1"/>
  <c r="I274" i="1" s="1"/>
  <c r="K273" i="1" a="1"/>
  <c r="K273" i="1" s="1"/>
  <c r="L273" i="1" s="1" a="1"/>
  <c r="L273" i="1" s="1"/>
  <c r="J271" i="1" a="1"/>
  <c r="J271" i="1" s="1"/>
  <c r="I269" i="1" a="1"/>
  <c r="I269" i="1" s="1"/>
  <c r="O269" i="1" s="1"/>
  <c r="K255" i="1" a="1"/>
  <c r="K255" i="1" s="1"/>
  <c r="L255" i="1" s="1" a="1"/>
  <c r="L255" i="1" s="1"/>
  <c r="I252" i="1" a="1"/>
  <c r="I252" i="1" s="1"/>
  <c r="J251" i="1" a="1"/>
  <c r="J251" i="1" s="1"/>
  <c r="K250" i="1" a="1"/>
  <c r="K250" i="1" s="1"/>
  <c r="L250" i="1" s="1" a="1"/>
  <c r="L250" i="1" s="1"/>
  <c r="I247" i="1" a="1"/>
  <c r="I247" i="1" s="1"/>
  <c r="K239" i="1" a="1"/>
  <c r="K239" i="1" s="1"/>
  <c r="L239" i="1" s="1" a="1"/>
  <c r="L239" i="1" s="1"/>
  <c r="K282" i="1" a="1"/>
  <c r="K282" i="1" s="1"/>
  <c r="L282" i="1" s="1" a="1"/>
  <c r="L282" i="1" s="1"/>
  <c r="I276" i="1" a="1"/>
  <c r="I276" i="1" s="1"/>
  <c r="K275" i="1" a="1"/>
  <c r="K275" i="1" s="1"/>
  <c r="L275" i="1" s="1" a="1"/>
  <c r="L275" i="1" s="1"/>
  <c r="J273" i="1" a="1"/>
  <c r="J273" i="1" s="1"/>
  <c r="I271" i="1" a="1"/>
  <c r="I271" i="1" s="1"/>
  <c r="K266" i="1" a="1"/>
  <c r="K266" i="1" s="1"/>
  <c r="L266" i="1" s="1" a="1"/>
  <c r="L266" i="1" s="1"/>
  <c r="K264" i="1" a="1"/>
  <c r="K264" i="1" s="1"/>
  <c r="L264" i="1" s="1" a="1"/>
  <c r="L264" i="1" s="1"/>
  <c r="J263" i="1" a="1"/>
  <c r="J263" i="1" s="1"/>
  <c r="I262" i="1" a="1"/>
  <c r="I262" i="1" s="1"/>
  <c r="O257" i="1"/>
  <c r="I257" i="1" a="1"/>
  <c r="I257" i="1" s="1"/>
  <c r="K249" i="1" a="1"/>
  <c r="K249" i="1" s="1"/>
  <c r="L249" i="1" s="1" a="1"/>
  <c r="L249" i="1" s="1"/>
  <c r="J293" i="1" a="1"/>
  <c r="J293" i="1" s="1"/>
  <c r="O284" i="1"/>
  <c r="I278" i="1" a="1"/>
  <c r="I278" i="1" s="1"/>
  <c r="O278" i="1" s="1"/>
  <c r="K277" i="1" a="1"/>
  <c r="K277" i="1" s="1"/>
  <c r="L277" i="1" s="1" a="1"/>
  <c r="L277" i="1" s="1"/>
  <c r="J275" i="1" a="1"/>
  <c r="J275" i="1" s="1"/>
  <c r="O274" i="1"/>
  <c r="I273" i="1" a="1"/>
  <c r="I273" i="1" s="1"/>
  <c r="O273" i="1" s="1"/>
  <c r="K268" i="1" a="1"/>
  <c r="K268" i="1" s="1"/>
  <c r="L268" i="1" s="1" a="1"/>
  <c r="L268" i="1" s="1"/>
  <c r="I263" i="1" a="1"/>
  <c r="I263" i="1" s="1"/>
  <c r="O262" i="1"/>
  <c r="K259" i="1" a="1"/>
  <c r="K259" i="1" s="1"/>
  <c r="L259" i="1" s="1" a="1"/>
  <c r="L259" i="1" s="1"/>
  <c r="I256" i="1" a="1"/>
  <c r="I256" i="1" s="1"/>
  <c r="J255" i="1" a="1"/>
  <c r="J255" i="1" s="1"/>
  <c r="K254" i="1" a="1"/>
  <c r="K254" i="1" s="1"/>
  <c r="L254" i="1" s="1" a="1"/>
  <c r="L254" i="1" s="1"/>
  <c r="I251" i="1" a="1"/>
  <c r="I251" i="1" s="1"/>
  <c r="K243" i="1" a="1"/>
  <c r="K243" i="1" s="1"/>
  <c r="L243" i="1" s="1" a="1"/>
  <c r="L243" i="1" s="1"/>
  <c r="O240" i="1"/>
  <c r="I240" i="1" a="1"/>
  <c r="I240" i="1" s="1"/>
  <c r="J239" i="1" a="1"/>
  <c r="J239" i="1" s="1"/>
  <c r="K238" i="1" a="1"/>
  <c r="K238" i="1" s="1"/>
  <c r="L238" i="1" s="1" a="1"/>
  <c r="L238" i="1" s="1"/>
  <c r="O235" i="1"/>
  <c r="I235" i="1" a="1"/>
  <c r="I235" i="1" s="1"/>
  <c r="K227" i="1" a="1"/>
  <c r="K227" i="1" s="1"/>
  <c r="L227" i="1" s="1" a="1"/>
  <c r="L227" i="1" s="1"/>
  <c r="I287" i="1" a="1"/>
  <c r="I287" i="1" s="1"/>
  <c r="I280" i="1" a="1"/>
  <c r="I280" i="1" s="1"/>
  <c r="K279" i="1" a="1"/>
  <c r="K279" i="1" s="1"/>
  <c r="L279" i="1" s="1" a="1"/>
  <c r="L279" i="1" s="1"/>
  <c r="J277" i="1" a="1"/>
  <c r="J277" i="1" s="1"/>
  <c r="O276" i="1"/>
  <c r="I275" i="1" a="1"/>
  <c r="I275" i="1" s="1"/>
  <c r="O275" i="1" s="1"/>
  <c r="K270" i="1" a="1"/>
  <c r="K270" i="1" s="1"/>
  <c r="L270" i="1" s="1" a="1"/>
  <c r="L270" i="1" s="1"/>
  <c r="K260" i="1" a="1"/>
  <c r="K260" i="1" s="1"/>
  <c r="L260" i="1" s="1" a="1"/>
  <c r="L260" i="1" s="1"/>
  <c r="K253" i="1" a="1"/>
  <c r="K253" i="1" s="1"/>
  <c r="L253" i="1" s="1" a="1"/>
  <c r="L253" i="1" s="1"/>
  <c r="O250" i="1"/>
  <c r="I250" i="1" a="1"/>
  <c r="I250" i="1" s="1"/>
  <c r="J249" i="1" a="1"/>
  <c r="J249" i="1" s="1"/>
  <c r="K248" i="1" a="1"/>
  <c r="K248" i="1" s="1"/>
  <c r="L248" i="1" s="1" a="1"/>
  <c r="L248" i="1" s="1"/>
  <c r="O245" i="1"/>
  <c r="I245" i="1" a="1"/>
  <c r="I245" i="1" s="1"/>
  <c r="I282" i="1" a="1"/>
  <c r="I282" i="1" s="1"/>
  <c r="O282" i="1" s="1"/>
  <c r="K281" i="1" a="1"/>
  <c r="K281" i="1" s="1"/>
  <c r="L281" i="1" s="1" a="1"/>
  <c r="L281" i="1" s="1"/>
  <c r="J279" i="1" a="1"/>
  <c r="J279" i="1" s="1"/>
  <c r="I277" i="1" a="1"/>
  <c r="I277" i="1" s="1"/>
  <c r="K272" i="1" a="1"/>
  <c r="K272" i="1" s="1"/>
  <c r="L272" i="1" s="1" a="1"/>
  <c r="L272" i="1" s="1"/>
  <c r="I266" i="1" a="1"/>
  <c r="I266" i="1" s="1"/>
  <c r="O266" i="1" s="1"/>
  <c r="K265" i="1" a="1"/>
  <c r="K265" i="1" s="1"/>
  <c r="L265" i="1" s="1" a="1"/>
  <c r="L265" i="1" s="1"/>
  <c r="I264" i="1" a="1"/>
  <c r="I264" i="1" s="1"/>
  <c r="K261" i="1" a="1"/>
  <c r="K261" i="1" s="1"/>
  <c r="L261" i="1" s="1" a="1"/>
  <c r="L261" i="1" s="1"/>
  <c r="J259" i="1" a="1"/>
  <c r="J259" i="1" s="1"/>
  <c r="K258" i="1" a="1"/>
  <c r="K258" i="1" s="1"/>
  <c r="L258" i="1" s="1" a="1"/>
  <c r="L258" i="1" s="1"/>
  <c r="O255" i="1"/>
  <c r="I255" i="1" a="1"/>
  <c r="I255" i="1" s="1"/>
  <c r="K247" i="1" a="1"/>
  <c r="K247" i="1" s="1"/>
  <c r="L247" i="1" s="1" a="1"/>
  <c r="L247" i="1" s="1"/>
  <c r="I244" i="1" a="1"/>
  <c r="I244" i="1" s="1"/>
  <c r="J243" i="1" a="1"/>
  <c r="J243" i="1" s="1"/>
  <c r="K242" i="1" a="1"/>
  <c r="K242" i="1" s="1"/>
  <c r="L242" i="1" s="1" a="1"/>
  <c r="L242" i="1" s="1"/>
  <c r="I239" i="1" a="1"/>
  <c r="I239" i="1" s="1"/>
  <c r="K231" i="1" a="1"/>
  <c r="K231" i="1" s="1"/>
  <c r="L231" i="1" s="1" a="1"/>
  <c r="L231" i="1" s="1"/>
  <c r="J285" i="1" a="1"/>
  <c r="J285" i="1" s="1"/>
  <c r="K283" i="1" a="1"/>
  <c r="K283" i="1" s="1"/>
  <c r="L283" i="1" s="1" a="1"/>
  <c r="L283" i="1" s="1"/>
  <c r="J281" i="1" a="1"/>
  <c r="J281" i="1" s="1"/>
  <c r="I279" i="1" a="1"/>
  <c r="I279" i="1" s="1"/>
  <c r="K274" i="1" a="1"/>
  <c r="K274" i="1" s="1"/>
  <c r="L274" i="1" s="1" a="1"/>
  <c r="L274" i="1" s="1"/>
  <c r="I268" i="1" a="1"/>
  <c r="I268" i="1" s="1"/>
  <c r="K267" i="1" a="1"/>
  <c r="K267" i="1" s="1"/>
  <c r="L267" i="1" s="1" a="1"/>
  <c r="L267" i="1" s="1"/>
  <c r="J265" i="1" a="1"/>
  <c r="J265" i="1" s="1"/>
  <c r="K257" i="1" a="1"/>
  <c r="K257" i="1" s="1"/>
  <c r="L257" i="1" s="1" a="1"/>
  <c r="L257" i="1" s="1"/>
  <c r="I254" i="1" a="1"/>
  <c r="I254" i="1" s="1"/>
  <c r="J253" i="1" a="1"/>
  <c r="J253" i="1" s="1"/>
  <c r="K252" i="1" a="1"/>
  <c r="K252" i="1" s="1"/>
  <c r="L252" i="1" s="1" a="1"/>
  <c r="L252" i="1" s="1"/>
  <c r="I249" i="1" a="1"/>
  <c r="I249" i="1" s="1"/>
  <c r="O249" i="1" s="1"/>
  <c r="K241" i="1" a="1"/>
  <c r="K241" i="1" s="1"/>
  <c r="L241" i="1" s="1" a="1"/>
  <c r="L241" i="1" s="1"/>
  <c r="I238" i="1" a="1"/>
  <c r="I238" i="1" s="1"/>
  <c r="J237" i="1" a="1"/>
  <c r="J237" i="1" s="1"/>
  <c r="K236" i="1" a="1"/>
  <c r="K236" i="1" s="1"/>
  <c r="L236" i="1" s="1" a="1"/>
  <c r="L236" i="1" s="1"/>
  <c r="O233" i="1"/>
  <c r="I233" i="1" a="1"/>
  <c r="I233" i="1" s="1"/>
  <c r="K225" i="1" a="1"/>
  <c r="K225" i="1" s="1"/>
  <c r="L225" i="1" s="1" a="1"/>
  <c r="L225" i="1" s="1"/>
  <c r="I218" i="1" a="1"/>
  <c r="I218" i="1" s="1"/>
  <c r="I217" i="1" a="1"/>
  <c r="I217" i="1" s="1"/>
  <c r="I216" i="1" a="1"/>
  <c r="I216" i="1" s="1"/>
  <c r="I215" i="1" a="1"/>
  <c r="I215" i="1" s="1"/>
  <c r="K286" i="1" a="1"/>
  <c r="K286" i="1" s="1"/>
  <c r="L286" i="1" s="1" a="1"/>
  <c r="L286" i="1" s="1"/>
  <c r="J283" i="1" a="1"/>
  <c r="J283" i="1" s="1"/>
  <c r="I281" i="1" a="1"/>
  <c r="I281" i="1" s="1"/>
  <c r="O281" i="1" s="1"/>
  <c r="K276" i="1" a="1"/>
  <c r="K276" i="1" s="1"/>
  <c r="L276" i="1" s="1" a="1"/>
  <c r="L276" i="1" s="1"/>
  <c r="I270" i="1" a="1"/>
  <c r="I270" i="1" s="1"/>
  <c r="K269" i="1" a="1"/>
  <c r="K269" i="1" s="1"/>
  <c r="L269" i="1" s="1" a="1"/>
  <c r="L269" i="1" s="1"/>
  <c r="J267" i="1" a="1"/>
  <c r="J267" i="1" s="1"/>
  <c r="I265" i="1" a="1"/>
  <c r="I265" i="1" s="1"/>
  <c r="O265" i="1" s="1"/>
  <c r="K262" i="1" a="1"/>
  <c r="K262" i="1" s="1"/>
  <c r="L262" i="1" s="1" a="1"/>
  <c r="L262" i="1" s="1"/>
  <c r="J261" i="1" a="1"/>
  <c r="J261" i="1" s="1"/>
  <c r="I260" i="1" a="1"/>
  <c r="I260" i="1" s="1"/>
  <c r="I259" i="1" a="1"/>
  <c r="I259" i="1" s="1"/>
  <c r="K251" i="1" a="1"/>
  <c r="K251" i="1" s="1"/>
  <c r="L251" i="1" s="1" a="1"/>
  <c r="L251" i="1" s="1"/>
  <c r="I248" i="1" a="1"/>
  <c r="I248" i="1" s="1"/>
  <c r="J247" i="1" a="1"/>
  <c r="J247" i="1" s="1"/>
  <c r="K246" i="1" a="1"/>
  <c r="K246" i="1" s="1"/>
  <c r="L246" i="1" s="1" a="1"/>
  <c r="L246" i="1" s="1"/>
  <c r="I243" i="1" a="1"/>
  <c r="I243" i="1" s="1"/>
  <c r="K235" i="1" a="1"/>
  <c r="K235" i="1" s="1"/>
  <c r="L235" i="1" s="1" a="1"/>
  <c r="L235" i="1" s="1"/>
  <c r="J286" i="1" a="1"/>
  <c r="J286" i="1" s="1"/>
  <c r="I284" i="1" a="1"/>
  <c r="I284" i="1" s="1"/>
  <c r="I283" i="1" a="1"/>
  <c r="I283" i="1" s="1"/>
  <c r="K278" i="1" a="1"/>
  <c r="K278" i="1" s="1"/>
  <c r="L278" i="1" s="1" a="1"/>
  <c r="L278" i="1" s="1"/>
  <c r="I272" i="1" a="1"/>
  <c r="I272" i="1" s="1"/>
  <c r="K271" i="1" a="1"/>
  <c r="K271" i="1" s="1"/>
  <c r="L271" i="1" s="1" a="1"/>
  <c r="L271" i="1" s="1"/>
  <c r="J269" i="1" a="1"/>
  <c r="J269" i="1" s="1"/>
  <c r="O268" i="1"/>
  <c r="I267" i="1" a="1"/>
  <c r="I267" i="1" s="1"/>
  <c r="O267" i="1" s="1"/>
  <c r="K263" i="1" a="1"/>
  <c r="K263" i="1" s="1"/>
  <c r="L263" i="1" s="1" a="1"/>
  <c r="L263" i="1" s="1"/>
  <c r="I261" i="1" a="1"/>
  <c r="I261" i="1" s="1"/>
  <c r="O260" i="1"/>
  <c r="O258" i="1"/>
  <c r="I258" i="1" a="1"/>
  <c r="I258" i="1" s="1"/>
  <c r="J257" i="1" a="1"/>
  <c r="J257" i="1" s="1"/>
  <c r="K256" i="1" a="1"/>
  <c r="K256" i="1" s="1"/>
  <c r="L256" i="1" s="1" a="1"/>
  <c r="L256" i="1" s="1"/>
  <c r="O253" i="1"/>
  <c r="I253" i="1" a="1"/>
  <c r="I253" i="1" s="1"/>
  <c r="K245" i="1" a="1"/>
  <c r="K245" i="1" s="1"/>
  <c r="L245" i="1" s="1" a="1"/>
  <c r="L245" i="1" s="1"/>
  <c r="I242" i="1" a="1"/>
  <c r="I242" i="1" s="1"/>
  <c r="O242" i="1" s="1"/>
  <c r="J241" i="1" a="1"/>
  <c r="J241" i="1" s="1"/>
  <c r="K240" i="1" a="1"/>
  <c r="K240" i="1" s="1"/>
  <c r="L240" i="1" s="1" a="1"/>
  <c r="L240" i="1" s="1"/>
  <c r="I237" i="1" a="1"/>
  <c r="I237" i="1" s="1"/>
  <c r="J235" i="1" a="1"/>
  <c r="J235" i="1" s="1"/>
  <c r="I234" i="1" a="1"/>
  <c r="I234" i="1" s="1"/>
  <c r="O234" i="1" s="1"/>
  <c r="I229" i="1" a="1"/>
  <c r="I229" i="1" s="1"/>
  <c r="J227" i="1" a="1"/>
  <c r="J227" i="1" s="1"/>
  <c r="K224" i="1" a="1"/>
  <c r="K224" i="1" s="1"/>
  <c r="L224" i="1" s="1" a="1"/>
  <c r="L224" i="1" s="1"/>
  <c r="I220" i="1" a="1"/>
  <c r="I220" i="1" s="1"/>
  <c r="I219" i="1" a="1"/>
  <c r="I219" i="1" s="1"/>
  <c r="O246" i="1"/>
  <c r="O241" i="1"/>
  <c r="J231" i="1" a="1"/>
  <c r="J231" i="1" s="1"/>
  <c r="I227" i="1" a="1"/>
  <c r="I227" i="1" s="1"/>
  <c r="J225" i="1" a="1"/>
  <c r="J225" i="1" s="1"/>
  <c r="I246" i="1" a="1"/>
  <c r="I246" i="1" s="1"/>
  <c r="I241" i="1" a="1"/>
  <c r="I241" i="1" s="1"/>
  <c r="I236" i="1" a="1"/>
  <c r="I236" i="1" s="1"/>
  <c r="J224" i="1" a="1"/>
  <c r="J224" i="1" s="1"/>
  <c r="J223" i="1" a="1"/>
  <c r="J223" i="1" s="1"/>
  <c r="K222" i="1" a="1"/>
  <c r="K222" i="1" s="1"/>
  <c r="L222" i="1" s="1" a="1"/>
  <c r="L222" i="1" s="1"/>
  <c r="O218" i="1"/>
  <c r="J245" i="1" a="1"/>
  <c r="J245" i="1" s="1"/>
  <c r="K244" i="1" a="1"/>
  <c r="K244" i="1" s="1"/>
  <c r="L244" i="1" s="1" a="1"/>
  <c r="L244" i="1" s="1"/>
  <c r="K237" i="1" a="1"/>
  <c r="K237" i="1" s="1"/>
  <c r="L237" i="1" s="1" a="1"/>
  <c r="L237" i="1" s="1"/>
  <c r="K229" i="1" a="1"/>
  <c r="K229" i="1" s="1"/>
  <c r="L229" i="1" s="1" a="1"/>
  <c r="L229" i="1" s="1"/>
  <c r="I228" i="1" a="1"/>
  <c r="I228" i="1" s="1"/>
  <c r="K234" i="1" a="1"/>
  <c r="K234" i="1" s="1"/>
  <c r="L234" i="1" s="1" a="1"/>
  <c r="L234" i="1" s="1"/>
  <c r="K233" i="1" a="1"/>
  <c r="K233" i="1" s="1"/>
  <c r="L233" i="1" s="1" a="1"/>
  <c r="L233" i="1" s="1"/>
  <c r="K232" i="1" a="1"/>
  <c r="K232" i="1" s="1"/>
  <c r="L232" i="1" s="1" a="1"/>
  <c r="L232" i="1" s="1"/>
  <c r="I230" i="1" a="1"/>
  <c r="I230" i="1" s="1"/>
  <c r="O230" i="1" s="1"/>
  <c r="I226" i="1" a="1"/>
  <c r="I226" i="1" s="1"/>
  <c r="I222" i="1" a="1"/>
  <c r="I222" i="1" s="1"/>
  <c r="O221" i="1"/>
  <c r="I221" i="1" a="1"/>
  <c r="I221" i="1" s="1"/>
  <c r="J220" i="1" a="1"/>
  <c r="J220" i="1" s="1"/>
  <c r="J219" i="1" a="1"/>
  <c r="J219" i="1" s="1"/>
  <c r="J217" i="1" a="1"/>
  <c r="J217" i="1" s="1"/>
  <c r="K215" i="1" a="1"/>
  <c r="K215" i="1" s="1"/>
  <c r="L215" i="1" s="1" a="1"/>
  <c r="L215" i="1" s="1"/>
  <c r="O214" i="1"/>
  <c r="O236" i="1"/>
  <c r="I232" i="1" a="1"/>
  <c r="I232" i="1" s="1"/>
  <c r="O232" i="1" s="1"/>
  <c r="K226" i="1" a="1"/>
  <c r="K226" i="1" s="1"/>
  <c r="L226" i="1" s="1" a="1"/>
  <c r="L226" i="1" s="1"/>
  <c r="K223" i="1" a="1"/>
  <c r="K223" i="1" s="1"/>
  <c r="L223" i="1" s="1" a="1"/>
  <c r="L223" i="1" s="1"/>
  <c r="K218" i="1" a="1"/>
  <c r="K218" i="1" s="1"/>
  <c r="L218" i="1" s="1" a="1"/>
  <c r="L218" i="1" s="1"/>
  <c r="O216" i="1"/>
  <c r="K212" i="1" a="1"/>
  <c r="K212" i="1" s="1"/>
  <c r="L212" i="1" s="1" a="1"/>
  <c r="L212" i="1" s="1"/>
  <c r="I208" i="1" a="1"/>
  <c r="I208" i="1" s="1"/>
  <c r="O208" i="1" s="1"/>
  <c r="J206" i="1" a="1"/>
  <c r="J206" i="1" s="1"/>
  <c r="K204" i="1" a="1"/>
  <c r="K204" i="1" s="1"/>
  <c r="L204" i="1" s="1" a="1"/>
  <c r="L204" i="1" s="1"/>
  <c r="I200" i="1" a="1"/>
  <c r="I200" i="1" s="1"/>
  <c r="J198" i="1" a="1"/>
  <c r="J198" i="1" s="1"/>
  <c r="K196" i="1" a="1"/>
  <c r="K196" i="1" s="1"/>
  <c r="L196" i="1" s="1" a="1"/>
  <c r="L196" i="1" s="1"/>
  <c r="I192" i="1" a="1"/>
  <c r="I192" i="1" s="1"/>
  <c r="O192" i="1" s="1"/>
  <c r="J190" i="1" a="1"/>
  <c r="J190" i="1" s="1"/>
  <c r="K188" i="1" a="1"/>
  <c r="K188" i="1" s="1"/>
  <c r="L188" i="1" s="1" a="1"/>
  <c r="L188" i="1" s="1"/>
  <c r="I184" i="1" a="1"/>
  <c r="I184" i="1" s="1"/>
  <c r="J182" i="1" a="1"/>
  <c r="J182" i="1" s="1"/>
  <c r="K180" i="1" a="1"/>
  <c r="K180" i="1" s="1"/>
  <c r="L180" i="1" s="1" a="1"/>
  <c r="L180" i="1" s="1"/>
  <c r="J233" i="1" a="1"/>
  <c r="J233" i="1" s="1"/>
  <c r="I231" i="1" a="1"/>
  <c r="I231" i="1" s="1"/>
  <c r="O231" i="1" s="1"/>
  <c r="J218" i="1" a="1"/>
  <c r="J218" i="1" s="1"/>
  <c r="O217" i="1"/>
  <c r="K214" i="1" a="1"/>
  <c r="K214" i="1" s="1"/>
  <c r="L214" i="1" s="1" a="1"/>
  <c r="L214" i="1" s="1"/>
  <c r="K230" i="1" a="1"/>
  <c r="K230" i="1" s="1"/>
  <c r="L230" i="1" s="1" a="1"/>
  <c r="L230" i="1" s="1"/>
  <c r="I223" i="1" a="1"/>
  <c r="I223"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229" i="1" a="1"/>
  <c r="J229" i="1" s="1"/>
  <c r="O228" i="1"/>
  <c r="I225" i="1" a="1"/>
  <c r="I225" i="1" s="1"/>
  <c r="I224" i="1" a="1"/>
  <c r="I224" i="1" s="1"/>
  <c r="K221" i="1" a="1"/>
  <c r="K221" i="1" s="1"/>
  <c r="L221" i="1" s="1" a="1"/>
  <c r="L221" i="1" s="1"/>
  <c r="J214" i="1" a="1"/>
  <c r="J214" i="1" s="1"/>
  <c r="K213" i="1" a="1"/>
  <c r="K213" i="1" s="1"/>
  <c r="L213" i="1" s="1" a="1"/>
  <c r="L213" i="1" s="1"/>
  <c r="I209" i="1" a="1"/>
  <c r="I209" i="1" s="1"/>
  <c r="O209" i="1" s="1"/>
  <c r="J207" i="1" a="1"/>
  <c r="J207" i="1" s="1"/>
  <c r="K205" i="1" a="1"/>
  <c r="K205" i="1" s="1"/>
  <c r="L205" i="1" s="1" a="1"/>
  <c r="L205" i="1" s="1"/>
  <c r="I201" i="1" a="1"/>
  <c r="I201" i="1" s="1"/>
  <c r="J199" i="1" a="1"/>
  <c r="J199" i="1" s="1"/>
  <c r="K197" i="1" a="1"/>
  <c r="K197" i="1" s="1"/>
  <c r="L197" i="1" s="1" a="1"/>
  <c r="L197" i="1" s="1"/>
  <c r="K228" i="1" a="1"/>
  <c r="K228" i="1" s="1"/>
  <c r="L228" i="1" s="1" a="1"/>
  <c r="L228" i="1" s="1"/>
  <c r="O227" i="1"/>
  <c r="J222" i="1" a="1"/>
  <c r="J222" i="1" s="1"/>
  <c r="J221" i="1" a="1"/>
  <c r="J221" i="1" s="1"/>
  <c r="K217" i="1" a="1"/>
  <c r="K217" i="1" s="1"/>
  <c r="L217" i="1" s="1" a="1"/>
  <c r="L217" i="1" s="1"/>
  <c r="K216" i="1" a="1"/>
  <c r="K216" i="1" s="1"/>
  <c r="L216" i="1" s="1" a="1"/>
  <c r="L216" i="1" s="1"/>
  <c r="J215" i="1" a="1"/>
  <c r="J215" i="1" s="1"/>
  <c r="I214" i="1" a="1"/>
  <c r="I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20" i="1" a="1"/>
  <c r="K220" i="1" s="1"/>
  <c r="L220" i="1" s="1" a="1"/>
  <c r="L220" i="1" s="1"/>
  <c r="J216" i="1" a="1"/>
  <c r="J216"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I183" i="1" a="1"/>
  <c r="I183" i="1" s="1"/>
  <c r="J181" i="1" a="1"/>
  <c r="J181" i="1" s="1"/>
  <c r="K179" i="1" a="1"/>
  <c r="K179" i="1" s="1"/>
  <c r="L179" i="1" s="1" a="1"/>
  <c r="L179"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O223" i="1"/>
  <c r="K219" i="1" a="1"/>
  <c r="K219" i="1" s="1"/>
  <c r="L219" i="1" s="1" a="1"/>
  <c r="L219" i="1" s="1"/>
  <c r="I210" i="1" a="1"/>
  <c r="I210" i="1" s="1"/>
  <c r="O210" i="1" s="1"/>
  <c r="J208" i="1" a="1"/>
  <c r="J208" i="1" s="1"/>
  <c r="K206" i="1" a="1"/>
  <c r="K206" i="1" s="1"/>
  <c r="L206" i="1" s="1" a="1"/>
  <c r="L206" i="1" s="1"/>
  <c r="O205" i="1"/>
  <c r="I202" i="1" a="1"/>
  <c r="I202" i="1" s="1"/>
  <c r="O202" i="1" s="1"/>
  <c r="J200" i="1" a="1"/>
  <c r="J200" i="1" s="1"/>
  <c r="K198" i="1" a="1"/>
  <c r="K198" i="1" s="1"/>
  <c r="L198" i="1" s="1" a="1"/>
  <c r="L198" i="1" s="1"/>
  <c r="O224" i="1"/>
  <c r="I213" i="1" a="1"/>
  <c r="I213" i="1" s="1"/>
  <c r="J211" i="1" a="1"/>
  <c r="J211" i="1" s="1"/>
  <c r="K209" i="1" a="1"/>
  <c r="K209" i="1" s="1"/>
  <c r="L209" i="1" s="1" a="1"/>
  <c r="L209" i="1" s="1"/>
  <c r="I205" i="1" a="1"/>
  <c r="I205" i="1" s="1"/>
  <c r="J203" i="1" a="1"/>
  <c r="J203" i="1" s="1"/>
  <c r="K201" i="1" a="1"/>
  <c r="K201" i="1" s="1"/>
  <c r="L201" i="1" s="1" a="1"/>
  <c r="L201" i="1" s="1"/>
  <c r="O200" i="1"/>
  <c r="I197" i="1" a="1"/>
  <c r="I197" i="1" s="1"/>
  <c r="O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5" i="1" a="1"/>
  <c r="I175" i="1" s="1"/>
  <c r="I174" i="1" a="1"/>
  <c r="I174" i="1" s="1"/>
  <c r="O174" i="1" s="1"/>
  <c r="I173" i="1" a="1"/>
  <c r="I173" i="1" s="1"/>
  <c r="I172" i="1" a="1"/>
  <c r="I172" i="1" s="1"/>
  <c r="I171" i="1" a="1"/>
  <c r="I171" i="1" s="1"/>
  <c r="I170" i="1" a="1"/>
  <c r="I170" i="1" s="1"/>
  <c r="I169" i="1" a="1"/>
  <c r="I169" i="1" s="1"/>
  <c r="O169" i="1" s="1"/>
  <c r="I168" i="1" a="1"/>
  <c r="I168" i="1" s="1"/>
  <c r="I167" i="1" a="1"/>
  <c r="I167" i="1" s="1"/>
  <c r="I166" i="1" a="1"/>
  <c r="I166" i="1" s="1"/>
  <c r="O166" i="1" s="1"/>
  <c r="I165" i="1" a="1"/>
  <c r="I165" i="1" s="1"/>
  <c r="J209" i="1" a="1"/>
  <c r="J209" i="1" s="1"/>
  <c r="K207" i="1" a="1"/>
  <c r="K207" i="1" s="1"/>
  <c r="L207" i="1" s="1" a="1"/>
  <c r="L207" i="1" s="1"/>
  <c r="O206" i="1"/>
  <c r="J193" i="1" a="1"/>
  <c r="J193" i="1" s="1"/>
  <c r="J180" i="1" a="1"/>
  <c r="J180" i="1" s="1"/>
  <c r="K174" i="1" a="1"/>
  <c r="K174" i="1" s="1"/>
  <c r="L174" i="1" s="1" a="1"/>
  <c r="L174" i="1" s="1"/>
  <c r="K166" i="1" a="1"/>
  <c r="K166" i="1" s="1"/>
  <c r="L166" i="1" s="1" a="1"/>
  <c r="L166" i="1" s="1"/>
  <c r="I164" i="1" a="1"/>
  <c r="I164" i="1" s="1"/>
  <c r="K163" i="1" a="1"/>
  <c r="K163" i="1" s="1"/>
  <c r="L163" i="1" s="1" a="1"/>
  <c r="L163" i="1" s="1"/>
  <c r="I160" i="1" a="1"/>
  <c r="I160" i="1" s="1"/>
  <c r="K159" i="1" a="1"/>
  <c r="K159" i="1" s="1"/>
  <c r="L159" i="1" s="1" a="1"/>
  <c r="L159" i="1" s="1"/>
  <c r="K157" i="1" a="1"/>
  <c r="K157" i="1" s="1"/>
  <c r="L157" i="1" s="1" a="1"/>
  <c r="L157" i="1" s="1"/>
  <c r="I156" i="1" a="1"/>
  <c r="I156" i="1" s="1"/>
  <c r="K149" i="1" a="1"/>
  <c r="K149" i="1" s="1"/>
  <c r="L149" i="1" s="1" a="1"/>
  <c r="L149" i="1" s="1"/>
  <c r="I148" i="1" a="1"/>
  <c r="I148" i="1" s="1"/>
  <c r="K141" i="1" a="1"/>
  <c r="K141" i="1" s="1"/>
  <c r="L141" i="1" s="1" a="1"/>
  <c r="L141" i="1" s="1"/>
  <c r="I140" i="1" a="1"/>
  <c r="I140" i="1" s="1"/>
  <c r="K133" i="1" a="1"/>
  <c r="K133" i="1" s="1"/>
  <c r="L133" i="1" s="1" a="1"/>
  <c r="L133" i="1" s="1"/>
  <c r="I211" i="1" a="1"/>
  <c r="I211" i="1" s="1"/>
  <c r="I193" i="1" a="1"/>
  <c r="I193" i="1" s="1"/>
  <c r="K189" i="1" a="1"/>
  <c r="K189" i="1" s="1"/>
  <c r="L189" i="1" s="1" a="1"/>
  <c r="L189" i="1" s="1"/>
  <c r="J185" i="1" a="1"/>
  <c r="J185" i="1" s="1"/>
  <c r="I179" i="1" a="1"/>
  <c r="I179" i="1" s="1"/>
  <c r="K178" i="1" a="1"/>
  <c r="K178" i="1" s="1"/>
  <c r="L178" i="1" s="1" a="1"/>
  <c r="L178" i="1" s="1"/>
  <c r="K175" i="1" a="1"/>
  <c r="K175" i="1" s="1"/>
  <c r="L175" i="1" s="1" a="1"/>
  <c r="L175" i="1" s="1"/>
  <c r="K167" i="1" a="1"/>
  <c r="K167" i="1" s="1"/>
  <c r="L167" i="1" s="1" a="1"/>
  <c r="L167" i="1" s="1"/>
  <c r="K152" i="1" a="1"/>
  <c r="K152" i="1" s="1"/>
  <c r="L152" i="1" s="1" a="1"/>
  <c r="L152" i="1" s="1"/>
  <c r="I151" i="1" a="1"/>
  <c r="I151" i="1" s="1"/>
  <c r="K144" i="1" a="1"/>
  <c r="K144" i="1" s="1"/>
  <c r="L144" i="1" s="1" a="1"/>
  <c r="L144" i="1" s="1"/>
  <c r="I143" i="1" a="1"/>
  <c r="I143" i="1" s="1"/>
  <c r="O143" i="1" s="1"/>
  <c r="K136" i="1" a="1"/>
  <c r="K136" i="1" s="1"/>
  <c r="L136" i="1" s="1" a="1"/>
  <c r="L136" i="1" s="1"/>
  <c r="I135" i="1" a="1"/>
  <c r="I135" i="1" s="1"/>
  <c r="K128" i="1" a="1"/>
  <c r="K128" i="1" s="1"/>
  <c r="L128" i="1" s="1" a="1"/>
  <c r="L128" i="1" s="1"/>
  <c r="J201" i="1" a="1"/>
  <c r="J201" i="1" s="1"/>
  <c r="K190" i="1" a="1"/>
  <c r="K190" i="1" s="1"/>
  <c r="L190" i="1" s="1" a="1"/>
  <c r="L190" i="1" s="1"/>
  <c r="I185" i="1" a="1"/>
  <c r="I185" i="1" s="1"/>
  <c r="J177" i="1" a="1"/>
  <c r="J177" i="1" s="1"/>
  <c r="K168" i="1" a="1"/>
  <c r="K168" i="1" s="1"/>
  <c r="L168" i="1" s="1" a="1"/>
  <c r="L168" i="1" s="1"/>
  <c r="I163" i="1" a="1"/>
  <c r="I163" i="1" s="1"/>
  <c r="K162" i="1" a="1"/>
  <c r="K162" i="1" s="1"/>
  <c r="L162" i="1" s="1" a="1"/>
  <c r="L162" i="1" s="1"/>
  <c r="I159" i="1" a="1"/>
  <c r="I159" i="1" s="1"/>
  <c r="K155" i="1" a="1"/>
  <c r="K155" i="1" s="1"/>
  <c r="L155" i="1" s="1" a="1"/>
  <c r="L155" i="1" s="1"/>
  <c r="I154" i="1" a="1"/>
  <c r="I154" i="1" s="1"/>
  <c r="K147" i="1" a="1"/>
  <c r="K147" i="1" s="1"/>
  <c r="L147" i="1" s="1" a="1"/>
  <c r="L147" i="1" s="1"/>
  <c r="I203" i="1" a="1"/>
  <c r="I203" i="1" s="1"/>
  <c r="O203" i="1" s="1"/>
  <c r="K199" i="1" a="1"/>
  <c r="K199" i="1" s="1"/>
  <c r="L199" i="1" s="1" a="1"/>
  <c r="L199" i="1" s="1"/>
  <c r="K191" i="1" a="1"/>
  <c r="K191" i="1" s="1"/>
  <c r="L191" i="1" s="1" a="1"/>
  <c r="L191" i="1" s="1"/>
  <c r="I178" i="1" a="1"/>
  <c r="I178" i="1" s="1"/>
  <c r="J176" i="1" a="1"/>
  <c r="J176" i="1" s="1"/>
  <c r="K169" i="1" a="1"/>
  <c r="K169" i="1" s="1"/>
  <c r="L169" i="1" s="1" a="1"/>
  <c r="L169" i="1" s="1"/>
  <c r="K158" i="1" a="1"/>
  <c r="K158" i="1" s="1"/>
  <c r="L158" i="1" s="1" a="1"/>
  <c r="L158" i="1" s="1"/>
  <c r="I157" i="1" a="1"/>
  <c r="I157" i="1" s="1"/>
  <c r="K150" i="1" a="1"/>
  <c r="K150" i="1" s="1"/>
  <c r="L150" i="1" s="1" a="1"/>
  <c r="L150" i="1" s="1"/>
  <c r="I149" i="1" a="1"/>
  <c r="I149" i="1" s="1"/>
  <c r="O149" i="1" s="1"/>
  <c r="K142" i="1" a="1"/>
  <c r="K142" i="1" s="1"/>
  <c r="L142" i="1" s="1" a="1"/>
  <c r="L142" i="1" s="1"/>
  <c r="I141" i="1" a="1"/>
  <c r="I141" i="1" s="1"/>
  <c r="O141" i="1" s="1"/>
  <c r="K134" i="1" a="1"/>
  <c r="K134" i="1" s="1"/>
  <c r="L134" i="1" s="1" a="1"/>
  <c r="L134" i="1" s="1"/>
  <c r="J191" i="1" a="1"/>
  <c r="J191" i="1" s="1"/>
  <c r="K182" i="1" a="1"/>
  <c r="K182" i="1" s="1"/>
  <c r="L182" i="1" s="1" a="1"/>
  <c r="L182" i="1" s="1"/>
  <c r="I177" i="1" a="1"/>
  <c r="I177" i="1" s="1"/>
  <c r="I176" i="1" a="1"/>
  <c r="I176" i="1" s="1"/>
  <c r="O176" i="1" s="1"/>
  <c r="K170" i="1" a="1"/>
  <c r="K170" i="1" s="1"/>
  <c r="L170" i="1" s="1" a="1"/>
  <c r="L170" i="1" s="1"/>
  <c r="I162" i="1" a="1"/>
  <c r="I162" i="1" s="1"/>
  <c r="K161" i="1" a="1"/>
  <c r="K161" i="1" s="1"/>
  <c r="L161" i="1" s="1" a="1"/>
  <c r="L161" i="1" s="1"/>
  <c r="K153" i="1" a="1"/>
  <c r="K153" i="1" s="1"/>
  <c r="L153" i="1" s="1" a="1"/>
  <c r="L153" i="1" s="1"/>
  <c r="I152" i="1" a="1"/>
  <c r="I152" i="1" s="1"/>
  <c r="K145" i="1" a="1"/>
  <c r="K145" i="1" s="1"/>
  <c r="L145" i="1" s="1" a="1"/>
  <c r="L145" i="1" s="1"/>
  <c r="I144" i="1" a="1"/>
  <c r="I144" i="1" s="1"/>
  <c r="K137" i="1" a="1"/>
  <c r="K137" i="1" s="1"/>
  <c r="L137" i="1" s="1" a="1"/>
  <c r="L137" i="1" s="1"/>
  <c r="I136" i="1" a="1"/>
  <c r="I136" i="1" s="1"/>
  <c r="K129" i="1" a="1"/>
  <c r="K129" i="1" s="1"/>
  <c r="L129" i="1" s="1" a="1"/>
  <c r="L129" i="1" s="1"/>
  <c r="I128" i="1" a="1"/>
  <c r="I128"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192" i="1" a="1"/>
  <c r="J192" i="1" s="1"/>
  <c r="I186" i="1" a="1"/>
  <c r="I186" i="1" s="1"/>
  <c r="K183" i="1" a="1"/>
  <c r="K183" i="1" s="1"/>
  <c r="L183" i="1" s="1" a="1"/>
  <c r="L183" i="1" s="1"/>
  <c r="K171" i="1" a="1"/>
  <c r="K171" i="1" s="1"/>
  <c r="L171" i="1" s="1" a="1"/>
  <c r="L171" i="1" s="1"/>
  <c r="K156" i="1" a="1"/>
  <c r="K156" i="1" s="1"/>
  <c r="L156" i="1" s="1" a="1"/>
  <c r="L156" i="1" s="1"/>
  <c r="I155" i="1" a="1"/>
  <c r="I155" i="1" s="1"/>
  <c r="K148" i="1" a="1"/>
  <c r="K148" i="1" s="1"/>
  <c r="L148" i="1" s="1" a="1"/>
  <c r="L148" i="1" s="1"/>
  <c r="I147" i="1" a="1"/>
  <c r="I147" i="1" s="1"/>
  <c r="K140" i="1" a="1"/>
  <c r="K140" i="1" s="1"/>
  <c r="L140" i="1" s="1" a="1"/>
  <c r="L140" i="1" s="1"/>
  <c r="I195" i="1" a="1"/>
  <c r="I195" i="1" s="1"/>
  <c r="I194" i="1" a="1"/>
  <c r="I194" i="1" s="1"/>
  <c r="J183" i="1" a="1"/>
  <c r="J183" i="1" s="1"/>
  <c r="I182" i="1" a="1"/>
  <c r="I182" i="1" s="1"/>
  <c r="O182" i="1" s="1"/>
  <c r="K181" i="1" a="1"/>
  <c r="K181" i="1" s="1"/>
  <c r="L181" i="1" s="1" a="1"/>
  <c r="L181" i="1" s="1"/>
  <c r="K172" i="1" a="1"/>
  <c r="K172" i="1" s="1"/>
  <c r="L172" i="1" s="1" a="1"/>
  <c r="L172" i="1" s="1"/>
  <c r="K164" i="1" a="1"/>
  <c r="K164" i="1" s="1"/>
  <c r="L164" i="1" s="1" a="1"/>
  <c r="L164" i="1" s="1"/>
  <c r="I161" i="1" a="1"/>
  <c r="I161" i="1" s="1"/>
  <c r="K160" i="1" a="1"/>
  <c r="K160" i="1" s="1"/>
  <c r="L160" i="1" s="1" a="1"/>
  <c r="L160" i="1" s="1"/>
  <c r="I158" i="1" a="1"/>
  <c r="I158" i="1" s="1"/>
  <c r="O158" i="1" s="1"/>
  <c r="K151" i="1" a="1"/>
  <c r="K151" i="1" s="1"/>
  <c r="L151" i="1" s="1" a="1"/>
  <c r="L151" i="1" s="1"/>
  <c r="I150" i="1" a="1"/>
  <c r="I150" i="1" s="1"/>
  <c r="K143" i="1" a="1"/>
  <c r="K143" i="1" s="1"/>
  <c r="L143" i="1" s="1" a="1"/>
  <c r="L143" i="1" s="1"/>
  <c r="I142" i="1" a="1"/>
  <c r="I142" i="1" s="1"/>
  <c r="K135" i="1" a="1"/>
  <c r="K135" i="1" s="1"/>
  <c r="L135" i="1" s="1" a="1"/>
  <c r="L135" i="1" s="1"/>
  <c r="I134" i="1" a="1"/>
  <c r="I134" i="1" s="1"/>
  <c r="K127" i="1" a="1"/>
  <c r="K127" i="1" s="1"/>
  <c r="L127" i="1" s="1" a="1"/>
  <c r="L127" i="1" s="1"/>
  <c r="I187" i="1" a="1"/>
  <c r="I187" i="1" s="1"/>
  <c r="O187" i="1" s="1"/>
  <c r="J184" i="1" a="1"/>
  <c r="J184" i="1" s="1"/>
  <c r="K173" i="1" a="1"/>
  <c r="K173" i="1" s="1"/>
  <c r="L173" i="1" s="1" a="1"/>
  <c r="L173" i="1" s="1"/>
  <c r="K165" i="1" a="1"/>
  <c r="K165" i="1" s="1"/>
  <c r="L165" i="1" s="1" a="1"/>
  <c r="L165" i="1" s="1"/>
  <c r="K154" i="1" a="1"/>
  <c r="K154" i="1" s="1"/>
  <c r="L154" i="1" s="1" a="1"/>
  <c r="L154" i="1" s="1"/>
  <c r="I153" i="1" a="1"/>
  <c r="I153" i="1" s="1"/>
  <c r="K146" i="1" a="1"/>
  <c r="K146" i="1" s="1"/>
  <c r="L146" i="1" s="1" a="1"/>
  <c r="L146" i="1" s="1"/>
  <c r="K131" i="1" a="1"/>
  <c r="K131" i="1" s="1"/>
  <c r="L131" i="1" s="1" a="1"/>
  <c r="L131" i="1" s="1"/>
  <c r="I129" i="1" a="1"/>
  <c r="I129" i="1" s="1"/>
  <c r="O129" i="1" s="1"/>
  <c r="K124" i="1" a="1"/>
  <c r="K124" i="1" s="1"/>
  <c r="L124" i="1" s="1" a="1"/>
  <c r="L124" i="1" s="1"/>
  <c r="I123" i="1" a="1"/>
  <c r="I123" i="1" s="1"/>
  <c r="K116" i="1" a="1"/>
  <c r="K116" i="1" s="1"/>
  <c r="L116" i="1" s="1" a="1"/>
  <c r="L116" i="1" s="1"/>
  <c r="I115" i="1" a="1"/>
  <c r="I115" i="1" s="1"/>
  <c r="K108" i="1" a="1"/>
  <c r="K108" i="1" s="1"/>
  <c r="L108" i="1" s="1" a="1"/>
  <c r="L108" i="1" s="1"/>
  <c r="I107" i="1" a="1"/>
  <c r="I107" i="1" s="1"/>
  <c r="O107" i="1" s="1"/>
  <c r="K100" i="1" a="1"/>
  <c r="K100" i="1" s="1"/>
  <c r="L100" i="1" s="1" a="1"/>
  <c r="L100" i="1" s="1"/>
  <c r="I99" i="1" a="1"/>
  <c r="I99" i="1" s="1"/>
  <c r="K92" i="1" a="1"/>
  <c r="K92" i="1" s="1"/>
  <c r="L92" i="1" s="1" a="1"/>
  <c r="L92" i="1" s="1"/>
  <c r="I91" i="1" a="1"/>
  <c r="I91" i="1" s="1"/>
  <c r="K84" i="1" a="1"/>
  <c r="K84" i="1" s="1"/>
  <c r="L84" i="1" s="1" a="1"/>
  <c r="L84" i="1" s="1"/>
  <c r="I83" i="1" a="1"/>
  <c r="I83" i="1" s="1"/>
  <c r="K76" i="1" a="1"/>
  <c r="K76" i="1" s="1"/>
  <c r="L76" i="1" s="1" a="1"/>
  <c r="L76" i="1" s="1"/>
  <c r="I146" i="1" a="1"/>
  <c r="I146" i="1" s="1"/>
  <c r="O146" i="1" s="1"/>
  <c r="I145" i="1" a="1"/>
  <c r="I145" i="1" s="1"/>
  <c r="O145" i="1" s="1"/>
  <c r="I127" i="1" a="1"/>
  <c r="I127" i="1" s="1"/>
  <c r="I126" i="1" a="1"/>
  <c r="I126" i="1" s="1"/>
  <c r="O126" i="1" s="1"/>
  <c r="K119" i="1" a="1"/>
  <c r="K119" i="1" s="1"/>
  <c r="L119" i="1" s="1" a="1"/>
  <c r="L119" i="1" s="1"/>
  <c r="I118" i="1" a="1"/>
  <c r="I118" i="1" s="1"/>
  <c r="K111" i="1" a="1"/>
  <c r="K111" i="1" s="1"/>
  <c r="L111" i="1" s="1" a="1"/>
  <c r="L111" i="1" s="1"/>
  <c r="I110" i="1" a="1"/>
  <c r="I110" i="1" s="1"/>
  <c r="K103" i="1" a="1"/>
  <c r="K103" i="1" s="1"/>
  <c r="L103" i="1" s="1" a="1"/>
  <c r="L103" i="1" s="1"/>
  <c r="I102" i="1" a="1"/>
  <c r="I102" i="1" s="1"/>
  <c r="K95" i="1" a="1"/>
  <c r="K95" i="1" s="1"/>
  <c r="L95" i="1" s="1" a="1"/>
  <c r="L95" i="1" s="1"/>
  <c r="I94" i="1" a="1"/>
  <c r="I94" i="1" s="1"/>
  <c r="O94" i="1" s="1"/>
  <c r="K87" i="1" a="1"/>
  <c r="K87" i="1" s="1"/>
  <c r="L87" i="1" s="1" a="1"/>
  <c r="L87" i="1" s="1"/>
  <c r="I86" i="1" a="1"/>
  <c r="I86" i="1" s="1"/>
  <c r="K79" i="1" a="1"/>
  <c r="K79" i="1" s="1"/>
  <c r="L79" i="1" s="1" a="1"/>
  <c r="L79" i="1" s="1"/>
  <c r="I78" i="1" a="1"/>
  <c r="I78" i="1" s="1"/>
  <c r="K71" i="1" a="1"/>
  <c r="K71" i="1" s="1"/>
  <c r="L71" i="1" s="1" a="1"/>
  <c r="L71" i="1" s="1"/>
  <c r="I70" i="1" a="1"/>
  <c r="I70" i="1" s="1"/>
  <c r="I137" i="1" a="1"/>
  <c r="I137" i="1" s="1"/>
  <c r="O137" i="1" s="1"/>
  <c r="I131" i="1" a="1"/>
  <c r="I131" i="1" s="1"/>
  <c r="K122" i="1" a="1"/>
  <c r="K122" i="1" s="1"/>
  <c r="L122" i="1" s="1" a="1"/>
  <c r="L122" i="1" s="1"/>
  <c r="I121" i="1" a="1"/>
  <c r="I121" i="1" s="1"/>
  <c r="O121" i="1" s="1"/>
  <c r="K114" i="1" a="1"/>
  <c r="K114" i="1" s="1"/>
  <c r="L114" i="1" s="1" a="1"/>
  <c r="L114" i="1" s="1"/>
  <c r="I113" i="1" a="1"/>
  <c r="I113" i="1" s="1"/>
  <c r="K106" i="1" a="1"/>
  <c r="K106" i="1" s="1"/>
  <c r="L106" i="1" s="1" a="1"/>
  <c r="L106" i="1" s="1"/>
  <c r="I105" i="1" a="1"/>
  <c r="I105" i="1" s="1"/>
  <c r="H5" i="1" s="1"/>
  <c r="K98" i="1" a="1"/>
  <c r="K98" i="1" s="1"/>
  <c r="L98" i="1" s="1" a="1"/>
  <c r="L98" i="1" s="1"/>
  <c r="I97" i="1" a="1"/>
  <c r="I97" i="1" s="1"/>
  <c r="O97" i="1" s="1"/>
  <c r="K90" i="1" a="1"/>
  <c r="K90" i="1" s="1"/>
  <c r="L90" i="1" s="1" a="1"/>
  <c r="L90" i="1" s="1"/>
  <c r="I89" i="1" a="1"/>
  <c r="I89" i="1" s="1"/>
  <c r="O89" i="1" s="1"/>
  <c r="K82" i="1" a="1"/>
  <c r="K82" i="1" s="1"/>
  <c r="L82" i="1" s="1" a="1"/>
  <c r="L82" i="1" s="1"/>
  <c r="I81" i="1" a="1"/>
  <c r="I81" i="1" s="1"/>
  <c r="K74" i="1" a="1"/>
  <c r="K74" i="1" s="1"/>
  <c r="L74" i="1" s="1" a="1"/>
  <c r="L74" i="1" s="1"/>
  <c r="K130" i="1" a="1"/>
  <c r="K130" i="1" s="1"/>
  <c r="L130" i="1" s="1" a="1"/>
  <c r="L130" i="1" s="1"/>
  <c r="K125" i="1" a="1"/>
  <c r="K125" i="1" s="1"/>
  <c r="L125" i="1" s="1" a="1"/>
  <c r="L125" i="1" s="1"/>
  <c r="I124" i="1" a="1"/>
  <c r="I124" i="1" s="1"/>
  <c r="K117" i="1" a="1"/>
  <c r="K117" i="1" s="1"/>
  <c r="L117" i="1" s="1" a="1"/>
  <c r="L117" i="1" s="1"/>
  <c r="I116" i="1" a="1"/>
  <c r="I116" i="1" s="1"/>
  <c r="K109" i="1" a="1"/>
  <c r="K109" i="1" s="1"/>
  <c r="L109" i="1" s="1" a="1"/>
  <c r="L109" i="1" s="1"/>
  <c r="I108" i="1" a="1"/>
  <c r="I108" i="1" s="1"/>
  <c r="K101" i="1" a="1"/>
  <c r="K101" i="1" s="1"/>
  <c r="L101" i="1" s="1" a="1"/>
  <c r="L101" i="1" s="1"/>
  <c r="I100" i="1" a="1"/>
  <c r="I100" i="1" s="1"/>
  <c r="K93" i="1" a="1"/>
  <c r="K93" i="1" s="1"/>
  <c r="L93" i="1" s="1" a="1"/>
  <c r="L93" i="1" s="1"/>
  <c r="I92" i="1" a="1"/>
  <c r="I92" i="1" s="1"/>
  <c r="K85" i="1" a="1"/>
  <c r="K85" i="1" s="1"/>
  <c r="L85" i="1" s="1" a="1"/>
  <c r="L85" i="1" s="1"/>
  <c r="I84" i="1" a="1"/>
  <c r="I84" i="1" s="1"/>
  <c r="K77" i="1" a="1"/>
  <c r="K77" i="1" s="1"/>
  <c r="L77" i="1" s="1" a="1"/>
  <c r="L77" i="1" s="1"/>
  <c r="K138" i="1" a="1"/>
  <c r="K138" i="1" s="1"/>
  <c r="L138" i="1" s="1" a="1"/>
  <c r="L138" i="1" s="1"/>
  <c r="K120" i="1" a="1"/>
  <c r="K120" i="1" s="1"/>
  <c r="L120" i="1" s="1" a="1"/>
  <c r="L120" i="1" s="1"/>
  <c r="I119" i="1" a="1"/>
  <c r="I119" i="1" s="1"/>
  <c r="O119" i="1" s="1"/>
  <c r="K112" i="1" a="1"/>
  <c r="K112" i="1" s="1"/>
  <c r="L112" i="1" s="1" a="1"/>
  <c r="L112" i="1" s="1"/>
  <c r="I111" i="1" a="1"/>
  <c r="I111" i="1" s="1"/>
  <c r="K104" i="1" a="1"/>
  <c r="K104" i="1" s="1"/>
  <c r="L104" i="1" s="1" a="1"/>
  <c r="L104" i="1" s="1"/>
  <c r="I103" i="1" a="1"/>
  <c r="I103" i="1" s="1"/>
  <c r="K96" i="1" a="1"/>
  <c r="K96" i="1" s="1"/>
  <c r="L96" i="1" s="1" a="1"/>
  <c r="L96" i="1" s="1"/>
  <c r="I95" i="1" a="1"/>
  <c r="I95" i="1" s="1"/>
  <c r="K88" i="1" a="1"/>
  <c r="K88" i="1" s="1"/>
  <c r="L88" i="1" s="1" a="1"/>
  <c r="L88" i="1" s="1"/>
  <c r="I87" i="1" a="1"/>
  <c r="I87" i="1" s="1"/>
  <c r="O87" i="1" s="1"/>
  <c r="K80" i="1" a="1"/>
  <c r="K80" i="1" s="1"/>
  <c r="L80" i="1" s="1" a="1"/>
  <c r="L80" i="1" s="1"/>
  <c r="I79" i="1" a="1"/>
  <c r="I79" i="1" s="1"/>
  <c r="K72" i="1" a="1"/>
  <c r="K72" i="1" s="1"/>
  <c r="L72" i="1" s="1" a="1"/>
  <c r="L72" i="1" s="1"/>
  <c r="I71" i="1" a="1"/>
  <c r="I71" i="1" s="1"/>
  <c r="I138" i="1" a="1"/>
  <c r="I138" i="1" s="1"/>
  <c r="I133" i="1" a="1"/>
  <c r="I133" i="1" s="1"/>
  <c r="K132" i="1" a="1"/>
  <c r="K132" i="1" s="1"/>
  <c r="L132" i="1" s="1" a="1"/>
  <c r="L132" i="1" s="1"/>
  <c r="I130" i="1" a="1"/>
  <c r="I130" i="1" s="1"/>
  <c r="K123" i="1" a="1"/>
  <c r="K123" i="1" s="1"/>
  <c r="L123" i="1" s="1" a="1"/>
  <c r="L123" i="1" s="1"/>
  <c r="I122" i="1" a="1"/>
  <c r="I122" i="1" s="1"/>
  <c r="O122" i="1" s="1"/>
  <c r="K115" i="1" a="1"/>
  <c r="K115" i="1" s="1"/>
  <c r="L115" i="1" s="1" a="1"/>
  <c r="L115" i="1" s="1"/>
  <c r="I114" i="1" a="1"/>
  <c r="I114" i="1" s="1"/>
  <c r="K107" i="1" a="1"/>
  <c r="K107" i="1" s="1"/>
  <c r="L107" i="1" s="1" a="1"/>
  <c r="L107" i="1" s="1"/>
  <c r="I106" i="1" a="1"/>
  <c r="I106" i="1" s="1"/>
  <c r="K99" i="1" a="1"/>
  <c r="K99" i="1" s="1"/>
  <c r="L99" i="1" s="1" a="1"/>
  <c r="L99" i="1" s="1"/>
  <c r="I98" i="1" a="1"/>
  <c r="I98" i="1" s="1"/>
  <c r="K91" i="1" a="1"/>
  <c r="K91" i="1" s="1"/>
  <c r="L91" i="1" s="1" a="1"/>
  <c r="L91" i="1" s="1"/>
  <c r="I90" i="1" a="1"/>
  <c r="I90" i="1" s="1"/>
  <c r="O90" i="1" s="1"/>
  <c r="K83" i="1" a="1"/>
  <c r="K83" i="1" s="1"/>
  <c r="L83" i="1" s="1" a="1"/>
  <c r="L83" i="1" s="1"/>
  <c r="I82" i="1" a="1"/>
  <c r="I82" i="1" s="1"/>
  <c r="K75" i="1" a="1"/>
  <c r="K75" i="1" s="1"/>
  <c r="L75" i="1" s="1" a="1"/>
  <c r="L75" i="1" s="1"/>
  <c r="K139" i="1" a="1"/>
  <c r="K139" i="1" s="1"/>
  <c r="L139" i="1" s="1" a="1"/>
  <c r="L139" i="1" s="1"/>
  <c r="I125" i="1" a="1"/>
  <c r="I125" i="1" s="1"/>
  <c r="O125" i="1" s="1"/>
  <c r="K118" i="1" a="1"/>
  <c r="K118" i="1" s="1"/>
  <c r="L118" i="1" s="1" a="1"/>
  <c r="L118" i="1" s="1"/>
  <c r="I117" i="1" a="1"/>
  <c r="I117" i="1" s="1"/>
  <c r="O117" i="1" s="1"/>
  <c r="K110" i="1" a="1"/>
  <c r="K110" i="1" s="1"/>
  <c r="L110" i="1" s="1" a="1"/>
  <c r="L110" i="1" s="1"/>
  <c r="I109" i="1" a="1"/>
  <c r="I109" i="1" s="1"/>
  <c r="O109" i="1" s="1"/>
  <c r="K102" i="1" a="1"/>
  <c r="K102" i="1" s="1"/>
  <c r="L102" i="1" s="1" a="1"/>
  <c r="L102" i="1" s="1"/>
  <c r="I101" i="1" a="1"/>
  <c r="I101" i="1" s="1"/>
  <c r="K94" i="1" a="1"/>
  <c r="K94" i="1" s="1"/>
  <c r="L94" i="1" s="1" a="1"/>
  <c r="L94" i="1" s="1"/>
  <c r="I93" i="1" a="1"/>
  <c r="I93" i="1" s="1"/>
  <c r="O93" i="1" s="1"/>
  <c r="K86" i="1" a="1"/>
  <c r="K86" i="1" s="1"/>
  <c r="L86" i="1" s="1" a="1"/>
  <c r="L86" i="1" s="1"/>
  <c r="I85" i="1" a="1"/>
  <c r="I85" i="1" s="1"/>
  <c r="O85" i="1" s="1"/>
  <c r="K78" i="1" a="1"/>
  <c r="K78" i="1" s="1"/>
  <c r="L78" i="1" s="1" a="1"/>
  <c r="L78" i="1" s="1"/>
  <c r="I77" i="1" a="1"/>
  <c r="I77" i="1" s="1"/>
  <c r="O77" i="1" s="1"/>
  <c r="K70" i="1" a="1"/>
  <c r="K70" i="1" s="1"/>
  <c r="L70" i="1" s="1" a="1"/>
  <c r="L70" i="1" s="1"/>
  <c r="I139" i="1" a="1"/>
  <c r="I139" i="1" s="1"/>
  <c r="I132" i="1" a="1"/>
  <c r="I132" i="1" s="1"/>
  <c r="K126" i="1" a="1"/>
  <c r="K126" i="1" s="1"/>
  <c r="L126" i="1" s="1" a="1"/>
  <c r="L126" i="1" s="1"/>
  <c r="K121" i="1" a="1"/>
  <c r="K121" i="1" s="1"/>
  <c r="L121" i="1" s="1" a="1"/>
  <c r="L121" i="1" s="1"/>
  <c r="I120" i="1" a="1"/>
  <c r="I120" i="1" s="1"/>
  <c r="K113" i="1" a="1"/>
  <c r="K113" i="1" s="1"/>
  <c r="L113" i="1" s="1" a="1"/>
  <c r="L113" i="1" s="1"/>
  <c r="I112" i="1" a="1"/>
  <c r="I112" i="1" s="1"/>
  <c r="K105" i="1" a="1"/>
  <c r="K105" i="1" s="1"/>
  <c r="L105" i="1" s="1" a="1"/>
  <c r="L105" i="1" s="1"/>
  <c r="I104" i="1" a="1"/>
  <c r="I104" i="1" s="1"/>
  <c r="K97" i="1" a="1"/>
  <c r="K97" i="1" s="1"/>
  <c r="L97" i="1" s="1" a="1"/>
  <c r="L97" i="1" s="1"/>
  <c r="I96" i="1" a="1"/>
  <c r="I96" i="1" s="1"/>
  <c r="K89" i="1" a="1"/>
  <c r="K89" i="1" s="1"/>
  <c r="L89" i="1" s="1" a="1"/>
  <c r="L89" i="1" s="1"/>
  <c r="I88" i="1" a="1"/>
  <c r="I88" i="1" s="1"/>
  <c r="K81" i="1" a="1"/>
  <c r="K81" i="1" s="1"/>
  <c r="L81" i="1" s="1" a="1"/>
  <c r="L81" i="1" s="1"/>
  <c r="I80" i="1" a="1"/>
  <c r="I80" i="1" s="1"/>
  <c r="K73" i="1" a="1"/>
  <c r="K73" i="1" s="1"/>
  <c r="L73" i="1" s="1" a="1"/>
  <c r="L73" i="1" s="1"/>
  <c r="C5" i="1"/>
  <c r="K5" i="1"/>
  <c r="K4" i="1" s="1"/>
  <c r="N32" i="1" a="1"/>
  <c r="N32" i="1" s="1"/>
  <c r="K33" i="1" a="1"/>
  <c r="K33" i="1" s="1"/>
  <c r="L33" i="1" s="1" a="1"/>
  <c r="L33" i="1" s="1"/>
  <c r="V33" i="1" a="1"/>
  <c r="V33" i="1" s="1"/>
  <c r="I34" i="1" a="1"/>
  <c r="I34" i="1" s="1"/>
  <c r="O34" i="1" s="1"/>
  <c r="N40" i="1" a="1"/>
  <c r="N40" i="1" s="1"/>
  <c r="S42" i="1" a="1"/>
  <c r="S42" i="1" s="1"/>
  <c r="K44" i="1" a="1"/>
  <c r="K44" i="1" s="1"/>
  <c r="L44" i="1" s="1" a="1"/>
  <c r="L44" i="1" s="1"/>
  <c r="R44" i="1" a="1"/>
  <c r="R44" i="1" s="1"/>
  <c r="J45" i="1" a="1"/>
  <c r="J45" i="1" s="1"/>
  <c r="Q45" i="1" a="1"/>
  <c r="Q45" i="1" s="1"/>
  <c r="M45" i="1" s="1"/>
  <c r="V46" i="1" a="1"/>
  <c r="V46" i="1" s="1"/>
  <c r="I47" i="1" a="1"/>
  <c r="I47" i="1" s="1"/>
  <c r="O47" i="1"/>
  <c r="U47" i="1" a="1"/>
  <c r="U47" i="1" s="1"/>
  <c r="N48" i="1" a="1"/>
  <c r="N48" i="1" s="1"/>
  <c r="S50" i="1" a="1"/>
  <c r="S50" i="1" s="1"/>
  <c r="K52" i="1" a="1"/>
  <c r="K52" i="1" s="1"/>
  <c r="L52" i="1" s="1" a="1"/>
  <c r="L52" i="1" s="1"/>
  <c r="R52" i="1" a="1"/>
  <c r="R52" i="1" s="1"/>
  <c r="J53" i="1" a="1"/>
  <c r="J53" i="1" s="1"/>
  <c r="Q53" i="1" a="1"/>
  <c r="Q53" i="1" s="1"/>
  <c r="V54" i="1" a="1"/>
  <c r="V54" i="1" s="1"/>
  <c r="I55" i="1" a="1"/>
  <c r="I55" i="1" s="1"/>
  <c r="O55" i="1" s="1"/>
  <c r="U55" i="1" a="1"/>
  <c r="U55" i="1" s="1"/>
  <c r="N56" i="1" a="1"/>
  <c r="N56" i="1" s="1"/>
  <c r="S58" i="1" a="1"/>
  <c r="S58" i="1" s="1"/>
  <c r="K60" i="1" a="1"/>
  <c r="K60" i="1" s="1"/>
  <c r="L60" i="1" s="1" a="1"/>
  <c r="L60" i="1" s="1"/>
  <c r="R60" i="1" a="1"/>
  <c r="R60" i="1" s="1"/>
  <c r="J61" i="1" a="1"/>
  <c r="J61" i="1" s="1"/>
  <c r="Q61" i="1" a="1"/>
  <c r="Q61" i="1" s="1"/>
  <c r="M61" i="1" s="1"/>
  <c r="V62" i="1" a="1"/>
  <c r="V62" i="1" s="1"/>
  <c r="I63" i="1" a="1"/>
  <c r="I63" i="1" s="1"/>
  <c r="O63" i="1"/>
  <c r="U63" i="1" a="1"/>
  <c r="U63" i="1" s="1"/>
  <c r="N64" i="1" a="1"/>
  <c r="N64" i="1" s="1"/>
  <c r="S66" i="1" a="1"/>
  <c r="S66" i="1" s="1"/>
  <c r="N67" i="1" a="1"/>
  <c r="N67" i="1" s="1"/>
  <c r="U67" i="1" a="1"/>
  <c r="U67" i="1" s="1"/>
  <c r="O67" i="1" s="1"/>
  <c r="V68" i="1" a="1"/>
  <c r="V68" i="1" s="1"/>
  <c r="S70" i="1" a="1"/>
  <c r="S70" i="1" s="1"/>
  <c r="U72" i="1" a="1"/>
  <c r="U72" i="1" s="1"/>
  <c r="I73" i="1" a="1"/>
  <c r="I73" i="1" s="1"/>
  <c r="O73" i="1" s="1"/>
  <c r="I75" i="1" a="1"/>
  <c r="I75" i="1" s="1"/>
  <c r="K35" i="1" a="1"/>
  <c r="K35" i="1" s="1"/>
  <c r="L35" i="1" s="1" a="1"/>
  <c r="L35" i="1" s="1"/>
  <c r="V35" i="1" a="1"/>
  <c r="V35" i="1" s="1"/>
  <c r="I36" i="1" a="1"/>
  <c r="I36" i="1" s="1"/>
  <c r="V38" i="1" a="1"/>
  <c r="V38" i="1" s="1"/>
  <c r="I39" i="1" a="1"/>
  <c r="I39" i="1" s="1"/>
  <c r="O39" i="1"/>
  <c r="U39" i="1" a="1"/>
  <c r="U39"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Q307" i="1" a="1"/>
  <c r="Q307" i="1" s="1"/>
  <c r="M307" i="1" s="1"/>
  <c r="Q299" i="1" a="1"/>
  <c r="Q299" i="1" s="1"/>
  <c r="M299" i="1" s="1"/>
  <c r="Q292" i="1" a="1"/>
  <c r="Q292" i="1" s="1"/>
  <c r="M292" i="1" s="1"/>
  <c r="R290" i="1" a="1"/>
  <c r="R290" i="1" s="1"/>
  <c r="Q306" i="1" a="1"/>
  <c r="Q306" i="1" s="1"/>
  <c r="M306" i="1" s="1"/>
  <c r="Q298" i="1" a="1"/>
  <c r="Q298" i="1" s="1"/>
  <c r="M298" i="1" s="1"/>
  <c r="Q295" i="1" a="1"/>
  <c r="Q295" i="1" s="1"/>
  <c r="M295" i="1" s="1"/>
  <c r="Q305" i="1" a="1"/>
  <c r="Q305" i="1" s="1"/>
  <c r="M305" i="1" s="1"/>
  <c r="Q297" i="1" a="1"/>
  <c r="Q297" i="1" s="1"/>
  <c r="M297" i="1" s="1"/>
  <c r="R296" i="1" a="1"/>
  <c r="R296" i="1" s="1"/>
  <c r="Q290" i="1" a="1"/>
  <c r="Q290" i="1" s="1"/>
  <c r="M290" i="1" s="1"/>
  <c r="Q304" i="1" a="1"/>
  <c r="Q304" i="1" s="1"/>
  <c r="M304" i="1" s="1"/>
  <c r="Q293" i="1" a="1"/>
  <c r="Q293" i="1" s="1"/>
  <c r="M293" i="1" s="1"/>
  <c r="Q303" i="1" a="1"/>
  <c r="Q303" i="1" s="1"/>
  <c r="M303" i="1" s="1"/>
  <c r="Q296" i="1" a="1"/>
  <c r="Q296" i="1" s="1"/>
  <c r="M296" i="1" s="1"/>
  <c r="Q302" i="1" a="1"/>
  <c r="Q302" i="1" s="1"/>
  <c r="M302" i="1" s="1"/>
  <c r="Q291" i="1" a="1"/>
  <c r="Q291" i="1" s="1"/>
  <c r="M291" i="1" s="1"/>
  <c r="Q310" i="1" a="1"/>
  <c r="Q310" i="1" s="1"/>
  <c r="M310" i="1" s="1"/>
  <c r="Q309" i="1" a="1"/>
  <c r="Q309" i="1" s="1"/>
  <c r="M309" i="1" s="1"/>
  <c r="Q301" i="1" a="1"/>
  <c r="Q301" i="1" s="1"/>
  <c r="M301" i="1" s="1"/>
  <c r="Q294" i="1" a="1"/>
  <c r="Q294" i="1" s="1"/>
  <c r="M294" i="1" s="1"/>
  <c r="Q308" i="1" a="1"/>
  <c r="Q308" i="1" s="1"/>
  <c r="M308" i="1" s="1"/>
  <c r="Q300" i="1" a="1"/>
  <c r="Q300" i="1" s="1"/>
  <c r="M300" i="1" s="1"/>
  <c r="R293" i="1" a="1"/>
  <c r="R293" i="1" s="1"/>
  <c r="R292" i="1" a="1"/>
  <c r="R292" i="1" s="1"/>
  <c r="Q289" i="1" a="1"/>
  <c r="Q289" i="1" s="1"/>
  <c r="M289" i="1" s="1"/>
  <c r="R284" i="1" a="1"/>
  <c r="R284" i="1" s="1"/>
  <c r="R282" i="1" a="1"/>
  <c r="R282" i="1" s="1"/>
  <c r="R280" i="1" a="1"/>
  <c r="R280" i="1" s="1"/>
  <c r="R278" i="1" a="1"/>
  <c r="R278" i="1" s="1"/>
  <c r="R276" i="1" a="1"/>
  <c r="R276" i="1" s="1"/>
  <c r="R274" i="1" a="1"/>
  <c r="R274" i="1" s="1"/>
  <c r="R272" i="1" a="1"/>
  <c r="R272" i="1" s="1"/>
  <c r="R270" i="1" a="1"/>
  <c r="R270" i="1" s="1"/>
  <c r="R268" i="1" a="1"/>
  <c r="R268" i="1" s="1"/>
  <c r="R266" i="1" a="1"/>
  <c r="R266" i="1" s="1"/>
  <c r="R264" i="1" a="1"/>
  <c r="R264" i="1" s="1"/>
  <c r="R262" i="1" a="1"/>
  <c r="R262" i="1" s="1"/>
  <c r="R260" i="1" a="1"/>
  <c r="R260" i="1" s="1"/>
  <c r="Q288" i="1" a="1"/>
  <c r="Q288" i="1" s="1"/>
  <c r="M288" i="1" s="1"/>
  <c r="R287" i="1" a="1"/>
  <c r="R287" i="1" s="1"/>
  <c r="Q284" i="1" a="1"/>
  <c r="Q284" i="1" s="1"/>
  <c r="M284" i="1" s="1"/>
  <c r="R294" i="1" a="1"/>
  <c r="R294" i="1" s="1"/>
  <c r="Q287" i="1" a="1"/>
  <c r="Q287" i="1" s="1"/>
  <c r="M287" i="1" s="1"/>
  <c r="R291" i="1" a="1"/>
  <c r="R291" i="1" s="1"/>
  <c r="R286" i="1" a="1"/>
  <c r="R286" i="1" s="1"/>
  <c r="R289" i="1" a="1"/>
  <c r="R289" i="1" s="1"/>
  <c r="R295" i="1" a="1"/>
  <c r="R295" i="1" s="1"/>
  <c r="R288" i="1" a="1"/>
  <c r="R288" i="1" s="1"/>
  <c r="R283" i="1" a="1"/>
  <c r="R283" i="1" s="1"/>
  <c r="Q274" i="1" a="1"/>
  <c r="Q274" i="1" s="1"/>
  <c r="M274" i="1" s="1"/>
  <c r="R269" i="1" a="1"/>
  <c r="R269" i="1" s="1"/>
  <c r="Q267" i="1" a="1"/>
  <c r="Q267" i="1" s="1"/>
  <c r="M267" i="1" s="1"/>
  <c r="R263" i="1" a="1"/>
  <c r="R263" i="1" s="1"/>
  <c r="Q262" i="1" a="1"/>
  <c r="Q262" i="1" s="1"/>
  <c r="M262" i="1" s="1"/>
  <c r="Q256" i="1" a="1"/>
  <c r="Q256" i="1" s="1"/>
  <c r="M256" i="1" s="1"/>
  <c r="R255" i="1" a="1"/>
  <c r="R255" i="1" s="1"/>
  <c r="R250" i="1" a="1"/>
  <c r="R250" i="1" s="1"/>
  <c r="Q245" i="1" a="1"/>
  <c r="Q245" i="1" s="1"/>
  <c r="M245" i="1" s="1"/>
  <c r="Q240" i="1" a="1"/>
  <c r="Q240" i="1" s="1"/>
  <c r="M240" i="1" s="1"/>
  <c r="R239" i="1" a="1"/>
  <c r="R239" i="1" s="1"/>
  <c r="R285" i="1" a="1"/>
  <c r="R285" i="1" s="1"/>
  <c r="Q283" i="1" a="1"/>
  <c r="Q283" i="1" s="1"/>
  <c r="M283" i="1" s="1"/>
  <c r="Q276" i="1" a="1"/>
  <c r="Q276" i="1" s="1"/>
  <c r="M276" i="1" s="1"/>
  <c r="R271" i="1" a="1"/>
  <c r="R271" i="1" s="1"/>
  <c r="Q269" i="1" a="1"/>
  <c r="Q269" i="1" s="1"/>
  <c r="M269" i="1" s="1"/>
  <c r="Q263" i="1" a="1"/>
  <c r="Q263" i="1" s="1"/>
  <c r="M263" i="1" s="1"/>
  <c r="Q255" i="1" a="1"/>
  <c r="Q255" i="1" s="1"/>
  <c r="M255" i="1" s="1"/>
  <c r="Q250" i="1" a="1"/>
  <c r="Q250" i="1" s="1"/>
  <c r="M250" i="1" s="1"/>
  <c r="R249" i="1" a="1"/>
  <c r="R249" i="1" s="1"/>
  <c r="Q285" i="1" a="1"/>
  <c r="Q285" i="1" s="1"/>
  <c r="M285" i="1" s="1"/>
  <c r="Q278" i="1" a="1"/>
  <c r="Q278" i="1" s="1"/>
  <c r="M278" i="1" s="1"/>
  <c r="R273" i="1" a="1"/>
  <c r="R273" i="1" s="1"/>
  <c r="Q271" i="1" a="1"/>
  <c r="Q271" i="1" s="1"/>
  <c r="M271" i="1" s="1"/>
  <c r="R259" i="1" a="1"/>
  <c r="R259" i="1" s="1"/>
  <c r="R254" i="1" a="1"/>
  <c r="R254" i="1" s="1"/>
  <c r="Q249" i="1" a="1"/>
  <c r="Q249" i="1" s="1"/>
  <c r="M249" i="1" s="1"/>
  <c r="Q244" i="1" a="1"/>
  <c r="Q244" i="1" s="1"/>
  <c r="M244" i="1" s="1"/>
  <c r="R243" i="1" a="1"/>
  <c r="R243" i="1" s="1"/>
  <c r="R238" i="1" a="1"/>
  <c r="R238" i="1" s="1"/>
  <c r="Q233" i="1" a="1"/>
  <c r="Q233" i="1" s="1"/>
  <c r="M233" i="1" s="1"/>
  <c r="Q228" i="1" a="1"/>
  <c r="Q228" i="1" s="1"/>
  <c r="M228" i="1" s="1"/>
  <c r="R227" i="1" a="1"/>
  <c r="R227" i="1" s="1"/>
  <c r="Q280" i="1" a="1"/>
  <c r="Q280" i="1" s="1"/>
  <c r="M280" i="1" s="1"/>
  <c r="R275" i="1" a="1"/>
  <c r="R275" i="1" s="1"/>
  <c r="Q273" i="1" a="1"/>
  <c r="Q273" i="1" s="1"/>
  <c r="M273" i="1" s="1"/>
  <c r="Q264" i="1" a="1"/>
  <c r="Q264" i="1" s="1"/>
  <c r="M264" i="1" s="1"/>
  <c r="Q259" i="1" a="1"/>
  <c r="Q259" i="1" s="1"/>
  <c r="M259" i="1" s="1"/>
  <c r="Q254" i="1" a="1"/>
  <c r="Q254" i="1" s="1"/>
  <c r="M254" i="1" s="1"/>
  <c r="R253" i="1" a="1"/>
  <c r="R253" i="1" s="1"/>
  <c r="R248" i="1" a="1"/>
  <c r="R248" i="1" s="1"/>
  <c r="Q243" i="1" a="1"/>
  <c r="Q243" i="1" s="1"/>
  <c r="M243" i="1" s="1"/>
  <c r="Q282" i="1" a="1"/>
  <c r="Q282" i="1" s="1"/>
  <c r="M282" i="1" s="1"/>
  <c r="R277" i="1" a="1"/>
  <c r="R277" i="1" s="1"/>
  <c r="Q275" i="1" a="1"/>
  <c r="Q275" i="1" s="1"/>
  <c r="M275" i="1" s="1"/>
  <c r="Q266" i="1" a="1"/>
  <c r="Q266" i="1" s="1"/>
  <c r="M266" i="1" s="1"/>
  <c r="R258" i="1" a="1"/>
  <c r="R258" i="1" s="1"/>
  <c r="Q253" i="1" a="1"/>
  <c r="Q253" i="1" s="1"/>
  <c r="M253" i="1" s="1"/>
  <c r="Q248" i="1" a="1"/>
  <c r="Q248" i="1" s="1"/>
  <c r="M248" i="1" s="1"/>
  <c r="R247" i="1" a="1"/>
  <c r="R247" i="1" s="1"/>
  <c r="R242" i="1" a="1"/>
  <c r="R242" i="1" s="1"/>
  <c r="Q237" i="1" a="1"/>
  <c r="Q237" i="1" s="1"/>
  <c r="M237" i="1" s="1"/>
  <c r="Q232" i="1" a="1"/>
  <c r="Q232" i="1" s="1"/>
  <c r="M232" i="1" s="1"/>
  <c r="R231" i="1" a="1"/>
  <c r="R231" i="1" s="1"/>
  <c r="Q286" i="1" a="1"/>
  <c r="Q286" i="1" s="1"/>
  <c r="M286" i="1" s="1"/>
  <c r="R279" i="1" a="1"/>
  <c r="R279" i="1" s="1"/>
  <c r="Q277" i="1" a="1"/>
  <c r="Q277" i="1" s="1"/>
  <c r="M277" i="1" s="1"/>
  <c r="Q268" i="1" a="1"/>
  <c r="Q268" i="1" s="1"/>
  <c r="M268" i="1" s="1"/>
  <c r="R261" i="1" a="1"/>
  <c r="R261" i="1" s="1"/>
  <c r="Q260" i="1" a="1"/>
  <c r="Q260" i="1" s="1"/>
  <c r="M260" i="1" s="1"/>
  <c r="Q258" i="1" a="1"/>
  <c r="Q258" i="1" s="1"/>
  <c r="M258" i="1" s="1"/>
  <c r="R257" i="1" a="1"/>
  <c r="R257" i="1" s="1"/>
  <c r="R252" i="1" a="1"/>
  <c r="R252" i="1" s="1"/>
  <c r="Q247" i="1" a="1"/>
  <c r="Q247" i="1" s="1"/>
  <c r="M247" i="1" s="1"/>
  <c r="Q242" i="1" a="1"/>
  <c r="Q242" i="1" s="1"/>
  <c r="M242" i="1" s="1"/>
  <c r="R241" i="1" a="1"/>
  <c r="R241" i="1" s="1"/>
  <c r="R236" i="1" a="1"/>
  <c r="R236" i="1" s="1"/>
  <c r="Q231" i="1" a="1"/>
  <c r="Q231" i="1" s="1"/>
  <c r="M231" i="1" s="1"/>
  <c r="Q226" i="1" a="1"/>
  <c r="Q226" i="1" s="1"/>
  <c r="M226" i="1" s="1"/>
  <c r="R225" i="1" a="1"/>
  <c r="R225" i="1" s="1"/>
  <c r="R281" i="1" a="1"/>
  <c r="R281" i="1" s="1"/>
  <c r="Q279" i="1" a="1"/>
  <c r="Q279" i="1" s="1"/>
  <c r="M279" i="1" s="1"/>
  <c r="Q270" i="1" a="1"/>
  <c r="Q270" i="1" s="1"/>
  <c r="M270" i="1" s="1"/>
  <c r="R265" i="1" a="1"/>
  <c r="R265" i="1" s="1"/>
  <c r="Q261" i="1" a="1"/>
  <c r="Q261" i="1" s="1"/>
  <c r="M261" i="1" s="1"/>
  <c r="Q257" i="1" a="1"/>
  <c r="Q257" i="1" s="1"/>
  <c r="M257" i="1" s="1"/>
  <c r="Q252" i="1" a="1"/>
  <c r="Q252" i="1" s="1"/>
  <c r="M252" i="1" s="1"/>
  <c r="R251" i="1" a="1"/>
  <c r="R251" i="1" s="1"/>
  <c r="R246" i="1" a="1"/>
  <c r="R246" i="1" s="1"/>
  <c r="Q241" i="1" a="1"/>
  <c r="Q241" i="1" s="1"/>
  <c r="M241" i="1" s="1"/>
  <c r="Q236" i="1" a="1"/>
  <c r="Q236" i="1" s="1"/>
  <c r="M236" i="1" s="1"/>
  <c r="R235" i="1" a="1"/>
  <c r="R235" i="1" s="1"/>
  <c r="Q281" i="1" a="1"/>
  <c r="Q281" i="1" s="1"/>
  <c r="M281" i="1" s="1"/>
  <c r="Q272" i="1" a="1"/>
  <c r="Q272" i="1" s="1"/>
  <c r="M272" i="1" s="1"/>
  <c r="R267" i="1" a="1"/>
  <c r="R267" i="1" s="1"/>
  <c r="Q265" i="1" a="1"/>
  <c r="Q265" i="1" s="1"/>
  <c r="M265" i="1" s="1"/>
  <c r="R256" i="1" a="1"/>
  <c r="R256" i="1" s="1"/>
  <c r="Q251" i="1" a="1"/>
  <c r="Q251" i="1" s="1"/>
  <c r="M251" i="1" s="1"/>
  <c r="Q246" i="1" a="1"/>
  <c r="Q246" i="1" s="1"/>
  <c r="M246" i="1" s="1"/>
  <c r="R245" i="1" a="1"/>
  <c r="R245" i="1" s="1"/>
  <c r="R240" i="1" a="1"/>
  <c r="R240" i="1" s="1"/>
  <c r="Q235" i="1" a="1"/>
  <c r="Q235" i="1" s="1"/>
  <c r="M235" i="1" s="1"/>
  <c r="R229" i="1" a="1"/>
  <c r="R229" i="1" s="1"/>
  <c r="R224" i="1" a="1"/>
  <c r="R224" i="1" s="1"/>
  <c r="Q229" i="1" a="1"/>
  <c r="Q229" i="1" s="1"/>
  <c r="M229" i="1" s="1"/>
  <c r="Q227" i="1" a="1"/>
  <c r="Q227" i="1" s="1"/>
  <c r="M227" i="1" s="1"/>
  <c r="Q224" i="1" a="1"/>
  <c r="Q224" i="1" s="1"/>
  <c r="M224" i="1" s="1"/>
  <c r="R244" i="1" a="1"/>
  <c r="R244" i="1" s="1"/>
  <c r="R237" i="1" a="1"/>
  <c r="R237" i="1" s="1"/>
  <c r="R234" i="1" a="1"/>
  <c r="R234" i="1" s="1"/>
  <c r="R233" i="1" a="1"/>
  <c r="R233" i="1" s="1"/>
  <c r="R232" i="1" a="1"/>
  <c r="R232" i="1" s="1"/>
  <c r="Q225" i="1" a="1"/>
  <c r="Q225" i="1" s="1"/>
  <c r="M225" i="1" s="1"/>
  <c r="Q223" i="1" a="1"/>
  <c r="Q223" i="1" s="1"/>
  <c r="M223" i="1" s="1"/>
  <c r="R222" i="1" a="1"/>
  <c r="R222" i="1" s="1"/>
  <c r="R217" i="1" a="1"/>
  <c r="R217" i="1" s="1"/>
  <c r="Q213" i="1" a="1"/>
  <c r="Q213" i="1" s="1"/>
  <c r="M213" i="1" s="1"/>
  <c r="Q212" i="1" a="1"/>
  <c r="Q212" i="1" s="1"/>
  <c r="M212" i="1" s="1"/>
  <c r="Q211" i="1" a="1"/>
  <c r="Q211" i="1" s="1"/>
  <c r="M211" i="1" s="1"/>
  <c r="Q210" i="1" a="1"/>
  <c r="Q210" i="1" s="1"/>
  <c r="M210"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239" i="1" a="1"/>
  <c r="Q239" i="1" s="1"/>
  <c r="M239" i="1" s="1"/>
  <c r="Q234" i="1" a="1"/>
  <c r="Q234" i="1" s="1"/>
  <c r="M234" i="1" s="1"/>
  <c r="R228" i="1" a="1"/>
  <c r="R228" i="1" s="1"/>
  <c r="Q238" i="1" a="1"/>
  <c r="Q238" i="1" s="1"/>
  <c r="M238" i="1" s="1"/>
  <c r="R230" i="1" a="1"/>
  <c r="R230" i="1" s="1"/>
  <c r="R226" i="1" a="1"/>
  <c r="R226" i="1" s="1"/>
  <c r="Q219" i="1" a="1"/>
  <c r="Q219" i="1" s="1"/>
  <c r="M219" i="1" s="1"/>
  <c r="R218" i="1" a="1"/>
  <c r="R218" i="1" s="1"/>
  <c r="Q215" i="1" a="1"/>
  <c r="Q215" i="1" s="1"/>
  <c r="M215" i="1" s="1"/>
  <c r="R220" i="1" a="1"/>
  <c r="R220" i="1" s="1"/>
  <c r="R207" i="1" a="1"/>
  <c r="R207" i="1" s="1"/>
  <c r="R199" i="1" a="1"/>
  <c r="R199" i="1" s="1"/>
  <c r="R191" i="1" a="1"/>
  <c r="R191" i="1" s="1"/>
  <c r="R183" i="1" a="1"/>
  <c r="R183" i="1" s="1"/>
  <c r="Q230" i="1" a="1"/>
  <c r="Q230" i="1" s="1"/>
  <c r="M230" i="1" s="1"/>
  <c r="Q220" i="1" a="1"/>
  <c r="Q220" i="1" s="1"/>
  <c r="M220" i="1" s="1"/>
  <c r="R219" i="1" a="1"/>
  <c r="R219" i="1" s="1"/>
  <c r="R214" i="1" a="1"/>
  <c r="R214" i="1" s="1"/>
  <c r="R205" i="1" a="1"/>
  <c r="R205" i="1" s="1"/>
  <c r="R197" i="1" a="1"/>
  <c r="R197" i="1" s="1"/>
  <c r="R189" i="1" a="1"/>
  <c r="R189" i="1" s="1"/>
  <c r="Q218" i="1" a="1"/>
  <c r="Q218" i="1" s="1"/>
  <c r="M218" i="1" s="1"/>
  <c r="R215" i="1" a="1"/>
  <c r="R215" i="1" s="1"/>
  <c r="Q214" i="1" a="1"/>
  <c r="Q214" i="1" s="1"/>
  <c r="M214" i="1" s="1"/>
  <c r="R213" i="1" a="1"/>
  <c r="R213" i="1" s="1"/>
  <c r="R208" i="1" a="1"/>
  <c r="R208" i="1" s="1"/>
  <c r="R200" i="1" a="1"/>
  <c r="R200" i="1" s="1"/>
  <c r="R223" i="1" a="1"/>
  <c r="R223" i="1" s="1"/>
  <c r="R216" i="1" a="1"/>
  <c r="R216" i="1" s="1"/>
  <c r="R211" i="1" a="1"/>
  <c r="R211" i="1" s="1"/>
  <c r="R203" i="1" a="1"/>
  <c r="R203" i="1" s="1"/>
  <c r="R195" i="1" a="1"/>
  <c r="R195" i="1" s="1"/>
  <c r="R187" i="1" a="1"/>
  <c r="R187" i="1" s="1"/>
  <c r="R179" i="1" a="1"/>
  <c r="R179" i="1" s="1"/>
  <c r="R206" i="1" a="1"/>
  <c r="R206" i="1" s="1"/>
  <c r="R198" i="1" a="1"/>
  <c r="R198" i="1" s="1"/>
  <c r="R190" i="1" a="1"/>
  <c r="R190" i="1" s="1"/>
  <c r="R182" i="1" a="1"/>
  <c r="R182" i="1" s="1"/>
  <c r="Q222" i="1" a="1"/>
  <c r="Q222" i="1" s="1"/>
  <c r="M222" i="1" s="1"/>
  <c r="R221" i="1" a="1"/>
  <c r="R221" i="1" s="1"/>
  <c r="Q216" i="1" a="1"/>
  <c r="Q216" i="1" s="1"/>
  <c r="M216" i="1" s="1"/>
  <c r="R209" i="1" a="1"/>
  <c r="R209" i="1" s="1"/>
  <c r="R201" i="1" a="1"/>
  <c r="R201" i="1" s="1"/>
  <c r="Q221" i="1" a="1"/>
  <c r="Q221" i="1" s="1"/>
  <c r="M221" i="1" s="1"/>
  <c r="Q217" i="1" a="1"/>
  <c r="Q217" i="1" s="1"/>
  <c r="M217" i="1" s="1"/>
  <c r="R212" i="1" a="1"/>
  <c r="R212" i="1" s="1"/>
  <c r="R204" i="1" a="1"/>
  <c r="R204" i="1" s="1"/>
  <c r="R196" i="1" a="1"/>
  <c r="R196" i="1" s="1"/>
  <c r="R188" i="1" a="1"/>
  <c r="R188" i="1" s="1"/>
  <c r="R180" i="1" a="1"/>
  <c r="R180" i="1" s="1"/>
  <c r="R186" i="1" a="1"/>
  <c r="R186" i="1" s="1"/>
  <c r="R174" i="1" a="1"/>
  <c r="R174" i="1" s="1"/>
  <c r="Q172" i="1" a="1"/>
  <c r="Q172" i="1" s="1"/>
  <c r="M172" i="1" s="1"/>
  <c r="R166" i="1" a="1"/>
  <c r="R166" i="1" s="1"/>
  <c r="Q164" i="1" a="1"/>
  <c r="Q164" i="1" s="1"/>
  <c r="M164" i="1" s="1"/>
  <c r="Q157" i="1" a="1"/>
  <c r="Q157" i="1" s="1"/>
  <c r="M157" i="1" s="1"/>
  <c r="R155" i="1" a="1"/>
  <c r="R155" i="1" s="1"/>
  <c r="Q149" i="1" a="1"/>
  <c r="Q149" i="1" s="1"/>
  <c r="M149" i="1" s="1"/>
  <c r="R147" i="1" a="1"/>
  <c r="R147" i="1" s="1"/>
  <c r="Q141" i="1" a="1"/>
  <c r="Q141" i="1" s="1"/>
  <c r="M141" i="1" s="1"/>
  <c r="R139" i="1" a="1"/>
  <c r="R139" i="1" s="1"/>
  <c r="Q133" i="1" a="1"/>
  <c r="Q133" i="1" s="1"/>
  <c r="M133" i="1" s="1"/>
  <c r="R202" i="1" a="1"/>
  <c r="R202" i="1" s="1"/>
  <c r="R192" i="1" a="1"/>
  <c r="R192" i="1" s="1"/>
  <c r="R181" i="1" a="1"/>
  <c r="R181" i="1" s="1"/>
  <c r="R175" i="1" a="1"/>
  <c r="R175" i="1" s="1"/>
  <c r="Q173" i="1" a="1"/>
  <c r="Q173" i="1" s="1"/>
  <c r="M173" i="1" s="1"/>
  <c r="R167" i="1" a="1"/>
  <c r="R167" i="1" s="1"/>
  <c r="Q165" i="1" a="1"/>
  <c r="Q165" i="1" s="1"/>
  <c r="M165" i="1" s="1"/>
  <c r="Q163" i="1" a="1"/>
  <c r="Q163" i="1" s="1"/>
  <c r="M163" i="1" s="1"/>
  <c r="R162" i="1" a="1"/>
  <c r="R162" i="1" s="1"/>
  <c r="Q159" i="1" a="1"/>
  <c r="Q159" i="1" s="1"/>
  <c r="M159"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Q174" i="1" a="1"/>
  <c r="Q174" i="1" s="1"/>
  <c r="M174" i="1" s="1"/>
  <c r="R168" i="1" a="1"/>
  <c r="R168" i="1" s="1"/>
  <c r="Q166" i="1" a="1"/>
  <c r="Q166" i="1" s="1"/>
  <c r="M166" i="1" s="1"/>
  <c r="Q155" i="1" a="1"/>
  <c r="Q155" i="1" s="1"/>
  <c r="M155" i="1" s="1"/>
  <c r="R153" i="1" a="1"/>
  <c r="R153" i="1" s="1"/>
  <c r="Q147" i="1" a="1"/>
  <c r="Q147" i="1" s="1"/>
  <c r="M147" i="1" s="1"/>
  <c r="R184" i="1" a="1"/>
  <c r="R184" i="1" s="1"/>
  <c r="Q175" i="1" a="1"/>
  <c r="Q175" i="1" s="1"/>
  <c r="M175" i="1" s="1"/>
  <c r="R169" i="1" a="1"/>
  <c r="R169" i="1" s="1"/>
  <c r="Q167" i="1" a="1"/>
  <c r="Q167" i="1" s="1"/>
  <c r="M167" i="1" s="1"/>
  <c r="Q162" i="1" a="1"/>
  <c r="Q162" i="1" s="1"/>
  <c r="M162" i="1" s="1"/>
  <c r="R161" i="1" a="1"/>
  <c r="R161" i="1" s="1"/>
  <c r="Q158" i="1" a="1"/>
  <c r="Q158" i="1" s="1"/>
  <c r="M158" i="1" s="1"/>
  <c r="R156" i="1" a="1"/>
  <c r="R156" i="1" s="1"/>
  <c r="Q150" i="1" a="1"/>
  <c r="Q150" i="1" s="1"/>
  <c r="M150" i="1" s="1"/>
  <c r="R148" i="1" a="1"/>
  <c r="R148" i="1" s="1"/>
  <c r="Q142" i="1" a="1"/>
  <c r="Q142" i="1" s="1"/>
  <c r="M142" i="1" s="1"/>
  <c r="R140" i="1" a="1"/>
  <c r="R140" i="1" s="1"/>
  <c r="Q134" i="1" a="1"/>
  <c r="Q134" i="1" s="1"/>
  <c r="M134" i="1" s="1"/>
  <c r="R194" i="1" a="1"/>
  <c r="R194" i="1" s="1"/>
  <c r="R178" i="1" a="1"/>
  <c r="R178" i="1" s="1"/>
  <c r="R170" i="1" a="1"/>
  <c r="R170" i="1" s="1"/>
  <c r="Q168" i="1" a="1"/>
  <c r="Q168" i="1" s="1"/>
  <c r="M168"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R193" i="1" a="1"/>
  <c r="R193" i="1" s="1"/>
  <c r="R185" i="1" a="1"/>
  <c r="R185" i="1" s="1"/>
  <c r="R177" i="1" a="1"/>
  <c r="R177" i="1" s="1"/>
  <c r="R171" i="1" a="1"/>
  <c r="R171" i="1" s="1"/>
  <c r="Q169" i="1" a="1"/>
  <c r="Q169" i="1" s="1"/>
  <c r="M169" i="1" s="1"/>
  <c r="Q161" i="1" a="1"/>
  <c r="Q161" i="1" s="1"/>
  <c r="M161" i="1" s="1"/>
  <c r="R160" i="1" a="1"/>
  <c r="R160" i="1" s="1"/>
  <c r="Q156" i="1" a="1"/>
  <c r="Q156" i="1" s="1"/>
  <c r="M156" i="1" s="1"/>
  <c r="R154" i="1" a="1"/>
  <c r="R154" i="1" s="1"/>
  <c r="Q148" i="1" a="1"/>
  <c r="Q148" i="1" s="1"/>
  <c r="M148" i="1" s="1"/>
  <c r="R146" i="1" a="1"/>
  <c r="R146" i="1" s="1"/>
  <c r="Q140" i="1" a="1"/>
  <c r="Q140" i="1" s="1"/>
  <c r="M140" i="1" s="1"/>
  <c r="R176" i="1" a="1"/>
  <c r="R176" i="1" s="1"/>
  <c r="R172" i="1" a="1"/>
  <c r="R172" i="1" s="1"/>
  <c r="Q170" i="1" a="1"/>
  <c r="Q170" i="1" s="1"/>
  <c r="M170" i="1" s="1"/>
  <c r="R164" i="1" a="1"/>
  <c r="R164"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210" i="1" a="1"/>
  <c r="R210" i="1" s="1"/>
  <c r="R173" i="1" a="1"/>
  <c r="R173" i="1" s="1"/>
  <c r="Q171" i="1" a="1"/>
  <c r="Q171" i="1" s="1"/>
  <c r="M171" i="1" s="1"/>
  <c r="R165" i="1" a="1"/>
  <c r="R165" i="1" s="1"/>
  <c r="R163" i="1" a="1"/>
  <c r="R163" i="1" s="1"/>
  <c r="Q160" i="1" a="1"/>
  <c r="Q160" i="1" s="1"/>
  <c r="M160" i="1" s="1"/>
  <c r="R159" i="1" a="1"/>
  <c r="R159" i="1" s="1"/>
  <c r="Q154" i="1" a="1"/>
  <c r="Q154" i="1" s="1"/>
  <c r="M154" i="1" s="1"/>
  <c r="R152" i="1" a="1"/>
  <c r="R152" i="1" s="1"/>
  <c r="Q146" i="1" a="1"/>
  <c r="Q146" i="1" s="1"/>
  <c r="M146" i="1" s="1"/>
  <c r="R138" i="1" a="1"/>
  <c r="R138" i="1" s="1"/>
  <c r="R132" i="1" a="1"/>
  <c r="R132" i="1" s="1"/>
  <c r="R129" i="1" a="1"/>
  <c r="R129"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144" i="1" a="1"/>
  <c r="R144" i="1" s="1"/>
  <c r="Q138" i="1" a="1"/>
  <c r="Q138" i="1" s="1"/>
  <c r="M138" i="1" s="1"/>
  <c r="Q132" i="1" a="1"/>
  <c r="Q132" i="1" s="1"/>
  <c r="M132" i="1" s="1"/>
  <c r="Q126" i="1" a="1"/>
  <c r="Q126" i="1" s="1"/>
  <c r="M126"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R131" i="1" a="1"/>
  <c r="R131"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136" i="1" a="1"/>
  <c r="R136" i="1" s="1"/>
  <c r="Q131" i="1" a="1"/>
  <c r="Q131" i="1" s="1"/>
  <c r="M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Q139" i="1" a="1"/>
  <c r="Q139" i="1" s="1"/>
  <c r="M139" i="1" s="1"/>
  <c r="R128" i="1" a="1"/>
  <c r="R128"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R70" i="1" a="1"/>
  <c r="R70" i="1" s="1"/>
  <c r="R137" i="1" a="1"/>
  <c r="R137" i="1" s="1"/>
  <c r="R130" i="1" a="1"/>
  <c r="R130"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Q130" i="1" a="1"/>
  <c r="Q130" i="1" s="1"/>
  <c r="M130"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145" i="1" a="1"/>
  <c r="R145" i="1" s="1"/>
  <c r="R126" i="1" a="1"/>
  <c r="R126" i="1" s="1"/>
  <c r="Q121" i="1" a="1"/>
  <c r="Q121" i="1" s="1"/>
  <c r="M121" i="1" s="1"/>
  <c r="R119" i="1" a="1"/>
  <c r="R119" i="1" s="1"/>
  <c r="Q113" i="1" a="1"/>
  <c r="Q113" i="1" s="1"/>
  <c r="M113" i="1" s="1"/>
  <c r="R111" i="1" a="1"/>
  <c r="R111" i="1" s="1"/>
  <c r="Q105" i="1" a="1"/>
  <c r="Q105" i="1" s="1"/>
  <c r="R103" i="1" a="1"/>
  <c r="R103" i="1" s="1"/>
  <c r="Q97" i="1" a="1"/>
  <c r="Q97" i="1" s="1"/>
  <c r="M97" i="1" s="1"/>
  <c r="R95" i="1" a="1"/>
  <c r="R95" i="1" s="1"/>
  <c r="Q89" i="1" a="1"/>
  <c r="Q89" i="1" s="1"/>
  <c r="M89" i="1" s="1"/>
  <c r="R87" i="1" a="1"/>
  <c r="R87" i="1" s="1"/>
  <c r="Q81" i="1" a="1"/>
  <c r="Q81" i="1" s="1"/>
  <c r="M81" i="1" s="1"/>
  <c r="R79" i="1" a="1"/>
  <c r="R79" i="1" s="1"/>
  <c r="Q73" i="1" a="1"/>
  <c r="Q73" i="1" s="1"/>
  <c r="M73" i="1" s="1"/>
  <c r="D7" i="1"/>
  <c r="L7" i="1"/>
  <c r="F9" i="1"/>
  <c r="F8" i="1" s="1"/>
  <c r="J15" i="1"/>
  <c r="J18" i="1" s="1"/>
  <c r="D17" i="1"/>
  <c r="D16" i="1" s="1"/>
  <c r="L17" i="1"/>
  <c r="L16" i="1" s="1"/>
  <c r="R23" i="1" a="1"/>
  <c r="R23" i="1" s="1"/>
  <c r="R24" i="1" a="1"/>
  <c r="R24" i="1" s="1"/>
  <c r="R25" i="1" a="1"/>
  <c r="R25" i="1" s="1"/>
  <c r="R26" i="1" a="1"/>
  <c r="R26" i="1" s="1"/>
  <c r="R27" i="1" a="1"/>
  <c r="R27" i="1" s="1"/>
  <c r="R28" i="1" a="1"/>
  <c r="R28" i="1" s="1"/>
  <c r="R29" i="1" a="1"/>
  <c r="R29" i="1" s="1"/>
  <c r="R30" i="1" a="1"/>
  <c r="R30" i="1" s="1"/>
  <c r="V30" i="1" a="1"/>
  <c r="V30" i="1" s="1"/>
  <c r="R31" i="1" a="1"/>
  <c r="R31" i="1" s="1"/>
  <c r="O32" i="1"/>
  <c r="T32" i="1" a="1"/>
  <c r="T32" i="1" s="1"/>
  <c r="R33" i="1" a="1"/>
  <c r="R33" i="1" s="1"/>
  <c r="T34" i="1" a="1"/>
  <c r="T34" i="1" s="1"/>
  <c r="R35" i="1" a="1"/>
  <c r="R35" i="1" s="1"/>
  <c r="O36" i="1"/>
  <c r="T36" i="1" a="1"/>
  <c r="T36" i="1" s="1"/>
  <c r="R37" i="1" a="1"/>
  <c r="R37" i="1" s="1"/>
  <c r="J38" i="1" a="1"/>
  <c r="J38" i="1" s="1"/>
  <c r="Q38" i="1" a="1"/>
  <c r="Q38" i="1" s="1"/>
  <c r="M38" i="1" s="1"/>
  <c r="V39" i="1" a="1"/>
  <c r="V39" i="1" s="1"/>
  <c r="I40" i="1" a="1"/>
  <c r="I40" i="1" s="1"/>
  <c r="O40" i="1"/>
  <c r="U40" i="1" a="1"/>
  <c r="U40" i="1" s="1"/>
  <c r="N41" i="1" a="1"/>
  <c r="N41" i="1" s="1"/>
  <c r="S43" i="1" a="1"/>
  <c r="S43" i="1" s="1"/>
  <c r="M13" i="1" s="1"/>
  <c r="K45" i="1" a="1"/>
  <c r="K45" i="1" s="1"/>
  <c r="L45" i="1" s="1" a="1"/>
  <c r="L45" i="1" s="1"/>
  <c r="R45" i="1" a="1"/>
  <c r="R45" i="1" s="1"/>
  <c r="J46" i="1" a="1"/>
  <c r="J46" i="1" s="1"/>
  <c r="Q46" i="1" a="1"/>
  <c r="Q46" i="1" s="1"/>
  <c r="M46" i="1" s="1"/>
  <c r="V47" i="1" a="1"/>
  <c r="V47" i="1" s="1"/>
  <c r="I48" i="1" a="1"/>
  <c r="I48" i="1" s="1"/>
  <c r="O48" i="1" s="1"/>
  <c r="U48" i="1" a="1"/>
  <c r="U48" i="1" s="1"/>
  <c r="P17" i="1" s="1"/>
  <c r="P16" i="1" s="1"/>
  <c r="N49" i="1" a="1"/>
  <c r="N49" i="1" s="1"/>
  <c r="S51" i="1" a="1"/>
  <c r="S51" i="1" s="1"/>
  <c r="K53" i="1" a="1"/>
  <c r="K53" i="1" s="1"/>
  <c r="L53" i="1" s="1" a="1"/>
  <c r="L53" i="1" s="1"/>
  <c r="R53" i="1" a="1"/>
  <c r="R53" i="1" s="1"/>
  <c r="J54" i="1" a="1"/>
  <c r="J54" i="1" s="1"/>
  <c r="Q54" i="1" a="1"/>
  <c r="Q54" i="1" s="1"/>
  <c r="M54" i="1" s="1"/>
  <c r="V55" i="1" a="1"/>
  <c r="V55" i="1" s="1"/>
  <c r="I56" i="1" a="1"/>
  <c r="I56" i="1" s="1"/>
  <c r="O56" i="1"/>
  <c r="U56" i="1" a="1"/>
  <c r="U56" i="1" s="1"/>
  <c r="N57" i="1" a="1"/>
  <c r="N57" i="1" s="1"/>
  <c r="S59" i="1" a="1"/>
  <c r="S59" i="1" s="1"/>
  <c r="K61" i="1" a="1"/>
  <c r="K61" i="1" s="1"/>
  <c r="L61" i="1" s="1" a="1"/>
  <c r="L61" i="1" s="1"/>
  <c r="R61" i="1" a="1"/>
  <c r="R61" i="1" s="1"/>
  <c r="J62" i="1" a="1"/>
  <c r="J62" i="1" s="1"/>
  <c r="Q62" i="1" a="1"/>
  <c r="Q62" i="1" s="1"/>
  <c r="M62" i="1" s="1"/>
  <c r="V63" i="1" a="1"/>
  <c r="V63" i="1" s="1"/>
  <c r="I64" i="1" a="1"/>
  <c r="I64" i="1" s="1"/>
  <c r="O64" i="1" s="1"/>
  <c r="U64" i="1" a="1"/>
  <c r="U64" i="1" s="1"/>
  <c r="N65" i="1" a="1"/>
  <c r="N65" i="1" s="1"/>
  <c r="T66" i="1" a="1"/>
  <c r="T66" i="1" s="1"/>
  <c r="I68" i="1" a="1"/>
  <c r="I68" i="1" s="1"/>
  <c r="Q68" i="1" a="1"/>
  <c r="Q68" i="1" s="1"/>
  <c r="M68" i="1" s="1"/>
  <c r="I69" i="1" a="1"/>
  <c r="I69" i="1" s="1"/>
  <c r="O69" i="1" s="1"/>
  <c r="V72" i="1" a="1"/>
  <c r="V72" i="1" s="1"/>
  <c r="R74" i="1" a="1"/>
  <c r="R74" i="1" s="1"/>
  <c r="I76" i="1" a="1"/>
  <c r="I76" i="1" s="1"/>
  <c r="E12" i="7"/>
  <c r="E47" i="7"/>
  <c r="D6" i="9"/>
  <c r="D6" i="8"/>
  <c r="D6" i="7"/>
  <c r="E28" i="7"/>
  <c r="E81" i="7"/>
  <c r="D81" i="7"/>
  <c r="F81" i="7" s="1"/>
  <c r="E16" i="2"/>
  <c r="C16" i="2"/>
  <c r="D106" i="7"/>
  <c r="C7" i="7"/>
  <c r="D12" i="7"/>
  <c r="F12" i="7" s="1"/>
  <c r="C15" i="7"/>
  <c r="D20" i="7"/>
  <c r="E20" i="7" s="1"/>
  <c r="C23" i="7"/>
  <c r="D28" i="7"/>
  <c r="F28" i="7" s="1"/>
  <c r="C31" i="7"/>
  <c r="D36" i="7"/>
  <c r="D39" i="7"/>
  <c r="D47" i="7"/>
  <c r="F47" i="7" s="1"/>
  <c r="C59" i="7"/>
  <c r="D60" i="7"/>
  <c r="I3" i="7"/>
  <c r="C10" i="7"/>
  <c r="C18" i="7"/>
  <c r="C26" i="7"/>
  <c r="C34" i="7"/>
  <c r="C40" i="7"/>
  <c r="C58" i="7"/>
  <c r="C66" i="7"/>
  <c r="C69" i="7"/>
  <c r="C77" i="7"/>
  <c r="C191" i="7"/>
  <c r="C183" i="7"/>
  <c r="C175" i="7"/>
  <c r="C167" i="7"/>
  <c r="C159" i="7"/>
  <c r="C188" i="7"/>
  <c r="C179" i="7"/>
  <c r="C170" i="7"/>
  <c r="C156" i="7"/>
  <c r="C147" i="7"/>
  <c r="C139" i="7"/>
  <c r="C131" i="7"/>
  <c r="C123" i="7"/>
  <c r="C115" i="7"/>
  <c r="C107" i="7"/>
  <c r="C99" i="7"/>
  <c r="C91" i="7"/>
  <c r="C83" i="7"/>
  <c r="C198" i="7"/>
  <c r="C197" i="7"/>
  <c r="C196" i="7"/>
  <c r="C186" i="7"/>
  <c r="C185" i="7"/>
  <c r="C174" i="7"/>
  <c r="C195" i="7"/>
  <c r="C173" i="7"/>
  <c r="C172" i="7"/>
  <c r="C161" i="7"/>
  <c r="C160" i="7"/>
  <c r="C138" i="7"/>
  <c r="C133" i="7"/>
  <c r="C190" i="7"/>
  <c r="C171" i="7"/>
  <c r="C164" i="7"/>
  <c r="C157" i="7"/>
  <c r="C150" i="7"/>
  <c r="C149" i="7"/>
  <c r="C137" i="7"/>
  <c r="C136" i="7"/>
  <c r="C128" i="7"/>
  <c r="C119" i="7"/>
  <c r="C110" i="7"/>
  <c r="C96" i="7"/>
  <c r="C87" i="7"/>
  <c r="C78" i="7"/>
  <c r="C72" i="7"/>
  <c r="C64" i="7"/>
  <c r="C56" i="7"/>
  <c r="C48" i="7"/>
  <c r="C181" i="7"/>
  <c r="C155" i="7"/>
  <c r="C154" i="7"/>
  <c r="C153" i="7"/>
  <c r="C140" i="7"/>
  <c r="C120" i="7"/>
  <c r="C111" i="7"/>
  <c r="C102" i="7"/>
  <c r="C88" i="7"/>
  <c r="C79" i="7"/>
  <c r="C70" i="7"/>
  <c r="C62" i="7"/>
  <c r="C54" i="7"/>
  <c r="C168" i="7"/>
  <c r="C152" i="7"/>
  <c r="C141" i="7"/>
  <c r="C127" i="7"/>
  <c r="C126" i="7"/>
  <c r="C125" i="7"/>
  <c r="C124" i="7"/>
  <c r="C121" i="7"/>
  <c r="C109" i="7"/>
  <c r="C108" i="7"/>
  <c r="C105" i="7"/>
  <c r="C85" i="7"/>
  <c r="C82" i="7"/>
  <c r="C192" i="7"/>
  <c r="C177" i="7"/>
  <c r="C165" i="7"/>
  <c r="C189" i="7"/>
  <c r="C180" i="7"/>
  <c r="C158" i="7"/>
  <c r="C142" i="7"/>
  <c r="C130" i="7"/>
  <c r="C129" i="7"/>
  <c r="C169" i="7"/>
  <c r="C162" i="7"/>
  <c r="C144" i="7"/>
  <c r="C132" i="7"/>
  <c r="C193" i="7"/>
  <c r="C178" i="7"/>
  <c r="C166" i="7"/>
  <c r="C143" i="7"/>
  <c r="C117" i="7"/>
  <c r="C114" i="7"/>
  <c r="C113" i="7"/>
  <c r="C187" i="7"/>
  <c r="C184" i="7"/>
  <c r="C194" i="7"/>
  <c r="C182" i="7"/>
  <c r="C176" i="7"/>
  <c r="C118" i="7"/>
  <c r="C93" i="7"/>
  <c r="C89" i="7"/>
  <c r="C86" i="7"/>
  <c r="C151" i="7"/>
  <c r="C90" i="7"/>
  <c r="C163" i="7"/>
  <c r="C134" i="7"/>
  <c r="C116" i="7"/>
  <c r="C103" i="7"/>
  <c r="C97" i="7"/>
  <c r="C94" i="7"/>
  <c r="C76" i="7"/>
  <c r="C75" i="7"/>
  <c r="C74" i="7"/>
  <c r="C122" i="7"/>
  <c r="C104" i="7"/>
  <c r="C98" i="7"/>
  <c r="C73" i="7"/>
  <c r="C57" i="7"/>
  <c r="C45" i="7"/>
  <c r="C38" i="7"/>
  <c r="C148" i="7"/>
  <c r="C146" i="7"/>
  <c r="C100" i="7"/>
  <c r="C95" i="7"/>
  <c r="C84" i="7"/>
  <c r="C71" i="7"/>
  <c r="C135" i="7"/>
  <c r="C101" i="7"/>
  <c r="C92" i="7"/>
  <c r="I5" i="7"/>
  <c r="C13" i="7"/>
  <c r="C21" i="7"/>
  <c r="C29" i="7"/>
  <c r="C37" i="7"/>
  <c r="C41" i="7"/>
  <c r="C6" i="9"/>
  <c r="C6" i="8"/>
  <c r="J5" i="7"/>
  <c r="C8" i="7"/>
  <c r="C16" i="7"/>
  <c r="C24" i="7"/>
  <c r="C32" i="7"/>
  <c r="C55" i="7"/>
  <c r="C65" i="7"/>
  <c r="C68" i="7"/>
  <c r="C145" i="7"/>
  <c r="C11" i="7"/>
  <c r="C19" i="7"/>
  <c r="C27" i="7"/>
  <c r="C35" i="7"/>
  <c r="C42" i="7"/>
  <c r="C43" i="7"/>
  <c r="C52" i="7"/>
  <c r="C53" i="7"/>
  <c r="E6" i="9"/>
  <c r="E6" i="8"/>
  <c r="C14" i="7"/>
  <c r="C22" i="7"/>
  <c r="C30" i="7"/>
  <c r="C44" i="7"/>
  <c r="C46" i="7"/>
  <c r="C51" i="7"/>
  <c r="C63" i="7"/>
  <c r="C80" i="7"/>
  <c r="C9" i="7"/>
  <c r="C17" i="7"/>
  <c r="C25" i="7"/>
  <c r="C33" i="7"/>
  <c r="C49" i="7"/>
  <c r="C50" i="7"/>
  <c r="C61" i="7"/>
  <c r="C67" i="7"/>
  <c r="C112" i="7"/>
  <c r="D18" i="8"/>
  <c r="C64" i="8"/>
  <c r="C60" i="8"/>
  <c r="C56" i="8"/>
  <c r="C52" i="8"/>
  <c r="C48" i="8"/>
  <c r="C44" i="8"/>
  <c r="C40" i="8"/>
  <c r="C36" i="8"/>
  <c r="C59" i="8"/>
  <c r="C51" i="8"/>
  <c r="C43" i="8"/>
  <c r="C30" i="8"/>
  <c r="C20" i="8"/>
  <c r="C19" i="8"/>
  <c r="C9" i="8"/>
  <c r="C65" i="8"/>
  <c r="C63" i="8"/>
  <c r="C62" i="8"/>
  <c r="C61" i="8"/>
  <c r="C58" i="8"/>
  <c r="C57" i="8"/>
  <c r="C55" i="8"/>
  <c r="C54" i="8"/>
  <c r="C53" i="8"/>
  <c r="C50" i="8"/>
  <c r="C49" i="8"/>
  <c r="C47" i="8"/>
  <c r="C46" i="8"/>
  <c r="C45" i="8"/>
  <c r="C42" i="8"/>
  <c r="C41" i="8"/>
  <c r="C39" i="8"/>
  <c r="C38" i="8"/>
  <c r="C37" i="8"/>
  <c r="C26" i="8"/>
  <c r="C35" i="8"/>
  <c r="C25" i="8"/>
  <c r="C33" i="8"/>
  <c r="C22" i="8"/>
  <c r="C12" i="8"/>
  <c r="C11" i="8"/>
  <c r="C32" i="8"/>
  <c r="C31" i="8"/>
  <c r="C21" i="8"/>
  <c r="C27" i="8"/>
  <c r="C23" i="8"/>
  <c r="C14" i="8"/>
  <c r="C8" i="8"/>
  <c r="C10" i="8"/>
  <c r="C34" i="8"/>
  <c r="C28" i="8"/>
  <c r="C24" i="8"/>
  <c r="C16" i="8"/>
  <c r="C17" i="8"/>
  <c r="C15" i="8"/>
  <c r="I4" i="8"/>
  <c r="H6" i="8"/>
  <c r="C29" i="8"/>
  <c r="G6" i="8"/>
  <c r="C13" i="8"/>
  <c r="D41" i="9"/>
  <c r="C7" i="8"/>
  <c r="J2" i="9"/>
  <c r="C13" i="9"/>
  <c r="C27" i="9"/>
  <c r="I6" i="8"/>
  <c r="D14" i="9"/>
  <c r="E14" i="9" s="1"/>
  <c r="E10" i="9"/>
  <c r="D10" i="9"/>
  <c r="F10" i="9" s="1"/>
  <c r="O10" i="10" a="1"/>
  <c r="O10" i="10" s="1"/>
  <c r="N10" i="10" a="1"/>
  <c r="N10" i="10" s="1"/>
  <c r="P11" i="10" a="1"/>
  <c r="P11" i="10" s="1"/>
  <c r="I11" i="10" a="1"/>
  <c r="I11" i="10" s="1"/>
  <c r="O11" i="10" a="1"/>
  <c r="O11" i="10" s="1"/>
  <c r="B11" i="10" a="1"/>
  <c r="B11" i="10" s="1"/>
  <c r="N11" i="10" a="1"/>
  <c r="N11" i="10" s="1"/>
  <c r="H11" i="10" a="1"/>
  <c r="H11" i="10" s="1"/>
  <c r="M11" i="10" a="1"/>
  <c r="M11" i="10" s="1"/>
  <c r="G11" i="10" a="1"/>
  <c r="G11" i="10" s="1"/>
  <c r="F11" i="10" a="1"/>
  <c r="F11" i="10" s="1"/>
  <c r="N9" i="10" a="1"/>
  <c r="N9" i="10" s="1"/>
  <c r="J9" i="10" a="1"/>
  <c r="J9" i="10" s="1"/>
  <c r="F9" i="10" a="1"/>
  <c r="F9" i="10" s="1"/>
  <c r="B9" i="10" a="1"/>
  <c r="B9" i="10" s="1"/>
  <c r="M6" i="10" a="1"/>
  <c r="M6" i="10" s="1"/>
  <c r="I6" i="10" a="1"/>
  <c r="I6" i="10" s="1"/>
  <c r="E6" i="10" a="1"/>
  <c r="E6" i="10" s="1"/>
  <c r="E14" i="10" s="1"/>
  <c r="L11" i="10" a="1"/>
  <c r="L11" i="10" s="1"/>
  <c r="E11" i="10" a="1"/>
  <c r="E11" i="10" s="1"/>
  <c r="K11" i="10" a="1"/>
  <c r="K11" i="10" s="1"/>
  <c r="M9" i="10" a="1"/>
  <c r="M9" i="10" s="1"/>
  <c r="I9" i="10" a="1"/>
  <c r="I9" i="10" s="1"/>
  <c r="E9" i="10" a="1"/>
  <c r="E9" i="10" s="1"/>
  <c r="P6" i="10" a="1"/>
  <c r="P6" i="10" s="1"/>
  <c r="L6" i="10" a="1"/>
  <c r="L6" i="10" s="1"/>
  <c r="H6" i="10" a="1"/>
  <c r="H6" i="10" s="1"/>
  <c r="D6" i="10" a="1"/>
  <c r="D6" i="10" s="1"/>
  <c r="D14" i="10" s="1"/>
  <c r="J11" i="10" a="1"/>
  <c r="J11" i="10" s="1"/>
  <c r="D11" i="10" a="1"/>
  <c r="D11" i="10" s="1"/>
  <c r="L10" i="10" a="1"/>
  <c r="L10" i="10" s="1"/>
  <c r="G10" i="10" a="1"/>
  <c r="G10" i="10" s="1"/>
  <c r="P7" i="10" a="1"/>
  <c r="P7" i="10" s="1"/>
  <c r="K7" i="10" a="1"/>
  <c r="K7" i="10" s="1"/>
  <c r="F7" i="10" a="1"/>
  <c r="F7" i="10" s="1"/>
  <c r="F15" i="10" s="1"/>
  <c r="K5" i="10" a="1"/>
  <c r="K5" i="10" s="1"/>
  <c r="K13" i="10" s="1"/>
  <c r="B5" i="10" a="1"/>
  <c r="B5" i="10" s="1"/>
  <c r="F10" i="10" a="1"/>
  <c r="F10" i="10" s="1"/>
  <c r="P9" i="10" a="1"/>
  <c r="P9" i="10" s="1"/>
  <c r="K9" i="10" a="1"/>
  <c r="K9" i="10" s="1"/>
  <c r="E7" i="10" a="1"/>
  <c r="E7" i="10" s="1"/>
  <c r="O6" i="10" a="1"/>
  <c r="O6" i="10" s="1"/>
  <c r="O14" i="10" s="1"/>
  <c r="J6" i="10" a="1"/>
  <c r="J6" i="10" s="1"/>
  <c r="J14" i="10" s="1"/>
  <c r="O5" i="10" a="1"/>
  <c r="O5" i="10" s="1"/>
  <c r="O13" i="10" s="1"/>
  <c r="F5" i="10" a="1"/>
  <c r="F5" i="10" s="1"/>
  <c r="F13" i="10" s="1"/>
  <c r="C11" i="10" a="1"/>
  <c r="C11" i="10" s="1"/>
  <c r="J10" i="10" a="1"/>
  <c r="J10" i="10" s="1"/>
  <c r="O9" i="10" a="1"/>
  <c r="O9" i="10" s="1"/>
  <c r="D9" i="10" a="1"/>
  <c r="D9" i="10" s="1"/>
  <c r="I7" i="10" a="1"/>
  <c r="I7" i="10" s="1"/>
  <c r="I15" i="10" s="1"/>
  <c r="N6" i="10" a="1"/>
  <c r="N6" i="10" s="1"/>
  <c r="N14" i="10" s="1"/>
  <c r="C6" i="10" a="1"/>
  <c r="C6" i="10" s="1"/>
  <c r="C14" i="10" s="1"/>
  <c r="N5" i="10" a="1"/>
  <c r="N5" i="10" s="1"/>
  <c r="N13" i="10" s="1"/>
  <c r="E5" i="10" a="1"/>
  <c r="E5" i="10" s="1"/>
  <c r="E13" i="10" s="1"/>
  <c r="P10" i="10" a="1"/>
  <c r="P10" i="10" s="1"/>
  <c r="I10" i="10" a="1"/>
  <c r="I10" i="10" s="1"/>
  <c r="D10" i="10" a="1"/>
  <c r="D10" i="10" s="1"/>
  <c r="N7" i="10" a="1"/>
  <c r="N7" i="10" s="1"/>
  <c r="N15" i="10" s="1"/>
  <c r="H7" i="10" a="1"/>
  <c r="H7" i="10" s="1"/>
  <c r="H15" i="10" s="1"/>
  <c r="C7" i="10" a="1"/>
  <c r="C7" i="10" s="1"/>
  <c r="I5" i="10" a="1"/>
  <c r="I5" i="10" s="1"/>
  <c r="I13" i="10" s="1"/>
  <c r="D5" i="10" a="1"/>
  <c r="D5" i="10" s="1"/>
  <c r="D13" i="10" s="1"/>
  <c r="H9" i="10" a="1"/>
  <c r="H9" i="10" s="1"/>
  <c r="C9" i="10" a="1"/>
  <c r="C9" i="10" s="1"/>
  <c r="M7" i="10" a="1"/>
  <c r="M7" i="10" s="1"/>
  <c r="M15" i="10" s="1"/>
  <c r="G6" i="10" a="1"/>
  <c r="G6" i="10" s="1"/>
  <c r="G14" i="10" s="1"/>
  <c r="B6" i="10" a="1"/>
  <c r="B6" i="10" s="1"/>
  <c r="M5" i="10" a="1"/>
  <c r="M5" i="10" s="1"/>
  <c r="H5" i="10" a="1"/>
  <c r="H5" i="10" s="1"/>
  <c r="H13" i="10" s="1"/>
  <c r="M10" i="10" a="1"/>
  <c r="M10" i="10" s="1"/>
  <c r="H10" i="10" a="1"/>
  <c r="H10" i="10" s="1"/>
  <c r="C10" i="10" a="1"/>
  <c r="C10" i="10" s="1"/>
  <c r="L7" i="10" a="1"/>
  <c r="L7" i="10" s="1"/>
  <c r="G7" i="10" a="1"/>
  <c r="G7" i="10" s="1"/>
  <c r="B7" i="10" a="1"/>
  <c r="B7" i="10" s="1"/>
  <c r="L5" i="10" a="1"/>
  <c r="L5" i="10" s="1"/>
  <c r="C5" i="10" a="1"/>
  <c r="C5" i="10" s="1"/>
  <c r="C13" i="10" s="1"/>
  <c r="B10" i="10" a="1"/>
  <c r="B10" i="10" s="1"/>
  <c r="Q10" i="10" s="1"/>
  <c r="L9" i="10" a="1"/>
  <c r="L9" i="10" s="1"/>
  <c r="G9" i="10" a="1"/>
  <c r="G9" i="10" s="1"/>
  <c r="K6" i="10" a="1"/>
  <c r="K6" i="10" s="1"/>
  <c r="F6" i="10" a="1"/>
  <c r="F6" i="10" s="1"/>
  <c r="P5" i="10" a="1"/>
  <c r="P5" i="10" s="1"/>
  <c r="P13" i="10" s="1"/>
  <c r="G5" i="10" a="1"/>
  <c r="G5" i="10" s="1"/>
  <c r="G13" i="10" s="1"/>
  <c r="J7" i="10" a="1"/>
  <c r="J7" i="10" s="1"/>
  <c r="D7" i="10" a="1"/>
  <c r="D7" i="10" s="1"/>
  <c r="K10" i="10" a="1"/>
  <c r="K10" i="10" s="1"/>
  <c r="E10" i="10" a="1"/>
  <c r="E10" i="10" s="1"/>
  <c r="J5" i="10" a="1"/>
  <c r="J5" i="10" s="1"/>
  <c r="O7" i="10" a="1"/>
  <c r="O7" i="10" s="1"/>
  <c r="O15" i="10" s="1"/>
  <c r="C25" i="9"/>
  <c r="C42" i="9"/>
  <c r="H6" i="9"/>
  <c r="C16" i="9"/>
  <c r="C24" i="9"/>
  <c r="C38" i="9"/>
  <c r="C12" i="9"/>
  <c r="C23" i="9"/>
  <c r="C40" i="9"/>
  <c r="C30" i="9"/>
  <c r="C29" i="9"/>
  <c r="C19" i="9"/>
  <c r="C8" i="9"/>
  <c r="C33" i="9"/>
  <c r="C32" i="9"/>
  <c r="C37" i="9"/>
  <c r="C36" i="9"/>
  <c r="C35" i="9"/>
  <c r="C34" i="9"/>
  <c r="C31" i="9"/>
  <c r="C15" i="9"/>
  <c r="C22" i="9"/>
  <c r="I3" i="9"/>
  <c r="G6" i="9"/>
  <c r="C7" i="9"/>
  <c r="C11" i="9"/>
  <c r="C18" i="9"/>
  <c r="C28" i="9"/>
  <c r="C21" i="9"/>
  <c r="C26" i="9"/>
  <c r="C9" i="9"/>
  <c r="C17" i="9"/>
  <c r="C20" i="9"/>
  <c r="C39" i="9"/>
  <c r="C43" i="9"/>
  <c r="J5" i="9"/>
  <c r="B4" i="15"/>
  <c r="B6" i="15"/>
  <c r="B8" i="15"/>
  <c r="B10" i="15"/>
  <c r="B12" i="15"/>
  <c r="B24" i="15"/>
  <c r="B18" i="15"/>
  <c r="B28" i="15"/>
  <c r="B29" i="15"/>
  <c r="B23" i="15"/>
  <c r="B15" i="15"/>
  <c r="B3" i="15"/>
  <c r="B5" i="15"/>
  <c r="B7" i="15"/>
  <c r="B9" i="15"/>
  <c r="B11" i="15"/>
  <c r="B13" i="15"/>
  <c r="B22" i="15"/>
  <c r="B21" i="15"/>
  <c r="B16" i="15"/>
  <c r="B19" i="15"/>
  <c r="B17" i="15"/>
  <c r="M12" i="1" l="1"/>
  <c r="M14" i="1"/>
  <c r="L14" i="1"/>
  <c r="L12" i="1"/>
  <c r="F106" i="7"/>
  <c r="N12" i="1"/>
  <c r="N14" i="1"/>
  <c r="E12" i="1"/>
  <c r="E14" i="1"/>
  <c r="H4" i="1"/>
  <c r="H6" i="1"/>
  <c r="J15" i="10"/>
  <c r="B15" i="10"/>
  <c r="Q7" i="10"/>
  <c r="H14" i="10"/>
  <c r="D21" i="9"/>
  <c r="E21" i="9" s="1"/>
  <c r="F21" i="9" s="1"/>
  <c r="D15" i="9"/>
  <c r="E15" i="9"/>
  <c r="D33" i="9"/>
  <c r="E33" i="9" s="1"/>
  <c r="F33" i="9" s="1"/>
  <c r="D38" i="9"/>
  <c r="E38" i="9" s="1"/>
  <c r="F38" i="9" s="1"/>
  <c r="F14" i="10"/>
  <c r="K15" i="10"/>
  <c r="D13" i="9"/>
  <c r="E13" i="9"/>
  <c r="D7" i="8"/>
  <c r="E7" i="8" s="1"/>
  <c r="E2" i="8"/>
  <c r="D16" i="8"/>
  <c r="E16" i="8" s="1"/>
  <c r="F16" i="8" s="1"/>
  <c r="D27" i="8"/>
  <c r="E27" i="8"/>
  <c r="D25" i="8"/>
  <c r="E25" i="8"/>
  <c r="D45" i="8"/>
  <c r="E45" i="8" s="1"/>
  <c r="F45" i="8" s="1"/>
  <c r="D57" i="8"/>
  <c r="E57" i="8" s="1"/>
  <c r="F57" i="8" s="1"/>
  <c r="D20" i="8"/>
  <c r="E20" i="8" s="1"/>
  <c r="F20" i="8" s="1"/>
  <c r="D48" i="8"/>
  <c r="E48" i="8"/>
  <c r="D50" i="7"/>
  <c r="E50" i="7" s="1"/>
  <c r="F50" i="7" s="1"/>
  <c r="D51" i="7"/>
  <c r="E51" i="7"/>
  <c r="D11" i="7"/>
  <c r="E11" i="7" s="1"/>
  <c r="F11" i="7" s="1"/>
  <c r="D32" i="7"/>
  <c r="E32" i="7" s="1"/>
  <c r="F32" i="7" s="1"/>
  <c r="D41" i="7"/>
  <c r="E41" i="7" s="1"/>
  <c r="F41" i="7" s="1"/>
  <c r="D101" i="7"/>
  <c r="E101" i="7" s="1"/>
  <c r="F101" i="7" s="1"/>
  <c r="D38" i="7"/>
  <c r="E38" i="7" s="1"/>
  <c r="F38" i="7" s="1"/>
  <c r="D75" i="7"/>
  <c r="E75" i="7"/>
  <c r="D90" i="7"/>
  <c r="E90" i="7"/>
  <c r="D194" i="7"/>
  <c r="E194" i="7" s="1"/>
  <c r="D178" i="7"/>
  <c r="E178" i="7" s="1"/>
  <c r="D142" i="7"/>
  <c r="E142" i="7"/>
  <c r="D85" i="7"/>
  <c r="E85" i="7" s="1"/>
  <c r="F85" i="7" s="1"/>
  <c r="D127" i="7"/>
  <c r="E127" i="7" s="1"/>
  <c r="F127" i="7" s="1"/>
  <c r="D88" i="7"/>
  <c r="E88" i="7"/>
  <c r="D181" i="7"/>
  <c r="E181" i="7" s="1"/>
  <c r="D110" i="7"/>
  <c r="E110" i="7" s="1"/>
  <c r="F110" i="7" s="1"/>
  <c r="D164" i="7"/>
  <c r="E164" i="7"/>
  <c r="D173" i="7"/>
  <c r="E173" i="7"/>
  <c r="D83" i="7"/>
  <c r="E83" i="7" s="1"/>
  <c r="F83" i="7" s="1"/>
  <c r="D147" i="7"/>
  <c r="E147" i="7"/>
  <c r="D183" i="7"/>
  <c r="E183" i="7" s="1"/>
  <c r="D26" i="7"/>
  <c r="E26" i="7" s="1"/>
  <c r="F26" i="7" s="1"/>
  <c r="D7" i="7"/>
  <c r="E2" i="7"/>
  <c r="D43" i="9"/>
  <c r="E43" i="9" s="1"/>
  <c r="F43" i="9" s="1"/>
  <c r="D28" i="9"/>
  <c r="E28" i="9"/>
  <c r="D8" i="9"/>
  <c r="E8" i="9" s="1"/>
  <c r="D24" i="9"/>
  <c r="E24" i="9" s="1"/>
  <c r="F24" i="9" s="1"/>
  <c r="J13" i="10"/>
  <c r="K14" i="10"/>
  <c r="L15" i="10"/>
  <c r="E15" i="10"/>
  <c r="P15" i="10"/>
  <c r="P14" i="10"/>
  <c r="I14" i="10"/>
  <c r="E41" i="9"/>
  <c r="F41" i="9" s="1"/>
  <c r="D24" i="8"/>
  <c r="E24" i="8" s="1"/>
  <c r="F24" i="8" s="1"/>
  <c r="D21" i="8"/>
  <c r="E21" i="8"/>
  <c r="D35" i="8"/>
  <c r="E35" i="8"/>
  <c r="D46" i="8"/>
  <c r="E46" i="8" s="1"/>
  <c r="F46" i="8" s="1"/>
  <c r="D58" i="8"/>
  <c r="E58" i="8"/>
  <c r="D30" i="8"/>
  <c r="E30" i="8" s="1"/>
  <c r="F30" i="8" s="1"/>
  <c r="D52" i="8"/>
  <c r="E52" i="8" s="1"/>
  <c r="F52" i="8" s="1"/>
  <c r="E18" i="8"/>
  <c r="F18" i="8" s="1"/>
  <c r="E49" i="7"/>
  <c r="D49" i="7"/>
  <c r="D46" i="7"/>
  <c r="E46" i="7" s="1"/>
  <c r="F46" i="7" s="1"/>
  <c r="D53" i="7"/>
  <c r="E53" i="7"/>
  <c r="D24" i="7"/>
  <c r="E24" i="7" s="1"/>
  <c r="F24" i="7" s="1"/>
  <c r="D37" i="7"/>
  <c r="E37" i="7" s="1"/>
  <c r="F37" i="7" s="1"/>
  <c r="D135" i="7"/>
  <c r="E135" i="7"/>
  <c r="D45" i="7"/>
  <c r="E45" i="7"/>
  <c r="D76" i="7"/>
  <c r="E76" i="7" s="1"/>
  <c r="F76" i="7" s="1"/>
  <c r="D151" i="7"/>
  <c r="E151" i="7"/>
  <c r="D184" i="7"/>
  <c r="E184" i="7" s="1"/>
  <c r="D193" i="7"/>
  <c r="E193" i="7" s="1"/>
  <c r="D158" i="7"/>
  <c r="E158" i="7" s="1"/>
  <c r="D105" i="7"/>
  <c r="E105" i="7"/>
  <c r="D141" i="7"/>
  <c r="E141" i="7" s="1"/>
  <c r="D102" i="7"/>
  <c r="E102" i="7" s="1"/>
  <c r="F102" i="7" s="1"/>
  <c r="D48" i="7"/>
  <c r="E48" i="7" s="1"/>
  <c r="F48" i="7" s="1"/>
  <c r="D119" i="7"/>
  <c r="E119" i="7" s="1"/>
  <c r="F119" i="7" s="1"/>
  <c r="D171" i="7"/>
  <c r="E171" i="7" s="1"/>
  <c r="D195" i="7"/>
  <c r="E195" i="7"/>
  <c r="D91" i="7"/>
  <c r="E91" i="7" s="1"/>
  <c r="F91" i="7" s="1"/>
  <c r="D156" i="7"/>
  <c r="E156" i="7"/>
  <c r="D191" i="7"/>
  <c r="E191" i="7" s="1"/>
  <c r="D18" i="7"/>
  <c r="E18" i="7" s="1"/>
  <c r="F18" i="7" s="1"/>
  <c r="E106" i="7"/>
  <c r="E36" i="7"/>
  <c r="F36" i="7" s="1"/>
  <c r="P76" i="1"/>
  <c r="H76" i="1"/>
  <c r="H40" i="1"/>
  <c r="P40" i="1"/>
  <c r="M105" i="1"/>
  <c r="H9" i="1"/>
  <c r="H8" i="1" s="1"/>
  <c r="H39" i="1"/>
  <c r="P39" i="1"/>
  <c r="H63" i="1"/>
  <c r="P63" i="1"/>
  <c r="H132" i="1"/>
  <c r="P132" i="1"/>
  <c r="P106" i="1"/>
  <c r="H106" i="1"/>
  <c r="P133" i="1"/>
  <c r="H133" i="1"/>
  <c r="P95" i="1"/>
  <c r="H95" i="1"/>
  <c r="P108" i="1"/>
  <c r="H108" i="1"/>
  <c r="P81" i="1"/>
  <c r="H81" i="1"/>
  <c r="P113" i="1"/>
  <c r="H113" i="1"/>
  <c r="P78" i="1"/>
  <c r="H78" i="1"/>
  <c r="P110" i="1"/>
  <c r="H110" i="1"/>
  <c r="H153" i="1"/>
  <c r="P153" i="1"/>
  <c r="H194" i="1"/>
  <c r="P194" i="1"/>
  <c r="O180" i="1"/>
  <c r="P152" i="1"/>
  <c r="H152" i="1"/>
  <c r="H156" i="1"/>
  <c r="P156" i="1"/>
  <c r="P167" i="1"/>
  <c r="H167" i="1"/>
  <c r="P175" i="1"/>
  <c r="H175" i="1"/>
  <c r="P189" i="1"/>
  <c r="H189" i="1"/>
  <c r="P205" i="1"/>
  <c r="H205" i="1"/>
  <c r="H184" i="1"/>
  <c r="P184" i="1"/>
  <c r="H200" i="1"/>
  <c r="P200" i="1"/>
  <c r="H236" i="1"/>
  <c r="P236" i="1"/>
  <c r="H229" i="1"/>
  <c r="P229" i="1"/>
  <c r="H233" i="1"/>
  <c r="P233" i="1"/>
  <c r="H255" i="1"/>
  <c r="P255" i="1"/>
  <c r="H257" i="1"/>
  <c r="P257" i="1"/>
  <c r="H274" i="1"/>
  <c r="P274" i="1"/>
  <c r="P285" i="1"/>
  <c r="H285" i="1"/>
  <c r="P302" i="1"/>
  <c r="H302" i="1"/>
  <c r="P298" i="1"/>
  <c r="H298" i="1"/>
  <c r="P301" i="1"/>
  <c r="H301" i="1"/>
  <c r="M51" i="1"/>
  <c r="H45" i="1"/>
  <c r="P45" i="1"/>
  <c r="B19" i="1"/>
  <c r="D6" i="2" s="1"/>
  <c r="I5" i="1"/>
  <c r="H10" i="7"/>
  <c r="G10" i="7"/>
  <c r="J10" i="7"/>
  <c r="I10" i="7"/>
  <c r="G66" i="7"/>
  <c r="I66" i="7"/>
  <c r="H66" i="7"/>
  <c r="J66" i="7"/>
  <c r="G29" i="7"/>
  <c r="J29" i="7"/>
  <c r="I29" i="7"/>
  <c r="H29" i="7"/>
  <c r="F20" i="7"/>
  <c r="G68" i="7"/>
  <c r="I68" i="7"/>
  <c r="H68" i="7"/>
  <c r="J68" i="7"/>
  <c r="J27" i="7"/>
  <c r="I27" i="7"/>
  <c r="H27" i="7"/>
  <c r="G27" i="7"/>
  <c r="J9" i="7"/>
  <c r="I9" i="7"/>
  <c r="H9" i="7"/>
  <c r="G9" i="7"/>
  <c r="G163" i="7"/>
  <c r="H163" i="7"/>
  <c r="J163" i="7"/>
  <c r="I163" i="7"/>
  <c r="G111" i="7"/>
  <c r="J111" i="7"/>
  <c r="H111" i="7"/>
  <c r="I111" i="7"/>
  <c r="G7" i="8"/>
  <c r="I7" i="8"/>
  <c r="K5" i="8" s="1"/>
  <c r="L5" i="8" s="1"/>
  <c r="H7" i="8"/>
  <c r="J7" i="8"/>
  <c r="G155" i="7"/>
  <c r="I155" i="7"/>
  <c r="J155" i="7"/>
  <c r="H155" i="7"/>
  <c r="I137" i="7"/>
  <c r="H137" i="7"/>
  <c r="J137" i="7"/>
  <c r="G137" i="7"/>
  <c r="H57" i="7"/>
  <c r="J57" i="7"/>
  <c r="I57" i="7"/>
  <c r="G57" i="7"/>
  <c r="F105" i="7"/>
  <c r="I97" i="7"/>
  <c r="H97" i="7"/>
  <c r="J97" i="7"/>
  <c r="G97" i="7"/>
  <c r="F58" i="8"/>
  <c r="G143" i="7"/>
  <c r="I143" i="7"/>
  <c r="H143" i="7"/>
  <c r="J143" i="7"/>
  <c r="H196" i="7"/>
  <c r="J196" i="7"/>
  <c r="I196" i="7"/>
  <c r="G196" i="7"/>
  <c r="J110" i="7"/>
  <c r="I110" i="7"/>
  <c r="G110" i="7"/>
  <c r="H110" i="7"/>
  <c r="J175" i="7"/>
  <c r="I175" i="7"/>
  <c r="H175" i="7"/>
  <c r="G175" i="7"/>
  <c r="J11" i="8"/>
  <c r="H11" i="8"/>
  <c r="I11" i="8"/>
  <c r="G11" i="8"/>
  <c r="H35" i="8"/>
  <c r="J35" i="8"/>
  <c r="I35" i="8"/>
  <c r="G35" i="8"/>
  <c r="I34" i="8"/>
  <c r="J34" i="8"/>
  <c r="G34" i="8"/>
  <c r="H34" i="8"/>
  <c r="H15" i="9"/>
  <c r="I15" i="9"/>
  <c r="G15" i="9"/>
  <c r="J15" i="9"/>
  <c r="G40" i="8"/>
  <c r="H40" i="8"/>
  <c r="J40" i="8"/>
  <c r="I40" i="8"/>
  <c r="I49" i="8"/>
  <c r="G49" i="8"/>
  <c r="J49" i="8"/>
  <c r="H49" i="8"/>
  <c r="G58" i="8"/>
  <c r="H58" i="8"/>
  <c r="J58" i="8"/>
  <c r="I58" i="8"/>
  <c r="H11" i="9"/>
  <c r="J11" i="9"/>
  <c r="I11" i="9"/>
  <c r="G11" i="9"/>
  <c r="J178" i="7"/>
  <c r="I178" i="7"/>
  <c r="H178" i="7"/>
  <c r="G178" i="7"/>
  <c r="H44" i="8"/>
  <c r="J44" i="8"/>
  <c r="I44" i="8"/>
  <c r="G44" i="8"/>
  <c r="G41" i="9"/>
  <c r="J41" i="9"/>
  <c r="H41" i="9"/>
  <c r="I41" i="9"/>
  <c r="L18" i="1"/>
  <c r="M58" i="1"/>
  <c r="H52" i="1"/>
  <c r="P52" i="1"/>
  <c r="F18" i="1"/>
  <c r="H10" i="1"/>
  <c r="H35" i="1"/>
  <c r="P35" i="1"/>
  <c r="M56" i="1"/>
  <c r="H50" i="1"/>
  <c r="P50" i="1"/>
  <c r="M47" i="1"/>
  <c r="H41" i="1"/>
  <c r="P41" i="1"/>
  <c r="P24" i="1"/>
  <c r="H24" i="1"/>
  <c r="M29" i="1"/>
  <c r="Q5" i="10"/>
  <c r="B13" i="10"/>
  <c r="D39" i="9"/>
  <c r="D18" i="9"/>
  <c r="E18" i="9" s="1"/>
  <c r="F18" i="9" s="1"/>
  <c r="D31" i="9"/>
  <c r="E31" i="9"/>
  <c r="D19" i="9"/>
  <c r="E19" i="9" s="1"/>
  <c r="F19" i="9" s="1"/>
  <c r="E16" i="9"/>
  <c r="D16" i="9"/>
  <c r="M14" i="10"/>
  <c r="D29" i="8"/>
  <c r="E29" i="8"/>
  <c r="E28" i="8"/>
  <c r="D28" i="8"/>
  <c r="D31" i="8"/>
  <c r="E31" i="8"/>
  <c r="D26" i="8"/>
  <c r="E26" i="8" s="1"/>
  <c r="F26" i="8" s="1"/>
  <c r="D47" i="8"/>
  <c r="E61" i="8"/>
  <c r="D61" i="8"/>
  <c r="D43" i="8"/>
  <c r="E43" i="8" s="1"/>
  <c r="F43" i="8" s="1"/>
  <c r="D56" i="8"/>
  <c r="E56" i="8"/>
  <c r="D33" i="7"/>
  <c r="E33" i="7" s="1"/>
  <c r="F33" i="7" s="1"/>
  <c r="E44" i="7"/>
  <c r="D44" i="7"/>
  <c r="D52" i="7"/>
  <c r="E52" i="7" s="1"/>
  <c r="F52" i="7" s="1"/>
  <c r="E16" i="7"/>
  <c r="D16" i="7"/>
  <c r="D29" i="7"/>
  <c r="D71" i="7"/>
  <c r="E71" i="7" s="1"/>
  <c r="F71" i="7" s="1"/>
  <c r="E57" i="7"/>
  <c r="D57" i="7"/>
  <c r="E94" i="7"/>
  <c r="D94" i="7"/>
  <c r="D86" i="7"/>
  <c r="E86" i="7" s="1"/>
  <c r="F86" i="7" s="1"/>
  <c r="D187" i="7"/>
  <c r="E187" i="7" s="1"/>
  <c r="E132" i="7"/>
  <c r="D132" i="7"/>
  <c r="D180" i="7"/>
  <c r="E180" i="7" s="1"/>
  <c r="D108" i="7"/>
  <c r="E108" i="7" s="1"/>
  <c r="F108" i="7" s="1"/>
  <c r="D152" i="7"/>
  <c r="E152" i="7"/>
  <c r="D111" i="7"/>
  <c r="E111" i="7" s="1"/>
  <c r="F111" i="7" s="1"/>
  <c r="E56" i="7"/>
  <c r="D56" i="7"/>
  <c r="D128" i="7"/>
  <c r="E128" i="7"/>
  <c r="D190" i="7"/>
  <c r="E190" i="7" s="1"/>
  <c r="D174" i="7"/>
  <c r="E174" i="7" s="1"/>
  <c r="E99" i="7"/>
  <c r="D99" i="7"/>
  <c r="F99" i="7" s="1"/>
  <c r="D170" i="7"/>
  <c r="E170" i="7" s="1"/>
  <c r="D77" i="7"/>
  <c r="E77" i="7" s="1"/>
  <c r="F77" i="7" s="1"/>
  <c r="E10" i="7"/>
  <c r="D10" i="7"/>
  <c r="E31" i="7"/>
  <c r="D31" i="7"/>
  <c r="H104" i="1"/>
  <c r="P104" i="1"/>
  <c r="P139" i="1"/>
  <c r="H139" i="1"/>
  <c r="H101" i="1"/>
  <c r="P101" i="1"/>
  <c r="P138" i="1"/>
  <c r="H138" i="1"/>
  <c r="H83" i="1"/>
  <c r="P83" i="1"/>
  <c r="H115" i="1"/>
  <c r="P115" i="1"/>
  <c r="H134" i="1"/>
  <c r="P134" i="1"/>
  <c r="P161" i="1"/>
  <c r="H161" i="1"/>
  <c r="H195" i="1"/>
  <c r="P195" i="1"/>
  <c r="O81" i="1"/>
  <c r="O101" i="1"/>
  <c r="O105" i="1"/>
  <c r="O113" i="1"/>
  <c r="P154" i="1"/>
  <c r="H154" i="1"/>
  <c r="H185" i="1"/>
  <c r="P185" i="1"/>
  <c r="P151" i="1"/>
  <c r="H151" i="1"/>
  <c r="H193" i="1"/>
  <c r="P193" i="1"/>
  <c r="O190" i="1"/>
  <c r="P168" i="1"/>
  <c r="H168" i="1"/>
  <c r="O133" i="1"/>
  <c r="O153" i="1"/>
  <c r="O157" i="1"/>
  <c r="O161" i="1"/>
  <c r="O165" i="1"/>
  <c r="O173" i="1"/>
  <c r="H183" i="1"/>
  <c r="P183" i="1"/>
  <c r="P199" i="1"/>
  <c r="H199" i="1"/>
  <c r="P188" i="1"/>
  <c r="H188" i="1"/>
  <c r="P204" i="1"/>
  <c r="H204" i="1"/>
  <c r="H201" i="1"/>
  <c r="P201" i="1"/>
  <c r="P190" i="1"/>
  <c r="H190" i="1"/>
  <c r="P206" i="1"/>
  <c r="H206" i="1"/>
  <c r="H241" i="1"/>
  <c r="P241" i="1"/>
  <c r="H219" i="1"/>
  <c r="P219" i="1"/>
  <c r="H234" i="1"/>
  <c r="P234" i="1"/>
  <c r="H261" i="1"/>
  <c r="P261" i="1"/>
  <c r="H283" i="1"/>
  <c r="P283" i="1"/>
  <c r="H248" i="1"/>
  <c r="P248" i="1"/>
  <c r="H265" i="1"/>
  <c r="P265" i="1"/>
  <c r="H268" i="1"/>
  <c r="P268" i="1"/>
  <c r="H239" i="1"/>
  <c r="P239" i="1"/>
  <c r="H277" i="1"/>
  <c r="P277" i="1"/>
  <c r="H256" i="1"/>
  <c r="P256" i="1"/>
  <c r="H252" i="1"/>
  <c r="P252" i="1"/>
  <c r="O283" i="1"/>
  <c r="P303" i="1"/>
  <c r="H303" i="1"/>
  <c r="O62" i="1"/>
  <c r="I17" i="1"/>
  <c r="I16" i="1" s="1"/>
  <c r="I15" i="7"/>
  <c r="H15" i="7"/>
  <c r="G15" i="7"/>
  <c r="J15" i="7"/>
  <c r="H34" i="7"/>
  <c r="G34" i="7"/>
  <c r="J34" i="7"/>
  <c r="I34" i="7"/>
  <c r="H69" i="7"/>
  <c r="G69" i="7"/>
  <c r="J69" i="7"/>
  <c r="I69" i="7"/>
  <c r="H100" i="7"/>
  <c r="I100" i="7"/>
  <c r="J100" i="7"/>
  <c r="G100" i="7"/>
  <c r="J24" i="7"/>
  <c r="I24" i="7"/>
  <c r="H24" i="7"/>
  <c r="G24" i="7"/>
  <c r="G52" i="7"/>
  <c r="I52" i="7"/>
  <c r="J52" i="7"/>
  <c r="H52" i="7"/>
  <c r="J30" i="7"/>
  <c r="I30" i="7"/>
  <c r="H30" i="7"/>
  <c r="G30" i="7"/>
  <c r="F57" i="7"/>
  <c r="J33" i="7"/>
  <c r="I33" i="7"/>
  <c r="H33" i="7"/>
  <c r="G33" i="7"/>
  <c r="J12" i="7"/>
  <c r="I12" i="7"/>
  <c r="H12" i="7"/>
  <c r="G12" i="7"/>
  <c r="J88" i="7"/>
  <c r="G88" i="7"/>
  <c r="I88" i="7"/>
  <c r="H88" i="7"/>
  <c r="J120" i="7"/>
  <c r="I120" i="7"/>
  <c r="G120" i="7"/>
  <c r="H120" i="7"/>
  <c r="J72" i="7"/>
  <c r="I72" i="7"/>
  <c r="H72" i="7"/>
  <c r="G72" i="7"/>
  <c r="G99" i="7"/>
  <c r="I99" i="7"/>
  <c r="H99" i="7"/>
  <c r="J99" i="7"/>
  <c r="H41" i="7"/>
  <c r="G41" i="7"/>
  <c r="J41" i="7"/>
  <c r="I41" i="7"/>
  <c r="J61" i="7"/>
  <c r="I61" i="7"/>
  <c r="H61" i="7"/>
  <c r="G61" i="7"/>
  <c r="I113" i="7"/>
  <c r="H113" i="7"/>
  <c r="J113" i="7"/>
  <c r="G113" i="7"/>
  <c r="H112" i="7"/>
  <c r="J112" i="7"/>
  <c r="G112" i="7"/>
  <c r="I112" i="7"/>
  <c r="G169" i="7"/>
  <c r="J169" i="7"/>
  <c r="I169" i="7"/>
  <c r="H169" i="7"/>
  <c r="H149" i="7"/>
  <c r="I149" i="7"/>
  <c r="G149" i="7"/>
  <c r="J149" i="7"/>
  <c r="H147" i="7"/>
  <c r="J147" i="7"/>
  <c r="I147" i="7"/>
  <c r="G147" i="7"/>
  <c r="G179" i="7"/>
  <c r="I179" i="7"/>
  <c r="H179" i="7"/>
  <c r="J179" i="7"/>
  <c r="H84" i="7"/>
  <c r="I84" i="7"/>
  <c r="J84" i="7"/>
  <c r="G84" i="7"/>
  <c r="I107" i="7"/>
  <c r="H107" i="7"/>
  <c r="J107" i="7"/>
  <c r="G107" i="7"/>
  <c r="J51" i="7"/>
  <c r="G51" i="7"/>
  <c r="I51" i="7"/>
  <c r="H51" i="7"/>
  <c r="I101" i="7"/>
  <c r="J101" i="7"/>
  <c r="H101" i="7"/>
  <c r="G101" i="7"/>
  <c r="H124" i="7"/>
  <c r="I124" i="7"/>
  <c r="J124" i="7"/>
  <c r="G124" i="7"/>
  <c r="G151" i="7"/>
  <c r="J151" i="7"/>
  <c r="I151" i="7"/>
  <c r="H151" i="7"/>
  <c r="H176" i="7"/>
  <c r="I176" i="7"/>
  <c r="J176" i="7"/>
  <c r="G176" i="7"/>
  <c r="G36" i="9"/>
  <c r="H36" i="9"/>
  <c r="J36" i="9"/>
  <c r="I36" i="9"/>
  <c r="I197" i="7"/>
  <c r="G197" i="7"/>
  <c r="J197" i="7"/>
  <c r="H197" i="7"/>
  <c r="G187" i="7"/>
  <c r="J187" i="7"/>
  <c r="I187" i="7"/>
  <c r="H187" i="7"/>
  <c r="F90" i="7"/>
  <c r="J134" i="7"/>
  <c r="H134" i="7"/>
  <c r="I134" i="7"/>
  <c r="G134" i="7"/>
  <c r="I157" i="7"/>
  <c r="G157" i="7"/>
  <c r="J157" i="7"/>
  <c r="H157" i="7"/>
  <c r="J21" i="9"/>
  <c r="I21" i="9"/>
  <c r="H21" i="9"/>
  <c r="G21" i="9"/>
  <c r="H24" i="9"/>
  <c r="J24" i="9"/>
  <c r="G24" i="9"/>
  <c r="I24" i="9"/>
  <c r="H8" i="9"/>
  <c r="G8" i="9"/>
  <c r="I8" i="9"/>
  <c r="J8" i="9"/>
  <c r="I41" i="8"/>
  <c r="G41" i="8"/>
  <c r="J41" i="8"/>
  <c r="H41" i="8"/>
  <c r="G50" i="8"/>
  <c r="H50" i="8"/>
  <c r="J50" i="8"/>
  <c r="I50" i="8"/>
  <c r="H59" i="8"/>
  <c r="J59" i="8"/>
  <c r="I59" i="8"/>
  <c r="G59" i="8"/>
  <c r="G40" i="9"/>
  <c r="I40" i="9"/>
  <c r="H40" i="9"/>
  <c r="J40" i="9"/>
  <c r="H21" i="8"/>
  <c r="G21" i="8"/>
  <c r="J21" i="8"/>
  <c r="I21" i="8"/>
  <c r="J8" i="8"/>
  <c r="I8" i="8"/>
  <c r="H8" i="8"/>
  <c r="G8" i="8"/>
  <c r="J24" i="8"/>
  <c r="H24" i="8"/>
  <c r="I24" i="8"/>
  <c r="G24" i="8"/>
  <c r="H52" i="8"/>
  <c r="J52" i="8"/>
  <c r="I52" i="8"/>
  <c r="G52" i="8"/>
  <c r="J10" i="9"/>
  <c r="G10" i="9"/>
  <c r="I10" i="9"/>
  <c r="H10" i="9"/>
  <c r="J26" i="9"/>
  <c r="I26" i="9"/>
  <c r="H26" i="9"/>
  <c r="G26" i="9"/>
  <c r="J42" i="9"/>
  <c r="I42" i="9"/>
  <c r="H42" i="9"/>
  <c r="G42" i="9"/>
  <c r="D18" i="1"/>
  <c r="O44" i="1"/>
  <c r="P5" i="1"/>
  <c r="M65" i="1"/>
  <c r="E9" i="1"/>
  <c r="E8" i="1" s="1"/>
  <c r="H59" i="1"/>
  <c r="P59" i="1"/>
  <c r="O27" i="1"/>
  <c r="O23" i="1"/>
  <c r="D14" i="1"/>
  <c r="D12" i="1"/>
  <c r="O65" i="1"/>
  <c r="P31" i="1"/>
  <c r="H31" i="1"/>
  <c r="P23" i="1"/>
  <c r="H23" i="1"/>
  <c r="B15" i="1"/>
  <c r="C18" i="1"/>
  <c r="E10" i="1"/>
  <c r="H13" i="1"/>
  <c r="H12" i="1" s="1"/>
  <c r="B18" i="1"/>
  <c r="B16" i="1"/>
  <c r="B17" i="1"/>
  <c r="D16" i="2" s="1"/>
  <c r="F10" i="1"/>
  <c r="M28" i="1"/>
  <c r="D26" i="9"/>
  <c r="E26" i="9" s="1"/>
  <c r="F26" i="9" s="1"/>
  <c r="D22" i="9"/>
  <c r="E22" i="9"/>
  <c r="E32" i="9"/>
  <c r="D32" i="9"/>
  <c r="E12" i="9"/>
  <c r="D12" i="9"/>
  <c r="D25" i="9"/>
  <c r="E25" i="9" s="1"/>
  <c r="D20" i="9"/>
  <c r="E20" i="9" s="1"/>
  <c r="F20" i="9" s="1"/>
  <c r="E11" i="9"/>
  <c r="D11" i="9"/>
  <c r="D34" i="9"/>
  <c r="E34" i="9" s="1"/>
  <c r="F34" i="9" s="1"/>
  <c r="D29" i="9"/>
  <c r="Q9" i="10"/>
  <c r="E13" i="8"/>
  <c r="D13" i="8"/>
  <c r="F13" i="8" s="1"/>
  <c r="D34" i="8"/>
  <c r="E34" i="8" s="1"/>
  <c r="F34" i="8" s="1"/>
  <c r="D32" i="8"/>
  <c r="E32" i="8"/>
  <c r="E37" i="8"/>
  <c r="D37" i="8"/>
  <c r="E49" i="8"/>
  <c r="D49" i="8"/>
  <c r="D62" i="8"/>
  <c r="E62" i="8" s="1"/>
  <c r="F62" i="8" s="1"/>
  <c r="D51" i="8"/>
  <c r="E60" i="8"/>
  <c r="D60" i="8"/>
  <c r="F60" i="8" s="1"/>
  <c r="E25" i="7"/>
  <c r="D25" i="7"/>
  <c r="D30" i="7"/>
  <c r="F30" i="7" s="1"/>
  <c r="E30" i="7"/>
  <c r="D43" i="7"/>
  <c r="E43" i="7" s="1"/>
  <c r="F43" i="7" s="1"/>
  <c r="E8" i="7"/>
  <c r="D8" i="7"/>
  <c r="E21" i="7"/>
  <c r="D21" i="7"/>
  <c r="D84" i="7"/>
  <c r="E84" i="7"/>
  <c r="D73" i="7"/>
  <c r="F73" i="7" s="1"/>
  <c r="E73" i="7"/>
  <c r="D97" i="7"/>
  <c r="E97" i="7" s="1"/>
  <c r="E89" i="7"/>
  <c r="D89" i="7"/>
  <c r="D113" i="7"/>
  <c r="E113" i="7" s="1"/>
  <c r="F113" i="7" s="1"/>
  <c r="D144" i="7"/>
  <c r="E144" i="7"/>
  <c r="D189" i="7"/>
  <c r="E189" i="7" s="1"/>
  <c r="E109" i="7"/>
  <c r="D109" i="7"/>
  <c r="D168" i="7"/>
  <c r="E168" i="7" s="1"/>
  <c r="D120" i="7"/>
  <c r="E120" i="7"/>
  <c r="E64" i="7"/>
  <c r="D64" i="7"/>
  <c r="D136" i="7"/>
  <c r="E136" i="7" s="1"/>
  <c r="D133" i="7"/>
  <c r="E133" i="7" s="1"/>
  <c r="D185" i="7"/>
  <c r="E185" i="7" s="1"/>
  <c r="E107" i="7"/>
  <c r="D107" i="7"/>
  <c r="D179" i="7"/>
  <c r="E179" i="7" s="1"/>
  <c r="D69" i="7"/>
  <c r="E69" i="7"/>
  <c r="E60" i="7"/>
  <c r="F60" i="7" s="1"/>
  <c r="H64" i="1"/>
  <c r="P64" i="1"/>
  <c r="N9" i="1"/>
  <c r="H36" i="1"/>
  <c r="P36" i="1"/>
  <c r="H55" i="1"/>
  <c r="P55" i="1"/>
  <c r="P82" i="1"/>
  <c r="H82" i="1"/>
  <c r="P114" i="1"/>
  <c r="H114" i="1"/>
  <c r="H71" i="1"/>
  <c r="P71" i="1"/>
  <c r="P103" i="1"/>
  <c r="H103" i="1"/>
  <c r="P84" i="1"/>
  <c r="H84" i="1"/>
  <c r="P116" i="1"/>
  <c r="H116" i="1"/>
  <c r="P89" i="1"/>
  <c r="H89" i="1"/>
  <c r="P121" i="1"/>
  <c r="H121" i="1"/>
  <c r="P86" i="1"/>
  <c r="H86" i="1"/>
  <c r="P118" i="1"/>
  <c r="H118" i="1"/>
  <c r="H186" i="1"/>
  <c r="P186" i="1"/>
  <c r="H128" i="1"/>
  <c r="P128" i="1"/>
  <c r="H141" i="1"/>
  <c r="P141" i="1"/>
  <c r="H178" i="1"/>
  <c r="P178" i="1"/>
  <c r="H211" i="1"/>
  <c r="P211" i="1"/>
  <c r="P169" i="1"/>
  <c r="H169" i="1"/>
  <c r="O186" i="1"/>
  <c r="O204" i="1"/>
  <c r="H224" i="1"/>
  <c r="P224" i="1"/>
  <c r="O193" i="1"/>
  <c r="H221" i="1"/>
  <c r="P221" i="1"/>
  <c r="H246" i="1"/>
  <c r="P246" i="1"/>
  <c r="O219" i="1"/>
  <c r="H253" i="1"/>
  <c r="P253" i="1"/>
  <c r="H284" i="1"/>
  <c r="P284" i="1"/>
  <c r="O248" i="1"/>
  <c r="O239" i="1"/>
  <c r="H250" i="1"/>
  <c r="P250" i="1"/>
  <c r="H240" i="1"/>
  <c r="P240" i="1"/>
  <c r="O256" i="1"/>
  <c r="H262" i="1"/>
  <c r="P262" i="1"/>
  <c r="H276" i="1"/>
  <c r="P276" i="1"/>
  <c r="O252" i="1"/>
  <c r="P292" i="1"/>
  <c r="H292" i="1"/>
  <c r="P288" i="1"/>
  <c r="H288" i="1"/>
  <c r="O303" i="1"/>
  <c r="P304" i="1"/>
  <c r="H304" i="1"/>
  <c r="P299" i="1"/>
  <c r="H299" i="1"/>
  <c r="H62" i="1"/>
  <c r="P62" i="1"/>
  <c r="M43" i="1"/>
  <c r="G13" i="7"/>
  <c r="J13" i="7"/>
  <c r="I13" i="7"/>
  <c r="H13" i="7"/>
  <c r="I54" i="7"/>
  <c r="H54" i="7"/>
  <c r="G54" i="7"/>
  <c r="J54" i="7"/>
  <c r="J11" i="7"/>
  <c r="I11" i="7"/>
  <c r="H11" i="7"/>
  <c r="G11" i="7"/>
  <c r="F31" i="7"/>
  <c r="G53" i="7"/>
  <c r="H53" i="7"/>
  <c r="J53" i="7"/>
  <c r="I53" i="7"/>
  <c r="H63" i="7"/>
  <c r="J63" i="7"/>
  <c r="I63" i="7"/>
  <c r="G63" i="7"/>
  <c r="G50" i="7"/>
  <c r="H50" i="7"/>
  <c r="J50" i="7"/>
  <c r="I50" i="7"/>
  <c r="J36" i="7"/>
  <c r="I36" i="7"/>
  <c r="H36" i="7"/>
  <c r="G36" i="7"/>
  <c r="G95" i="7"/>
  <c r="H95" i="7"/>
  <c r="J95" i="7"/>
  <c r="I95" i="7"/>
  <c r="G133" i="7"/>
  <c r="I133" i="7"/>
  <c r="H133" i="7"/>
  <c r="J133" i="7"/>
  <c r="I46" i="7"/>
  <c r="J46" i="7"/>
  <c r="H46" i="7"/>
  <c r="G46" i="7"/>
  <c r="I62" i="7"/>
  <c r="J62" i="7"/>
  <c r="H62" i="7"/>
  <c r="G62" i="7"/>
  <c r="J128" i="7"/>
  <c r="H128" i="7"/>
  <c r="G128" i="7"/>
  <c r="I128" i="7"/>
  <c r="F107" i="7"/>
  <c r="H172" i="7"/>
  <c r="G172" i="7"/>
  <c r="J172" i="7"/>
  <c r="I172" i="7"/>
  <c r="G183" i="7"/>
  <c r="I183" i="7"/>
  <c r="J183" i="7"/>
  <c r="H183" i="7"/>
  <c r="G122" i="7"/>
  <c r="I122" i="7"/>
  <c r="H122" i="7"/>
  <c r="J122" i="7"/>
  <c r="I89" i="7"/>
  <c r="H89" i="7"/>
  <c r="G89" i="7"/>
  <c r="J89" i="7"/>
  <c r="J75" i="7"/>
  <c r="I75" i="7"/>
  <c r="H75" i="7"/>
  <c r="G75" i="7"/>
  <c r="I129" i="7"/>
  <c r="J129" i="7"/>
  <c r="H129" i="7"/>
  <c r="G129" i="7"/>
  <c r="G177" i="7"/>
  <c r="J177" i="7"/>
  <c r="I177" i="7"/>
  <c r="H177" i="7"/>
  <c r="H14" i="8"/>
  <c r="J14" i="8"/>
  <c r="I14" i="8"/>
  <c r="G14" i="8"/>
  <c r="J94" i="7"/>
  <c r="G94" i="7"/>
  <c r="I94" i="7"/>
  <c r="H94" i="7"/>
  <c r="G161" i="7"/>
  <c r="H161" i="7"/>
  <c r="J161" i="7"/>
  <c r="I161" i="7"/>
  <c r="H184" i="7"/>
  <c r="G184" i="7"/>
  <c r="J184" i="7"/>
  <c r="I184" i="7"/>
  <c r="I30" i="8"/>
  <c r="H30" i="8"/>
  <c r="G30" i="8"/>
  <c r="J30" i="8"/>
  <c r="F21" i="8"/>
  <c r="G42" i="8"/>
  <c r="H42" i="8"/>
  <c r="J42" i="8"/>
  <c r="I42" i="8"/>
  <c r="H51" i="8"/>
  <c r="J51" i="8"/>
  <c r="I51" i="8"/>
  <c r="G51" i="8"/>
  <c r="I61" i="8"/>
  <c r="J61" i="8"/>
  <c r="H61" i="8"/>
  <c r="G61" i="8"/>
  <c r="I17" i="9"/>
  <c r="H17" i="9"/>
  <c r="J17" i="9"/>
  <c r="G17" i="9"/>
  <c r="F27" i="8"/>
  <c r="F61" i="8"/>
  <c r="F13" i="9"/>
  <c r="J162" i="7"/>
  <c r="I162" i="7"/>
  <c r="H162" i="7"/>
  <c r="G162" i="7"/>
  <c r="H60" i="8"/>
  <c r="J60" i="8"/>
  <c r="I60" i="8"/>
  <c r="G60" i="8"/>
  <c r="H9" i="9"/>
  <c r="G9" i="9"/>
  <c r="J9" i="9"/>
  <c r="I9" i="9"/>
  <c r="F12" i="9"/>
  <c r="F28" i="9"/>
  <c r="M50" i="1"/>
  <c r="H44" i="1"/>
  <c r="P44" i="1"/>
  <c r="D9" i="1"/>
  <c r="D8" i="1" s="1"/>
  <c r="M67" i="1"/>
  <c r="M48" i="1"/>
  <c r="P9" i="1"/>
  <c r="P8" i="1" s="1"/>
  <c r="H42" i="1"/>
  <c r="P42" i="1"/>
  <c r="H65" i="1"/>
  <c r="P65" i="1"/>
  <c r="M39" i="1"/>
  <c r="P30" i="1"/>
  <c r="H30" i="1"/>
  <c r="M5" i="1"/>
  <c r="M9" i="1"/>
  <c r="M8" i="1" s="1"/>
  <c r="B26" i="15"/>
  <c r="D17" i="9"/>
  <c r="E17" i="9" s="1"/>
  <c r="F17" i="9" s="1"/>
  <c r="D7" i="9"/>
  <c r="E2" i="9"/>
  <c r="E7" i="9"/>
  <c r="D35" i="9"/>
  <c r="E35" i="9"/>
  <c r="D30" i="9"/>
  <c r="F30" i="9" s="1"/>
  <c r="E30" i="9"/>
  <c r="Q11" i="10"/>
  <c r="D10" i="8"/>
  <c r="F10" i="8" s="1"/>
  <c r="E10" i="8"/>
  <c r="D11" i="8"/>
  <c r="E11" i="8" s="1"/>
  <c r="F11" i="8" s="1"/>
  <c r="E38" i="8"/>
  <c r="D38" i="8"/>
  <c r="D50" i="8"/>
  <c r="E50" i="8" s="1"/>
  <c r="F50" i="8" s="1"/>
  <c r="D63" i="8"/>
  <c r="E63" i="8" s="1"/>
  <c r="F63" i="8" s="1"/>
  <c r="E59" i="8"/>
  <c r="D59" i="8"/>
  <c r="D64" i="8"/>
  <c r="E64" i="8" s="1"/>
  <c r="F64" i="8" s="1"/>
  <c r="E17" i="7"/>
  <c r="D17" i="7"/>
  <c r="D22" i="7"/>
  <c r="E22" i="7"/>
  <c r="E42" i="7"/>
  <c r="D42" i="7"/>
  <c r="E145" i="7"/>
  <c r="D145" i="7"/>
  <c r="E13" i="7"/>
  <c r="D13" i="7"/>
  <c r="F13" i="7" s="1"/>
  <c r="D95" i="7"/>
  <c r="E95" i="7" s="1"/>
  <c r="E98" i="7"/>
  <c r="D98" i="7"/>
  <c r="E103" i="7"/>
  <c r="D103" i="7"/>
  <c r="F103" i="7" s="1"/>
  <c r="E93" i="7"/>
  <c r="D93" i="7"/>
  <c r="F93" i="7" s="1"/>
  <c r="D114" i="7"/>
  <c r="F114" i="7" s="1"/>
  <c r="E114" i="7"/>
  <c r="D162" i="7"/>
  <c r="E162" i="7" s="1"/>
  <c r="D165" i="7"/>
  <c r="E165" i="7" s="1"/>
  <c r="E121" i="7"/>
  <c r="D121" i="7"/>
  <c r="D54" i="7"/>
  <c r="E54" i="7" s="1"/>
  <c r="F54" i="7" s="1"/>
  <c r="E140" i="7"/>
  <c r="D140" i="7"/>
  <c r="E72" i="7"/>
  <c r="D72" i="7"/>
  <c r="E137" i="7"/>
  <c r="D137" i="7"/>
  <c r="D138" i="7"/>
  <c r="E138" i="7" s="1"/>
  <c r="E186" i="7"/>
  <c r="D186" i="7"/>
  <c r="E115" i="7"/>
  <c r="D115" i="7"/>
  <c r="F115" i="7" s="1"/>
  <c r="D188" i="7"/>
  <c r="E188" i="7" s="1"/>
  <c r="D66" i="7"/>
  <c r="E66" i="7" s="1"/>
  <c r="F66" i="7" s="1"/>
  <c r="E23" i="7"/>
  <c r="D23" i="7"/>
  <c r="P69" i="1"/>
  <c r="H69" i="1"/>
  <c r="H80" i="1"/>
  <c r="P80" i="1"/>
  <c r="H112" i="1"/>
  <c r="P112" i="1"/>
  <c r="H77" i="1"/>
  <c r="P77" i="1"/>
  <c r="H109" i="1"/>
  <c r="P109" i="1"/>
  <c r="H91" i="1"/>
  <c r="P91" i="1"/>
  <c r="H123" i="1"/>
  <c r="P123" i="1"/>
  <c r="H142" i="1"/>
  <c r="P142" i="1"/>
  <c r="P147" i="1"/>
  <c r="H147" i="1"/>
  <c r="O70" i="1"/>
  <c r="O74" i="1"/>
  <c r="O78" i="1"/>
  <c r="O82" i="1"/>
  <c r="O86" i="1"/>
  <c r="O98" i="1"/>
  <c r="O102" i="1"/>
  <c r="O106" i="1"/>
  <c r="O110" i="1"/>
  <c r="O114" i="1"/>
  <c r="O118" i="1"/>
  <c r="P162" i="1"/>
  <c r="H162" i="1"/>
  <c r="O181" i="1"/>
  <c r="P159" i="1"/>
  <c r="H159" i="1"/>
  <c r="P160" i="1"/>
  <c r="H160" i="1"/>
  <c r="P170" i="1"/>
  <c r="H170" i="1"/>
  <c r="H202" i="1"/>
  <c r="P202" i="1"/>
  <c r="O130" i="1"/>
  <c r="O134" i="1"/>
  <c r="O138" i="1"/>
  <c r="O142" i="1"/>
  <c r="O150" i="1"/>
  <c r="O154" i="1"/>
  <c r="O162" i="1"/>
  <c r="O170" i="1"/>
  <c r="H225" i="1"/>
  <c r="P225" i="1"/>
  <c r="H231" i="1"/>
  <c r="P231" i="1"/>
  <c r="H232" i="1"/>
  <c r="P232" i="1"/>
  <c r="H220" i="1"/>
  <c r="P220" i="1"/>
  <c r="H237" i="1"/>
  <c r="P237" i="1"/>
  <c r="H267" i="1"/>
  <c r="P267" i="1"/>
  <c r="P215" i="1"/>
  <c r="H215" i="1"/>
  <c r="H254" i="1"/>
  <c r="P254" i="1"/>
  <c r="H279" i="1"/>
  <c r="P279" i="1"/>
  <c r="H280" i="1"/>
  <c r="P280" i="1"/>
  <c r="J5" i="1"/>
  <c r="J4" i="1" s="1"/>
  <c r="H278" i="1"/>
  <c r="P278" i="1"/>
  <c r="P294" i="1"/>
  <c r="H294" i="1"/>
  <c r="P293" i="1"/>
  <c r="H293" i="1"/>
  <c r="P289" i="1"/>
  <c r="H289" i="1"/>
  <c r="P305" i="1"/>
  <c r="H305" i="1"/>
  <c r="P300" i="1"/>
  <c r="H300" i="1"/>
  <c r="P291" i="1"/>
  <c r="H291" i="1"/>
  <c r="O54" i="1"/>
  <c r="O61" i="1"/>
  <c r="I7" i="7"/>
  <c r="K5" i="7" s="1"/>
  <c r="L5" i="7" s="1"/>
  <c r="H7" i="7"/>
  <c r="G7" i="7"/>
  <c r="J7" i="7"/>
  <c r="H18" i="7"/>
  <c r="G18" i="7"/>
  <c r="J18" i="7"/>
  <c r="I18" i="7"/>
  <c r="I40" i="7"/>
  <c r="H40" i="7"/>
  <c r="G40" i="7"/>
  <c r="J40" i="7"/>
  <c r="I81" i="7"/>
  <c r="H81" i="7"/>
  <c r="J81" i="7"/>
  <c r="G81" i="7"/>
  <c r="G37" i="7"/>
  <c r="J37" i="7"/>
  <c r="I37" i="7"/>
  <c r="H37" i="7"/>
  <c r="J8" i="7"/>
  <c r="I8" i="7"/>
  <c r="H8" i="7"/>
  <c r="G8" i="7"/>
  <c r="H55" i="7"/>
  <c r="I55" i="7"/>
  <c r="G55" i="7"/>
  <c r="J55" i="7"/>
  <c r="J35" i="7"/>
  <c r="I35" i="7"/>
  <c r="H35" i="7"/>
  <c r="G35" i="7"/>
  <c r="F56" i="7"/>
  <c r="J14" i="7"/>
  <c r="I14" i="7"/>
  <c r="H14" i="7"/>
  <c r="G14" i="7"/>
  <c r="J64" i="7"/>
  <c r="I64" i="7"/>
  <c r="H64" i="7"/>
  <c r="G64" i="7"/>
  <c r="J17" i="7"/>
  <c r="I17" i="7"/>
  <c r="H17" i="7"/>
  <c r="G17" i="7"/>
  <c r="F16" i="7"/>
  <c r="H39" i="7"/>
  <c r="J39" i="7"/>
  <c r="I39" i="7"/>
  <c r="G39" i="7"/>
  <c r="F109" i="7"/>
  <c r="G74" i="7"/>
  <c r="J74" i="7"/>
  <c r="I74" i="7"/>
  <c r="H74" i="7"/>
  <c r="F75" i="7"/>
  <c r="J164" i="7"/>
  <c r="G164" i="7"/>
  <c r="I164" i="7"/>
  <c r="H164" i="7"/>
  <c r="I181" i="7"/>
  <c r="H181" i="7"/>
  <c r="G181" i="7"/>
  <c r="J181" i="7"/>
  <c r="H192" i="7"/>
  <c r="G192" i="7"/>
  <c r="I192" i="7"/>
  <c r="J192" i="7"/>
  <c r="G123" i="7"/>
  <c r="I123" i="7"/>
  <c r="J123" i="7"/>
  <c r="H123" i="7"/>
  <c r="H65" i="7"/>
  <c r="J65" i="7"/>
  <c r="I65" i="7"/>
  <c r="G65" i="7"/>
  <c r="I93" i="7"/>
  <c r="H93" i="7"/>
  <c r="G93" i="7"/>
  <c r="J93" i="7"/>
  <c r="H116" i="7"/>
  <c r="I116" i="7"/>
  <c r="J116" i="7"/>
  <c r="G116" i="7"/>
  <c r="J106" i="7"/>
  <c r="I106" i="7"/>
  <c r="G106" i="7"/>
  <c r="H106" i="7"/>
  <c r="I19" i="8"/>
  <c r="H19" i="8"/>
  <c r="J19" i="8"/>
  <c r="G19" i="8"/>
  <c r="F59" i="8"/>
  <c r="J152" i="7"/>
  <c r="I152" i="7"/>
  <c r="H152" i="7"/>
  <c r="G152" i="7"/>
  <c r="I185" i="7"/>
  <c r="H185" i="7"/>
  <c r="J185" i="7"/>
  <c r="G185" i="7"/>
  <c r="J118" i="7"/>
  <c r="G118" i="7"/>
  <c r="H118" i="7"/>
  <c r="I118" i="7"/>
  <c r="I189" i="7"/>
  <c r="J189" i="7"/>
  <c r="G189" i="7"/>
  <c r="H189" i="7"/>
  <c r="J22" i="8"/>
  <c r="G22" i="8"/>
  <c r="H22" i="8"/>
  <c r="I22" i="8"/>
  <c r="I12" i="9"/>
  <c r="G12" i="9"/>
  <c r="H12" i="9"/>
  <c r="J12" i="9"/>
  <c r="G26" i="8"/>
  <c r="I26" i="8"/>
  <c r="H26" i="8"/>
  <c r="J26" i="8"/>
  <c r="H43" i="8"/>
  <c r="J43" i="8"/>
  <c r="I43" i="8"/>
  <c r="G43" i="8"/>
  <c r="I53" i="8"/>
  <c r="J53" i="8"/>
  <c r="H53" i="8"/>
  <c r="G53" i="8"/>
  <c r="G62" i="8"/>
  <c r="I62" i="8"/>
  <c r="J62" i="8"/>
  <c r="H62" i="8"/>
  <c r="J37" i="9"/>
  <c r="I37" i="9"/>
  <c r="G37" i="9"/>
  <c r="H37" i="9"/>
  <c r="H31" i="8"/>
  <c r="G31" i="8"/>
  <c r="J31" i="8"/>
  <c r="I31" i="8"/>
  <c r="F14" i="9"/>
  <c r="J186" i="7"/>
  <c r="G186" i="7"/>
  <c r="H186" i="7"/>
  <c r="I186" i="7"/>
  <c r="J12" i="8"/>
  <c r="I12" i="8"/>
  <c r="H12" i="8"/>
  <c r="G12" i="8"/>
  <c r="J28" i="8"/>
  <c r="I28" i="8"/>
  <c r="G28" i="8"/>
  <c r="H28" i="8"/>
  <c r="F11" i="9"/>
  <c r="F15" i="9"/>
  <c r="J14" i="9"/>
  <c r="G14" i="9"/>
  <c r="H14" i="9"/>
  <c r="I14" i="9"/>
  <c r="J30" i="9"/>
  <c r="I30" i="9"/>
  <c r="G30" i="9"/>
  <c r="H30" i="9"/>
  <c r="P74" i="1"/>
  <c r="H74" i="1"/>
  <c r="J6" i="1"/>
  <c r="H37" i="1"/>
  <c r="P37" i="1"/>
  <c r="M57" i="1"/>
  <c r="H51" i="1"/>
  <c r="P51" i="1"/>
  <c r="O30" i="1"/>
  <c r="O26" i="1"/>
  <c r="O57" i="1"/>
  <c r="P29" i="1"/>
  <c r="H29" i="1"/>
  <c r="E5" i="1"/>
  <c r="J16" i="1"/>
  <c r="M24" i="1"/>
  <c r="M23" i="1"/>
  <c r="D8" i="8"/>
  <c r="E8" i="8" s="1"/>
  <c r="D12" i="8"/>
  <c r="E12" i="8" s="1"/>
  <c r="D39" i="8"/>
  <c r="E39" i="8" s="1"/>
  <c r="F39" i="8" s="1"/>
  <c r="E53" i="8"/>
  <c r="D53" i="8"/>
  <c r="F53" i="8" s="1"/>
  <c r="E65" i="8"/>
  <c r="D65" i="8"/>
  <c r="F65" i="8" s="1"/>
  <c r="D36" i="8"/>
  <c r="E36" i="8" s="1"/>
  <c r="D112" i="7"/>
  <c r="E112" i="7"/>
  <c r="E9" i="7"/>
  <c r="D9" i="7"/>
  <c r="D14" i="7"/>
  <c r="D35" i="7"/>
  <c r="E35" i="7" s="1"/>
  <c r="D68" i="7"/>
  <c r="D100" i="7"/>
  <c r="E100" i="7" s="1"/>
  <c r="F100" i="7" s="1"/>
  <c r="D104" i="7"/>
  <c r="D116" i="7"/>
  <c r="E116" i="7"/>
  <c r="D118" i="7"/>
  <c r="E118" i="7" s="1"/>
  <c r="F118" i="7" s="1"/>
  <c r="E117" i="7"/>
  <c r="D117" i="7"/>
  <c r="F117" i="7" s="1"/>
  <c r="E169" i="7"/>
  <c r="D169" i="7"/>
  <c r="D177" i="7"/>
  <c r="E177" i="7" s="1"/>
  <c r="D124" i="7"/>
  <c r="F124" i="7" s="1"/>
  <c r="E124" i="7"/>
  <c r="E62" i="7"/>
  <c r="D62" i="7"/>
  <c r="F62" i="7" s="1"/>
  <c r="D153" i="7"/>
  <c r="E153" i="7" s="1"/>
  <c r="D78" i="7"/>
  <c r="E78" i="7" s="1"/>
  <c r="D149" i="7"/>
  <c r="E149" i="7" s="1"/>
  <c r="D160" i="7"/>
  <c r="E160" i="7" s="1"/>
  <c r="D196" i="7"/>
  <c r="E196" i="7" s="1"/>
  <c r="D123" i="7"/>
  <c r="D159" i="7"/>
  <c r="E159" i="7" s="1"/>
  <c r="E58" i="7"/>
  <c r="F58" i="7" s="1"/>
  <c r="D58" i="7"/>
  <c r="H56" i="1"/>
  <c r="P56" i="1"/>
  <c r="L9" i="1"/>
  <c r="L8" i="1" s="1"/>
  <c r="M53" i="1"/>
  <c r="H47" i="1"/>
  <c r="P47" i="1"/>
  <c r="H34" i="1"/>
  <c r="P34" i="1"/>
  <c r="P90" i="1"/>
  <c r="H90" i="1"/>
  <c r="P122" i="1"/>
  <c r="H122" i="1"/>
  <c r="P79" i="1"/>
  <c r="H79" i="1"/>
  <c r="P111" i="1"/>
  <c r="H111" i="1"/>
  <c r="P92" i="1"/>
  <c r="H92" i="1"/>
  <c r="P124" i="1"/>
  <c r="H124" i="1"/>
  <c r="P97" i="1"/>
  <c r="H97" i="1"/>
  <c r="P131" i="1"/>
  <c r="H131" i="1"/>
  <c r="P94" i="1"/>
  <c r="H94" i="1"/>
  <c r="P126" i="1"/>
  <c r="H126" i="1"/>
  <c r="O177" i="1"/>
  <c r="P136" i="1"/>
  <c r="H136" i="1"/>
  <c r="P149" i="1"/>
  <c r="H149" i="1"/>
  <c r="P140" i="1"/>
  <c r="H140" i="1"/>
  <c r="P171" i="1"/>
  <c r="H171" i="1"/>
  <c r="P181" i="1"/>
  <c r="H181" i="1"/>
  <c r="P197" i="1"/>
  <c r="H197" i="1"/>
  <c r="H213" i="1"/>
  <c r="P213" i="1"/>
  <c r="H192" i="1"/>
  <c r="P192" i="1"/>
  <c r="H208" i="1"/>
  <c r="P208" i="1"/>
  <c r="H222" i="1"/>
  <c r="P222" i="1"/>
  <c r="O225" i="1"/>
  <c r="H227" i="1"/>
  <c r="P227" i="1"/>
  <c r="O220" i="1"/>
  <c r="O237" i="1"/>
  <c r="H259" i="1"/>
  <c r="P259" i="1"/>
  <c r="H216" i="1"/>
  <c r="P216" i="1"/>
  <c r="H238" i="1"/>
  <c r="P238" i="1"/>
  <c r="O254" i="1"/>
  <c r="O280" i="1"/>
  <c r="P287" i="1"/>
  <c r="H287" i="1"/>
  <c r="H269" i="1"/>
  <c r="P269" i="1"/>
  <c r="O289" i="1"/>
  <c r="P290" i="1"/>
  <c r="H290" i="1"/>
  <c r="P310" i="1"/>
  <c r="H310" i="1"/>
  <c r="O305" i="1"/>
  <c r="P306" i="1"/>
  <c r="H306" i="1"/>
  <c r="O300" i="1"/>
  <c r="P309" i="1"/>
  <c r="H309" i="1"/>
  <c r="H54" i="1"/>
  <c r="P54" i="1"/>
  <c r="H61" i="1"/>
  <c r="P61" i="1"/>
  <c r="P13" i="1"/>
  <c r="P12" i="1" s="1"/>
  <c r="I23" i="7"/>
  <c r="H23" i="7"/>
  <c r="G23" i="7"/>
  <c r="J23" i="7"/>
  <c r="F17" i="7"/>
  <c r="J32" i="7"/>
  <c r="I32" i="7"/>
  <c r="H32" i="7"/>
  <c r="G32" i="7"/>
  <c r="I56" i="7"/>
  <c r="H56" i="7"/>
  <c r="G56" i="7"/>
  <c r="J56" i="7"/>
  <c r="J38" i="7"/>
  <c r="I38" i="7"/>
  <c r="H38" i="7"/>
  <c r="G38" i="7"/>
  <c r="H80" i="7"/>
  <c r="J80" i="7"/>
  <c r="G80" i="7"/>
  <c r="I80" i="7"/>
  <c r="I70" i="7"/>
  <c r="G70" i="7"/>
  <c r="J70" i="7"/>
  <c r="H70" i="7"/>
  <c r="J20" i="7"/>
  <c r="I20" i="7"/>
  <c r="H20" i="7"/>
  <c r="G20" i="7"/>
  <c r="F42" i="7"/>
  <c r="G85" i="7"/>
  <c r="I85" i="7"/>
  <c r="J85" i="7"/>
  <c r="H85" i="7"/>
  <c r="G146" i="7"/>
  <c r="I146" i="7"/>
  <c r="J146" i="7"/>
  <c r="H146" i="7"/>
  <c r="G79" i="7"/>
  <c r="J79" i="7"/>
  <c r="I79" i="7"/>
  <c r="H79" i="7"/>
  <c r="F112" i="7"/>
  <c r="H108" i="7"/>
  <c r="I108" i="7"/>
  <c r="G108" i="7"/>
  <c r="J108" i="7"/>
  <c r="F72" i="7"/>
  <c r="I167" i="7"/>
  <c r="H167" i="7"/>
  <c r="G167" i="7"/>
  <c r="J167" i="7"/>
  <c r="H131" i="7"/>
  <c r="I131" i="7"/>
  <c r="G131" i="7"/>
  <c r="J131" i="7"/>
  <c r="H148" i="7"/>
  <c r="J148" i="7"/>
  <c r="I148" i="7"/>
  <c r="G148" i="7"/>
  <c r="G195" i="7"/>
  <c r="H195" i="7"/>
  <c r="I195" i="7"/>
  <c r="J195" i="7"/>
  <c r="I121" i="7"/>
  <c r="H121" i="7"/>
  <c r="G121" i="7"/>
  <c r="J121" i="7"/>
  <c r="J141" i="7"/>
  <c r="I141" i="7"/>
  <c r="H141" i="7"/>
  <c r="G141" i="7"/>
  <c r="J59" i="7"/>
  <c r="I59" i="7"/>
  <c r="H59" i="7"/>
  <c r="G59" i="7"/>
  <c r="J138" i="7"/>
  <c r="H138" i="7"/>
  <c r="G138" i="7"/>
  <c r="I138" i="7"/>
  <c r="G182" i="7"/>
  <c r="H182" i="7"/>
  <c r="J182" i="7"/>
  <c r="I182" i="7"/>
  <c r="F25" i="8"/>
  <c r="F48" i="8"/>
  <c r="J78" i="7"/>
  <c r="G78" i="7"/>
  <c r="I78" i="7"/>
  <c r="H78" i="7"/>
  <c r="F98" i="7"/>
  <c r="J142" i="7"/>
  <c r="I142" i="7"/>
  <c r="H142" i="7"/>
  <c r="G142" i="7"/>
  <c r="J166" i="7"/>
  <c r="I166" i="7"/>
  <c r="H166" i="7"/>
  <c r="G166" i="7"/>
  <c r="G193" i="7"/>
  <c r="J193" i="7"/>
  <c r="I193" i="7"/>
  <c r="H193" i="7"/>
  <c r="G15" i="8"/>
  <c r="I15" i="8"/>
  <c r="H15" i="8"/>
  <c r="J15" i="8"/>
  <c r="H17" i="8"/>
  <c r="J17" i="8"/>
  <c r="G17" i="8"/>
  <c r="I17" i="8"/>
  <c r="F28" i="8"/>
  <c r="H13" i="8"/>
  <c r="I13" i="8"/>
  <c r="J13" i="8"/>
  <c r="G13" i="8"/>
  <c r="H19" i="9"/>
  <c r="J19" i="9"/>
  <c r="I19" i="9"/>
  <c r="G19" i="9"/>
  <c r="F32" i="8"/>
  <c r="I45" i="8"/>
  <c r="J45" i="8"/>
  <c r="H45" i="8"/>
  <c r="G45" i="8"/>
  <c r="G54" i="8"/>
  <c r="I54" i="8"/>
  <c r="J54" i="8"/>
  <c r="H54" i="8"/>
  <c r="H63" i="8"/>
  <c r="G63" i="8"/>
  <c r="J63" i="8"/>
  <c r="I63" i="8"/>
  <c r="F22" i="9"/>
  <c r="F37" i="8"/>
  <c r="H13" i="9"/>
  <c r="G13" i="9"/>
  <c r="J13" i="9"/>
  <c r="I13" i="9"/>
  <c r="J32" i="9"/>
  <c r="I32" i="9"/>
  <c r="H32" i="9"/>
  <c r="G32" i="9"/>
  <c r="H27" i="9"/>
  <c r="J27" i="9"/>
  <c r="I27" i="9"/>
  <c r="G27" i="9"/>
  <c r="J20" i="9"/>
  <c r="I20" i="9"/>
  <c r="H20" i="9"/>
  <c r="G20" i="9"/>
  <c r="F16" i="9"/>
  <c r="F32" i="9"/>
  <c r="M42" i="1"/>
  <c r="O35" i="1"/>
  <c r="B11" i="1"/>
  <c r="B15" i="2" s="1"/>
  <c r="C14" i="1"/>
  <c r="O16" i="1"/>
  <c r="H66" i="1"/>
  <c r="P66" i="1"/>
  <c r="M40" i="1"/>
  <c r="M63" i="1"/>
  <c r="H57" i="1"/>
  <c r="P57" i="1"/>
  <c r="P28" i="1"/>
  <c r="H28" i="1"/>
  <c r="P14" i="1"/>
  <c r="C12" i="1"/>
  <c r="H32" i="1"/>
  <c r="P32" i="1"/>
  <c r="P18" i="1"/>
  <c r="I9" i="1"/>
  <c r="D9" i="9"/>
  <c r="E9" i="9"/>
  <c r="D36" i="9"/>
  <c r="E36" i="9"/>
  <c r="E40" i="9"/>
  <c r="D40" i="9"/>
  <c r="F40" i="9" s="1"/>
  <c r="D37" i="9"/>
  <c r="E37" i="9" s="1"/>
  <c r="F37" i="9" s="1"/>
  <c r="E23" i="9"/>
  <c r="D23" i="9"/>
  <c r="F23" i="9" s="1"/>
  <c r="D42" i="9"/>
  <c r="L13" i="10"/>
  <c r="M13" i="10"/>
  <c r="C15" i="10"/>
  <c r="D15" i="8"/>
  <c r="F15" i="8" s="1"/>
  <c r="E15" i="8"/>
  <c r="D14" i="8"/>
  <c r="E22" i="8"/>
  <c r="D22" i="8"/>
  <c r="F22" i="8" s="1"/>
  <c r="E41" i="8"/>
  <c r="D41" i="8"/>
  <c r="F41" i="8" s="1"/>
  <c r="D54" i="8"/>
  <c r="E54" i="8" s="1"/>
  <c r="D9" i="8"/>
  <c r="D40" i="8"/>
  <c r="E40" i="8" s="1"/>
  <c r="D67" i="7"/>
  <c r="D80" i="7"/>
  <c r="F80" i="7" s="1"/>
  <c r="E80" i="7"/>
  <c r="D27" i="7"/>
  <c r="E27" i="7" s="1"/>
  <c r="F27" i="7" s="1"/>
  <c r="E65" i="7"/>
  <c r="D65" i="7"/>
  <c r="E146" i="7"/>
  <c r="D146" i="7"/>
  <c r="E122" i="7"/>
  <c r="D122" i="7"/>
  <c r="D134" i="7"/>
  <c r="E134" i="7" s="1"/>
  <c r="D176" i="7"/>
  <c r="E176" i="7"/>
  <c r="E143" i="7"/>
  <c r="D143" i="7"/>
  <c r="D129" i="7"/>
  <c r="D192" i="7"/>
  <c r="E192" i="7"/>
  <c r="D125" i="7"/>
  <c r="E125" i="7" s="1"/>
  <c r="F125" i="7" s="1"/>
  <c r="E70" i="7"/>
  <c r="D70" i="7"/>
  <c r="F70" i="7" s="1"/>
  <c r="E154" i="7"/>
  <c r="D154" i="7"/>
  <c r="D87" i="7"/>
  <c r="D150" i="7"/>
  <c r="E150" i="7" s="1"/>
  <c r="E161" i="7"/>
  <c r="D161" i="7"/>
  <c r="D197" i="7"/>
  <c r="E197" i="7" s="1"/>
  <c r="D131" i="7"/>
  <c r="E131" i="7" s="1"/>
  <c r="D167" i="7"/>
  <c r="E167" i="7" s="1"/>
  <c r="E40" i="7"/>
  <c r="D40" i="7"/>
  <c r="F40" i="7" s="1"/>
  <c r="D59" i="7"/>
  <c r="E59" i="7" s="1"/>
  <c r="F59" i="7" s="1"/>
  <c r="D15" i="7"/>
  <c r="P68" i="1"/>
  <c r="H68" i="1"/>
  <c r="B7" i="1"/>
  <c r="B14" i="2" s="1"/>
  <c r="D10" i="1"/>
  <c r="H75" i="1"/>
  <c r="P75" i="1"/>
  <c r="H88" i="1"/>
  <c r="P88" i="1"/>
  <c r="H120" i="1"/>
  <c r="P120" i="1"/>
  <c r="H85" i="1"/>
  <c r="P85" i="1"/>
  <c r="H117" i="1"/>
  <c r="P117" i="1"/>
  <c r="H137" i="1"/>
  <c r="P137" i="1"/>
  <c r="P127" i="1"/>
  <c r="H127" i="1"/>
  <c r="H99" i="1"/>
  <c r="P99" i="1"/>
  <c r="H129" i="1"/>
  <c r="P129" i="1"/>
  <c r="H150" i="1"/>
  <c r="P150" i="1"/>
  <c r="P182" i="1"/>
  <c r="H182" i="1"/>
  <c r="P155" i="1"/>
  <c r="H155" i="1"/>
  <c r="O71" i="1"/>
  <c r="O75" i="1"/>
  <c r="O79" i="1"/>
  <c r="O83" i="1"/>
  <c r="O91" i="1"/>
  <c r="O95" i="1"/>
  <c r="O99" i="1"/>
  <c r="O103" i="1"/>
  <c r="O111" i="1"/>
  <c r="O115" i="1"/>
  <c r="O123" i="1"/>
  <c r="H176" i="1"/>
  <c r="P176" i="1"/>
  <c r="O198" i="1"/>
  <c r="P163" i="1"/>
  <c r="H163" i="1"/>
  <c r="P135" i="1"/>
  <c r="H135" i="1"/>
  <c r="P164" i="1"/>
  <c r="H164" i="1"/>
  <c r="F5" i="1"/>
  <c r="F4" i="1" s="1"/>
  <c r="P172" i="1"/>
  <c r="H172" i="1"/>
  <c r="O184" i="1"/>
  <c r="O213" i="1"/>
  <c r="O127" i="1"/>
  <c r="O131" i="1"/>
  <c r="O135" i="1"/>
  <c r="O139" i="1"/>
  <c r="O147" i="1"/>
  <c r="O151" i="1"/>
  <c r="O155" i="1"/>
  <c r="O159" i="1"/>
  <c r="O163" i="1"/>
  <c r="O167" i="1"/>
  <c r="O171" i="1"/>
  <c r="O175" i="1"/>
  <c r="H191" i="1"/>
  <c r="P191" i="1"/>
  <c r="P207" i="1"/>
  <c r="H207" i="1"/>
  <c r="H180" i="1"/>
  <c r="P180" i="1"/>
  <c r="P196" i="1"/>
  <c r="H196" i="1"/>
  <c r="P212" i="1"/>
  <c r="H212" i="1"/>
  <c r="H209" i="1"/>
  <c r="P209" i="1"/>
  <c r="P198" i="1"/>
  <c r="H198" i="1"/>
  <c r="H223" i="1"/>
  <c r="P223" i="1"/>
  <c r="O179" i="1"/>
  <c r="O195" i="1"/>
  <c r="O211" i="1"/>
  <c r="O222" i="1"/>
  <c r="H228" i="1"/>
  <c r="P228" i="1"/>
  <c r="H243" i="1"/>
  <c r="P243" i="1"/>
  <c r="O259" i="1"/>
  <c r="H270" i="1"/>
  <c r="P270" i="1"/>
  <c r="P217" i="1"/>
  <c r="H217" i="1"/>
  <c r="O238" i="1"/>
  <c r="H244" i="1"/>
  <c r="P244" i="1"/>
  <c r="H264" i="1"/>
  <c r="P264" i="1"/>
  <c r="H282" i="1"/>
  <c r="P282" i="1"/>
  <c r="H251" i="1"/>
  <c r="P251" i="1"/>
  <c r="H263" i="1"/>
  <c r="P263" i="1"/>
  <c r="O287" i="1"/>
  <c r="H247" i="1"/>
  <c r="P247" i="1"/>
  <c r="O270" i="1"/>
  <c r="P286" i="1"/>
  <c r="H286" i="1"/>
  <c r="O290" i="1"/>
  <c r="P295" i="1"/>
  <c r="H295" i="1"/>
  <c r="P296" i="1"/>
  <c r="H296" i="1"/>
  <c r="O306" i="1"/>
  <c r="O294" i="1"/>
  <c r="O309" i="1"/>
  <c r="O46" i="1"/>
  <c r="O53" i="1"/>
  <c r="K6" i="1"/>
  <c r="F44" i="7"/>
  <c r="F22" i="7"/>
  <c r="J96" i="7"/>
  <c r="H96" i="7"/>
  <c r="I96" i="7"/>
  <c r="G96" i="7"/>
  <c r="G21" i="7"/>
  <c r="J21" i="7"/>
  <c r="I21" i="7"/>
  <c r="H21" i="7"/>
  <c r="F49" i="7"/>
  <c r="G127" i="7"/>
  <c r="H127" i="7"/>
  <c r="J127" i="7"/>
  <c r="I127" i="7"/>
  <c r="J19" i="7"/>
  <c r="I19" i="7"/>
  <c r="H19" i="7"/>
  <c r="G19" i="7"/>
  <c r="G44" i="7"/>
  <c r="J44" i="7"/>
  <c r="I44" i="7"/>
  <c r="H44" i="7"/>
  <c r="F21" i="7"/>
  <c r="H47" i="7"/>
  <c r="J47" i="7"/>
  <c r="I47" i="7"/>
  <c r="G47" i="7"/>
  <c r="F89" i="7"/>
  <c r="G114" i="7"/>
  <c r="J114" i="7"/>
  <c r="H114" i="7"/>
  <c r="I114" i="7"/>
  <c r="G58" i="7"/>
  <c r="J58" i="7"/>
  <c r="I58" i="7"/>
  <c r="H58" i="7"/>
  <c r="G76" i="7"/>
  <c r="I76" i="7"/>
  <c r="H76" i="7"/>
  <c r="J76" i="7"/>
  <c r="G77" i="7"/>
  <c r="J77" i="7"/>
  <c r="I77" i="7"/>
  <c r="H77" i="7"/>
  <c r="I153" i="7"/>
  <c r="J153" i="7"/>
  <c r="H153" i="7"/>
  <c r="G153" i="7"/>
  <c r="G136" i="7"/>
  <c r="H136" i="7"/>
  <c r="J136" i="7"/>
  <c r="I136" i="7"/>
  <c r="G82" i="7"/>
  <c r="J82" i="7"/>
  <c r="I82" i="7"/>
  <c r="H82" i="7"/>
  <c r="H132" i="7"/>
  <c r="G132" i="7"/>
  <c r="J132" i="7"/>
  <c r="I132" i="7"/>
  <c r="I190" i="7"/>
  <c r="J190" i="7"/>
  <c r="H190" i="7"/>
  <c r="G190" i="7"/>
  <c r="J180" i="7"/>
  <c r="H180" i="7"/>
  <c r="G180" i="7"/>
  <c r="I180" i="7"/>
  <c r="G87" i="7"/>
  <c r="I87" i="7"/>
  <c r="J87" i="7"/>
  <c r="H87" i="7"/>
  <c r="G135" i="7"/>
  <c r="I135" i="7"/>
  <c r="J135" i="7"/>
  <c r="H135" i="7"/>
  <c r="H49" i="7"/>
  <c r="J49" i="7"/>
  <c r="G49" i="7"/>
  <c r="I49" i="7"/>
  <c r="F69" i="7"/>
  <c r="I98" i="7"/>
  <c r="H98" i="7"/>
  <c r="G98" i="7"/>
  <c r="J98" i="7"/>
  <c r="I125" i="7"/>
  <c r="H125" i="7"/>
  <c r="J125" i="7"/>
  <c r="G125" i="7"/>
  <c r="H9" i="8"/>
  <c r="J9" i="8"/>
  <c r="I9" i="8"/>
  <c r="G9" i="8"/>
  <c r="H83" i="7"/>
  <c r="J83" i="7"/>
  <c r="I83" i="7"/>
  <c r="G83" i="7"/>
  <c r="J139" i="7"/>
  <c r="I139" i="7"/>
  <c r="H139" i="7"/>
  <c r="G139" i="7"/>
  <c r="I158" i="7"/>
  <c r="H158" i="7"/>
  <c r="G158" i="7"/>
  <c r="J158" i="7"/>
  <c r="J188" i="7"/>
  <c r="I188" i="7"/>
  <c r="H188" i="7"/>
  <c r="G188" i="7"/>
  <c r="F35" i="8"/>
  <c r="F56" i="8"/>
  <c r="J102" i="7"/>
  <c r="I102" i="7"/>
  <c r="H102" i="7"/>
  <c r="G102" i="7"/>
  <c r="F122" i="7"/>
  <c r="J18" i="8"/>
  <c r="I18" i="8"/>
  <c r="G18" i="8"/>
  <c r="H18" i="8"/>
  <c r="H25" i="8"/>
  <c r="G25" i="8"/>
  <c r="J25" i="8"/>
  <c r="I25" i="8"/>
  <c r="H33" i="8"/>
  <c r="J33" i="8"/>
  <c r="G33" i="8"/>
  <c r="I33" i="8"/>
  <c r="H23" i="9"/>
  <c r="I23" i="9"/>
  <c r="J23" i="9"/>
  <c r="G23" i="9"/>
  <c r="I37" i="8"/>
  <c r="J37" i="8"/>
  <c r="H37" i="8"/>
  <c r="G37" i="8"/>
  <c r="G46" i="8"/>
  <c r="I46" i="8"/>
  <c r="J46" i="8"/>
  <c r="H46" i="8"/>
  <c r="H55" i="8"/>
  <c r="G55" i="8"/>
  <c r="J55" i="8"/>
  <c r="I55" i="8"/>
  <c r="G64" i="8"/>
  <c r="H64" i="8"/>
  <c r="J64" i="8"/>
  <c r="I64" i="8"/>
  <c r="J27" i="8"/>
  <c r="H27" i="8"/>
  <c r="G27" i="8"/>
  <c r="I27" i="8"/>
  <c r="H39" i="9"/>
  <c r="J39" i="9"/>
  <c r="I39" i="9"/>
  <c r="G39" i="9"/>
  <c r="F38" i="8"/>
  <c r="G25" i="9"/>
  <c r="J25" i="9"/>
  <c r="I25" i="9"/>
  <c r="H25" i="9"/>
  <c r="I33" i="9"/>
  <c r="H33" i="9"/>
  <c r="G33" i="9"/>
  <c r="J33" i="9"/>
  <c r="J170" i="7"/>
  <c r="I170" i="7"/>
  <c r="H170" i="7"/>
  <c r="G170" i="7"/>
  <c r="J16" i="8"/>
  <c r="H16" i="8"/>
  <c r="G16" i="8"/>
  <c r="I16" i="8"/>
  <c r="J32" i="8"/>
  <c r="G32" i="8"/>
  <c r="H32" i="8"/>
  <c r="I32" i="8"/>
  <c r="H28" i="9"/>
  <c r="G28" i="9"/>
  <c r="J28" i="9"/>
  <c r="I28" i="9"/>
  <c r="J18" i="9"/>
  <c r="I18" i="9"/>
  <c r="H18" i="9"/>
  <c r="G18" i="9"/>
  <c r="J34" i="9"/>
  <c r="H34" i="9"/>
  <c r="G34" i="9"/>
  <c r="I34" i="9"/>
  <c r="O60" i="1"/>
  <c r="J9" i="1"/>
  <c r="O5" i="1"/>
  <c r="O4" i="1" s="1"/>
  <c r="M49" i="1"/>
  <c r="H43" i="1"/>
  <c r="P43" i="1"/>
  <c r="H33" i="1"/>
  <c r="P33" i="1"/>
  <c r="G16" i="1"/>
  <c r="O58" i="1"/>
  <c r="P67" i="1"/>
  <c r="H67" i="1"/>
  <c r="O49" i="1"/>
  <c r="P27" i="1"/>
  <c r="H27" i="1"/>
  <c r="H14" i="1"/>
  <c r="H18" i="1"/>
  <c r="O14" i="1"/>
  <c r="D27" i="9"/>
  <c r="E27" i="9" s="1"/>
  <c r="F27" i="9" s="1"/>
  <c r="D17" i="8"/>
  <c r="E17" i="8" s="1"/>
  <c r="D23" i="8"/>
  <c r="E33" i="8"/>
  <c r="D33" i="8"/>
  <c r="D42" i="8"/>
  <c r="F42" i="8" s="1"/>
  <c r="E42" i="8"/>
  <c r="D55" i="8"/>
  <c r="E55" i="8" s="1"/>
  <c r="D19" i="8"/>
  <c r="E19" i="8" s="1"/>
  <c r="E44" i="8"/>
  <c r="D44" i="8"/>
  <c r="F44" i="8" s="1"/>
  <c r="D61" i="7"/>
  <c r="F61" i="7" s="1"/>
  <c r="E61" i="7"/>
  <c r="D63" i="7"/>
  <c r="E63" i="7"/>
  <c r="E19" i="7"/>
  <c r="D19" i="7"/>
  <c r="F19" i="7" s="1"/>
  <c r="D55" i="7"/>
  <c r="D92" i="7"/>
  <c r="E92" i="7"/>
  <c r="D148" i="7"/>
  <c r="E148" i="7" s="1"/>
  <c r="E74" i="7"/>
  <c r="D74" i="7"/>
  <c r="F74" i="7" s="1"/>
  <c r="D163" i="7"/>
  <c r="E163" i="7"/>
  <c r="D182" i="7"/>
  <c r="E182" i="7" s="1"/>
  <c r="E166" i="7"/>
  <c r="D166" i="7"/>
  <c r="E130" i="7"/>
  <c r="D130" i="7"/>
  <c r="D82" i="7"/>
  <c r="E82" i="7"/>
  <c r="D126" i="7"/>
  <c r="E126" i="7" s="1"/>
  <c r="E79" i="7"/>
  <c r="D79" i="7"/>
  <c r="F79" i="7" s="1"/>
  <c r="E155" i="7"/>
  <c r="D155" i="7"/>
  <c r="D96" i="7"/>
  <c r="F96" i="7" s="1"/>
  <c r="E96" i="7"/>
  <c r="D157" i="7"/>
  <c r="E157" i="7" s="1"/>
  <c r="D172" i="7"/>
  <c r="E172" i="7" s="1"/>
  <c r="E198" i="7"/>
  <c r="D198" i="7"/>
  <c r="D139" i="7"/>
  <c r="E139" i="7" s="1"/>
  <c r="D175" i="7"/>
  <c r="E175" i="7"/>
  <c r="E34" i="7"/>
  <c r="D34" i="7"/>
  <c r="F34" i="7" s="1"/>
  <c r="E39" i="7"/>
  <c r="F39" i="7" s="1"/>
  <c r="H48" i="1"/>
  <c r="P48" i="1"/>
  <c r="L5" i="1"/>
  <c r="M72" i="1"/>
  <c r="P73" i="1"/>
  <c r="H73" i="1"/>
  <c r="N5" i="1"/>
  <c r="N4" i="1" s="1"/>
  <c r="P98" i="1"/>
  <c r="H98" i="1"/>
  <c r="P130" i="1"/>
  <c r="H130" i="1"/>
  <c r="P87" i="1"/>
  <c r="H87" i="1"/>
  <c r="P119" i="1"/>
  <c r="H119" i="1"/>
  <c r="P100" i="1"/>
  <c r="H100" i="1"/>
  <c r="P105" i="1"/>
  <c r="H105" i="1"/>
  <c r="H70" i="1"/>
  <c r="P70" i="1"/>
  <c r="P102" i="1"/>
  <c r="H102" i="1"/>
  <c r="H145" i="1"/>
  <c r="P145" i="1"/>
  <c r="P187" i="1"/>
  <c r="H187" i="1"/>
  <c r="P144" i="1"/>
  <c r="H144" i="1"/>
  <c r="H177" i="1"/>
  <c r="P177" i="1"/>
  <c r="P157" i="1"/>
  <c r="H157" i="1"/>
  <c r="P179" i="1"/>
  <c r="H179" i="1"/>
  <c r="H148" i="1"/>
  <c r="P148" i="1"/>
  <c r="P165" i="1"/>
  <c r="H165" i="1"/>
  <c r="P173" i="1"/>
  <c r="H173" i="1"/>
  <c r="O215" i="1"/>
  <c r="O178" i="1"/>
  <c r="O194" i="1"/>
  <c r="O183" i="1"/>
  <c r="O199" i="1"/>
  <c r="P214" i="1"/>
  <c r="H214" i="1"/>
  <c r="O196" i="1"/>
  <c r="O212" i="1"/>
  <c r="O185" i="1"/>
  <c r="O201" i="1"/>
  <c r="O229" i="1"/>
  <c r="H226" i="1"/>
  <c r="P226" i="1"/>
  <c r="O226" i="1"/>
  <c r="H258" i="1"/>
  <c r="P258" i="1"/>
  <c r="O243" i="1"/>
  <c r="H260" i="1"/>
  <c r="P260" i="1"/>
  <c r="H218" i="1"/>
  <c r="P218" i="1"/>
  <c r="O264" i="1"/>
  <c r="O244" i="1"/>
  <c r="H245" i="1"/>
  <c r="P245" i="1"/>
  <c r="H235" i="1"/>
  <c r="P235" i="1"/>
  <c r="O251" i="1"/>
  <c r="H271" i="1"/>
  <c r="P271" i="1"/>
  <c r="O247" i="1"/>
  <c r="O261" i="1"/>
  <c r="O277" i="1"/>
  <c r="O296" i="1"/>
  <c r="O293" i="1"/>
  <c r="P307" i="1"/>
  <c r="H307" i="1"/>
  <c r="O310" i="1"/>
  <c r="H46" i="1"/>
  <c r="P46" i="1"/>
  <c r="M59" i="1"/>
  <c r="H53" i="1"/>
  <c r="P53" i="1"/>
  <c r="C3" i="1"/>
  <c r="C4" i="1" s="1"/>
  <c r="B20" i="1"/>
  <c r="E6" i="2" s="1"/>
  <c r="K9" i="1"/>
  <c r="F45" i="7"/>
  <c r="G109" i="7"/>
  <c r="J109" i="7"/>
  <c r="I109" i="7"/>
  <c r="H109" i="7"/>
  <c r="H26" i="7"/>
  <c r="G26" i="7"/>
  <c r="J26" i="7"/>
  <c r="I26" i="7"/>
  <c r="G117" i="7"/>
  <c r="I117" i="7"/>
  <c r="J117" i="7"/>
  <c r="H117" i="7"/>
  <c r="J16" i="7"/>
  <c r="I16" i="7"/>
  <c r="H16" i="7"/>
  <c r="G16" i="7"/>
  <c r="H156" i="7"/>
  <c r="J156" i="7"/>
  <c r="I156" i="7"/>
  <c r="G156" i="7"/>
  <c r="I42" i="7"/>
  <c r="J42" i="7"/>
  <c r="H42" i="7"/>
  <c r="G42" i="7"/>
  <c r="H71" i="7"/>
  <c r="J71" i="7"/>
  <c r="I71" i="7"/>
  <c r="G71" i="7"/>
  <c r="J22" i="7"/>
  <c r="I22" i="7"/>
  <c r="H22" i="7"/>
  <c r="G22" i="7"/>
  <c r="J25" i="7"/>
  <c r="I25" i="7"/>
  <c r="H25" i="7"/>
  <c r="G25" i="7"/>
  <c r="J45" i="7"/>
  <c r="I45" i="7"/>
  <c r="H45" i="7"/>
  <c r="G45" i="7"/>
  <c r="I48" i="7"/>
  <c r="J48" i="7"/>
  <c r="H48" i="7"/>
  <c r="G48" i="7"/>
  <c r="F65" i="7"/>
  <c r="F88" i="7"/>
  <c r="G119" i="7"/>
  <c r="I119" i="7"/>
  <c r="J119" i="7"/>
  <c r="H119" i="7"/>
  <c r="F84" i="7"/>
  <c r="F94" i="7"/>
  <c r="G191" i="7"/>
  <c r="I191" i="7"/>
  <c r="H191" i="7"/>
  <c r="J191" i="7"/>
  <c r="I144" i="7"/>
  <c r="G144" i="7"/>
  <c r="J144" i="7"/>
  <c r="H144" i="7"/>
  <c r="H168" i="7"/>
  <c r="G168" i="7"/>
  <c r="J168" i="7"/>
  <c r="I168" i="7"/>
  <c r="G103" i="7"/>
  <c r="H103" i="7"/>
  <c r="J103" i="7"/>
  <c r="I103" i="7"/>
  <c r="H140" i="7"/>
  <c r="G140" i="7"/>
  <c r="J140" i="7"/>
  <c r="I140" i="7"/>
  <c r="H73" i="7"/>
  <c r="J73" i="7"/>
  <c r="I73" i="7"/>
  <c r="G73" i="7"/>
  <c r="F128" i="7"/>
  <c r="J43" i="7"/>
  <c r="G43" i="7"/>
  <c r="I43" i="7"/>
  <c r="H43" i="7"/>
  <c r="F63" i="7"/>
  <c r="G159" i="7"/>
  <c r="J159" i="7"/>
  <c r="I159" i="7"/>
  <c r="H159" i="7"/>
  <c r="F82" i="7"/>
  <c r="J126" i="7"/>
  <c r="G126" i="7"/>
  <c r="I126" i="7"/>
  <c r="H126" i="7"/>
  <c r="I198" i="7"/>
  <c r="J198" i="7"/>
  <c r="H198" i="7"/>
  <c r="G198" i="7"/>
  <c r="F49" i="8"/>
  <c r="H29" i="8"/>
  <c r="J29" i="8"/>
  <c r="I29" i="8"/>
  <c r="G29" i="8"/>
  <c r="I16" i="9"/>
  <c r="H16" i="9"/>
  <c r="J16" i="9"/>
  <c r="G16" i="9"/>
  <c r="I23" i="8"/>
  <c r="J23" i="8"/>
  <c r="H23" i="8"/>
  <c r="G23" i="8"/>
  <c r="F31" i="9"/>
  <c r="G38" i="8"/>
  <c r="I38" i="8"/>
  <c r="J38" i="8"/>
  <c r="H38" i="8"/>
  <c r="H47" i="8"/>
  <c r="G47" i="8"/>
  <c r="J47" i="8"/>
  <c r="I47" i="8"/>
  <c r="G56" i="8"/>
  <c r="H56" i="8"/>
  <c r="J56" i="8"/>
  <c r="I56" i="8"/>
  <c r="I65" i="8"/>
  <c r="G65" i="8"/>
  <c r="J65" i="8"/>
  <c r="H65" i="8"/>
  <c r="F33" i="8"/>
  <c r="H43" i="9"/>
  <c r="J43" i="9"/>
  <c r="I43" i="9"/>
  <c r="G43" i="9"/>
  <c r="J194" i="7"/>
  <c r="I194" i="7"/>
  <c r="H194" i="7"/>
  <c r="G194" i="7"/>
  <c r="I29" i="9"/>
  <c r="H29" i="9"/>
  <c r="J29" i="9"/>
  <c r="G29" i="9"/>
  <c r="H31" i="9"/>
  <c r="J31" i="9"/>
  <c r="I31" i="9"/>
  <c r="G31" i="9"/>
  <c r="F36" i="9"/>
  <c r="H60" i="1"/>
  <c r="P60" i="1"/>
  <c r="G5" i="1"/>
  <c r="G4" i="1" s="1"/>
  <c r="M18" i="1"/>
  <c r="M64" i="1"/>
  <c r="H58" i="1"/>
  <c r="P58" i="1"/>
  <c r="M55" i="1"/>
  <c r="H49" i="1"/>
  <c r="P49" i="1"/>
  <c r="P26" i="1"/>
  <c r="H26" i="1"/>
  <c r="O9" i="1"/>
  <c r="G13" i="1"/>
  <c r="B13" i="1" s="1"/>
  <c r="K16" i="1"/>
  <c r="I13" i="1"/>
  <c r="F14" i="1"/>
  <c r="D15" i="10"/>
  <c r="B14" i="10"/>
  <c r="Q6" i="10"/>
  <c r="D2" i="10" s="1"/>
  <c r="G15" i="10"/>
  <c r="L14" i="10"/>
  <c r="D5" i="1"/>
  <c r="H96" i="1"/>
  <c r="P96" i="1"/>
  <c r="H93" i="1"/>
  <c r="P93" i="1"/>
  <c r="H125" i="1"/>
  <c r="P125" i="1"/>
  <c r="P146" i="1"/>
  <c r="H146" i="1"/>
  <c r="H107" i="1"/>
  <c r="P107" i="1"/>
  <c r="O189" i="1"/>
  <c r="H158" i="1"/>
  <c r="P158" i="1"/>
  <c r="O188" i="1"/>
  <c r="O68" i="1"/>
  <c r="O72" i="1"/>
  <c r="O76" i="1"/>
  <c r="O80" i="1"/>
  <c r="O84" i="1"/>
  <c r="O88" i="1"/>
  <c r="O92" i="1"/>
  <c r="O96" i="1"/>
  <c r="O100" i="1"/>
  <c r="O104" i="1"/>
  <c r="O108" i="1"/>
  <c r="O112" i="1"/>
  <c r="O116" i="1"/>
  <c r="O120" i="1"/>
  <c r="O124" i="1"/>
  <c r="H203" i="1"/>
  <c r="P203" i="1"/>
  <c r="P143" i="1"/>
  <c r="H143" i="1"/>
  <c r="P166" i="1"/>
  <c r="H166" i="1"/>
  <c r="P174" i="1"/>
  <c r="H174" i="1"/>
  <c r="H210" i="1"/>
  <c r="P210" i="1"/>
  <c r="O128" i="1"/>
  <c r="O132" i="1"/>
  <c r="O136" i="1"/>
  <c r="O140" i="1"/>
  <c r="O144" i="1"/>
  <c r="O148" i="1"/>
  <c r="O152" i="1"/>
  <c r="O156" i="1"/>
  <c r="O160" i="1"/>
  <c r="O164" i="1"/>
  <c r="O168" i="1"/>
  <c r="O172" i="1"/>
  <c r="H230" i="1"/>
  <c r="P230" i="1"/>
  <c r="H242" i="1"/>
  <c r="P242" i="1"/>
  <c r="H272" i="1"/>
  <c r="P272" i="1"/>
  <c r="H281" i="1"/>
  <c r="P281" i="1"/>
  <c r="H249" i="1"/>
  <c r="P249" i="1"/>
  <c r="H266" i="1"/>
  <c r="P266" i="1"/>
  <c r="H275" i="1"/>
  <c r="P275" i="1"/>
  <c r="H273" i="1"/>
  <c r="P273" i="1"/>
  <c r="O272" i="1"/>
  <c r="P297" i="1"/>
  <c r="H297" i="1"/>
  <c r="P308" i="1"/>
  <c r="H308" i="1"/>
  <c r="H38" i="1"/>
  <c r="P38" i="1"/>
  <c r="O45" i="1"/>
  <c r="C9" i="1"/>
  <c r="I31" i="7"/>
  <c r="H31" i="7"/>
  <c r="G31" i="7"/>
  <c r="J31" i="7"/>
  <c r="F51" i="7"/>
  <c r="F121" i="7"/>
  <c r="F25" i="7"/>
  <c r="F23" i="7"/>
  <c r="I105" i="7"/>
  <c r="J105" i="7"/>
  <c r="H105" i="7"/>
  <c r="G105" i="7"/>
  <c r="J28" i="7"/>
  <c r="I28" i="7"/>
  <c r="H28" i="7"/>
  <c r="G28" i="7"/>
  <c r="F64" i="7"/>
  <c r="G91" i="7"/>
  <c r="I91" i="7"/>
  <c r="J91" i="7"/>
  <c r="H91" i="7"/>
  <c r="F120" i="7"/>
  <c r="G60" i="7"/>
  <c r="I60" i="7"/>
  <c r="J60" i="7"/>
  <c r="H60" i="7"/>
  <c r="G90" i="7"/>
  <c r="I90" i="7"/>
  <c r="H90" i="7"/>
  <c r="J90" i="7"/>
  <c r="I145" i="7"/>
  <c r="G145" i="7"/>
  <c r="J145" i="7"/>
  <c r="H145" i="7"/>
  <c r="F92" i="7"/>
  <c r="F116" i="7"/>
  <c r="I165" i="7"/>
  <c r="J165" i="7"/>
  <c r="G165" i="7"/>
  <c r="H165" i="7"/>
  <c r="G171" i="7"/>
  <c r="J171" i="7"/>
  <c r="H171" i="7"/>
  <c r="I171" i="7"/>
  <c r="H104" i="7"/>
  <c r="I104" i="7"/>
  <c r="G104" i="7"/>
  <c r="J104" i="7"/>
  <c r="I173" i="7"/>
  <c r="J173" i="7"/>
  <c r="H173" i="7"/>
  <c r="G173" i="7"/>
  <c r="F53" i="7"/>
  <c r="J130" i="7"/>
  <c r="I130" i="7"/>
  <c r="H130" i="7"/>
  <c r="G130" i="7"/>
  <c r="J67" i="7"/>
  <c r="H67" i="7"/>
  <c r="G67" i="7"/>
  <c r="I67" i="7"/>
  <c r="H92" i="7"/>
  <c r="I92" i="7"/>
  <c r="J92" i="7"/>
  <c r="G92" i="7"/>
  <c r="J115" i="7"/>
  <c r="H115" i="7"/>
  <c r="G115" i="7"/>
  <c r="I115" i="7"/>
  <c r="H160" i="7"/>
  <c r="J160" i="7"/>
  <c r="I160" i="7"/>
  <c r="G160" i="7"/>
  <c r="I174" i="7"/>
  <c r="H174" i="7"/>
  <c r="G174" i="7"/>
  <c r="J174" i="7"/>
  <c r="J86" i="7"/>
  <c r="G86" i="7"/>
  <c r="H86" i="7"/>
  <c r="I86" i="7"/>
  <c r="J150" i="7"/>
  <c r="H150" i="7"/>
  <c r="G150" i="7"/>
  <c r="I150" i="7"/>
  <c r="F31" i="8"/>
  <c r="F29" i="8"/>
  <c r="F35" i="9"/>
  <c r="H39" i="8"/>
  <c r="G39" i="8"/>
  <c r="J39" i="8"/>
  <c r="I39" i="8"/>
  <c r="G48" i="8"/>
  <c r="H48" i="8"/>
  <c r="J48" i="8"/>
  <c r="I48" i="8"/>
  <c r="I57" i="8"/>
  <c r="G57" i="8"/>
  <c r="J57" i="8"/>
  <c r="H57" i="8"/>
  <c r="H7" i="9"/>
  <c r="K4" i="9" s="1"/>
  <c r="G7" i="9"/>
  <c r="J7" i="9"/>
  <c r="I7" i="9"/>
  <c r="K5" i="9" s="1"/>
  <c r="L5" i="9" s="1"/>
  <c r="H10" i="8"/>
  <c r="I10" i="8"/>
  <c r="G10" i="8"/>
  <c r="J10" i="8"/>
  <c r="H35" i="9"/>
  <c r="G35" i="9"/>
  <c r="J35" i="9"/>
  <c r="I35" i="9"/>
  <c r="J154" i="7"/>
  <c r="G154" i="7"/>
  <c r="I154" i="7"/>
  <c r="H154" i="7"/>
  <c r="J20" i="8"/>
  <c r="H20" i="8"/>
  <c r="G20" i="8"/>
  <c r="I20" i="8"/>
  <c r="H36" i="8"/>
  <c r="J36" i="8"/>
  <c r="I36" i="8"/>
  <c r="G36" i="8"/>
  <c r="J22" i="9"/>
  <c r="I22" i="9"/>
  <c r="H22" i="9"/>
  <c r="G22" i="9"/>
  <c r="J38" i="9"/>
  <c r="I38" i="9"/>
  <c r="H38" i="9"/>
  <c r="G38" i="9"/>
  <c r="M66" i="1"/>
  <c r="O52" i="1"/>
  <c r="N18" i="1"/>
  <c r="P10" i="1"/>
  <c r="E18" i="1"/>
  <c r="O50" i="1"/>
  <c r="O41" i="1"/>
  <c r="P25" i="1"/>
  <c r="H25" i="1"/>
  <c r="G9" i="1"/>
  <c r="K13" i="1"/>
  <c r="K12" i="1" s="1"/>
  <c r="N6" i="1"/>
  <c r="C16" i="1"/>
  <c r="J14" i="1"/>
  <c r="F23" i="8" l="1"/>
  <c r="D15" i="2"/>
  <c r="C15" i="2" s="1"/>
  <c r="B12" i="1"/>
  <c r="J4" i="9"/>
  <c r="L4" i="9"/>
  <c r="F15" i="7"/>
  <c r="O8" i="1"/>
  <c r="O10" i="1"/>
  <c r="E15" i="7"/>
  <c r="E87" i="7"/>
  <c r="F87" i="7" s="1"/>
  <c r="E42" i="9"/>
  <c r="F42" i="9" s="1"/>
  <c r="K14" i="1"/>
  <c r="P4" i="1"/>
  <c r="P6" i="1"/>
  <c r="E29" i="7"/>
  <c r="F29" i="7" s="1"/>
  <c r="I18" i="1"/>
  <c r="G2" i="8"/>
  <c r="D3" i="8"/>
  <c r="F2" i="8"/>
  <c r="E2" i="10"/>
  <c r="F40" i="8"/>
  <c r="F36" i="8"/>
  <c r="F78" i="7"/>
  <c r="F19" i="8"/>
  <c r="F12" i="8"/>
  <c r="E55" i="7"/>
  <c r="F55" i="7" s="1"/>
  <c r="J8" i="1"/>
  <c r="J10" i="1"/>
  <c r="E129" i="7"/>
  <c r="F129" i="7" s="1"/>
  <c r="E9" i="8"/>
  <c r="F9" i="8" s="1"/>
  <c r="E14" i="8"/>
  <c r="F14" i="8" s="1"/>
  <c r="E68" i="7"/>
  <c r="F68" i="7" s="1"/>
  <c r="E51" i="8"/>
  <c r="F51" i="8" s="1"/>
  <c r="E47" i="8"/>
  <c r="F47" i="8" s="1"/>
  <c r="F6" i="1"/>
  <c r="G2" i="7"/>
  <c r="D3" i="7"/>
  <c r="F2" i="7"/>
  <c r="Q15" i="10"/>
  <c r="F8" i="8"/>
  <c r="N6" i="8" s="1" a="1"/>
  <c r="N6" i="8" s="1"/>
  <c r="F35" i="7"/>
  <c r="F55" i="8"/>
  <c r="F25" i="9"/>
  <c r="C8" i="1"/>
  <c r="B9" i="1"/>
  <c r="C10" i="1"/>
  <c r="Q14" i="10"/>
  <c r="K8" i="1"/>
  <c r="K10" i="1"/>
  <c r="K2" i="7"/>
  <c r="M10" i="1"/>
  <c r="E3" i="7"/>
  <c r="G3" i="7" s="1"/>
  <c r="E3" i="8"/>
  <c r="G3" i="8" s="1"/>
  <c r="F54" i="8"/>
  <c r="H1" i="1" a="1"/>
  <c r="H1" i="1" s="1"/>
  <c r="E23" i="8"/>
  <c r="B14" i="1"/>
  <c r="L10" i="1"/>
  <c r="E123" i="7"/>
  <c r="F123" i="7" s="1"/>
  <c r="E4" i="1"/>
  <c r="E6" i="1"/>
  <c r="M4" i="1"/>
  <c r="M6" i="1"/>
  <c r="E39" i="9"/>
  <c r="F39" i="9" s="1"/>
  <c r="E7" i="7"/>
  <c r="E4" i="7" s="1"/>
  <c r="G4" i="7" s="1"/>
  <c r="F95" i="7"/>
  <c r="B3" i="1"/>
  <c r="A6" i="2" s="1"/>
  <c r="C6" i="1"/>
  <c r="E67" i="7"/>
  <c r="F67" i="7" s="1"/>
  <c r="I8" i="1"/>
  <c r="I10" i="1"/>
  <c r="E15" i="2"/>
  <c r="E104" i="7"/>
  <c r="F104" i="7" s="1"/>
  <c r="E14" i="7"/>
  <c r="F14" i="7" s="1"/>
  <c r="K4" i="7"/>
  <c r="O6" i="1"/>
  <c r="F97" i="7"/>
  <c r="F17" i="8"/>
  <c r="G8" i="1"/>
  <c r="G10" i="1"/>
  <c r="I12" i="1"/>
  <c r="I14" i="1"/>
  <c r="G6" i="1"/>
  <c r="G2" i="9"/>
  <c r="F2" i="9"/>
  <c r="D3" i="9"/>
  <c r="Q13" i="10"/>
  <c r="F126" i="7"/>
  <c r="D4" i="1"/>
  <c r="D6" i="1"/>
  <c r="E3" i="9"/>
  <c r="G3" i="9" s="1"/>
  <c r="N8" i="1"/>
  <c r="N10" i="1"/>
  <c r="C2" i="10"/>
  <c r="K2" i="8"/>
  <c r="I4" i="1"/>
  <c r="I6" i="1"/>
  <c r="G12" i="1"/>
  <c r="G14" i="1"/>
  <c r="L4" i="1"/>
  <c r="L6" i="1"/>
  <c r="E29" i="9"/>
  <c r="E4" i="9" s="1"/>
  <c r="G4" i="9" s="1"/>
  <c r="K2" i="9"/>
  <c r="L2" i="9" s="1"/>
  <c r="B5" i="1"/>
  <c r="K4" i="8"/>
  <c r="S1" i="7" l="1" a="1"/>
  <c r="S1" i="7" s="1"/>
  <c r="F29" i="9"/>
  <c r="N6" i="9" s="1" a="1"/>
  <c r="N6" i="9" s="1"/>
  <c r="F3" i="8"/>
  <c r="D4" i="8"/>
  <c r="V5" i="9" a="1"/>
  <c r="V5" i="9" s="1"/>
  <c r="E5" i="9"/>
  <c r="G5" i="9" s="1"/>
  <c r="K3" i="9" s="1"/>
  <c r="B10" i="1"/>
  <c r="J4" i="8"/>
  <c r="L4" i="8"/>
  <c r="L4" i="7"/>
  <c r="J4" i="7"/>
  <c r="B6" i="1"/>
  <c r="C10" i="2" s="1"/>
  <c r="D14" i="2"/>
  <c r="B8" i="1"/>
  <c r="D4" i="7"/>
  <c r="F4" i="7" s="1"/>
  <c r="F3" i="7"/>
  <c r="B10" i="2"/>
  <c r="B4" i="1"/>
  <c r="A10" i="2" s="1"/>
  <c r="A2" i="8"/>
  <c r="A4" i="7"/>
  <c r="A5" i="7" s="1"/>
  <c r="F5" i="7" s="1"/>
  <c r="A2" i="9"/>
  <c r="A4" i="9"/>
  <c r="A5" i="9" s="1"/>
  <c r="F5" i="9" s="1"/>
  <c r="A4" i="8"/>
  <c r="A5" i="8" s="1"/>
  <c r="F5" i="8" s="1"/>
  <c r="A2" i="7"/>
  <c r="L2" i="8"/>
  <c r="J2" i="8"/>
  <c r="E5" i="7"/>
  <c r="G5" i="7" s="1"/>
  <c r="K3" i="7" s="1"/>
  <c r="D4" i="9"/>
  <c r="F4" i="9" s="1"/>
  <c r="F3" i="9"/>
  <c r="U5" i="7" a="1"/>
  <c r="U5" i="7" s="1"/>
  <c r="L2" i="7"/>
  <c r="J2" i="7"/>
  <c r="E4" i="8"/>
  <c r="G4" i="8" s="1"/>
  <c r="J3" i="7" l="1"/>
  <c r="L3" i="7"/>
  <c r="J3" i="9"/>
  <c r="L3" i="9"/>
  <c r="F4" i="8"/>
  <c r="E5" i="8"/>
  <c r="G5" i="8" s="1"/>
  <c r="K3" i="8" s="1"/>
  <c r="C14" i="2"/>
  <c r="E14" i="2"/>
  <c r="L3" i="8" l="1"/>
  <c r="J3" i="8"/>
</calcChain>
</file>

<file path=xl/sharedStrings.xml><?xml version="1.0" encoding="utf-8"?>
<sst xmlns="http://schemas.openxmlformats.org/spreadsheetml/2006/main" count="59948" uniqueCount="12146">
  <si>
    <t>鑫五華</t>
  </si>
  <si>
    <t>石門區</t>
  </si>
  <si>
    <t>三芝區</t>
  </si>
  <si>
    <t>淡水區</t>
  </si>
  <si>
    <t>金山區</t>
  </si>
  <si>
    <t>八里區</t>
  </si>
  <si>
    <t>蘆洲區</t>
  </si>
  <si>
    <t>三重區</t>
  </si>
  <si>
    <t>蘆竹區</t>
  </si>
  <si>
    <t>龜山區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</si>
  <si>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</si>
  <si>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</si>
  <si>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</si>
  <si>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</si>
  <si>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</si>
  <si>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</si>
  <si>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</si>
  <si>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</si>
  <si>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</si>
  <si>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</si>
  <si>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</si>
  <si>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</si>
  <si>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</si>
  <si>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</si>
  <si>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</si>
  <si>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</si>
  <si>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</si>
  <si>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</si>
  <si>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</si>
  <si>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</si>
  <si>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</si>
  <si>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</si>
  <si>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</si>
  <si>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</si>
  <si>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</si>
  <si>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</si>
  <si>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</si>
  <si>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</si>
  <si>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</si>
  <si>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</si>
  <si>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</si>
  <si>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</si>
  <si>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</si>
  <si>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</si>
  <si>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</si>
  <si>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</si>
  <si>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</si>
  <si>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</si>
  <si>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</si>
  <si>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</si>
  <si>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</si>
  <si>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</si>
  <si>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</si>
  <si>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</si>
  <si>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</si>
  <si>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</si>
  <si>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</si>
  <si>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</si>
  <si>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</si>
  <si>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</si>
  <si>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</si>
  <si>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</si>
  <si>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</si>
  <si>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</si>
  <si>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</si>
  <si>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</si>
  <si>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</si>
  <si>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</si>
  <si>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</si>
  <si>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</si>
  <si>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</si>
  <si>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</si>
  <si>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</si>
  <si>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</si>
  <si>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</si>
  <si>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</si>
  <si>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</si>
  <si>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</si>
  <si>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</si>
  <si>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</si>
  <si>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</si>
  <si>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</si>
  <si>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</si>
  <si>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</si>
  <si>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</si>
  <si>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</si>
  <si>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</si>
  <si>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</si>
  <si>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</si>
  <si>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</si>
  <si>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</si>
  <si>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</si>
  <si>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12101755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</si>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</sst>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78">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8" borderId="23" xfId="0" applyFont="1" applyFill="1" applyBorder="1" applyAlignment="1" applyProtection="1">
      <alignment horizontal="center" vertical="center"/>
      <protection hidden="1"/>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22" fillId="0" borderId="6" xfId="0" quotePrefix="1" applyFont="1" applyBorder="1" applyAlignment="1">
      <alignment horizontal="center" vertical="center"/>
    </xf>
    <xf numFmtId="0" fontId="126"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21"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0"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0" fontId="16"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0" fillId="0" borderId="0" xfId="0" applyFont="1" applyBorder="1" applyAlignment="1">
      <alignment vertical="center"/>
    </xf>
    <xf numFmtId="14" fontId="40"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0" fontId="31" fillId="0" borderId="2" xfId="0" applyFont="1" applyAlignment="1">
      <alignment vertical="center"/>
    </xf>
    <xf numFmtId="0" fontId="0" fillId="0" borderId="2" xfId="0"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49" fontId="38" fillId="0" borderId="2" xfId="0" applyNumberFormat="1"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2" fillId="32" borderId="13"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1" fillId="12" borderId="37" xfId="0" applyFont="1" applyFill="1" applyBorder="1" applyAlignment="1">
      <alignment horizontal="center" vertical="center"/>
    </xf>
    <xf numFmtId="0" fontId="1" fillId="0" borderId="0" xfId="0" applyFont="1" applyBorder="1" applyAlignment="1">
      <alignment horizontal="center" vertical="center"/>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024-4D3A-9095-DEBC48EB376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024-4D3A-9095-DEBC48EB376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0024-4D3A-9095-DEBC48EB376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D4" sqref="D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1" width="11.19921875" style="146" customWidth="1"/>
    <col min="112"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t="s">
        <v>8</v>
      </c>
      <c r="K2" s="444" t="s">
        <v>9</v>
      </c>
      <c r="L2" s="433" t="s">
        <v>10</v>
      </c>
      <c r="M2" s="433" t="s">
        <v>11</v>
      </c>
      <c r="N2" s="433" t="s">
        <v>12</v>
      </c>
      <c r="O2" s="433" t="s">
        <v>13</v>
      </c>
      <c r="P2" s="457" t="s">
        <v>14</v>
      </c>
      <c r="Q2" s="461"/>
      <c r="R2" s="111"/>
      <c r="S2" s="111" t="s">
        <v>15</v>
      </c>
      <c r="T2" s="112" t="s">
        <v>16</v>
      </c>
      <c r="U2" s="111" t="s">
        <v>15</v>
      </c>
      <c r="V2" s="112" t="s">
        <v>16</v>
      </c>
    </row>
    <row r="3" spans="1:23" ht="18.600000000000001" customHeight="1">
      <c r="A3" s="110" t="s">
        <v>17</v>
      </c>
      <c r="B3" s="435">
        <f>SUM(C3:P3)</f>
        <v>283</v>
      </c>
      <c r="C3" s="445">
        <f t="shared" ref="C3:P3" si="0">COUNTIF($D$23:$D$400,C2)-C20</f>
        <v>1</v>
      </c>
      <c r="D3" s="142">
        <f t="shared" si="0"/>
        <v>3</v>
      </c>
      <c r="E3" s="142">
        <f t="shared" si="0"/>
        <v>17</v>
      </c>
      <c r="F3" s="142">
        <f t="shared" si="0"/>
        <v>2</v>
      </c>
      <c r="G3" s="142">
        <f t="shared" si="0"/>
        <v>8</v>
      </c>
      <c r="H3" s="142">
        <f t="shared" si="0"/>
        <v>17</v>
      </c>
      <c r="I3" s="142">
        <f t="shared" si="0"/>
        <v>72</v>
      </c>
      <c r="J3" s="142">
        <f t="shared" si="0"/>
        <v>31</v>
      </c>
      <c r="K3" s="142">
        <f t="shared" si="0"/>
        <v>38</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0.62544169611307421</v>
      </c>
      <c r="C4" s="446">
        <f t="shared" ref="C4:P4" si="1">C5/(C3-C20)</f>
        <v>1</v>
      </c>
      <c r="D4" s="447">
        <f t="shared" si="1"/>
        <v>1</v>
      </c>
      <c r="E4" s="447">
        <f t="shared" si="1"/>
        <v>0.82352941176470584</v>
      </c>
      <c r="F4" s="447">
        <f t="shared" si="1"/>
        <v>1</v>
      </c>
      <c r="G4" s="447">
        <f t="shared" si="1"/>
        <v>1</v>
      </c>
      <c r="H4" s="447">
        <f t="shared" si="1"/>
        <v>1.0625</v>
      </c>
      <c r="I4" s="447">
        <f t="shared" si="1"/>
        <v>1.0142857142857142</v>
      </c>
      <c r="J4" s="447">
        <f t="shared" si="1"/>
        <v>0</v>
      </c>
      <c r="K4" s="447">
        <f t="shared" si="1"/>
        <v>0</v>
      </c>
      <c r="L4" s="447">
        <f t="shared" si="1"/>
        <v>0.75</v>
      </c>
      <c r="M4" s="447">
        <f t="shared" si="1"/>
        <v>0.7</v>
      </c>
      <c r="N4" s="447">
        <f t="shared" si="1"/>
        <v>1</v>
      </c>
      <c r="O4" s="447">
        <f t="shared" si="1"/>
        <v>1</v>
      </c>
      <c r="P4" s="459">
        <f t="shared" si="1"/>
        <v>0.42424242424242425</v>
      </c>
      <c r="Q4" s="461"/>
      <c r="R4" s="105"/>
      <c r="S4" s="105"/>
      <c r="T4" s="105"/>
      <c r="U4" s="105"/>
      <c r="V4" s="105"/>
    </row>
    <row r="5" spans="1:23" ht="18.600000000000001" customHeight="1">
      <c r="A5" s="221" t="s">
        <v>18</v>
      </c>
      <c r="B5" s="436">
        <f>SUM(C5:P5)</f>
        <v>177</v>
      </c>
      <c r="C5" s="448">
        <f t="shared" ref="C5:P5" si="2">COUNTIFS($D$23:$D$309,C2,$I$23:$I$309,$C$1)</f>
        <v>1</v>
      </c>
      <c r="D5" s="143">
        <f t="shared" si="2"/>
        <v>3</v>
      </c>
      <c r="E5" s="143">
        <f t="shared" si="2"/>
        <v>14</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14</v>
      </c>
      <c r="Q5" s="461"/>
      <c r="R5" s="105"/>
      <c r="S5" s="105"/>
      <c r="T5" s="105"/>
      <c r="V5" s="105"/>
    </row>
    <row r="6" spans="1:23" s="147" customFormat="1" ht="18.600000000000001" customHeight="1">
      <c r="A6" s="222" t="s">
        <v>19</v>
      </c>
      <c r="B6" s="437">
        <f>SUM(C6:P6)</f>
        <v>106</v>
      </c>
      <c r="C6" s="449">
        <f t="shared" ref="C6:P6" si="3">IF(C3-C5&lt;0,0,C3-C5)</f>
        <v>0</v>
      </c>
      <c r="D6" s="237">
        <f t="shared" si="3"/>
        <v>0</v>
      </c>
      <c r="E6" s="237">
        <f t="shared" si="3"/>
        <v>3</v>
      </c>
      <c r="F6" s="237">
        <f t="shared" si="3"/>
        <v>0</v>
      </c>
      <c r="G6" s="237">
        <f t="shared" si="3"/>
        <v>0</v>
      </c>
      <c r="H6" s="237">
        <f t="shared" si="3"/>
        <v>0</v>
      </c>
      <c r="I6" s="237">
        <f t="shared" si="3"/>
        <v>1</v>
      </c>
      <c r="J6" s="237">
        <f t="shared" si="3"/>
        <v>31</v>
      </c>
      <c r="K6" s="237">
        <f t="shared" si="3"/>
        <v>38</v>
      </c>
      <c r="L6" s="237">
        <f t="shared" si="3"/>
        <v>3</v>
      </c>
      <c r="M6" s="237">
        <f t="shared" si="3"/>
        <v>9</v>
      </c>
      <c r="N6" s="237">
        <f t="shared" si="3"/>
        <v>0</v>
      </c>
      <c r="O6" s="237">
        <f t="shared" si="3"/>
        <v>0</v>
      </c>
      <c r="P6" s="456">
        <f t="shared" si="3"/>
        <v>21</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20</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18</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19</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280</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31</v>
      </c>
      <c r="K11" s="454">
        <f>COUNTIFS('0919門市清單主檔'!$V:$V,K2,'0919門市清單主檔'!$AG:$AG,$E$1)</f>
        <v>38</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20</v>
      </c>
      <c r="B12" s="467">
        <f>IF(A11&lt;&gt;"--",B13/B11,"")</f>
        <v>0.46785714285714286</v>
      </c>
      <c r="C12" s="455">
        <f t="shared" ref="C12:P12" si="7">C13/C11</f>
        <v>1</v>
      </c>
      <c r="D12" s="455">
        <f t="shared" si="7"/>
        <v>1</v>
      </c>
      <c r="E12" s="455">
        <f t="shared" si="7"/>
        <v>0.82352941176470584</v>
      </c>
      <c r="F12" s="455">
        <f t="shared" si="7"/>
        <v>1</v>
      </c>
      <c r="G12" s="455">
        <f t="shared" si="7"/>
        <v>1</v>
      </c>
      <c r="H12" s="455">
        <f t="shared" si="7"/>
        <v>0.94117647058823528</v>
      </c>
      <c r="I12" s="455">
        <f t="shared" si="7"/>
        <v>0.60273972602739723</v>
      </c>
      <c r="J12" s="455">
        <f t="shared" si="7"/>
        <v>0</v>
      </c>
      <c r="K12" s="455">
        <f t="shared" si="7"/>
        <v>0</v>
      </c>
      <c r="L12" s="455">
        <f t="shared" si="7"/>
        <v>0.33333333333333331</v>
      </c>
      <c r="M12" s="455">
        <f t="shared" si="7"/>
        <v>0.44444444444444442</v>
      </c>
      <c r="N12" s="455">
        <f t="shared" si="7"/>
        <v>0.66666666666666663</v>
      </c>
      <c r="O12" s="455">
        <f t="shared" si="7"/>
        <v>1</v>
      </c>
      <c r="P12" s="455">
        <f t="shared" si="7"/>
        <v>0.3611111111111111</v>
      </c>
      <c r="Q12" s="461"/>
      <c r="S12" s="105"/>
      <c r="T12" s="105"/>
      <c r="U12" s="105"/>
      <c r="V12" s="105"/>
    </row>
    <row r="13" spans="1:23" ht="18.600000000000001" hidden="1" customHeight="1">
      <c r="A13" s="113" t="s">
        <v>18</v>
      </c>
      <c r="B13" s="436">
        <f>IF(A11&lt;&gt;"--",SUM(C13:P13),"")</f>
        <v>131</v>
      </c>
      <c r="C13" s="456">
        <f t="shared" ref="C13:P13" si="8">COUNTIFS($D$23:$D$298,C2,$S$23:$S$298,$E$1)</f>
        <v>1</v>
      </c>
      <c r="D13" s="456">
        <f t="shared" si="8"/>
        <v>3</v>
      </c>
      <c r="E13" s="456">
        <f t="shared" si="8"/>
        <v>14</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13</v>
      </c>
      <c r="Q13" s="461"/>
      <c r="S13" s="225"/>
      <c r="T13" s="225"/>
      <c r="U13" s="225"/>
      <c r="V13" s="225"/>
    </row>
    <row r="14" spans="1:23" s="147" customFormat="1" ht="18.600000000000001" hidden="1" customHeight="1">
      <c r="A14" s="114" t="s">
        <v>19</v>
      </c>
      <c r="B14" s="436">
        <f>IF(A11&lt;&gt;"--",SUM(C14:P14),"")</f>
        <v>149</v>
      </c>
      <c r="C14" s="456">
        <f t="shared" ref="C14:P14" si="9">C11-C13</f>
        <v>0</v>
      </c>
      <c r="D14" s="456">
        <f t="shared" si="9"/>
        <v>0</v>
      </c>
      <c r="E14" s="456">
        <f t="shared" si="9"/>
        <v>3</v>
      </c>
      <c r="F14" s="456">
        <f t="shared" si="9"/>
        <v>0</v>
      </c>
      <c r="G14" s="456">
        <f t="shared" si="9"/>
        <v>0</v>
      </c>
      <c r="H14" s="456">
        <f t="shared" si="9"/>
        <v>1</v>
      </c>
      <c r="I14" s="456">
        <f t="shared" si="9"/>
        <v>29</v>
      </c>
      <c r="J14" s="456">
        <f t="shared" si="9"/>
        <v>31</v>
      </c>
      <c r="K14" s="456">
        <f t="shared" si="9"/>
        <v>38</v>
      </c>
      <c r="L14" s="456">
        <f t="shared" si="9"/>
        <v>8</v>
      </c>
      <c r="M14" s="456">
        <f t="shared" si="9"/>
        <v>15</v>
      </c>
      <c r="N14" s="456">
        <f t="shared" si="9"/>
        <v>1</v>
      </c>
      <c r="O14" s="456">
        <f t="shared" si="9"/>
        <v>0</v>
      </c>
      <c r="P14" s="456">
        <f t="shared" si="9"/>
        <v>23</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20</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18</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19</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21</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22</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23</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24</v>
      </c>
      <c r="B22" s="226" t="s">
        <v>25</v>
      </c>
      <c r="C22" s="440" t="s">
        <v>26</v>
      </c>
      <c r="D22" s="440" t="s">
        <v>27</v>
      </c>
      <c r="E22" s="440" t="s">
        <v>28</v>
      </c>
      <c r="F22" s="440" t="s">
        <v>29</v>
      </c>
      <c r="G22" s="440" t="s">
        <v>30</v>
      </c>
      <c r="H22" s="440" t="s">
        <v>31</v>
      </c>
      <c r="I22" s="441" t="s">
        <v>32</v>
      </c>
      <c r="J22" s="442" t="s">
        <v>33</v>
      </c>
      <c r="K22" s="443" t="s">
        <v>34</v>
      </c>
      <c r="L22" s="441" t="s">
        <v>35</v>
      </c>
      <c r="M22" s="441" t="s">
        <v>36</v>
      </c>
      <c r="N22" s="441" t="s">
        <v>37</v>
      </c>
      <c r="O22" s="441" t="s">
        <v>38</v>
      </c>
      <c r="P22" s="460" t="s">
        <v>39</v>
      </c>
      <c r="Q22" s="183" t="s">
        <v>40</v>
      </c>
      <c r="R22" s="202" t="s">
        <v>41</v>
      </c>
      <c r="S22" s="183" t="s">
        <v>42</v>
      </c>
      <c r="T22" s="202" t="s">
        <v>41</v>
      </c>
      <c r="U22" s="183" t="s">
        <v>43</v>
      </c>
      <c r="V22" s="202" t="s">
        <v>41</v>
      </c>
      <c r="W22" s="313" t="s">
        <v>37</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44</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45</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46</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47</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48</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49</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50</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51</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52</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53</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54</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55</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56</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57</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58</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59</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60</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61</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58</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55</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62</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55</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63</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55</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64</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58</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65</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66</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67</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68</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58</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69</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58</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70</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71</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72</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73</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55</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3853</v>
      </c>
      <c r="B200" s="116" t="str">
        <f>VLOOKUP(A200,'0919門市清單主檔'!B:C,2,FALSE)</f>
        <v>板橋互助店</v>
      </c>
      <c r="C200" s="117" t="str">
        <f>VLOOKUP($A200,'0919門市清單主檔'!B:V,20,FALSE)</f>
        <v>新北市</v>
      </c>
      <c r="D200" s="118" t="str">
        <f>VLOOKUP($A200,'0919門市清單主檔'!B:V,21,FALSE)</f>
        <v>板橋區</v>
      </c>
      <c r="E200" s="229" t="str">
        <f>VLOOKUP(D200,門市狀態!G:H,2,FALSE)</f>
        <v>狄澤洋</v>
      </c>
      <c r="F200" s="119" t="str">
        <f>IFERROR(IF(VLOOKUP(A200,門市狀態!A:D,4,FALSE)=0,"",VLOOKUP(A200,門市狀態!A:D,4,FALSE)),"")</f>
        <v/>
      </c>
      <c r="G200" s="120"/>
      <c r="H200" s="121" t="str">
        <f t="shared" si="22"/>
        <v>-3853-板橋互助店(定保)</v>
      </c>
      <c r="I200" s="338" t="str">
        <f t="array" ref="I200">IF(AND(SUMPRODUCT((IM!$F$2:$F$2000=A200)*(ISNUMBER(SEARCH($C$1, IM!$AC$2:$AC$2000))))&gt;0), $C$1, "")</f>
        <v/>
      </c>
      <c r="J200" s="339" t="str">
        <f t="array" ref="J200">IFERROR(INDEX(IM!$AM$2:$AM$2000, MATCH(1, (IM!$F$2:$F$2000=A200) * (ISNUMBER(SEARCH($C$1, IM!$AC$2:$AC$2000))), 0)), "")</f>
        <v/>
      </c>
      <c r="K200" s="340">
        <f t="array" ref="K200">SUMPRODUCT((IM!$F$2:$F$2000=A200)*(IM!$AD$2:$AD$2000="O")*(ISNUMBER(SEARCH($C$1, IM!$AC$2:$AC$2000))))</f>
        <v>0</v>
      </c>
      <c r="L200" s="341" t="str">
        <f t="array" ref="L200">IF(K200&gt;0,IFERROR(HYPERLINK("#'IM'!AC"&amp;MATCH(1,(IM!$F$1:$F$2000=A200)*(ISNUMBER(SEARCH($C$1,IM!$AC$1:$AC$2000))),0),"檢核"),"未登錄"),"")</f>
        <v/>
      </c>
      <c r="M200" s="342" t="str">
        <f t="shared" si="23"/>
        <v>EDC</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15" t="str">
        <f t="shared" si="24"/>
        <v>-3853-板橋互助店(定保)</v>
      </c>
      <c r="Q200" s="201" t="str">
        <f t="array" ref="Q200">IF(AND(SUMPRODUCT((IM!$F$2:$F$2000=A200)*(ISNUMBER(SEARCH($D$1, IM!$AC$2:$AC$2000))))&gt;0), $D$1, "")</f>
        <v>EDC</v>
      </c>
      <c r="R200" s="200">
        <f t="array" ref="R200">IFERROR(INDEX(IM!$AM$2:$AM$2000, MATCH(1, (IM!$F$2:$F$2000=A200) * (ISNUMBER(SEARCH($D$1, IM!$AC$2:$AC$2000))), 0)), "")</f>
        <v>45821</v>
      </c>
      <c r="S200" s="187" t="str">
        <f t="array" ref="S200">IF(AND(SUMPRODUCT((IM!$F$2:$F$2000=A200)*(ISNUMBER(SEARCH($E$1, IM!$AC$2:$AC$2000))))&gt;0), $E$1, "")</f>
        <v/>
      </c>
      <c r="T200" s="215" t="str">
        <f t="array" ref="T200">IFERROR(INDEX(IM!$AM$2:$AM$2000, MATCH(1, (IM!$F$2:$F$2000=A200) * (ISNUMBER(SEARCH($E$1, IM!$AC$2:$AC$2000))), 0)), "")</f>
        <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4167</v>
      </c>
      <c r="B201" s="116" t="str">
        <f>VLOOKUP(A201,'0919門市清單主檔'!B:C,2,FALSE)</f>
        <v>板橋松翠店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撤店</v>
      </c>
      <c r="G201" s="120"/>
      <c r="H201" s="121" t="str">
        <f t="shared" si="22"/>
        <v>-4167-板橋松翠店(定保)</v>
      </c>
      <c r="I201" s="338" t="str">
        <f t="array" ref="I201">IF(AND(SUMPRODUCT((IM!$F$2:$F$2000=A201)*(ISNUMBER(SEARCH($C$1, IM!$AC$2:$AC$2000))))&gt;0), $C$1, "")</f>
        <v/>
      </c>
      <c r="J201" s="339" t="str">
        <f t="array" ref="J201">IFERROR(INDEX(IM!$AM$2:$AM$2000, MATCH(1, (IM!$F$2:$F$2000=A201) * (ISNUMBER(SEARCH($C$1, IM!$AC$2:$AC$2000))), 0)), "")</f>
        <v/>
      </c>
      <c r="K201" s="340">
        <f t="array" ref="K201">SUMPRODUCT((IM!$F$2:$F$2000=A201)*(IM!$AD$2:$AD$2000="O")*(ISNUMBER(SEARCH($C$1, IM!$AC$2:$AC$2000))))</f>
        <v>0</v>
      </c>
      <c r="L201" s="341" t="str">
        <f t="array" ref="L201">IF(K201&gt;0,IFERROR(HYPERLINK("#'IM'!AC"&amp;MATCH(1,(IM!$F$1:$F$2000=A201)*(ISNUMBER(SEARCH($C$1,IM!$AC$1:$AC$2000))),0),"檢核"),"未登錄"),"")</f>
        <v/>
      </c>
      <c r="M201" s="342" t="str">
        <f t="shared" si="23"/>
        <v>EDC</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15" t="str">
        <f t="shared" si="24"/>
        <v>-4167-板橋松翠店(定保)</v>
      </c>
      <c r="Q201" s="201" t="str">
        <f t="array" ref="Q201">IF(AND(SUMPRODUCT((IM!$F$2:$F$2000=A201)*(ISNUMBER(SEARCH($D$1, IM!$AC$2:$AC$2000))))&gt;0), $D$1, "")</f>
        <v>EDC</v>
      </c>
      <c r="R201" s="200">
        <f t="array" ref="R201">IFERROR(INDEX(IM!$AM$2:$AM$2000, MATCH(1, (IM!$F$2:$F$2000=A201) * (ISNUMBER(SEARCH($D$1, IM!$AC$2:$AC$2000))), 0)), "")</f>
        <v>45796</v>
      </c>
      <c r="S201" s="187" t="str">
        <f t="array" ref="S201">IF(AND(SUMPRODUCT((IM!$F$2:$F$2000=A201)*(ISNUMBER(SEARCH($E$1, IM!$AC$2:$AC$2000))))&gt;0), $E$1, "")</f>
        <v/>
      </c>
      <c r="T201" s="215" t="str">
        <f t="array" ref="T201">IFERROR(INDEX(IM!$AM$2:$AM$2000, MATCH(1, (IM!$F$2:$F$2000=A201) * (ISNUMBER(SEARCH($E$1, IM!$AC$2:$AC$2000))), 0)), "")</f>
        <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4341</v>
      </c>
      <c r="B202" s="116" t="str">
        <f>VLOOKUP(A202,'0919門市清單主檔'!B:C,2,FALSE)</f>
        <v>新莊莊美店</v>
      </c>
      <c r="C202" s="117" t="str">
        <f>VLOOKUP($A202,'0919門市清單主檔'!B:V,20,FALSE)</f>
        <v>新北市</v>
      </c>
      <c r="D202" s="118" t="str">
        <f>VLOOKUP($A202,'0919門市清單主檔'!B:V,21,FALSE)</f>
        <v>新莊區</v>
      </c>
      <c r="E202" s="229" t="str">
        <f>VLOOKUP(D202,門市狀態!G:H,2,FALSE)</f>
        <v>湯家瑋</v>
      </c>
      <c r="F202" s="119" t="str">
        <f>IFERROR(IF(VLOOKUP(A202,門市狀態!A:D,4,FALSE)=0,"",VLOOKUP(A202,門市狀態!A:D,4,FALSE)),"")</f>
        <v/>
      </c>
      <c r="G202" s="120"/>
      <c r="H202" s="121" t="str">
        <f t="shared" si="22"/>
        <v>-4341-新莊莊美店(定保)</v>
      </c>
      <c r="I202" s="338" t="str">
        <f t="array" ref="I202">IF(AND(SUMPRODUCT((IM!$F$2:$F$2000=A202)*(ISNUMBER(SEARCH($C$1, IM!$AC$2:$AC$2000))))&gt;0), $C$1, "")</f>
        <v/>
      </c>
      <c r="J202" s="339" t="str">
        <f t="array" ref="J202">IFERROR(INDEX(IM!$AM$2:$AM$2000, MATCH(1, (IM!$F$2:$F$2000=A202) * (ISNUMBER(SEARCH($C$1, IM!$AC$2:$AC$2000))), 0)), "")</f>
        <v/>
      </c>
      <c r="K202" s="340">
        <f t="array" ref="K202">SUMPRODUCT((IM!$F$2:$F$2000=A202)*(IM!$AD$2:$AD$2000="O")*(ISNUMBER(SEARCH($C$1, IM!$AC$2:$AC$2000))))</f>
        <v>0</v>
      </c>
      <c r="L202" s="341" t="str">
        <f t="array" ref="L202">IF(K202&gt;0,IFERROR(HYPERLINK("#'IM'!AC"&amp;MATCH(1,(IM!$F$1:$F$2000=A202)*(ISNUMBER(SEARCH($C$1,IM!$AC$1:$AC$2000))),0),"檢核"),"未登錄"),"")</f>
        <v/>
      </c>
      <c r="M202" s="342" t="str">
        <f t="shared" si="23"/>
        <v>EDC</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15" t="str">
        <f t="shared" si="24"/>
        <v>-4341-新莊莊美店(定保)</v>
      </c>
      <c r="Q202" s="201" t="str">
        <f t="array" ref="Q202">IF(AND(SUMPRODUCT((IM!$F$2:$F$2000=A202)*(ISNUMBER(SEARCH($D$1, IM!$AC$2:$AC$2000))))&gt;0), $D$1, "")</f>
        <v>EDC</v>
      </c>
      <c r="R202" s="200">
        <f t="array" ref="R202">IFERROR(INDEX(IM!$AM$2:$AM$2000, MATCH(1, (IM!$F$2:$F$2000=A202) * (ISNUMBER(SEARCH($D$1, IM!$AC$2:$AC$2000))), 0)), "")</f>
        <v>45803</v>
      </c>
      <c r="S202" s="187" t="str">
        <f t="array" ref="S202">IF(AND(SUMPRODUCT((IM!$F$2:$F$2000=A202)*(ISNUMBER(SEARCH($E$1, IM!$AC$2:$AC$2000))))&gt;0), $E$1, "")</f>
        <v/>
      </c>
      <c r="T202" s="215" t="str">
        <f t="array" ref="T202">IFERROR(INDEX(IM!$AM$2:$AM$2000, MATCH(1, (IM!$F$2:$F$2000=A202) * (ISNUMBER(SEARCH($E$1, IM!$AC$2:$AC$2000))), 0)), "")</f>
        <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t="s">
        <v>74</v>
      </c>
      <c r="B203" s="116" t="str">
        <f>VLOOKUP(A203,'0919門市清單主檔'!B:C,2,FALSE)</f>
        <v>北縣府中店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-D111-北縣府中店(定保)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-D111-北縣府中店(定保)</v>
      </c>
      <c r="Q203" s="201" t="str">
        <f t="array" ref="Q203">IF(AND(SUMPRODUCT((IM!$F$2:$F$2000=A203)*(ISNUMBER(SEARCH($D$1, IM!$AC$2:$AC$2000))))&gt;0), $D$1, "")</f>
        <v>EDC</v>
      </c>
      <c r="R203" s="200">
        <f t="array" ref="R203">IFERROR(INDEX(IM!$AM$2:$AM$2000, MATCH(1, (IM!$F$2:$F$2000=A203) * (ISNUMBER(SEARCH($D$1, IM!$AC$2:$AC$2000))), 0)), "")</f>
        <v>45821</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4163</v>
      </c>
      <c r="B204" s="116" t="str">
        <f>VLOOKUP(A204,'0919門市清單主檔'!B:C,2,FALSE)</f>
        <v>新莊中泉店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-4163-新莊中泉店(定保)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-4163-新莊中泉店(定保)</v>
      </c>
      <c r="Q204" s="201" t="str">
        <f t="array" ref="Q204">IF(AND(SUMPRODUCT((IM!$F$2:$F$2000=A204)*(ISNUMBER(SEARCH($D$1, IM!$AC$2:$AC$2000))))&gt;0), $D$1, "")</f>
        <v>EDC</v>
      </c>
      <c r="R204" s="200">
        <f t="array" ref="R204">IFERROR(INDEX(IM!$AM$2:$AM$2000, MATCH(1, (IM!$F$2:$F$2000=A204) * (ISNUMBER(SEARCH($D$1, IM!$AC$2:$AC$2000))), 0)), "")</f>
        <v>45765</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3977</v>
      </c>
      <c r="B205" s="116" t="str">
        <f>VLOOKUP(A205,'0919門市清單主檔'!B:C,2,FALSE)</f>
        <v>板橋玉川店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-3977-板橋玉川店(定保)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-3977-板橋玉川店(定保)</v>
      </c>
      <c r="Q205" s="201" t="str">
        <f t="array" ref="Q205">IF(AND(SUMPRODUCT((IM!$F$2:$F$2000=A205)*(ISNUMBER(SEARCH($D$1, IM!$AC$2:$AC$2000))))&gt;0), $D$1, "")</f>
        <v>EDC</v>
      </c>
      <c r="R205" s="200">
        <f t="array" ref="R205">IFERROR(INDEX(IM!$AM$2:$AM$2000, MATCH(1, (IM!$F$2:$F$2000=A205) * (ISNUMBER(SEARCH($D$1, IM!$AC$2:$AC$2000))), 0)), "")</f>
        <v>45758</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3416</v>
      </c>
      <c r="B206" s="116" t="str">
        <f>VLOOKUP(A206,'0919門市清單主檔'!B:C,2,FALSE)</f>
        <v>板橋國慶店</v>
      </c>
      <c r="C206" s="117" t="str">
        <f>VLOOKUP($A206,'0919門市清單主檔'!B:V,20,FALSE)</f>
        <v>新北市</v>
      </c>
      <c r="D206" s="118" t="str">
        <f>VLOOKUP($A206,'0919門市清單主檔'!B:V,21,FALSE)</f>
        <v>板橋區</v>
      </c>
      <c r="E206" s="229" t="str">
        <f>VLOOKUP(D206,門市狀態!G:H,2,FALSE)</f>
        <v>狄澤洋</v>
      </c>
      <c r="F206" s="119" t="str">
        <f>IFERROR(IF(VLOOKUP(A206,門市狀態!A:D,4,FALSE)=0,"",VLOOKUP(A206,門市狀態!A:D,4,FALSE)),"")</f>
        <v/>
      </c>
      <c r="G206" s="120"/>
      <c r="H206" s="121" t="str">
        <f t="shared" si="22"/>
        <v>-3416-板橋國慶店(定保)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-3416-板橋國慶店(定保)</v>
      </c>
      <c r="Q206" s="201" t="str">
        <f t="array" ref="Q206">IF(AND(SUMPRODUCT((IM!$F$2:$F$2000=A206)*(ISNUMBER(SEARCH($D$1, IM!$AC$2:$AC$2000))))&gt;0), $D$1, "")</f>
        <v>EDC</v>
      </c>
      <c r="R206" s="200">
        <f t="array" ref="R206">IFERROR(INDEX(IM!$AM$2:$AM$2000, MATCH(1, (IM!$F$2:$F$2000=A206) * (ISNUMBER(SEARCH($D$1, IM!$AC$2:$AC$2000))), 0)), "")</f>
        <v>45813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3652</v>
      </c>
      <c r="B207" s="116" t="str">
        <f>VLOOKUP(A207,'0919門市清單主檔'!B:C,2,FALSE)</f>
        <v>新莊莊民店</v>
      </c>
      <c r="C207" s="117" t="str">
        <f>VLOOKUP($A207,'0919門市清單主檔'!B:V,20,FALSE)</f>
        <v>新北市</v>
      </c>
      <c r="D207" s="118" t="str">
        <f>VLOOKUP($A207,'0919門市清單主檔'!B:V,21,FALSE)</f>
        <v>新莊區</v>
      </c>
      <c r="E207" s="229" t="str">
        <f>VLOOKUP(D207,門市狀態!G:H,2,FALSE)</f>
        <v>湯家瑋</v>
      </c>
      <c r="F207" s="119" t="str">
        <f>IFERROR(IF(VLOOKUP(A207,門市狀態!A:D,4,FALSE)=0,"",VLOOKUP(A207,門市狀態!A:D,4,FALSE)),"")</f>
        <v/>
      </c>
      <c r="G207" s="120"/>
      <c r="H207" s="121" t="str">
        <f t="shared" si="22"/>
        <v>-3652-新莊莊民店(定保)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-3652-新莊莊民店(定保)</v>
      </c>
      <c r="Q207" s="201" t="str">
        <f t="array" ref="Q207">IF(AND(SUMPRODUCT((IM!$F$2:$F$2000=A207)*(ISNUMBER(SEARCH($D$1, IM!$AC$2:$AC$2000))))&gt;0), $D$1, "")</f>
        <v>EDC</v>
      </c>
      <c r="R207" s="200">
        <f t="array" ref="R207">IFERROR(INDEX(IM!$AM$2:$AM$2000, MATCH(1, (IM!$F$2:$F$2000=A207) * (ISNUMBER(SEARCH($D$1, IM!$AC$2:$AC$2000))), 0)), "")</f>
        <v>45769</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3965</v>
      </c>
      <c r="B208" s="116" t="str">
        <f>VLOOKUP(A208,'0919門市清單主檔'!B:C,2,FALSE)</f>
        <v>板橋民治店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-3965-板橋民治店(定保)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-3965-板橋民治店(定保)</v>
      </c>
      <c r="Q208" s="201" t="str">
        <f t="array" ref="Q208">IF(AND(SUMPRODUCT((IM!$F$2:$F$2000=A208)*(ISNUMBER(SEARCH($D$1, IM!$AC$2:$AC$2000))))&gt;0), $D$1, "")</f>
        <v>EDC</v>
      </c>
      <c r="R208" s="200">
        <f t="array" ref="R208">IFERROR(INDEX(IM!$AM$2:$AM$2000, MATCH(1, (IM!$F$2:$F$2000=A208) * (ISNUMBER(SEARCH($D$1, IM!$AC$2:$AC$2000))), 0)), "")</f>
        <v>45812</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-3962-板橋仁化店(定保)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-3962-板橋仁化店(定保)</v>
      </c>
      <c r="Q209" s="201" t="str">
        <f t="array" ref="Q209">IF(AND(SUMPRODUCT((IM!$F$2:$F$2000=A209)*(ISNUMBER(SEARCH($D$1, IM!$AC$2:$AC$2000))))&gt;0), $D$1, "")</f>
        <v>EDC</v>
      </c>
      <c r="R209" s="200">
        <f t="array" ref="R209">IFERROR(INDEX(IM!$AM$2:$AM$2000, MATCH(1, (IM!$F$2:$F$2000=A209) * (ISNUMBER(SEARCH($D$1, IM!$AC$2:$AC$2000))), 0)), "")</f>
        <v>45834</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9" t="str">
        <f>VLOOKUP(D210,門市狀態!G:H,2,FALSE)</f>
        <v>湯家瑋</v>
      </c>
      <c r="F210" s="119" t="str">
        <f>IFERROR(IF(VLOOKUP(A210,門市狀態!A:D,4,FALSE)=0,"",VLOOKUP(A210,門市狀態!A:D,4,FALSE)),"")</f>
        <v/>
      </c>
      <c r="G210" s="120"/>
      <c r="H210" s="121" t="str">
        <f t="shared" si="22"/>
        <v>-4194-新莊鼎苑店(定保)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-4194-新莊鼎苑店(定保)</v>
      </c>
      <c r="Q210" s="201" t="str">
        <f t="array" ref="Q210">IF(AND(SUMPRODUCT((IM!$F$2:$F$2000=A210)*(ISNUMBER(SEARCH($D$1, IM!$AC$2:$AC$2000))))&gt;0), $D$1, "")</f>
        <v>EDC</v>
      </c>
      <c r="R210" s="200">
        <f t="array" ref="R210">IFERROR(INDEX(IM!$AM$2:$AM$2000, MATCH(1, (IM!$F$2:$F$2000=A210) * (ISNUMBER(SEARCH($D$1, IM!$AC$2:$AC$2000))), 0)), "")</f>
        <v>45817</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3955</v>
      </c>
      <c r="B211" s="116" t="str">
        <f>VLOOKUP(A211,'0919門市清單主檔'!B:C,2,FALSE)</f>
        <v>板橋海龍店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-3955-板橋海龍店(定保)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-3955-板橋海龍店(定保)</v>
      </c>
      <c r="Q211" s="201" t="str">
        <f t="array" ref="Q211">IF(AND(SUMPRODUCT((IM!$F$2:$F$2000=A211)*(ISNUMBER(SEARCH($D$1, IM!$AC$2:$AC$2000))))&gt;0), $D$1, "")</f>
        <v>EDC</v>
      </c>
      <c r="R211" s="200">
        <f t="array" ref="R211">IFERROR(INDEX(IM!$AM$2:$AM$2000, MATCH(1, (IM!$F$2:$F$2000=A211) * (ISNUMBER(SEARCH($D$1, IM!$AC$2:$AC$2000))), 0)), "")</f>
        <v>45804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5060</v>
      </c>
      <c r="B212" s="116" t="str">
        <f>VLOOKUP(A212,'0919門市清單主檔'!B:C,2,FALSE)</f>
        <v>淡水魚市店</v>
      </c>
      <c r="C212" s="117" t="str">
        <f>VLOOKUP($A212,'0919門市清單主檔'!B:V,20,FALSE)</f>
        <v>新北市</v>
      </c>
      <c r="D212" s="118" t="str">
        <f>VLOOKUP($A212,'0919門市清單主檔'!B:V,21,FALSE)</f>
        <v>淡水區</v>
      </c>
      <c r="E212" s="229" t="str">
        <f>VLOOKUP(D212,門市狀態!G:H,2,FALSE)</f>
        <v>吳宗鴻</v>
      </c>
      <c r="F212" s="119" t="str">
        <f>IFERROR(IF(VLOOKUP(A212,門市狀態!A:D,4,FALSE)=0,"",VLOOKUP(A212,門市狀態!A:D,4,FALSE)),"")</f>
        <v/>
      </c>
      <c r="G212" s="120"/>
      <c r="H212" s="121" t="str">
        <f t="shared" si="22"/>
        <v>-5060-淡水魚市店(定保)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-5060-淡水魚市店(定保)</v>
      </c>
      <c r="Q212" s="201" t="str">
        <f t="array" ref="Q212">IF(AND(SUMPRODUCT((IM!$F$2:$F$2000=A212)*(ISNUMBER(SEARCH($D$1, IM!$AC$2:$AC$2000))))&gt;0), $D$1, "")</f>
        <v>EDC</v>
      </c>
      <c r="R212" s="200">
        <f t="array" ref="R212">IFERROR(INDEX(IM!$AM$2:$AM$2000, MATCH(1, (IM!$F$2:$F$2000=A212) * (ISNUMBER(SEARCH($D$1, IM!$AC$2:$AC$2000))), 0)), "")</f>
        <v>45770</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9" t="str">
        <f>VLOOKUP(D213,門市狀態!G:H,2,FALSE)</f>
        <v>湯家瑋</v>
      </c>
      <c r="F213" s="119" t="str">
        <f>IFERROR(IF(VLOOKUP(A213,門市狀態!A:D,4,FALSE)=0,"",VLOOKUP(A213,門市狀態!A:D,4,FALSE)),"")</f>
        <v/>
      </c>
      <c r="G213" s="120"/>
      <c r="H213" s="121" t="str">
        <f t="shared" si="22"/>
        <v>-4228-新莊頭前公園(定保)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-4228-新莊頭前公園(定保)</v>
      </c>
      <c r="Q213" s="201" t="str">
        <f t="array" ref="Q213">IF(AND(SUMPRODUCT((IM!$F$2:$F$2000=A213)*(ISNUMBER(SEARCH($D$1, IM!$AC$2:$AC$2000))))&gt;0), $D$1, "")</f>
        <v>EDC</v>
      </c>
      <c r="R213" s="200">
        <f t="array" ref="R213">IFERROR(INDEX(IM!$AM$2:$AM$2000, MATCH(1, (IM!$F$2:$F$2000=A213) * (ISNUMBER(SEARCH($D$1, IM!$AC$2:$AC$2000))), 0)), "")</f>
        <v>45803</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-4762-新莊巷口店(定保)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-4762-新莊巷口店(定保)</v>
      </c>
      <c r="Q214" s="201" t="str">
        <f t="array" ref="Q214">IF(AND(SUMPRODUCT((IM!$F$2:$F$2000=A214)*(ISNUMBER(SEARCH($D$1, IM!$AC$2:$AC$2000))))&gt;0), $D$1, "")</f>
        <v>EDC</v>
      </c>
      <c r="R214" s="200">
        <f t="array" ref="R214">IFERROR(INDEX(IM!$AM$2:$AM$2000, MATCH(1, (IM!$F$2:$F$2000=A214) * (ISNUMBER(SEARCH($D$1, IM!$AC$2:$AC$2000))), 0)), "")</f>
        <v>45754</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4406</v>
      </c>
      <c r="B215" s="116" t="str">
        <f>VLOOKUP(A215,'0919門市清單主檔'!B:C,2,FALSE)</f>
        <v>板橋稚暉店</v>
      </c>
      <c r="C215" s="117" t="str">
        <f>VLOOKUP($A215,'0919門市清單主檔'!B:V,20,FALSE)</f>
        <v>新北市</v>
      </c>
      <c r="D215" s="118" t="str">
        <f>VLOOKUP($A215,'0919門市清單主檔'!B:V,21,FALSE)</f>
        <v>板橋區</v>
      </c>
      <c r="E215" s="229" t="str">
        <f>VLOOKUP(D215,門市狀態!G:H,2,FALSE)</f>
        <v>狄澤洋</v>
      </c>
      <c r="F215" s="119" t="str">
        <f>IFERROR(IF(VLOOKUP(A215,門市狀態!A:D,4,FALSE)=0,"",VLOOKUP(A215,門市狀態!A:D,4,FALSE)),"")</f>
        <v/>
      </c>
      <c r="G215" s="120"/>
      <c r="H215" s="121" t="str">
        <f t="shared" ref="H215:H278" si="25">IF(I215&gt;0,(TEXT(I215,"yyyymmdd")&amp;$V$2&amp;A215&amp;$V$2&amp;B215&amp;$S$2),"")</f>
        <v>-4406-板橋稚暉店(定保)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-4406-板橋稚暉店(定保)</v>
      </c>
      <c r="Q215" s="201" t="str">
        <f t="array" ref="Q215">IF(AND(SUMPRODUCT((IM!$F$2:$F$2000=A215)*(ISNUMBER(SEARCH($D$1, IM!$AC$2:$AC$2000))))&gt;0), $D$1, "")</f>
        <v>EDC</v>
      </c>
      <c r="R215" s="200">
        <f t="array" ref="R215">IFERROR(INDEX(IM!$AM$2:$AM$2000, MATCH(1, (IM!$F$2:$F$2000=A215) * (ISNUMBER(SEARCH($D$1, IM!$AC$2:$AC$2000))), 0)), "")</f>
        <v>45765</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3752</v>
      </c>
      <c r="B216" s="116" t="str">
        <f>VLOOKUP(A216,'0919門市清單主檔'!B:C,2,FALSE)</f>
        <v>板橋豫章店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t="s">
        <v>55</v>
      </c>
      <c r="H216" s="121" t="str">
        <f t="shared" si="25"/>
        <v>-3752-板橋豫章店(定保)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-3752-板橋豫章店(定保)</v>
      </c>
      <c r="Q216" s="201" t="str">
        <f t="array" ref="Q216">IF(AND(SUMPRODUCT((IM!$F$2:$F$2000=A216)*(ISNUMBER(SEARCH($D$1, IM!$AC$2:$AC$2000))))&gt;0), $D$1, "")</f>
        <v>EDC</v>
      </c>
      <c r="R216" s="200">
        <f t="array" ref="R216">IFERROR(INDEX(IM!$AM$2:$AM$2000, MATCH(1, (IM!$F$2:$F$2000=A216) * (ISNUMBER(SEARCH($D$1, IM!$AC$2:$AC$2000))), 0)), "")</f>
        <v>45758</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5101</v>
      </c>
      <c r="B217" s="116" t="str">
        <f>VLOOKUP(A217,'0919門市清單主檔'!B:C,2,FALSE)</f>
        <v>淡水小坪頂</v>
      </c>
      <c r="C217" s="117" t="str">
        <f>VLOOKUP($A217,'0919門市清單主檔'!B:V,20,FALSE)</f>
        <v>新北市</v>
      </c>
      <c r="D217" s="118" t="str">
        <f>VLOOKUP($A217,'0919門市清單主檔'!B:V,21,FALSE)</f>
        <v>淡水區</v>
      </c>
      <c r="E217" s="229" t="str">
        <f>VLOOKUP(D217,門市狀態!G:H,2,FALSE)</f>
        <v>吳宗鴻</v>
      </c>
      <c r="F217" s="119" t="str">
        <f>IFERROR(IF(VLOOKUP(A217,門市狀態!A:D,4,FALSE)=0,"",VLOOKUP(A217,門市狀態!A:D,4,FALSE)),"")</f>
        <v/>
      </c>
      <c r="G217" s="120"/>
      <c r="H217" s="121" t="str">
        <f t="shared" si="25"/>
        <v>-5101-淡水小坪頂(定保)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-5101-淡水小坪頂(定保)</v>
      </c>
      <c r="Q217" s="201" t="str">
        <f t="array" ref="Q217">IF(AND(SUMPRODUCT((IM!$F$2:$F$2000=A217)*(ISNUMBER(SEARCH($D$1, IM!$AC$2:$AC$2000))))&gt;0), $D$1, "")</f>
        <v>EDC</v>
      </c>
      <c r="R217" s="200">
        <f t="array" ref="R217">IFERROR(INDEX(IM!$AM$2:$AM$2000, MATCH(1, (IM!$F$2:$F$2000=A217) * (ISNUMBER(SEARCH($D$1, IM!$AC$2:$AC$2000))), 0)), "")</f>
        <v>45833</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3818</v>
      </c>
      <c r="B218" s="116" t="str">
        <f>VLOOKUP(A218,'0919門市清單主檔'!B:C,2,FALSE)</f>
        <v>板橋漢江店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-3818-板橋漢江店(定保)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-3818-板橋漢江店(定保)</v>
      </c>
      <c r="Q218" s="201" t="str">
        <f t="array" ref="Q218">IF(AND(SUMPRODUCT((IM!$F$2:$F$2000=A218)*(ISNUMBER(SEARCH($D$1, IM!$AC$2:$AC$2000))))&gt;0), $D$1, "")</f>
        <v>EDC</v>
      </c>
      <c r="R218" s="200">
        <f t="array" ref="R218">IFERROR(INDEX(IM!$AM$2:$AM$2000, MATCH(1, (IM!$F$2:$F$2000=A218) * (ISNUMBER(SEARCH($D$1, IM!$AC$2:$AC$2000))), 0)), "")</f>
        <v>45748</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-2221-板橋雙十店(定保)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-2221-板橋雙十店(定保)</v>
      </c>
      <c r="Q219" s="201" t="str">
        <f t="array" ref="Q219">IF(AND(SUMPRODUCT((IM!$F$2:$F$2000=A219)*(ISNUMBER(SEARCH($D$1, IM!$AC$2:$AC$2000))))&gt;0), $D$1, "")</f>
        <v>EDC</v>
      </c>
      <c r="R219" s="200">
        <f t="array" ref="R219">IFERROR(INDEX(IM!$AM$2:$AM$2000, MATCH(1, (IM!$F$2:$F$2000=A219) * (ISNUMBER(SEARCH($D$1, IM!$AC$2:$AC$2000))), 0)), "")</f>
        <v>45749</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t="s">
        <v>75</v>
      </c>
      <c r="B220" s="116" t="str">
        <f>VLOOKUP(A220,'0919門市清單主檔'!B:C,2,FALSE)</f>
        <v>板橋寶翠店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-D767-板橋寶翠店(定保)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-D767-板橋寶翠店(定保)</v>
      </c>
      <c r="Q220" s="201" t="str">
        <f t="array" ref="Q220">IF(AND(SUMPRODUCT((IM!$F$2:$F$2000=A220)*(ISNUMBER(SEARCH($D$1, IM!$AC$2:$AC$2000))))&gt;0), $D$1, "")</f>
        <v>EDC</v>
      </c>
      <c r="R220" s="200">
        <f t="array" ref="R220">IFERROR(INDEX(IM!$AM$2:$AM$2000, MATCH(1, (IM!$F$2:$F$2000=A220) * (ISNUMBER(SEARCH($D$1, IM!$AC$2:$AC$2000))), 0)), "")</f>
        <v>45797</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2746</v>
      </c>
      <c r="B221" s="116" t="str">
        <f>VLOOKUP(A221,'0919門市清單主檔'!B:C,2,FALSE)</f>
        <v>北縣板嘉店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-2746-北縣板嘉店(定保)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-2746-北縣板嘉店(定保)</v>
      </c>
      <c r="Q221" s="201" t="str">
        <f t="array" ref="Q221">IF(AND(SUMPRODUCT((IM!$F$2:$F$2000=A221)*(ISNUMBER(SEARCH($D$1, IM!$AC$2:$AC$2000))))&gt;0), $D$1, "")</f>
        <v>EDC</v>
      </c>
      <c r="R221" s="200">
        <f t="array" ref="R221">IFERROR(INDEX(IM!$AM$2:$AM$2000, MATCH(1, (IM!$F$2:$F$2000=A221) * (ISNUMBER(SEARCH($D$1, IM!$AC$2:$AC$2000))), 0)), "")</f>
        <v>45824</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2224</v>
      </c>
      <c r="B222" s="116" t="str">
        <f>VLOOKUP(A222,'0919門市清單主檔'!B:C,2,FALSE)</f>
        <v>板橋莒光店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-2224-板橋莒光店(定保)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-2224-板橋莒光店(定保)</v>
      </c>
      <c r="Q222" s="201" t="str">
        <f t="array" ref="Q222">IF(AND(SUMPRODUCT((IM!$F$2:$F$2000=A222)*(ISNUMBER(SEARCH($D$1, IM!$AC$2:$AC$2000))))&gt;0), $D$1, "")</f>
        <v>EDC</v>
      </c>
      <c r="R222" s="200">
        <f t="array" ref="R222">IFERROR(INDEX(IM!$AM$2:$AM$2000, MATCH(1, (IM!$F$2:$F$2000=A222) * (ISNUMBER(SEARCH($D$1, IM!$AC$2:$AC$2000))), 0)), "")</f>
        <v>45831</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3999</v>
      </c>
      <c r="B223" s="116" t="str">
        <f>VLOOKUP(A223,'0919門市清單主檔'!B:C,2,FALSE)</f>
        <v>新莊福祐店</v>
      </c>
      <c r="C223" s="117" t="str">
        <f>VLOOKUP($A223,'0919門市清單主檔'!B:V,20,FALSE)</f>
        <v>新北市</v>
      </c>
      <c r="D223" s="118" t="str">
        <f>VLOOKUP($A223,'0919門市清單主檔'!B:V,21,FALSE)</f>
        <v>新莊區</v>
      </c>
      <c r="E223" s="229" t="str">
        <f>VLOOKUP(D223,門市狀態!G:H,2,FALSE)</f>
        <v>湯家瑋</v>
      </c>
      <c r="F223" s="119" t="str">
        <f>IFERROR(IF(VLOOKUP(A223,門市狀態!A:D,4,FALSE)=0,"",VLOOKUP(A223,門市狀態!A:D,4,FALSE)),"")</f>
        <v/>
      </c>
      <c r="G223" s="120"/>
      <c r="H223" s="121" t="str">
        <f t="shared" si="25"/>
        <v>-3999-新莊福祐店(定保)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-3999-新莊福祐店(定保)</v>
      </c>
      <c r="Q223" s="201" t="str">
        <f t="array" ref="Q223">IF(AND(SUMPRODUCT((IM!$F$2:$F$2000=A223)*(ISNUMBER(SEARCH($D$1, IM!$AC$2:$AC$2000))))&gt;0), $D$1, "")</f>
        <v>EDC</v>
      </c>
      <c r="R223" s="200">
        <f t="array" ref="R223">IFERROR(INDEX(IM!$AM$2:$AM$2000, MATCH(1, (IM!$F$2:$F$2000=A223) * (ISNUMBER(SEARCH($D$1, IM!$AC$2:$AC$2000))), 0)), "")</f>
        <v>45810</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4701</v>
      </c>
      <c r="B224" s="116" t="str">
        <f>VLOOKUP(A224,'0919門市清單主檔'!B:C,2,FALSE)</f>
        <v>新莊昌平店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-4701-新莊昌平店(定保)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-4701-新莊昌平店(定保)</v>
      </c>
      <c r="Q224" s="201" t="str">
        <f t="array" ref="Q224">IF(AND(SUMPRODUCT((IM!$F$2:$F$2000=A224)*(ISNUMBER(SEARCH($D$1, IM!$AC$2:$AC$2000))))&gt;0), $D$1, "")</f>
        <v>EDC</v>
      </c>
      <c r="R224" s="200">
        <f t="array" ref="R224">IFERROR(INDEX(IM!$AM$2:$AM$2000, MATCH(1, (IM!$F$2:$F$2000=A224) * (ISNUMBER(SEARCH($D$1, IM!$AC$2:$AC$2000))), 0)), "")</f>
        <v>45828</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3147</v>
      </c>
      <c r="B225" s="116" t="str">
        <f>VLOOKUP(A225,'0919門市清單主檔'!B:C,2,FALSE)</f>
        <v>北縣板明店</v>
      </c>
      <c r="C225" s="117" t="str">
        <f>VLOOKUP($A225,'0919門市清單主檔'!B:V,20,FALSE)</f>
        <v>新北市</v>
      </c>
      <c r="D225" s="118" t="str">
        <f>VLOOKUP($A225,'0919門市清單主檔'!B:V,21,FALSE)</f>
        <v>板橋區</v>
      </c>
      <c r="E225" s="229" t="str">
        <f>VLOOKUP(D225,門市狀態!G:H,2,FALSE)</f>
        <v>狄澤洋</v>
      </c>
      <c r="F225" s="119" t="str">
        <f>IFERROR(IF(VLOOKUP(A225,門市狀態!A:D,4,FALSE)=0,"",VLOOKUP(A225,門市狀態!A:D,4,FALSE)),"")</f>
        <v/>
      </c>
      <c r="G225" s="120"/>
      <c r="H225" s="121" t="str">
        <f t="shared" si="25"/>
        <v>-3147-北縣板明店(定保)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-3147-北縣板明店(定保)</v>
      </c>
      <c r="Q225" s="201" t="str">
        <f t="array" ref="Q225">IF(AND(SUMPRODUCT((IM!$F$2:$F$2000=A225)*(ISNUMBER(SEARCH($D$1, IM!$AC$2:$AC$2000))))&gt;0), $D$1, "")</f>
        <v>EDC</v>
      </c>
      <c r="R225" s="200">
        <f t="array" ref="R225">IFERROR(INDEX(IM!$AM$2:$AM$2000, MATCH(1, (IM!$F$2:$F$2000=A225) * (ISNUMBER(SEARCH($D$1, IM!$AC$2:$AC$2000))), 0)), "")</f>
        <v>45748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2691</v>
      </c>
      <c r="B226" s="116" t="str">
        <f>VLOOKUP(A226,'0919門市清單主檔'!B:C,2,FALSE)</f>
        <v>五股興珍店</v>
      </c>
      <c r="C226" s="117" t="str">
        <f>VLOOKUP($A226,'0919門市清單主檔'!B:V,20,FALSE)</f>
        <v>新北市</v>
      </c>
      <c r="D226" s="118" t="str">
        <f>VLOOKUP($A226,'0919門市清單主檔'!B:V,21,FALSE)</f>
        <v>五股區</v>
      </c>
      <c r="E226" s="229" t="str">
        <f>VLOOKUP(D226,門市狀態!G:H,2,FALSE)</f>
        <v>湯家瑋</v>
      </c>
      <c r="F226" s="119" t="str">
        <f>IFERROR(IF(VLOOKUP(A226,門市狀態!A:D,4,FALSE)=0,"",VLOOKUP(A226,門市狀態!A:D,4,FALSE)),"")</f>
        <v/>
      </c>
      <c r="G226" s="120"/>
      <c r="H226" s="121" t="str">
        <f t="shared" si="25"/>
        <v>-2691-五股興珍店(定保)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-2691-五股興珍店(定保)</v>
      </c>
      <c r="Q226" s="201" t="str">
        <f t="array" ref="Q226">IF(AND(SUMPRODUCT((IM!$F$2:$F$2000=A226)*(ISNUMBER(SEARCH($D$1, IM!$AC$2:$AC$2000))))&gt;0), $D$1, "")</f>
        <v>EDC</v>
      </c>
      <c r="R226" s="200">
        <f t="array" ref="R226">IFERROR(INDEX(IM!$AM$2:$AM$2000, MATCH(1, (IM!$F$2:$F$2000=A226) * (ISNUMBER(SEARCH($D$1, IM!$AC$2:$AC$2000))), 0)), "")</f>
        <v>45789</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4529</v>
      </c>
      <c r="B227" s="116" t="str">
        <f>VLOOKUP(A227,'0919門市清單主檔'!B:C,2,FALSE)</f>
        <v>淡水新洲店</v>
      </c>
      <c r="C227" s="117" t="str">
        <f>VLOOKUP($A227,'0919門市清單主檔'!B:V,20,FALSE)</f>
        <v>新北市</v>
      </c>
      <c r="D227" s="118" t="str">
        <f>VLOOKUP($A227,'0919門市清單主檔'!B:V,21,FALSE)</f>
        <v>淡水區</v>
      </c>
      <c r="E227" s="229" t="str">
        <f>VLOOKUP(D227,門市狀態!G:H,2,FALSE)</f>
        <v>吳宗鴻</v>
      </c>
      <c r="F227" s="119" t="str">
        <f>IFERROR(IF(VLOOKUP(A227,門市狀態!A:D,4,FALSE)=0,"",VLOOKUP(A227,門市狀態!A:D,4,FALSE)),"")</f>
        <v/>
      </c>
      <c r="G227" s="120"/>
      <c r="H227" s="121" t="str">
        <f t="shared" si="25"/>
        <v>-4529-淡水新洲店(定保)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-4529-淡水新洲店(定保)</v>
      </c>
      <c r="Q227" s="201" t="str">
        <f t="array" ref="Q227">IF(AND(SUMPRODUCT((IM!$F$2:$F$2000=A227)*(ISNUMBER(SEARCH($D$1, IM!$AC$2:$AC$2000))))&gt;0), $D$1, "")</f>
        <v>EDC</v>
      </c>
      <c r="R227" s="200">
        <f t="array" ref="R227">IFERROR(INDEX(IM!$AM$2:$AM$2000, MATCH(1, (IM!$F$2:$F$2000=A227) * (ISNUMBER(SEARCH($D$1, IM!$AC$2:$AC$2000))), 0)), "")</f>
        <v>45803</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76</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58</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77</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78</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79</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58</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80</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81</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84</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85</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86</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87</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3"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topLeftCell="A13" workbookViewId="0">
      <selection activeCell="N30" sqref="N30:N31"/>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5" width="9.69921875" style="190" customWidth="1"/>
    <col min="266" max="16384" width="9.69921875" style="190"/>
  </cols>
  <sheetData>
    <row r="1" spans="1:14">
      <c r="A1" s="348" t="s">
        <v>88</v>
      </c>
      <c r="B1" s="348" t="s">
        <v>89</v>
      </c>
      <c r="C1" s="348" t="s">
        <v>90</v>
      </c>
      <c r="D1" s="348" t="s">
        <v>91</v>
      </c>
      <c r="G1" t="s">
        <v>92</v>
      </c>
      <c r="H1" s="213" t="s">
        <v>93</v>
      </c>
      <c r="I1" s="261">
        <v>45658</v>
      </c>
      <c r="J1" s="261">
        <v>46022</v>
      </c>
    </row>
    <row r="2" spans="1:14">
      <c r="A2" s="197" t="s">
        <v>94</v>
      </c>
      <c r="B2" s="196" t="s">
        <v>95</v>
      </c>
      <c r="C2" s="346" t="s">
        <v>96</v>
      </c>
      <c r="D2" s="344" t="s">
        <v>97</v>
      </c>
      <c r="H2" s="213" t="s">
        <v>98</v>
      </c>
      <c r="I2" s="190">
        <v>10</v>
      </c>
      <c r="J2" s="190">
        <v>11</v>
      </c>
      <c r="K2" s="190">
        <v>12</v>
      </c>
    </row>
    <row r="3" spans="1:14">
      <c r="I3" s="213" t="str">
        <f>I2&amp;"月"</f>
        <v>10月</v>
      </c>
      <c r="J3" s="213" t="str">
        <f>J2&amp;"月"</f>
        <v>11月</v>
      </c>
      <c r="K3" s="213" t="str">
        <f>K2&amp;"月"</f>
        <v>12月</v>
      </c>
      <c r="L3" s="190">
        <v>1</v>
      </c>
    </row>
    <row r="4" spans="1:14">
      <c r="A4" s="199" t="s">
        <v>99</v>
      </c>
      <c r="B4" s="195"/>
      <c r="D4" s="191"/>
      <c r="H4" s="213" t="s">
        <v>100</v>
      </c>
      <c r="I4" s="169">
        <v>45931</v>
      </c>
      <c r="J4" s="169">
        <v>45962</v>
      </c>
      <c r="K4" s="169">
        <v>45992</v>
      </c>
      <c r="L4" s="261">
        <v>46023</v>
      </c>
      <c r="M4" s="169">
        <v>45931</v>
      </c>
    </row>
    <row r="5" spans="1:14">
      <c r="A5" s="173" t="s">
        <v>101</v>
      </c>
      <c r="B5" s="173" t="s">
        <v>102</v>
      </c>
      <c r="C5" s="173" t="s">
        <v>103</v>
      </c>
      <c r="D5" s="173" t="s">
        <v>21</v>
      </c>
      <c r="E5" s="173" t="s">
        <v>22</v>
      </c>
      <c r="F5" s="173" t="s">
        <v>23</v>
      </c>
    </row>
    <row r="6" spans="1:14">
      <c r="A6" s="193">
        <f>門市主檔!B3</f>
        <v>283</v>
      </c>
      <c r="B6" s="193">
        <f>COUNTIF('0919門市清單主檔'!AC2:AC215,"HUB")</f>
        <v>4</v>
      </c>
      <c r="C6" s="193">
        <v>1</v>
      </c>
      <c r="D6" s="193">
        <f>門市主檔!B19</f>
        <v>3</v>
      </c>
      <c r="E6" s="193">
        <f>門市主檔!B20</f>
        <v>5</v>
      </c>
      <c r="F6" s="193">
        <f>門市主檔!B21</f>
        <v>7</v>
      </c>
      <c r="I6" s="190">
        <v>6</v>
      </c>
      <c r="J6" s="190">
        <v>6</v>
      </c>
      <c r="K6" s="190">
        <v>6</v>
      </c>
    </row>
    <row r="7" spans="1:14">
      <c r="H7" s="246" t="s">
        <v>104</v>
      </c>
      <c r="I7" s="246" t="s">
        <v>105</v>
      </c>
      <c r="J7" s="246" t="s">
        <v>106</v>
      </c>
      <c r="K7" s="246" t="s">
        <v>107</v>
      </c>
      <c r="L7" s="246" t="s">
        <v>108</v>
      </c>
      <c r="M7" s="246" t="s">
        <v>109</v>
      </c>
      <c r="N7" s="246" t="s">
        <v>110</v>
      </c>
    </row>
    <row r="8" spans="1:14">
      <c r="A8" s="199" t="s">
        <v>111</v>
      </c>
      <c r="B8" s="195"/>
      <c r="H8" s="246" t="s">
        <v>112</v>
      </c>
      <c r="I8" s="190">
        <f>COUNTIFS(IM!S:S,H8,IM!AD:AD,"O")/I6</f>
        <v>38.333333333333336</v>
      </c>
      <c r="J8" s="247">
        <f>COUNTIFS(IM!S:S,H8,IM!AE:AE,"O")/J6</f>
        <v>3.1666666666666665</v>
      </c>
      <c r="K8" s="247">
        <f>COUNTIFS(IM!S:S,H8,IM!AJ:AJ,"O")/K6</f>
        <v>21.666666666666668</v>
      </c>
      <c r="N8" s="247"/>
    </row>
    <row r="9" spans="1:14">
      <c r="A9" s="198" t="s">
        <v>113</v>
      </c>
      <c r="B9" s="173" t="s">
        <v>114</v>
      </c>
      <c r="C9" s="173" t="s">
        <v>115</v>
      </c>
      <c r="D9" s="198" t="s">
        <v>116</v>
      </c>
      <c r="H9" s="246" t="s">
        <v>117</v>
      </c>
      <c r="I9" s="190">
        <f>COUNTIFS(IM!S:S,H9,IM!AD:AD,"O")/I6</f>
        <v>80.166666666666671</v>
      </c>
      <c r="J9" s="247">
        <f>COUNTIFS(IM!S:S,H9,IM!AE:AE,"O")/J6</f>
        <v>4.666666666666667</v>
      </c>
      <c r="K9" s="247">
        <f>COUNTIFS(IM!S:S,H9,IM!AJ:AJ,"O")/K6</f>
        <v>19.333333333333332</v>
      </c>
      <c r="N9" s="247"/>
    </row>
    <row r="10" spans="1:14">
      <c r="A10" s="194" t="str">
        <f>ROUND(門市主檔!B4*100,1)&amp;"%"</f>
        <v>62.5%</v>
      </c>
      <c r="B10" s="193">
        <f>門市主檔!B5</f>
        <v>177</v>
      </c>
      <c r="C10" s="193">
        <f>門市主檔!B6</f>
        <v>106</v>
      </c>
      <c r="D10" s="194">
        <f>COUNTIF(門市主檔!N25:N306,"HUB")</f>
        <v>4</v>
      </c>
    </row>
    <row r="12" spans="1:14">
      <c r="A12" s="203" t="s">
        <v>118</v>
      </c>
      <c r="B12" s="192"/>
    </row>
    <row r="13" spans="1:14">
      <c r="A13" s="204" t="s">
        <v>119</v>
      </c>
      <c r="B13" s="204" t="s">
        <v>103</v>
      </c>
      <c r="C13" s="198" t="s">
        <v>120</v>
      </c>
      <c r="D13" s="173" t="s">
        <v>121</v>
      </c>
      <c r="E13" s="173" t="s">
        <v>122</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280</v>
      </c>
      <c r="C15" s="194" t="str">
        <f>IF(A15&lt;&gt;"--",ROUND(D15/B15*100,2)&amp;"%","")</f>
        <v>46.79%</v>
      </c>
      <c r="D15" s="193">
        <f>門市主檔!B13</f>
        <v>131</v>
      </c>
      <c r="E15" s="193">
        <f>IF(A15&lt;&gt;"--",B15-D15,"")</f>
        <v>149</v>
      </c>
    </row>
    <row r="16" spans="1:14">
      <c r="A16" s="348" t="str">
        <f>IF(D2=0,"",D2)</f>
        <v>--</v>
      </c>
      <c r="B16" s="193" t="str">
        <f>IF(A16&lt;&gt;"--",門市主檔!B15,"")</f>
        <v/>
      </c>
      <c r="C16" s="194" t="str">
        <f>IF(A16&lt;&gt;"--",ROUND(D16/B16*100,2)&amp;"%","")</f>
        <v/>
      </c>
      <c r="D16" s="193" t="str">
        <f>門市主檔!B17</f>
        <v/>
      </c>
      <c r="E16" s="193" t="str">
        <f>IF(A16&lt;&gt;"--",B16-D16,"")</f>
        <v/>
      </c>
    </row>
    <row r="18" spans="1:14">
      <c r="A18" s="312" t="s">
        <v>102</v>
      </c>
    </row>
    <row r="19" spans="1:14">
      <c r="A19" s="277" t="s">
        <v>24</v>
      </c>
      <c r="B19" s="276" t="s">
        <v>25</v>
      </c>
      <c r="C19" s="276" t="s">
        <v>123</v>
      </c>
      <c r="D19" s="276" t="s">
        <v>39</v>
      </c>
    </row>
    <row r="20" spans="1:14">
      <c r="A20" s="196">
        <v>2259</v>
      </c>
      <c r="B20" s="196" t="s">
        <v>124</v>
      </c>
      <c r="C20" s="366" t="s">
        <v>125</v>
      </c>
      <c r="D20" s="196" t="str">
        <f>IFERROR(IF(VLOOKUP(A20,門市主檔!A:N,14,FALSE)="HUB","V","未完工"),"")</f>
        <v>V</v>
      </c>
    </row>
    <row r="21" spans="1:14">
      <c r="A21" s="196">
        <v>4856</v>
      </c>
      <c r="B21" s="196" t="s">
        <v>126</v>
      </c>
      <c r="C21" s="366" t="s">
        <v>127</v>
      </c>
      <c r="D21" s="196" t="str">
        <f>IFERROR(IF(VLOOKUP(A21,門市主檔!A:N,14,FALSE)="HUB","V","未完工"),"")</f>
        <v>V</v>
      </c>
    </row>
    <row r="22" spans="1:14">
      <c r="A22" s="196">
        <v>5291</v>
      </c>
      <c r="B22" s="196" t="s">
        <v>128</v>
      </c>
      <c r="C22" s="367" t="s">
        <v>129</v>
      </c>
      <c r="D22" s="196" t="str">
        <f>IFERROR(IF(VLOOKUP(A22,門市主檔!A:N,14,FALSE)="HUB","V","未完工"),"")</f>
        <v>V</v>
      </c>
    </row>
    <row r="23" spans="1:14">
      <c r="A23" s="196">
        <v>3929</v>
      </c>
      <c r="B23" s="196" t="s">
        <v>130</v>
      </c>
      <c r="C23" s="367" t="s">
        <v>131</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8</v>
      </c>
      <c r="I30" s="464" t="s">
        <v>9</v>
      </c>
      <c r="J30" s="464" t="s">
        <v>10</v>
      </c>
      <c r="K30" s="464" t="s">
        <v>11</v>
      </c>
      <c r="L30" s="464" t="s">
        <v>12</v>
      </c>
      <c r="M30" s="464" t="s">
        <v>13</v>
      </c>
      <c r="N30" s="464" t="s">
        <v>14</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117</v>
      </c>
      <c r="D2" s="321">
        <v>2222</v>
      </c>
      <c r="E2" s="414" t="s">
        <v>141</v>
      </c>
      <c r="F2" s="414" t="s">
        <v>142</v>
      </c>
      <c r="G2" s="415" t="s">
        <v>143</v>
      </c>
      <c r="H2" s="300"/>
      <c r="I2" s="309"/>
    </row>
    <row r="3" spans="1:9">
      <c r="A3" s="308">
        <v>46037</v>
      </c>
      <c r="B3" s="300" t="str">
        <f t="shared" si="0"/>
        <v>3627_三重重新橋_回裝_11:00</v>
      </c>
      <c r="C3" s="319" t="s">
        <v>117</v>
      </c>
      <c r="D3" s="321">
        <v>3627</v>
      </c>
      <c r="E3" s="416" t="s">
        <v>144</v>
      </c>
      <c r="F3" s="414" t="s">
        <v>142</v>
      </c>
      <c r="G3" s="417" t="s">
        <v>143</v>
      </c>
      <c r="H3" s="300"/>
      <c r="I3" s="309"/>
    </row>
    <row r="4" spans="1:9">
      <c r="A4" s="299">
        <v>46028</v>
      </c>
      <c r="B4" s="300" t="str">
        <f t="shared" si="0"/>
        <v>3623_三重自強店_回裝_11:00</v>
      </c>
      <c r="C4" s="319" t="s">
        <v>117</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112</v>
      </c>
      <c r="D6" s="321">
        <v>3052</v>
      </c>
      <c r="E6" s="380" t="s">
        <v>149</v>
      </c>
      <c r="F6" s="356" t="s">
        <v>142</v>
      </c>
      <c r="G6" s="363" t="s">
        <v>143</v>
      </c>
      <c r="H6" s="300"/>
    </row>
    <row r="7" spans="1:9">
      <c r="A7" s="308">
        <v>46014</v>
      </c>
      <c r="B7" s="300" t="str">
        <f t="shared" si="0"/>
        <v>4196_三重蝶愛店_回裝_11:00</v>
      </c>
      <c r="C7" s="319" t="s">
        <v>117</v>
      </c>
      <c r="D7" s="321">
        <v>4196</v>
      </c>
      <c r="E7" s="362" t="s">
        <v>150</v>
      </c>
      <c r="F7" s="356" t="s">
        <v>142</v>
      </c>
      <c r="G7" s="363" t="s">
        <v>143</v>
      </c>
      <c r="H7" s="300"/>
    </row>
    <row r="8" spans="1:9">
      <c r="A8" s="308">
        <v>46008</v>
      </c>
      <c r="B8" s="300" t="str">
        <f t="shared" si="0"/>
        <v>3627_三重重新橋_裝潢撤店_15:00</v>
      </c>
      <c r="C8" s="319" t="s">
        <v>117</v>
      </c>
      <c r="D8" s="321">
        <v>3627</v>
      </c>
      <c r="E8" s="416" t="s">
        <v>144</v>
      </c>
      <c r="F8" s="360" t="s">
        <v>151</v>
      </c>
      <c r="G8" s="415" t="s">
        <v>152</v>
      </c>
      <c r="H8" s="300"/>
      <c r="I8" s="309"/>
    </row>
    <row r="9" spans="1:9">
      <c r="A9" s="308">
        <v>46006</v>
      </c>
      <c r="B9" s="300" t="str">
        <f t="shared" si="0"/>
        <v>2222_三重義天店_裝潢撤店_15:00</v>
      </c>
      <c r="C9" s="319" t="s">
        <v>117</v>
      </c>
      <c r="D9" s="321">
        <v>2222</v>
      </c>
      <c r="E9" s="414" t="s">
        <v>141</v>
      </c>
      <c r="F9" s="360" t="s">
        <v>151</v>
      </c>
      <c r="G9" s="415" t="s">
        <v>152</v>
      </c>
      <c r="H9" s="300"/>
      <c r="I9" s="309"/>
    </row>
    <row r="10" spans="1:9">
      <c r="A10" s="308">
        <v>46006</v>
      </c>
      <c r="B10" s="300" t="str">
        <f t="shared" si="0"/>
        <v>5430_蘆洲河上洲_新開_11:00</v>
      </c>
      <c r="C10" s="380" t="s">
        <v>112</v>
      </c>
      <c r="D10" s="321">
        <v>5430</v>
      </c>
      <c r="E10" s="410" t="s">
        <v>153</v>
      </c>
      <c r="F10" s="410" t="s">
        <v>22</v>
      </c>
      <c r="G10" s="411" t="s">
        <v>143</v>
      </c>
      <c r="H10" s="300"/>
      <c r="I10" s="309"/>
    </row>
    <row r="11" spans="1:9">
      <c r="A11" s="299">
        <v>46003</v>
      </c>
      <c r="B11" s="300" t="str">
        <f t="shared" si="0"/>
        <v>4154_林口麗園店_閉店_10:00</v>
      </c>
      <c r="C11" s="380" t="s">
        <v>112</v>
      </c>
      <c r="D11" s="321">
        <v>4154</v>
      </c>
      <c r="E11" s="412" t="s">
        <v>154</v>
      </c>
      <c r="F11" s="412" t="s">
        <v>155</v>
      </c>
      <c r="G11" s="413" t="s">
        <v>156</v>
      </c>
      <c r="H11" s="300"/>
    </row>
    <row r="12" spans="1:9">
      <c r="A12" s="308">
        <v>46002</v>
      </c>
      <c r="B12" s="300" t="str">
        <f t="shared" si="0"/>
        <v>湯(特)_ALL</v>
      </c>
      <c r="C12" s="380" t="s">
        <v>112</v>
      </c>
      <c r="D12" s="321"/>
      <c r="E12" s="398" t="s">
        <v>157</v>
      </c>
      <c r="F12" s="323"/>
      <c r="G12" s="399" t="s">
        <v>158</v>
      </c>
      <c r="H12" s="300"/>
      <c r="I12" s="309"/>
    </row>
    <row r="13" spans="1:9">
      <c r="A13" s="308">
        <v>46001</v>
      </c>
      <c r="B13" s="300" t="str">
        <f t="shared" si="0"/>
        <v>湯(特)_ALL</v>
      </c>
      <c r="C13" s="380" t="s">
        <v>112</v>
      </c>
      <c r="D13" s="321"/>
      <c r="E13" s="398" t="s">
        <v>157</v>
      </c>
      <c r="F13" s="323"/>
      <c r="G13" s="399" t="s">
        <v>158</v>
      </c>
      <c r="H13" s="300"/>
      <c r="I13" s="309"/>
    </row>
    <row r="14" spans="1:9">
      <c r="A14" s="308">
        <v>46000</v>
      </c>
      <c r="B14" s="300" t="str">
        <f t="shared" si="0"/>
        <v>湯(特)_ALL</v>
      </c>
      <c r="C14" s="380" t="s">
        <v>112</v>
      </c>
      <c r="D14" s="321"/>
      <c r="E14" s="398" t="s">
        <v>157</v>
      </c>
      <c r="F14" s="323"/>
      <c r="G14" s="399" t="s">
        <v>158</v>
      </c>
      <c r="H14" s="300"/>
      <c r="I14" s="309"/>
    </row>
    <row r="15" spans="1:9">
      <c r="A15" s="308">
        <v>45999</v>
      </c>
      <c r="B15" s="300" t="str">
        <f t="shared" si="0"/>
        <v>湯(特)_ALL</v>
      </c>
      <c r="C15" s="380" t="s">
        <v>112</v>
      </c>
      <c r="D15" s="321"/>
      <c r="E15" s="398" t="s">
        <v>157</v>
      </c>
      <c r="F15" s="323"/>
      <c r="G15" s="399" t="s">
        <v>158</v>
      </c>
      <c r="H15" s="300"/>
      <c r="I15" s="309"/>
    </row>
    <row r="16" spans="1:9">
      <c r="A16" s="308">
        <v>45998</v>
      </c>
      <c r="B16" s="300" t="str">
        <f t="shared" si="0"/>
        <v>湯(特)_ALL</v>
      </c>
      <c r="C16" s="380" t="s">
        <v>112</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112</v>
      </c>
      <c r="D18" s="321"/>
      <c r="E18" s="398" t="s">
        <v>157</v>
      </c>
      <c r="F18" s="323"/>
      <c r="G18" s="399" t="s">
        <v>158</v>
      </c>
      <c r="H18" s="300"/>
      <c r="I18" s="309"/>
    </row>
    <row r="19" spans="1:9">
      <c r="A19" s="409">
        <v>45993</v>
      </c>
      <c r="B19" s="300" t="str">
        <f t="shared" si="0"/>
        <v>5410_三重力行店_新開_11:00</v>
      </c>
      <c r="C19" s="319" t="s">
        <v>117</v>
      </c>
      <c r="D19" s="321">
        <v>5410</v>
      </c>
      <c r="E19" s="392" t="s">
        <v>162</v>
      </c>
      <c r="F19" s="337" t="s">
        <v>22</v>
      </c>
      <c r="G19" s="324" t="s">
        <v>143</v>
      </c>
      <c r="H19" s="300"/>
      <c r="I19" s="309"/>
    </row>
    <row r="20" spans="1:9">
      <c r="A20" s="299">
        <v>45989</v>
      </c>
      <c r="B20" s="300" t="str">
        <f t="shared" si="0"/>
        <v>3362_三重安慶店_閉店_15:00</v>
      </c>
      <c r="C20" s="319" t="s">
        <v>117</v>
      </c>
      <c r="D20" s="321">
        <v>3362</v>
      </c>
      <c r="E20" s="368" t="s">
        <v>163</v>
      </c>
      <c r="F20" s="368" t="s">
        <v>155</v>
      </c>
      <c r="G20" s="369" t="s">
        <v>152</v>
      </c>
      <c r="H20" s="300"/>
    </row>
    <row r="21" spans="1:9">
      <c r="A21" s="299">
        <v>45986</v>
      </c>
      <c r="B21" s="300" t="str">
        <f t="shared" si="0"/>
        <v>3052_北縣莊玲店_裝潢撤店_15:00</v>
      </c>
      <c r="C21" s="380" t="s">
        <v>112</v>
      </c>
      <c r="D21" s="321">
        <v>3052</v>
      </c>
      <c r="E21" s="380" t="s">
        <v>149</v>
      </c>
      <c r="F21" s="360" t="s">
        <v>151</v>
      </c>
      <c r="G21" s="381" t="s">
        <v>152</v>
      </c>
      <c r="H21" s="300"/>
    </row>
    <row r="22" spans="1:9">
      <c r="A22" s="299">
        <v>45985</v>
      </c>
      <c r="B22" s="300" t="str">
        <f t="shared" si="0"/>
        <v>3623_三重自強店_裝潢撤店_15:00</v>
      </c>
      <c r="C22" s="319" t="s">
        <v>117</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117</v>
      </c>
      <c r="D24" s="321">
        <v>5428</v>
      </c>
      <c r="E24" s="364" t="s">
        <v>165</v>
      </c>
      <c r="F24" s="337" t="s">
        <v>22</v>
      </c>
      <c r="G24" s="324" t="s">
        <v>143</v>
      </c>
      <c r="H24" s="300"/>
    </row>
    <row r="25" spans="1:9">
      <c r="A25" s="299">
        <v>45978</v>
      </c>
      <c r="B25" s="300" t="str">
        <f t="shared" si="0"/>
        <v>4196_三重蝶愛店_裝潢撤店_15:00</v>
      </c>
      <c r="C25" s="354" t="s">
        <v>117</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117</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22</v>
      </c>
      <c r="G28" s="324" t="s">
        <v>143</v>
      </c>
      <c r="H28" s="300"/>
    </row>
    <row r="29" spans="1:9">
      <c r="A29" s="409">
        <v>45971</v>
      </c>
      <c r="B29" s="300" t="str">
        <f t="shared" si="0"/>
        <v>4210_三重福華店_回裝_11:00</v>
      </c>
      <c r="C29" s="354" t="s">
        <v>117</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117</v>
      </c>
      <c r="D32" s="321" t="s">
        <v>52</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117</v>
      </c>
      <c r="D34" s="405">
        <v>5457</v>
      </c>
      <c r="E34" s="404" t="s">
        <v>174</v>
      </c>
      <c r="F34" s="404" t="s">
        <v>22</v>
      </c>
      <c r="G34" s="408" t="s">
        <v>156</v>
      </c>
      <c r="H34" s="394"/>
      <c r="I34" s="397"/>
    </row>
    <row r="35" spans="1:9" s="306" customFormat="1">
      <c r="A35" s="393">
        <v>45960</v>
      </c>
      <c r="B35" s="300" t="str">
        <f t="shared" si="1"/>
        <v>4083_三重中央南_裝潢撤店_15:00</v>
      </c>
      <c r="C35" s="404" t="s">
        <v>112</v>
      </c>
      <c r="D35" s="396">
        <v>4083</v>
      </c>
      <c r="E35" s="406" t="s">
        <v>160</v>
      </c>
      <c r="F35" s="406" t="s">
        <v>151</v>
      </c>
      <c r="G35" s="407" t="s">
        <v>152</v>
      </c>
      <c r="H35" s="394"/>
      <c r="I35" s="397"/>
    </row>
    <row r="36" spans="1:9" s="306" customFormat="1">
      <c r="A36" s="393">
        <v>45958</v>
      </c>
      <c r="B36" s="300" t="str">
        <f t="shared" si="1"/>
        <v>德森精密_合約換機_下午</v>
      </c>
      <c r="C36" s="355" t="s">
        <v>112</v>
      </c>
      <c r="D36" s="355"/>
      <c r="E36" s="355" t="s">
        <v>175</v>
      </c>
      <c r="F36" s="355" t="s">
        <v>176</v>
      </c>
      <c r="G36" s="358" t="s">
        <v>177</v>
      </c>
      <c r="H36" s="394"/>
      <c r="I36" s="397"/>
    </row>
    <row r="37" spans="1:9" s="306" customFormat="1">
      <c r="A37" s="393">
        <v>45951</v>
      </c>
      <c r="B37" s="300" t="str">
        <f t="shared" si="1"/>
        <v>5080_三芝楓愛林_協助PEP-FW更新_14:00</v>
      </c>
      <c r="C37" s="395" t="s">
        <v>117</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22</v>
      </c>
      <c r="G38" s="325" t="s">
        <v>143</v>
      </c>
      <c r="H38" s="394"/>
      <c r="I38" s="327"/>
    </row>
    <row r="39" spans="1:9" s="306" customFormat="1">
      <c r="A39" s="393">
        <v>45945</v>
      </c>
      <c r="B39" s="300" t="str">
        <f t="shared" si="1"/>
        <v>TT01_五股訓練教室_更換列表機 MV6600_14:00</v>
      </c>
      <c r="C39" s="405" t="s">
        <v>112</v>
      </c>
      <c r="D39" s="405" t="s">
        <v>77</v>
      </c>
      <c r="E39" s="405" t="s">
        <v>182</v>
      </c>
      <c r="F39" s="405" t="s">
        <v>183</v>
      </c>
      <c r="G39" s="333" t="s">
        <v>180</v>
      </c>
      <c r="H39" s="394"/>
      <c r="I39" s="397"/>
    </row>
    <row r="40" spans="1:9" s="306" customFormat="1">
      <c r="A40" s="393">
        <v>45944</v>
      </c>
      <c r="B40" s="300" t="str">
        <f t="shared" si="1"/>
        <v>湯城_4F*2、3F、2F、9F (撤4F*1)_10:00</v>
      </c>
      <c r="C40" s="394" t="s">
        <v>112</v>
      </c>
      <c r="D40" s="394"/>
      <c r="E40" s="394" t="s">
        <v>184</v>
      </c>
      <c r="F40" s="394" t="s">
        <v>185</v>
      </c>
      <c r="G40" s="325" t="s">
        <v>156</v>
      </c>
      <c r="H40" s="394"/>
      <c r="I40" s="397"/>
    </row>
    <row r="41" spans="1:9" s="306" customFormat="1">
      <c r="A41" s="393">
        <v>45939</v>
      </c>
      <c r="B41" s="300" t="str">
        <f t="shared" si="1"/>
        <v>湯城_10F*6_10:00</v>
      </c>
      <c r="C41" s="394" t="s">
        <v>112</v>
      </c>
      <c r="D41" s="394"/>
      <c r="E41" s="394" t="s">
        <v>184</v>
      </c>
      <c r="F41" s="394" t="s">
        <v>186</v>
      </c>
      <c r="G41" s="325" t="s">
        <v>156</v>
      </c>
      <c r="H41" s="394"/>
      <c r="I41" s="397"/>
    </row>
    <row r="42" spans="1:9" s="306" customFormat="1">
      <c r="A42" s="393">
        <v>45938</v>
      </c>
      <c r="B42" s="300" t="str">
        <f t="shared" si="1"/>
        <v>D195_三重車路頭_裝潢撤店_15:00</v>
      </c>
      <c r="C42" s="395" t="s">
        <v>117</v>
      </c>
      <c r="D42" s="396" t="s">
        <v>52</v>
      </c>
      <c r="E42" s="396" t="s">
        <v>172</v>
      </c>
      <c r="F42" s="396" t="s">
        <v>151</v>
      </c>
      <c r="G42" s="334" t="s">
        <v>152</v>
      </c>
      <c r="H42" s="394"/>
      <c r="I42" s="397"/>
    </row>
    <row r="43" spans="1:9" s="306" customFormat="1">
      <c r="A43" s="393">
        <v>45937</v>
      </c>
      <c r="B43" s="300" t="str">
        <f t="shared" si="1"/>
        <v>4210_三重福華店_裝潢撤店_15:00</v>
      </c>
      <c r="C43" s="401" t="s">
        <v>112</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117</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112</v>
      </c>
      <c r="D49" s="394"/>
      <c r="E49" s="402" t="s">
        <v>196</v>
      </c>
      <c r="F49" s="402" t="s">
        <v>197</v>
      </c>
      <c r="G49" s="403" t="s">
        <v>156</v>
      </c>
      <c r="H49" s="394"/>
      <c r="I49" s="397"/>
    </row>
    <row r="50" spans="1:9">
      <c r="A50" s="299" t="s">
        <v>198</v>
      </c>
      <c r="B50" s="300" t="str">
        <f t="shared" si="1"/>
        <v>3929_蘆洲中山一_回裝_11:00</v>
      </c>
      <c r="C50" s="300" t="s">
        <v>117</v>
      </c>
      <c r="D50" s="300">
        <v>3929</v>
      </c>
      <c r="E50" s="300" t="s">
        <v>130</v>
      </c>
      <c r="F50" s="300" t="s">
        <v>142</v>
      </c>
      <c r="G50" s="304" t="s">
        <v>143</v>
      </c>
      <c r="H50" s="300"/>
    </row>
    <row r="51" spans="1:9">
      <c r="A51" s="299">
        <v>45916</v>
      </c>
      <c r="B51" s="300" t="str">
        <f t="shared" si="1"/>
        <v>永佳樂_泰山異地備援使用永佳樂節目組</v>
      </c>
      <c r="C51" s="300" t="s">
        <v>112</v>
      </c>
      <c r="D51" s="300"/>
      <c r="E51" s="300" t="s">
        <v>199</v>
      </c>
      <c r="F51" s="300" t="s">
        <v>200</v>
      </c>
      <c r="G51" s="304"/>
      <c r="H51" s="300"/>
    </row>
    <row r="52" spans="1:9">
      <c r="A52" s="308">
        <v>45915</v>
      </c>
      <c r="B52" s="300" t="str">
        <f t="shared" si="1"/>
        <v>3999_新莊福佑店_回裝_11:00</v>
      </c>
      <c r="C52" s="300" t="s">
        <v>112</v>
      </c>
      <c r="D52" s="300">
        <v>3999</v>
      </c>
      <c r="E52" s="300" t="s">
        <v>201</v>
      </c>
      <c r="F52" s="300" t="s">
        <v>142</v>
      </c>
      <c r="G52" s="304" t="s">
        <v>143</v>
      </c>
      <c r="H52" s="300"/>
      <c r="I52" s="309"/>
    </row>
    <row r="53" spans="1:9">
      <c r="A53" s="299">
        <v>45912</v>
      </c>
      <c r="B53" s="300" t="str">
        <f t="shared" si="1"/>
        <v>全聯蘆洲_清機*6、新機*1_10:00</v>
      </c>
      <c r="C53" s="300" t="s">
        <v>112</v>
      </c>
      <c r="D53" s="300"/>
      <c r="E53" s="300" t="s">
        <v>202</v>
      </c>
      <c r="F53" s="300" t="s">
        <v>203</v>
      </c>
      <c r="G53" s="304" t="s">
        <v>156</v>
      </c>
      <c r="H53" s="300"/>
    </row>
    <row r="54" spans="1:9">
      <c r="A54" s="299">
        <v>45910</v>
      </c>
      <c r="B54" s="300" t="str">
        <f t="shared" si="1"/>
        <v>紅樹林有線電視_清機*1、新機*2_14:00</v>
      </c>
      <c r="C54" s="300" t="s">
        <v>117</v>
      </c>
      <c r="D54" s="300"/>
      <c r="E54" s="300" t="s">
        <v>204</v>
      </c>
      <c r="F54" s="300" t="s">
        <v>205</v>
      </c>
      <c r="G54" s="304" t="s">
        <v>180</v>
      </c>
      <c r="H54" s="300"/>
    </row>
    <row r="55" spans="1:9">
      <c r="A55" s="299" t="s">
        <v>206</v>
      </c>
      <c r="B55" s="300" t="str">
        <f t="shared" si="1"/>
        <v>凱擘新莊_清機*1</v>
      </c>
      <c r="C55" s="300" t="s">
        <v>112</v>
      </c>
      <c r="D55" s="300"/>
      <c r="E55" s="300" t="s">
        <v>207</v>
      </c>
      <c r="F55" s="300" t="s">
        <v>208</v>
      </c>
      <c r="G55" s="304"/>
      <c r="H55" s="300"/>
    </row>
    <row r="56" spans="1:9">
      <c r="A56" s="299" t="s">
        <v>206</v>
      </c>
      <c r="B56" s="300" t="str">
        <f t="shared" si="1"/>
        <v>全聯節目中心_新機*1</v>
      </c>
      <c r="C56" s="300" t="s">
        <v>112</v>
      </c>
      <c r="D56" s="300"/>
      <c r="E56" s="300" t="s">
        <v>209</v>
      </c>
      <c r="F56" s="300" t="s">
        <v>210</v>
      </c>
      <c r="G56" s="304"/>
      <c r="H56" s="300"/>
    </row>
    <row r="57" spans="1:9">
      <c r="A57" s="299">
        <v>45908</v>
      </c>
      <c r="B57" s="300" t="str">
        <f t="shared" si="1"/>
        <v>5080_三芝楓愛林_4G會勘_10:00</v>
      </c>
      <c r="C57" s="319" t="s">
        <v>117</v>
      </c>
      <c r="D57" s="300">
        <v>5080</v>
      </c>
      <c r="E57" s="319" t="s">
        <v>178</v>
      </c>
      <c r="F57" s="319" t="s">
        <v>211</v>
      </c>
      <c r="G57" s="326" t="s">
        <v>156</v>
      </c>
      <c r="H57" s="300"/>
    </row>
    <row r="58" spans="1:9">
      <c r="A58" s="299">
        <v>45905</v>
      </c>
      <c r="B58" s="300" t="str">
        <f t="shared" si="1"/>
        <v>_小白保養</v>
      </c>
      <c r="C58" s="300" t="s">
        <v>117</v>
      </c>
      <c r="D58" s="300"/>
      <c r="E58" s="300"/>
      <c r="F58" s="300" t="s">
        <v>212</v>
      </c>
      <c r="G58" s="304"/>
      <c r="H58" s="300"/>
    </row>
    <row r="59" spans="1:9">
      <c r="A59" s="299" t="s">
        <v>213</v>
      </c>
      <c r="B59" s="300" t="str">
        <f t="shared" si="1"/>
        <v>永佳樂_清機*1、新機*6_10:00</v>
      </c>
      <c r="C59" s="300" t="s">
        <v>112</v>
      </c>
      <c r="D59" s="300"/>
      <c r="E59" s="300" t="s">
        <v>199</v>
      </c>
      <c r="F59" s="300" t="s">
        <v>214</v>
      </c>
      <c r="G59" s="304" t="s">
        <v>156</v>
      </c>
      <c r="H59" s="300"/>
    </row>
    <row r="60" spans="1:9">
      <c r="A60" s="299" t="s">
        <v>215</v>
      </c>
      <c r="B60" s="300" t="str">
        <f t="shared" si="1"/>
        <v>台固媒體_清機*2、新機*1_10:00</v>
      </c>
      <c r="C60" s="300" t="s">
        <v>112</v>
      </c>
      <c r="D60" s="300"/>
      <c r="E60" s="300" t="s">
        <v>216</v>
      </c>
      <c r="F60" s="300" t="s">
        <v>217</v>
      </c>
      <c r="G60" s="304" t="s">
        <v>156</v>
      </c>
      <c r="H60" s="300"/>
    </row>
    <row r="61" spans="1:9">
      <c r="A61" s="299" t="s">
        <v>218</v>
      </c>
      <c r="B61" s="300" t="str">
        <f t="shared" si="1"/>
        <v>內湖倉_裝機*10_10:00</v>
      </c>
      <c r="C61" s="300" t="s">
        <v>112</v>
      </c>
      <c r="D61" s="300"/>
      <c r="E61" s="300" t="s">
        <v>219</v>
      </c>
      <c r="F61" s="300" t="s">
        <v>220</v>
      </c>
      <c r="G61" s="304" t="s">
        <v>156</v>
      </c>
      <c r="H61" s="300"/>
    </row>
    <row r="62" spans="1:9">
      <c r="A62" s="299" t="s">
        <v>221</v>
      </c>
      <c r="B62" s="300" t="str">
        <f t="shared" si="1"/>
        <v>2619_三重大榮店_閉店_15:00</v>
      </c>
      <c r="C62" s="300" t="s">
        <v>117</v>
      </c>
      <c r="D62" s="300">
        <v>2619</v>
      </c>
      <c r="E62" s="300" t="s">
        <v>222</v>
      </c>
      <c r="F62" s="300" t="s">
        <v>155</v>
      </c>
      <c r="G62" s="304" t="s">
        <v>152</v>
      </c>
      <c r="H62" s="300"/>
    </row>
    <row r="63" spans="1:9">
      <c r="A63" s="299">
        <v>45897</v>
      </c>
      <c r="B63" s="300" t="str">
        <f t="shared" si="1"/>
        <v>漢廷營造_新交機_14:00</v>
      </c>
      <c r="C63" s="300" t="s">
        <v>112</v>
      </c>
      <c r="D63" s="300"/>
      <c r="E63" s="300" t="s">
        <v>223</v>
      </c>
      <c r="F63" s="300" t="s">
        <v>224</v>
      </c>
      <c r="G63" s="304" t="s">
        <v>180</v>
      </c>
      <c r="H63" s="300"/>
    </row>
    <row r="64" spans="1:9">
      <c r="A64" s="299" t="s">
        <v>225</v>
      </c>
      <c r="B64" s="300" t="str">
        <f t="shared" si="1"/>
        <v>3929_蘆洲中山一_裝撤_15:00</v>
      </c>
      <c r="C64" s="300" t="s">
        <v>117</v>
      </c>
      <c r="D64" s="300">
        <v>3929</v>
      </c>
      <c r="E64" s="300" t="s">
        <v>130</v>
      </c>
      <c r="F64" s="300" t="s">
        <v>226</v>
      </c>
      <c r="G64" s="304" t="s">
        <v>152</v>
      </c>
      <c r="H64" s="300"/>
    </row>
    <row r="65" spans="1:9">
      <c r="A65" s="299" t="s">
        <v>225</v>
      </c>
      <c r="B65" s="300" t="str">
        <f t="shared" si="1"/>
        <v>5341_蘆洲切仔麵_PEP</v>
      </c>
      <c r="C65" s="300" t="s">
        <v>117</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117</v>
      </c>
      <c r="D66" s="300">
        <v>5354</v>
      </c>
      <c r="E66" s="300" t="s">
        <v>229</v>
      </c>
      <c r="F66" s="300" t="s">
        <v>228</v>
      </c>
      <c r="G66" s="304"/>
      <c r="H66" s="300"/>
      <c r="I66"/>
    </row>
    <row r="67" spans="1:9">
      <c r="A67" s="299" t="s">
        <v>230</v>
      </c>
      <c r="B67" s="300" t="str">
        <f t="shared" si="2"/>
        <v>4218_蘆洲湧蓮店_裝撤_15:00</v>
      </c>
      <c r="C67" s="300" t="s">
        <v>117</v>
      </c>
      <c r="D67" s="300">
        <v>4218</v>
      </c>
      <c r="E67" s="300" t="s">
        <v>193</v>
      </c>
      <c r="F67" s="300" t="s">
        <v>226</v>
      </c>
      <c r="G67" s="304" t="s">
        <v>152</v>
      </c>
      <c r="H67" s="300"/>
      <c r="I67"/>
    </row>
    <row r="68" spans="1:9">
      <c r="A68" s="299">
        <v>45891</v>
      </c>
      <c r="B68" s="300" t="str">
        <f t="shared" si="2"/>
        <v>5291_新莊國家置地_PEP</v>
      </c>
      <c r="C68" s="300" t="s">
        <v>112</v>
      </c>
      <c r="D68" s="300">
        <v>5291</v>
      </c>
      <c r="E68" s="300" t="s">
        <v>128</v>
      </c>
      <c r="F68" s="300" t="s">
        <v>228</v>
      </c>
      <c r="G68" s="304"/>
      <c r="H68" s="300"/>
      <c r="I68"/>
    </row>
    <row r="69" spans="1:9">
      <c r="A69" s="299">
        <v>45891</v>
      </c>
      <c r="B69" s="300" t="str">
        <f t="shared" si="2"/>
        <v>5316_三重五常店_PEP</v>
      </c>
      <c r="C69" s="300" t="s">
        <v>117</v>
      </c>
      <c r="D69" s="300">
        <v>5316</v>
      </c>
      <c r="E69" s="300" t="s">
        <v>231</v>
      </c>
      <c r="F69" s="300" t="s">
        <v>228</v>
      </c>
      <c r="G69" s="304"/>
      <c r="H69" s="300"/>
      <c r="I69"/>
    </row>
    <row r="70" spans="1:9">
      <c r="A70" s="299">
        <v>45891</v>
      </c>
      <c r="B70" s="300" t="str">
        <f t="shared" si="2"/>
        <v>5155_淡水魚市二_臨時借機_11:00</v>
      </c>
      <c r="C70" s="300" t="s">
        <v>117</v>
      </c>
      <c r="D70" s="300">
        <v>5155</v>
      </c>
      <c r="E70" s="300" t="s">
        <v>232</v>
      </c>
      <c r="F70" s="300" t="s">
        <v>233</v>
      </c>
      <c r="G70" s="304" t="s">
        <v>143</v>
      </c>
      <c r="H70" s="300"/>
      <c r="I70"/>
    </row>
    <row r="71" spans="1:9">
      <c r="A71" s="299" t="s">
        <v>234</v>
      </c>
      <c r="B71" s="300" t="str">
        <f t="shared" si="2"/>
        <v>5245_三重護山店_PEP</v>
      </c>
      <c r="C71" s="300" t="s">
        <v>117</v>
      </c>
      <c r="D71" s="300">
        <v>5245</v>
      </c>
      <c r="E71" s="300" t="s">
        <v>235</v>
      </c>
      <c r="F71" s="300" t="s">
        <v>228</v>
      </c>
      <c r="G71" s="304"/>
      <c r="H71" s="300"/>
      <c r="I71"/>
    </row>
    <row r="72" spans="1:9">
      <c r="A72" s="299" t="s">
        <v>234</v>
      </c>
      <c r="B72" s="300" t="str">
        <f t="shared" si="2"/>
        <v>5352_重重陽店_PEP</v>
      </c>
      <c r="C72" s="300" t="s">
        <v>117</v>
      </c>
      <c r="D72" s="300">
        <v>5352</v>
      </c>
      <c r="E72" s="300" t="s">
        <v>236</v>
      </c>
      <c r="F72" s="300" t="s">
        <v>228</v>
      </c>
      <c r="G72" s="304"/>
      <c r="H72" s="300"/>
      <c r="I72"/>
    </row>
    <row r="73" spans="1:9">
      <c r="A73" s="299" t="s">
        <v>237</v>
      </c>
      <c r="B73" s="300" t="str">
        <f t="shared" si="2"/>
        <v>5364_林口舊街店_PEP</v>
      </c>
      <c r="C73" s="300" t="s">
        <v>112</v>
      </c>
      <c r="D73" s="300">
        <v>5364</v>
      </c>
      <c r="E73" s="300" t="s">
        <v>238</v>
      </c>
      <c r="F73" s="300" t="s">
        <v>228</v>
      </c>
      <c r="G73" s="304"/>
      <c r="H73" s="300"/>
      <c r="I73"/>
    </row>
    <row r="74" spans="1:9">
      <c r="A74" s="299" t="s">
        <v>239</v>
      </c>
      <c r="B74" s="300" t="str">
        <f t="shared" si="2"/>
        <v>湯城_4F*7_10:00</v>
      </c>
      <c r="C74" s="300" t="s">
        <v>112</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22</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95</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8">
        <v>45895.631944444453</v>
      </c>
      <c r="Y1060" s="11"/>
      <c r="Z1060" s="11">
        <v>1.2</v>
      </c>
      <c r="AA1060" s="11"/>
      <c r="AB1060" s="11" t="s">
        <v>299</v>
      </c>
      <c r="AC1060" s="13" t="s">
        <v>21</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8">
        <v>45931.520833333343</v>
      </c>
      <c r="Y1206" s="11"/>
      <c r="Z1206" s="11">
        <v>0.5</v>
      </c>
      <c r="AA1206" s="11"/>
      <c r="AB1206" s="11" t="s">
        <v>299</v>
      </c>
      <c r="AC1206" s="13" t="s">
        <v>94</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8">
        <v>45932.4375</v>
      </c>
      <c r="Y1210" s="11"/>
      <c r="Z1210" s="11">
        <v>0.5</v>
      </c>
      <c r="AA1210" s="11"/>
      <c r="AB1210" s="11" t="s">
        <v>299</v>
      </c>
      <c r="AC1210" s="13" t="s">
        <v>94</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8">
        <v>45932.519444444442</v>
      </c>
      <c r="Y1211" s="11"/>
      <c r="Z1211" s="11">
        <v>0.5</v>
      </c>
      <c r="AA1211" s="11"/>
      <c r="AB1211" s="11" t="s">
        <v>299</v>
      </c>
      <c r="AC1211" s="13" t="s">
        <v>94</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8">
        <v>45932.625</v>
      </c>
      <c r="Y1212" s="11"/>
      <c r="Z1212" s="11">
        <v>0.3</v>
      </c>
      <c r="AA1212" s="11"/>
      <c r="AB1212" s="11" t="s">
        <v>299</v>
      </c>
      <c r="AC1212" s="13" t="s">
        <v>94</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8">
        <v>45932.645138888889</v>
      </c>
      <c r="Y1213" s="11"/>
      <c r="Z1213" s="11">
        <v>0.3</v>
      </c>
      <c r="AA1213" s="11"/>
      <c r="AB1213" s="11" t="s">
        <v>299</v>
      </c>
      <c r="AC1213" s="13" t="s">
        <v>94</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8">
        <v>45932.666666666657</v>
      </c>
      <c r="Y1214" s="11"/>
      <c r="Z1214" s="11">
        <v>0.4</v>
      </c>
      <c r="AA1214" s="11"/>
      <c r="AB1214" s="11" t="s">
        <v>299</v>
      </c>
      <c r="AC1214" s="13" t="s">
        <v>94</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8">
        <v>45932.6875</v>
      </c>
      <c r="Y1215" s="11"/>
      <c r="Z1215" s="11">
        <v>0.3</v>
      </c>
      <c r="AA1215" s="11"/>
      <c r="AB1215" s="11" t="s">
        <v>299</v>
      </c>
      <c r="AC1215" s="13" t="s">
        <v>94</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8">
        <v>45933.576388888891</v>
      </c>
      <c r="Y1216" s="11"/>
      <c r="Z1216" s="11">
        <v>0.3</v>
      </c>
      <c r="AA1216" s="11"/>
      <c r="AB1216" s="11" t="s">
        <v>299</v>
      </c>
      <c r="AC1216" s="13" t="s">
        <v>94</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8">
        <v>45933.604166666657</v>
      </c>
      <c r="Y1217" s="11"/>
      <c r="Z1217" s="11">
        <v>0.3</v>
      </c>
      <c r="AA1217" s="11"/>
      <c r="AB1217" s="11" t="s">
        <v>299</v>
      </c>
      <c r="AC1217" s="13" t="s">
        <v>94</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8">
        <v>45933.648611111108</v>
      </c>
      <c r="Y1218" s="11"/>
      <c r="Z1218" s="11">
        <v>0.4</v>
      </c>
      <c r="AA1218" s="11"/>
      <c r="AB1218" s="11" t="s">
        <v>299</v>
      </c>
      <c r="AC1218" s="13" t="s">
        <v>94</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8">
        <v>45933.675000000003</v>
      </c>
      <c r="Y1219" s="11"/>
      <c r="Z1219" s="11">
        <v>0.4</v>
      </c>
      <c r="AA1219" s="11"/>
      <c r="AB1219" s="11" t="s">
        <v>299</v>
      </c>
      <c r="AC1219" s="13" t="s">
        <v>94</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8">
        <v>45933.693749999999</v>
      </c>
      <c r="Y1220" s="11"/>
      <c r="Z1220" s="11">
        <v>0.3</v>
      </c>
      <c r="AA1220" s="11"/>
      <c r="AB1220" s="11" t="s">
        <v>299</v>
      </c>
      <c r="AC1220" s="13" t="s">
        <v>94</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8">
        <v>45937.416666666657</v>
      </c>
      <c r="Y1222" s="11"/>
      <c r="Z1222" s="11">
        <v>0.5</v>
      </c>
      <c r="AA1222" s="11"/>
      <c r="AB1222" s="11" t="s">
        <v>299</v>
      </c>
      <c r="AC1222" s="13" t="s">
        <v>94</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8">
        <v>45937.4375</v>
      </c>
      <c r="Y1223" s="11"/>
      <c r="Z1223" s="11">
        <v>0.3</v>
      </c>
      <c r="AA1223" s="11"/>
      <c r="AB1223" s="11" t="s">
        <v>299</v>
      </c>
      <c r="AC1223" s="13" t="s">
        <v>94</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8">
        <v>45937.458333333343</v>
      </c>
      <c r="Y1224" s="11"/>
      <c r="Z1224" s="11">
        <v>0.3</v>
      </c>
      <c r="AA1224" s="11"/>
      <c r="AB1224" s="11" t="s">
        <v>299</v>
      </c>
      <c r="AC1224" s="13" t="s">
        <v>94</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8">
        <v>45937.5</v>
      </c>
      <c r="Y1227" s="11"/>
      <c r="Z1227" s="11">
        <v>0.7</v>
      </c>
      <c r="AA1227" s="11"/>
      <c r="AB1227" s="11" t="s">
        <v>299</v>
      </c>
      <c r="AC1227" s="13" t="s">
        <v>94</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8">
        <v>45937.479166666657</v>
      </c>
      <c r="Y1228" s="11"/>
      <c r="Z1228" s="11">
        <v>0.5</v>
      </c>
      <c r="AA1228" s="11"/>
      <c r="AB1228" s="11" t="s">
        <v>299</v>
      </c>
      <c r="AC1228" s="13" t="s">
        <v>94</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8">
        <v>45937.619444444441</v>
      </c>
      <c r="Y1229" s="11"/>
      <c r="Z1229" s="11">
        <v>0.7</v>
      </c>
      <c r="AA1229" s="11"/>
      <c r="AB1229" s="11" t="s">
        <v>299</v>
      </c>
      <c r="AC1229" s="13" t="s">
        <v>94</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8">
        <v>45937.635416666657</v>
      </c>
      <c r="Y1230" s="11"/>
      <c r="Z1230" s="11">
        <v>0.3</v>
      </c>
      <c r="AA1230" s="11"/>
      <c r="AB1230" s="11" t="s">
        <v>299</v>
      </c>
      <c r="AC1230" s="13" t="s">
        <v>94</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8">
        <v>45937.652777777781</v>
      </c>
      <c r="Y1232" s="11"/>
      <c r="Z1232" s="11">
        <v>0.3</v>
      </c>
      <c r="AA1232" s="11"/>
      <c r="AB1232" s="11" t="s">
        <v>299</v>
      </c>
      <c r="AC1232" s="13" t="s">
        <v>94</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8">
        <v>45937.680555555547</v>
      </c>
      <c r="Y1233" s="11"/>
      <c r="Z1233" s="11">
        <v>0.3</v>
      </c>
      <c r="AA1233" s="11"/>
      <c r="AB1233" s="11" t="s">
        <v>299</v>
      </c>
      <c r="AC1233" s="13" t="s">
        <v>94</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8">
        <v>45937.701388888891</v>
      </c>
      <c r="Y1234" s="11"/>
      <c r="Z1234" s="11">
        <v>0.4</v>
      </c>
      <c r="AA1234" s="11"/>
      <c r="AB1234" s="11" t="s">
        <v>299</v>
      </c>
      <c r="AC1234" s="13" t="s">
        <v>94</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8">
        <v>45938.423611111109</v>
      </c>
      <c r="Y1236" s="11"/>
      <c r="Z1236" s="11">
        <v>0.5</v>
      </c>
      <c r="AA1236" s="11"/>
      <c r="AB1236" s="11" t="s">
        <v>299</v>
      </c>
      <c r="AC1236" s="13" t="s">
        <v>94</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8">
        <v>45938.451388888891</v>
      </c>
      <c r="Y1237" s="11"/>
      <c r="Z1237" s="11">
        <v>0.3</v>
      </c>
      <c r="AA1237" s="11"/>
      <c r="AB1237" s="11" t="s">
        <v>299</v>
      </c>
      <c r="AC1237" s="13" t="s">
        <v>94</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8">
        <v>45938.472222222219</v>
      </c>
      <c r="Y1238" s="11"/>
      <c r="Z1238" s="11">
        <v>0.3</v>
      </c>
      <c r="AA1238" s="11"/>
      <c r="AB1238" s="11" t="s">
        <v>299</v>
      </c>
      <c r="AC1238" s="13" t="s">
        <v>94</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8">
        <v>45938.493750000001</v>
      </c>
      <c r="Y1239" s="11"/>
      <c r="Z1239" s="11">
        <v>0.4</v>
      </c>
      <c r="AA1239" s="11"/>
      <c r="AB1239" s="11" t="s">
        <v>299</v>
      </c>
      <c r="AC1239" s="13" t="s">
        <v>94</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94</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8">
        <v>45943.416666666657</v>
      </c>
      <c r="Y1249" s="11"/>
      <c r="Z1249" s="11">
        <v>0.5</v>
      </c>
      <c r="AA1249" s="11"/>
      <c r="AB1249" s="11" t="s">
        <v>299</v>
      </c>
      <c r="AC1249" s="13" t="s">
        <v>94</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8">
        <v>45943.447916666657</v>
      </c>
      <c r="Y1250" s="11"/>
      <c r="Z1250" s="11">
        <v>0.3</v>
      </c>
      <c r="AA1250" s="11"/>
      <c r="AB1250" s="11" t="s">
        <v>299</v>
      </c>
      <c r="AC1250" s="13" t="s">
        <v>94</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8">
        <v>45943.458333333343</v>
      </c>
      <c r="Y1251" s="11"/>
      <c r="Z1251" s="11">
        <v>0.3</v>
      </c>
      <c r="AA1251" s="11"/>
      <c r="AB1251" s="11" t="s">
        <v>299</v>
      </c>
      <c r="AC1251" s="13" t="s">
        <v>94</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8">
        <v>45943.46875</v>
      </c>
      <c r="Y1252" s="11"/>
      <c r="Z1252" s="11">
        <v>0.3</v>
      </c>
      <c r="AA1252" s="11"/>
      <c r="AB1252" s="11" t="s">
        <v>299</v>
      </c>
      <c r="AC1252" s="13" t="s">
        <v>94</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8">
        <v>45943.472222222219</v>
      </c>
      <c r="Y1253" s="11"/>
      <c r="Z1253" s="11">
        <v>0.3</v>
      </c>
      <c r="AA1253" s="11"/>
      <c r="AB1253" s="11" t="s">
        <v>299</v>
      </c>
      <c r="AC1253" s="13" t="s">
        <v>94</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8">
        <v>45943.59375</v>
      </c>
      <c r="Y1254" s="11"/>
      <c r="Z1254" s="11">
        <v>0.3</v>
      </c>
      <c r="AA1254" s="11"/>
      <c r="AB1254" s="11" t="s">
        <v>299</v>
      </c>
      <c r="AC1254" s="13" t="s">
        <v>94</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8">
        <v>45943.59652777778</v>
      </c>
      <c r="Y1255" s="11"/>
      <c r="Z1255" s="11">
        <v>0.5</v>
      </c>
      <c r="AA1255" s="11"/>
      <c r="AB1255" s="11" t="s">
        <v>299</v>
      </c>
      <c r="AC1255" s="13" t="s">
        <v>94</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8">
        <v>45944.416666666657</v>
      </c>
      <c r="Y1256" s="11"/>
      <c r="Z1256" s="11">
        <v>0.5</v>
      </c>
      <c r="AA1256" s="11"/>
      <c r="AB1256" s="11" t="s">
        <v>299</v>
      </c>
      <c r="AC1256" s="13" t="s">
        <v>94</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8">
        <v>45944.4375</v>
      </c>
      <c r="Y1257" s="11"/>
      <c r="Z1257" s="11">
        <v>0.3</v>
      </c>
      <c r="AA1257" s="11"/>
      <c r="AB1257" s="11" t="s">
        <v>299</v>
      </c>
      <c r="AC1257" s="13" t="s">
        <v>94</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8">
        <v>45944.479166666657</v>
      </c>
      <c r="Y1258" s="11"/>
      <c r="Z1258" s="11">
        <v>0.5</v>
      </c>
      <c r="AA1258" s="11"/>
      <c r="AB1258" s="11" t="s">
        <v>299</v>
      </c>
      <c r="AC1258" s="13" t="s">
        <v>94</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8">
        <v>45944.511111111111</v>
      </c>
      <c r="Y1259" s="11"/>
      <c r="Z1259" s="11">
        <v>0.4</v>
      </c>
      <c r="AA1259" s="11"/>
      <c r="AB1259" s="11" t="s">
        <v>299</v>
      </c>
      <c r="AC1259" s="13" t="s">
        <v>94</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8">
        <v>45944.625</v>
      </c>
      <c r="Y1260" s="11"/>
      <c r="Z1260" s="11">
        <v>0.4</v>
      </c>
      <c r="AA1260" s="11"/>
      <c r="AB1260" s="11" t="s">
        <v>299</v>
      </c>
      <c r="AC1260" s="13" t="s">
        <v>94</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8">
        <v>45944.660416666673</v>
      </c>
      <c r="Y1261" s="11"/>
      <c r="Z1261" s="11">
        <v>0.4</v>
      </c>
      <c r="AA1261" s="11"/>
      <c r="AB1261" s="11" t="s">
        <v>299</v>
      </c>
      <c r="AC1261" s="13" t="s">
        <v>94</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8">
        <v>45944.681250000001</v>
      </c>
      <c r="Y1262" s="11"/>
      <c r="Z1262" s="11">
        <v>0.4</v>
      </c>
      <c r="AA1262" s="11"/>
      <c r="AB1262" s="11" t="s">
        <v>299</v>
      </c>
      <c r="AC1262" s="13" t="s">
        <v>94</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8">
        <v>45945.618055555547</v>
      </c>
      <c r="Y1266" s="11"/>
      <c r="Z1266" s="11">
        <v>0.3</v>
      </c>
      <c r="AA1266" s="11"/>
      <c r="AB1266" s="11" t="s">
        <v>299</v>
      </c>
      <c r="AC1266" s="13" t="s">
        <v>94</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8">
        <v>45945.649305555547</v>
      </c>
      <c r="Y1267" s="11"/>
      <c r="Z1267" s="11">
        <v>0.3</v>
      </c>
      <c r="AA1267" s="11"/>
      <c r="AB1267" s="11" t="s">
        <v>299</v>
      </c>
      <c r="AC1267" s="13" t="s">
        <v>94</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94</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8">
        <v>45951.604166666657</v>
      </c>
      <c r="Y1279" s="11"/>
      <c r="Z1279" s="11">
        <v>12.3</v>
      </c>
      <c r="AA1279" s="11"/>
      <c r="AB1279" s="11" t="s">
        <v>299</v>
      </c>
      <c r="AC1279" s="13" t="s">
        <v>94</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8">
        <v>45952.520833333343</v>
      </c>
      <c r="Y1282" s="11"/>
      <c r="Z1282" s="11">
        <v>0.5</v>
      </c>
      <c r="AA1282" s="11"/>
      <c r="AB1282" s="11" t="s">
        <v>299</v>
      </c>
      <c r="AC1282" s="13" t="s">
        <v>94</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8">
        <v>45953.5</v>
      </c>
      <c r="Y1286" s="11"/>
      <c r="Z1286" s="11">
        <v>0.2</v>
      </c>
      <c r="AA1286" s="11"/>
      <c r="AB1286" s="11" t="s">
        <v>299</v>
      </c>
      <c r="AC1286" s="13" t="s">
        <v>94</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8">
        <v>45953.479166666657</v>
      </c>
      <c r="Y1287" s="11"/>
      <c r="Z1287" s="11">
        <v>0.5</v>
      </c>
      <c r="AA1287" s="11"/>
      <c r="AB1287" s="11" t="s">
        <v>299</v>
      </c>
      <c r="AC1287" s="13" t="s">
        <v>94</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8">
        <v>45957.659722222219</v>
      </c>
      <c r="Y1294" s="11"/>
      <c r="Z1294" s="11">
        <v>0.3</v>
      </c>
      <c r="AA1294" s="11"/>
      <c r="AB1294" s="11" t="s">
        <v>299</v>
      </c>
      <c r="AC1294" s="13" t="s">
        <v>94</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8">
        <v>45957.6875</v>
      </c>
      <c r="Y1295" s="11"/>
      <c r="Z1295" s="11">
        <v>0.3</v>
      </c>
      <c r="AA1295" s="11"/>
      <c r="AB1295" s="11" t="s">
        <v>299</v>
      </c>
      <c r="AC1295" s="13" t="s">
        <v>94</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8">
        <v>45958.458333333343</v>
      </c>
      <c r="Y1297" s="11"/>
      <c r="Z1297" s="11">
        <v>0.5</v>
      </c>
      <c r="AA1297" s="11"/>
      <c r="AB1297" s="11" t="s">
        <v>299</v>
      </c>
      <c r="AC1297" s="13" t="s">
        <v>94</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8">
        <v>45958.472222222219</v>
      </c>
      <c r="Y1299" s="11"/>
      <c r="Z1299" s="11">
        <v>0.3</v>
      </c>
      <c r="AA1299" s="11"/>
      <c r="AB1299" s="11" t="s">
        <v>299</v>
      </c>
      <c r="AC1299" s="353" t="s">
        <v>96</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94</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8">
        <v>45960.458333333343</v>
      </c>
      <c r="Y1318" s="11"/>
      <c r="Z1318" s="11">
        <v>0.5</v>
      </c>
      <c r="AA1318" s="11"/>
      <c r="AB1318" s="11" t="s">
        <v>299</v>
      </c>
      <c r="AC1318" s="272" t="s">
        <v>21</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8">
        <v>45960.666666666657</v>
      </c>
      <c r="Y1320" s="11"/>
      <c r="Z1320" s="11">
        <v>0.5</v>
      </c>
      <c r="AA1320" s="11"/>
      <c r="AB1320" s="11" t="s">
        <v>299</v>
      </c>
      <c r="AC1320" s="272" t="s">
        <v>21</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8">
        <v>45966.409722222219</v>
      </c>
      <c r="Y1345" s="11"/>
      <c r="Z1345" s="11">
        <v>0.3</v>
      </c>
      <c r="AA1345" s="11"/>
      <c r="AB1345" s="11" t="s">
        <v>299</v>
      </c>
      <c r="AC1345" s="272" t="s">
        <v>94</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8">
        <v>45968.65625</v>
      </c>
      <c r="Y1366" s="11"/>
      <c r="Z1366" s="11">
        <v>0.3</v>
      </c>
      <c r="AA1366" s="11"/>
      <c r="AB1366" s="11" t="s">
        <v>299</v>
      </c>
      <c r="AC1366" s="272" t="s">
        <v>96</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8">
        <v>45971.659722222219</v>
      </c>
      <c r="Y1378" s="11"/>
      <c r="Z1378" s="11">
        <v>0.2</v>
      </c>
      <c r="AA1378" s="11"/>
      <c r="AB1378" s="11" t="s">
        <v>299</v>
      </c>
      <c r="AC1378" s="272" t="s">
        <v>96</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8">
        <v>45972.65625</v>
      </c>
      <c r="Y1383" s="11"/>
      <c r="Z1383" s="11">
        <v>0.3</v>
      </c>
      <c r="AA1383" s="11"/>
      <c r="AB1383" s="11" t="s">
        <v>299</v>
      </c>
      <c r="AC1383" s="272" t="s">
        <v>94</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8">
        <v>45972.666666666657</v>
      </c>
      <c r="Y1385" s="11"/>
      <c r="Z1385" s="11">
        <v>0.3</v>
      </c>
      <c r="AA1385" s="11"/>
      <c r="AB1385" s="11" t="s">
        <v>299</v>
      </c>
      <c r="AC1385" s="272" t="s">
        <v>96</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8">
        <v>45973.447916666657</v>
      </c>
      <c r="Y1390" s="11"/>
      <c r="Z1390" s="11">
        <v>0.3</v>
      </c>
      <c r="AA1390" s="11"/>
      <c r="AB1390" s="11" t="s">
        <v>299</v>
      </c>
      <c r="AC1390" s="272" t="s">
        <v>94</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8">
        <v>45975.618055555547</v>
      </c>
      <c r="Y1415" s="11"/>
      <c r="Z1415" s="11">
        <v>0.3</v>
      </c>
      <c r="AA1415" s="11"/>
      <c r="AB1415" s="11" t="s">
        <v>299</v>
      </c>
      <c r="AC1415" s="272" t="s">
        <v>96</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8">
        <v>45975.675000000003</v>
      </c>
      <c r="Y1417" s="11"/>
      <c r="Z1417" s="11">
        <v>0.3</v>
      </c>
      <c r="AA1417" s="11"/>
      <c r="AB1417" s="11" t="s">
        <v>299</v>
      </c>
      <c r="AC1417" s="272" t="s">
        <v>96</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8">
        <v>45978.645833333343</v>
      </c>
      <c r="Y1429" s="11"/>
      <c r="Z1429" s="11">
        <v>1</v>
      </c>
      <c r="AA1429" s="11"/>
      <c r="AB1429" s="11" t="s">
        <v>299</v>
      </c>
      <c r="AC1429" s="272" t="s">
        <v>21</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8">
        <v>45981.59375</v>
      </c>
      <c r="Y1441" s="11"/>
      <c r="Z1441" s="11">
        <v>0.2</v>
      </c>
      <c r="AA1441" s="11"/>
      <c r="AB1441" s="11" t="s">
        <v>299</v>
      </c>
      <c r="AC1441" s="272" t="s">
        <v>96</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8">
        <v>45986.517361111109</v>
      </c>
      <c r="Y1457" s="11"/>
      <c r="Z1457" s="11">
        <v>0.2</v>
      </c>
      <c r="AA1457" s="11"/>
      <c r="AB1457" s="11" t="s">
        <v>299</v>
      </c>
      <c r="AC1457" s="272" t="s">
        <v>94</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8">
        <v>45988.435416666667</v>
      </c>
      <c r="Y1471" s="11"/>
      <c r="Z1471" s="11">
        <v>0.3</v>
      </c>
      <c r="AA1471" s="11"/>
      <c r="AB1471" s="11" t="s">
        <v>299</v>
      </c>
      <c r="AC1471" s="272" t="s">
        <v>96</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29" si="46">DATEVALUE(TEXT(I1474, "yyyy/mm/dd"))</f>
        <v>#VALUE!</v>
      </c>
      <c r="AM1474" s="270">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8">
        <v>45989.461805555547</v>
      </c>
      <c r="Y1476" s="11"/>
      <c r="Z1476" s="11">
        <v>0.5</v>
      </c>
      <c r="AA1476" s="11"/>
      <c r="AB1476" s="11" t="s">
        <v>299</v>
      </c>
      <c r="AC1476" s="272" t="s">
        <v>96</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8">
        <v>45992.465277777781</v>
      </c>
      <c r="Y1482" s="11"/>
      <c r="Z1482" s="11">
        <v>0.3</v>
      </c>
      <c r="AA1482" s="11"/>
      <c r="AB1482" s="11" t="s">
        <v>299</v>
      </c>
      <c r="AC1482" s="272" t="s">
        <v>94</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8">
        <v>45992.479166666657</v>
      </c>
      <c r="Y1483" s="11"/>
      <c r="Z1483" s="11">
        <v>0.3</v>
      </c>
      <c r="AA1483" s="11"/>
      <c r="AB1483" s="11" t="s">
        <v>299</v>
      </c>
      <c r="AC1483" s="272" t="s">
        <v>94</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8">
        <v>45993.621527777781</v>
      </c>
      <c r="Y1489" s="11"/>
      <c r="Z1489" s="11">
        <v>0.4</v>
      </c>
      <c r="AA1489" s="11"/>
      <c r="AB1489" s="11" t="s">
        <v>299</v>
      </c>
      <c r="AC1489" s="272" t="s">
        <v>96</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8">
        <v>46000.496527777781</v>
      </c>
      <c r="Y1523" s="11"/>
      <c r="Z1523" s="11">
        <v>0.4</v>
      </c>
      <c r="AA1523" s="11"/>
      <c r="AB1523" s="11" t="s">
        <v>299</v>
      </c>
      <c r="AC1523" s="272" t="s">
        <v>96</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sheetData>
  <autoFilter ref="A1:AM1" xr:uid="{00000000-0009-0000-0000-000003000000}"/>
  <phoneticPr fontId="73"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6" t="s">
        <v>8132</v>
      </c>
      <c r="AE4" s="8"/>
      <c r="AF4" s="8"/>
      <c r="AG4" s="8"/>
      <c r="AH4" s="8"/>
      <c r="AI4" s="8"/>
      <c r="AJ4" s="8"/>
      <c r="AK4" s="8" t="s">
        <v>301</v>
      </c>
      <c r="AL4" s="83" t="e">
        <f>DATEVALUE(TEXT(I4, "yyyy/mm/dd"))</f>
        <v>#VALUE!</v>
      </c>
      <c r="AM4" s="167" t="s">
        <v>8133</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X6" sqref="X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4" width="11.19921875" style="170" customWidth="1"/>
    <col min="315"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40</v>
      </c>
      <c r="O1" s="170">
        <v>40</v>
      </c>
      <c r="P1" s="170">
        <v>39</v>
      </c>
      <c r="R1" s="171" t="s">
        <v>8142</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8</v>
      </c>
      <c r="AE1" s="464" t="s">
        <v>9</v>
      </c>
    </row>
    <row r="2" spans="1:31" ht="21" customHeight="1">
      <c r="A2" s="422">
        <f>COUNTIFS(門市主檔!E:E,N5,門市主檔!F:F,"新開")</f>
        <v>3</v>
      </c>
      <c r="B2" s="423">
        <f>首頁!I2</f>
        <v>10</v>
      </c>
      <c r="C2" s="422">
        <f>N1</f>
        <v>40</v>
      </c>
      <c r="D2" s="422">
        <f>N1</f>
        <v>40</v>
      </c>
      <c r="E2" s="423">
        <f>COUNTIF(C$7:C$127,"v")</f>
        <v>40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8143</v>
      </c>
      <c r="B3" s="423">
        <f>首頁!J2</f>
        <v>11</v>
      </c>
      <c r="C3" s="422">
        <f>O1</f>
        <v>40</v>
      </c>
      <c r="D3" s="422">
        <f ca="1">IF(TODAY()&gt;=M2,IF(D2-E2&lt;0,O1-(E2-D2),O1+(D2-E2)),"0")</f>
        <v>40</v>
      </c>
      <c r="E3" s="423">
        <f>COUNTIF(D$7:D$127,"v")</f>
        <v>57</v>
      </c>
      <c r="F3" s="423">
        <f ca="1">IF(TODAY()&gt;=M2,MAX(0,D3-E3),"0")</f>
        <v>0</v>
      </c>
      <c r="G3" s="424" t="str">
        <f>ROUND(IF((E3/C3)&gt;1,1,(E3/C3))*100,2)&amp;"%"</f>
        <v>100%</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22</v>
      </c>
      <c r="E4" s="423">
        <f>COUNTIF(E$7:E$127,"v")</f>
        <v>17</v>
      </c>
      <c r="F4" s="423">
        <f ca="1">IF(TODAY()&gt;=M3,MAX(0,D4-E4),"0")</f>
        <v>5</v>
      </c>
      <c r="G4" s="424" t="str">
        <f>ROUND(IF((E4/C4)&gt;1,1,(E4/C4))*100,2)&amp;"%"</f>
        <v>43.59%</v>
      </c>
      <c r="H4" s="349" t="str">
        <f>IF(首頁!C2=0,"",首頁!C2)</f>
        <v>+L90</v>
      </c>
      <c r="I4" s="193">
        <f>IF(H4&lt;&gt;"",COUNTIFS('0919門市清單主檔'!$Y:$Y,$N$5,'0919門市清單主檔'!$AG:$AG,H4),"")</f>
        <v>190</v>
      </c>
      <c r="J4" s="194" t="str">
        <f>IF(H4&lt;&gt;"",IF(I4=0,"0%",ROUND(K4/I4,4)*100&amp;"%"),"")</f>
        <v>46.32%</v>
      </c>
      <c r="K4" s="193">
        <f>IF(H4&lt;&gt;"",COUNTIF(H:H,"V"),"")</f>
        <v>88</v>
      </c>
      <c r="L4" s="193">
        <f>IF(H4&lt;&gt;"",I4-K4,"")</f>
        <v>102</v>
      </c>
      <c r="M4" s="169">
        <f>首頁!M4</f>
        <v>45931</v>
      </c>
      <c r="N4" s="170"/>
      <c r="AA4" s="130"/>
      <c r="AB4" s="130"/>
    </row>
    <row r="5" spans="1:31" ht="22.5" customHeight="1">
      <c r="A5" s="422">
        <f>COUNTA(A7:A249)-A4</f>
        <v>191</v>
      </c>
      <c r="B5" s="425" t="s">
        <v>110</v>
      </c>
      <c r="C5" s="426">
        <f>SUM(C2:C4)</f>
        <v>119</v>
      </c>
      <c r="D5" s="426"/>
      <c r="E5" s="426">
        <f>SUM(E2:E4)</f>
        <v>114</v>
      </c>
      <c r="F5" s="426">
        <f>A5-SUM(E2:E4)-A2</f>
        <v>74</v>
      </c>
      <c r="G5" s="427" t="str">
        <f>ROUND(IF((E5/C5)&gt;1,1,(E5/C5))*100,0)&amp;"%"</f>
        <v>96%</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117</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
        <v>37</v>
      </c>
      <c r="K6" s="350" t="s">
        <v>8144</v>
      </c>
      <c r="L6" s="350" t="s">
        <v>8145</v>
      </c>
      <c r="M6" s="74" t="s">
        <v>8146</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22</v>
      </c>
      <c r="L7" s="131" t="str">
        <f>VLOOKUP(A7,'0919門市清單主檔'!B:V,21,FALSE)</f>
        <v>三重區</v>
      </c>
      <c r="M7" t="str">
        <f>VLOOKUP(A7,門市主檔!A:B,2,FALSE)</f>
        <v>三重鑫五華</v>
      </c>
      <c r="Q7" s="130" t="s">
        <v>8147</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8148</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8148</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8148</v>
      </c>
    </row>
    <row r="11" spans="1:31" ht="19.5" customHeight="1">
      <c r="A11" s="131">
        <v>5377</v>
      </c>
      <c r="B11" s="131" t="str">
        <f>VLOOKUP(A11,門市主檔!A:B,2,FALSE)</f>
        <v>三重大智店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未保養</v>
      </c>
      <c r="G11" s="131" t="str">
        <f>IF(COUNTIFS('0919門市清單主檔'!C:C,B11,'0919門市清單主檔'!AF:AF,$H$3)=1,
    IF(COUNTIFS(IM!F:F,A11,IM!AC:AC,"*"&amp;$H$3&amp;"*") + COUNTIFS('0919門市清單主檔'!C:C,B11,'0919門市清單主檔'!AF:AF,$H$3) &gt; 1,
       "V","未完工"),"-")</f>
        <v>未完工</v>
      </c>
      <c r="H11" s="351" t="str">
        <f>IF(COUNTIFS('0919門市清單主檔'!C:C,B11,'0919門市清單主檔'!AG:AG,$H$4)=1,
    IF(COUNTIFS(IM!F:F,A11,IM!AC:AC,"*"&amp;$H$4&amp;"*") + COUNTIFS('0919門市清單主檔'!C:C,B11,'0919門市清單主檔'!AG:AG,$H$4) &gt; 1,
       "V","未完工"),"-")</f>
        <v>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t="s">
        <v>22</v>
      </c>
      <c r="L11" s="131" t="str">
        <f>VLOOKUP(A11,'0919門市清單主檔'!B:V,21,FALSE)</f>
        <v>三重區</v>
      </c>
      <c r="M11" t="str">
        <f>VLOOKUP(A11,門市主檔!A:B,2,FALSE)</f>
        <v>三重大智店</v>
      </c>
      <c r="Q11" s="130" t="s">
        <v>8147</v>
      </c>
      <c r="R11" s="130"/>
    </row>
    <row r="12" spans="1:31" ht="19.5" customHeight="1">
      <c r="A12" s="131">
        <v>4529</v>
      </c>
      <c r="B12" s="131" t="str">
        <f>VLOOKUP(A12,門市主檔!A:B,2,FALSE)</f>
        <v>淡水新洲店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45923</v>
      </c>
      <c r="L12" s="131" t="str">
        <f>VLOOKUP(A12,'0919門市清單主檔'!B:V,21,FALSE)</f>
        <v>淡水區</v>
      </c>
      <c r="M12" t="str">
        <f>VLOOKUP(A12,門市主檔!A:B,2,FALSE)</f>
        <v>淡水新洲店</v>
      </c>
      <c r="Q12" s="130" t="s">
        <v>8147</v>
      </c>
      <c r="R12" s="135" t="s">
        <v>8148</v>
      </c>
    </row>
    <row r="13" spans="1:31" ht="19.5" customHeight="1">
      <c r="A13" s="131">
        <v>5101</v>
      </c>
      <c r="B13" s="131" t="str">
        <f>VLOOKUP(A13,門市主檔!A:B,2,FALSE)</f>
        <v>淡水小坪頂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淡水區</v>
      </c>
      <c r="M13" t="str">
        <f>VLOOKUP(A13,門市主檔!A:B,2,FALSE)</f>
        <v>淡水小坪頂</v>
      </c>
      <c r="Q13" s="130" t="s">
        <v>8147</v>
      </c>
      <c r="R13" s="135" t="s">
        <v>8148</v>
      </c>
    </row>
    <row r="14" spans="1:31" ht="19.5" customHeight="1">
      <c r="A14" s="131">
        <v>5060</v>
      </c>
      <c r="B14" s="131" t="str">
        <f>VLOOKUP(A14,門市主檔!A:B,2,FALSE)</f>
        <v>淡水魚市店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淡水區</v>
      </c>
      <c r="M14" t="str">
        <f>VLOOKUP(A14,門市主檔!A:B,2,FALSE)</f>
        <v>淡水魚市店</v>
      </c>
      <c r="Q14" s="130" t="s">
        <v>8147</v>
      </c>
      <c r="R14" s="135" t="s">
        <v>8148</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
IF(COUNTBLANK(C15:E15)=3,"未保養","")
)))</f>
        <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V</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8147</v>
      </c>
      <c r="R15" s="135" t="s">
        <v>8148</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
IF(COUNTBLANK(C16:E16)=3,"未保養","")
)))</f>
        <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V</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8147</v>
      </c>
      <c r="R16" s="135" t="s">
        <v>8148</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
IF(COUNTBLANK(C17:E17)=3,"未保養","")
)))</f>
        <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V</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8148</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
IF(COUNTBLANK(C18:E18)=3,"未保養","")
)))</f>
        <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V</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8147</v>
      </c>
      <c r="R18" s="135" t="s">
        <v>8148</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
IF(COUNTBLANK(C19:E19)=3,"未保養","")
)))</f>
        <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V</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8148</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
IF(COUNTBLANK(C20:E20)=3,"未保養","")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8148</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
IF(COUNTBLANK(C21:E21)=3,"未保養","")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8148</v>
      </c>
    </row>
    <row r="22" spans="1:18" ht="19.5" customHeight="1">
      <c r="A22" s="131" t="s">
        <v>72</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
IF(COUNTBLANK(C22:E22)=3,"未保養","")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8147</v>
      </c>
      <c r="R22" s="135" t="s">
        <v>8148</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
IF(COUNTBLANK(C23:E23)=3,"未保養","")
)))</f>
        <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8147</v>
      </c>
      <c r="R23" s="135" t="s">
        <v>8148</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
IF(COUNTBLANK(C24:E24)=3,"未保養","")
)))</f>
        <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8147</v>
      </c>
      <c r="R24" s="135" t="s">
        <v>8148</v>
      </c>
    </row>
    <row r="25" spans="1:18" ht="19.5" customHeight="1">
      <c r="A25" s="131" t="s">
        <v>71</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
IF(COUNTBLANK(C25:E25)=3,"未保養","")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8148</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
IF(COUNTBLANK(C26:E26)=3,"未保養","")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8147</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
IF(COUNTBLANK(C27:E27)=3,"未保養","")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8148</v>
      </c>
    </row>
    <row r="28" spans="1:18" ht="19.5" customHeight="1">
      <c r="A28" s="131" t="s">
        <v>70</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
IF(COUNTBLANK(C28:E28)=3,"未保養","")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8147</v>
      </c>
      <c r="R28" s="135" t="s">
        <v>8148</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
IF(COUNTBLANK(C29:E29)=3,"未保養","")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8147</v>
      </c>
      <c r="R29" s="135" t="s">
        <v>8148</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
IF(COUNTBLANK(C30:E30)=3,"未保養","")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8147</v>
      </c>
      <c r="R30" s="135" t="s">
        <v>8148</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
IF(COUNTBLANK(C31:E31)=3,"未保養","")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8147</v>
      </c>
      <c r="R31" s="135" t="s">
        <v>8148</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8147</v>
      </c>
      <c r="R32" s="135" t="s">
        <v>8148</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8148</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8148</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8147</v>
      </c>
      <c r="R35" s="135" t="s">
        <v>8148</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8147</v>
      </c>
      <c r="R36" s="135" t="s">
        <v>8148</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8147</v>
      </c>
      <c r="R37" s="135" t="s">
        <v>8148</v>
      </c>
    </row>
    <row r="38" spans="1:18" ht="19.5" customHeight="1">
      <c r="A38" s="131" t="s">
        <v>65</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8147</v>
      </c>
      <c r="R38" s="135" t="s">
        <v>8148</v>
      </c>
    </row>
    <row r="39" spans="1:18" ht="19.5" customHeight="1">
      <c r="A39" s="131" t="s">
        <v>64</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8147</v>
      </c>
      <c r="R39" s="135" t="s">
        <v>8148</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8147</v>
      </c>
      <c r="R40" s="135" t="s">
        <v>8148</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8147</v>
      </c>
      <c r="R41" s="135" t="s">
        <v>8148</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8147</v>
      </c>
      <c r="R42" s="135" t="s">
        <v>8148</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8147</v>
      </c>
      <c r="R43" s="135" t="s">
        <v>8148</v>
      </c>
    </row>
    <row r="44" spans="1:18" ht="19.5" customHeight="1">
      <c r="A44" s="131" t="s">
        <v>63</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8147</v>
      </c>
      <c r="R44" s="135" t="s">
        <v>8148</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8148</v>
      </c>
    </row>
    <row r="46" spans="1:18" ht="19.5" customHeight="1">
      <c r="A46" s="131" t="s">
        <v>62</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8148</v>
      </c>
    </row>
    <row r="47" spans="1:18" ht="19.5"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8147</v>
      </c>
      <c r="R47" s="135" t="s">
        <v>8148</v>
      </c>
    </row>
    <row r="48" spans="1:18" ht="19.5"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8147</v>
      </c>
      <c r="R48" s="135" t="s">
        <v>8148</v>
      </c>
    </row>
    <row r="49" spans="1:18" ht="19.5"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8147</v>
      </c>
      <c r="R49" s="135" t="s">
        <v>8148</v>
      </c>
    </row>
    <row r="50" spans="1:18" ht="19.5"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8147</v>
      </c>
      <c r="R50" s="130"/>
    </row>
    <row r="51" spans="1:18" ht="19.5"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8147</v>
      </c>
      <c r="R51" s="135" t="s">
        <v>8148</v>
      </c>
    </row>
    <row r="52" spans="1:18" ht="19.5"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8148</v>
      </c>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8147</v>
      </c>
      <c r="R53" s="135" t="s">
        <v>8148</v>
      </c>
    </row>
    <row r="54" spans="1:18" ht="19.5"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V</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8147</v>
      </c>
      <c r="R54" s="135" t="s">
        <v>8148</v>
      </c>
    </row>
    <row r="55" spans="1:18" ht="19.5"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V</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8147</v>
      </c>
      <c r="R55" s="135" t="s">
        <v>8148</v>
      </c>
    </row>
    <row r="56" spans="1:18" ht="19.5"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V</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8147</v>
      </c>
      <c r="R56" s="135" t="s">
        <v>8148</v>
      </c>
    </row>
    <row r="57" spans="1:18" ht="19.5"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V</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8147</v>
      </c>
      <c r="R57" s="130"/>
    </row>
    <row r="58" spans="1:18" ht="19.5" customHeight="1">
      <c r="A58" s="131" t="s">
        <v>59</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V</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8147</v>
      </c>
      <c r="R58" s="135" t="s">
        <v>8148</v>
      </c>
    </row>
    <row r="59" spans="1:18" ht="19.5"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V</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8147</v>
      </c>
      <c r="R59" s="130"/>
    </row>
    <row r="60" spans="1:18" ht="19.5"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V</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8147</v>
      </c>
      <c r="R60" s="135" t="s">
        <v>8148</v>
      </c>
    </row>
    <row r="61" spans="1:18" ht="19.5"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V</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8147</v>
      </c>
      <c r="R61" s="135" t="s">
        <v>8148</v>
      </c>
    </row>
    <row r="62" spans="1:18" ht="19.5"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V</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8148</v>
      </c>
    </row>
    <row r="63" spans="1:18" ht="19.5"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V</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8148</v>
      </c>
    </row>
    <row r="64" spans="1:18" ht="19.5"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V</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8147</v>
      </c>
      <c r="R64" s="135" t="s">
        <v>8148</v>
      </c>
    </row>
    <row r="65" spans="1:18" ht="19.5"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V</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8148</v>
      </c>
    </row>
    <row r="66" spans="1:18" ht="19.5"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
      </c>
      <c r="G66" s="131" t="str">
        <f>IF(COUNTIFS('0919門市清單主檔'!C:C,B66,'0919門市清單主檔'!AF:AF,$H$3)=1,
    IF(COUNTIFS(IM!F:F,A66,IM!AC:AC,"*"&amp;$H$3&amp;"*") + COUNTIFS('0919門市清單主檔'!C:C,B66,'0919門市清單主檔'!AF:AF,$H$3) &gt; 1,
       "V","未完工"),"-")</f>
        <v>V</v>
      </c>
      <c r="H66" s="351" t="str">
        <f>IF(COUNTIFS('0919門市清單主檔'!C:C,B66,'0919門市清單主檔'!AG:AG,$H$4)=1,
    IF(COUNTIFS(IM!F:F,A66,IM!AC:AC,"*"&amp;$H$4&amp;"*") + COUNTIFS('0919門市清單主檔'!C:C,B66,'0919門市清單主檔'!AG:AG,$H$4) &gt; 1,
       "V","未完工"),"-")</f>
        <v>V</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8148</v>
      </c>
    </row>
    <row r="67" spans="1:18" ht="19.5"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
      </c>
      <c r="G67" s="131" t="str">
        <f>IF(COUNTIFS('0919門市清單主檔'!C:C,B67,'0919門市清單主檔'!AF:AF,$H$3)=1,
    IF(COUNTIFS(IM!F:F,A67,IM!AC:AC,"*"&amp;$H$3&amp;"*") + COUNTIFS('0919門市清單主檔'!C:C,B67,'0919門市清單主檔'!AF:AF,$H$3) &gt; 1,
       "V","未完工"),"-")</f>
        <v>V</v>
      </c>
      <c r="H67" s="351" t="str">
        <f>IF(COUNTIFS('0919門市清單主檔'!C:C,B67,'0919門市清單主檔'!AG:AG,$H$4)=1,
    IF(COUNTIFS(IM!F:F,A67,IM!AC:AC,"*"&amp;$H$4&amp;"*") + COUNTIFS('0919門市清單主檔'!C:C,B67,'0919門市清單主檔'!AG:AG,$H$4) &gt; 1,
       "V","未完工"),"-")</f>
        <v>-</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8147</v>
      </c>
      <c r="R67" s="135" t="s">
        <v>8148</v>
      </c>
    </row>
    <row r="68" spans="1:18" ht="19.5"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
      </c>
      <c r="G68" s="131" t="str">
        <f>IF(COUNTIFS('0919門市清單主檔'!C:C,B68,'0919門市清單主檔'!AF:AF,$H$3)=1,
    IF(COUNTIFS(IM!F:F,A68,IM!AC:AC,"*"&amp;$H$3&amp;"*") + COUNTIFS('0919門市清單主檔'!C:C,B68,'0919門市清單主檔'!AF:AF,$H$3) &gt; 1,
       "V","未完工"),"-")</f>
        <v>V</v>
      </c>
      <c r="H68" s="351" t="str">
        <f>IF(COUNTIFS('0919門市清單主檔'!C:C,B68,'0919門市清單主檔'!AG:AG,$H$4)=1,
    IF(COUNTIFS(IM!F:F,A68,IM!AC:AC,"*"&amp;$H$4&amp;"*") + COUNTIFS('0919門市清單主檔'!C:C,B68,'0919門市清單主檔'!AG:AG,$H$4) &gt; 1,
       "V","未完工"),"-")</f>
        <v>V</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8147</v>
      </c>
      <c r="R68" s="135" t="s">
        <v>8148</v>
      </c>
    </row>
    <row r="69" spans="1:18" ht="19.5"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
      </c>
      <c r="G69" s="131" t="str">
        <f>IF(COUNTIFS('0919門市清單主檔'!C:C,B69,'0919門市清單主檔'!AF:AF,$H$3)=1,
    IF(COUNTIFS(IM!F:F,A69,IM!AC:AC,"*"&amp;$H$3&amp;"*") + COUNTIFS('0919門市清單主檔'!C:C,B69,'0919門市清單主檔'!AF:AF,$H$3) &gt; 1,
       "V","未完工"),"-")</f>
        <v>V</v>
      </c>
      <c r="H69" s="351" t="str">
        <f>IF(COUNTIFS('0919門市清單主檔'!C:C,B69,'0919門市清單主檔'!AG:AG,$H$4)=1,
    IF(COUNTIFS(IM!F:F,A69,IM!AC:AC,"*"&amp;$H$4&amp;"*") + COUNTIFS('0919門市清單主檔'!C:C,B69,'0919門市清單主檔'!AG:AG,$H$4) &gt; 1,
       "V","未完工"),"-")</f>
        <v>V</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8147</v>
      </c>
      <c r="R69" s="135" t="s">
        <v>8148</v>
      </c>
    </row>
    <row r="70" spans="1:18" ht="19.5"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
      </c>
      <c r="G70" s="131" t="str">
        <f>IF(COUNTIFS('0919門市清單主檔'!C:C,B70,'0919門市清單主檔'!AF:AF,$H$3)=1,
    IF(COUNTIFS(IM!F:F,A70,IM!AC:AC,"*"&amp;$H$3&amp;"*") + COUNTIFS('0919門市清單主檔'!C:C,B70,'0919門市清單主檔'!AF:AF,$H$3) &gt; 1,
       "V","未完工"),"-")</f>
        <v>V</v>
      </c>
      <c r="H70" s="351" t="str">
        <f>IF(COUNTIFS('0919門市清單主檔'!C:C,B70,'0919門市清單主檔'!AG:AG,$H$4)=1,
    IF(COUNTIFS(IM!F:F,A70,IM!AC:AC,"*"&amp;$H$4&amp;"*") + COUNTIFS('0919門市清單主檔'!C:C,B70,'0919門市清單主檔'!AG:AG,$H$4) &gt; 1,
       "V","未完工"),"-")</f>
        <v>V</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8148</v>
      </c>
    </row>
    <row r="71" spans="1:18" ht="19.5"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
      </c>
      <c r="G71" s="131" t="str">
        <f>IF(COUNTIFS('0919門市清單主檔'!C:C,B71,'0919門市清單主檔'!AF:AF,$H$3)=1,
    IF(COUNTIFS(IM!F:F,A71,IM!AC:AC,"*"&amp;$H$3&amp;"*") + COUNTIFS('0919門市清單主檔'!C:C,B71,'0919門市清單主檔'!AF:AF,$H$3) &gt; 1,
       "V","未完工"),"-")</f>
        <v>V</v>
      </c>
      <c r="H71" s="351" t="str">
        <f>IF(COUNTIFS('0919門市清單主檔'!C:C,B71,'0919門市清單主檔'!AG:AG,$H$4)=1,
    IF(COUNTIFS(IM!F:F,A71,IM!AC:AC,"*"&amp;$H$4&amp;"*") + COUNTIFS('0919門市清單主檔'!C:C,B71,'0919門市清單主檔'!AG:AG,$H$4) &gt; 1,
       "V","未完工"),"-")</f>
        <v>V</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8147</v>
      </c>
      <c r="R71" s="135" t="s">
        <v>8148</v>
      </c>
    </row>
    <row r="72" spans="1:18" ht="19.5"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
      </c>
      <c r="G72" s="131" t="str">
        <f>IF(COUNTIFS('0919門市清單主檔'!C:C,B72,'0919門市清單主檔'!AF:AF,$H$3)=1,
    IF(COUNTIFS(IM!F:F,A72,IM!AC:AC,"*"&amp;$H$3&amp;"*") + COUNTIFS('0919門市清單主檔'!C:C,B72,'0919門市清單主檔'!AF:AF,$H$3) &gt; 1,
       "V","未完工"),"-")</f>
        <v>V</v>
      </c>
      <c r="H72" s="351" t="str">
        <f>IF(COUNTIFS('0919門市清單主檔'!C:C,B72,'0919門市清單主檔'!AG:AG,$H$4)=1,
    IF(COUNTIFS(IM!F:F,A72,IM!AC:AC,"*"&amp;$H$4&amp;"*") + COUNTIFS('0919門市清單主檔'!C:C,B72,'0919門市清單主檔'!AG:AG,$H$4) &gt; 1,
       "V","未完工"),"-")</f>
        <v>V</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8147</v>
      </c>
      <c r="R72" s="135" t="s">
        <v>8148</v>
      </c>
    </row>
    <row r="73" spans="1:18" ht="19.5"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
      </c>
      <c r="G73" s="131" t="str">
        <f>IF(COUNTIFS('0919門市清單主檔'!C:C,B73,'0919門市清單主檔'!AF:AF,$H$3)=1,
    IF(COUNTIFS(IM!F:F,A73,IM!AC:AC,"*"&amp;$H$3&amp;"*") + COUNTIFS('0919門市清單主檔'!C:C,B73,'0919門市清單主檔'!AF:AF,$H$3) &gt; 1,
       "V","未完工"),"-")</f>
        <v>V</v>
      </c>
      <c r="H73" s="351" t="str">
        <f>IF(COUNTIFS('0919門市清單主檔'!C:C,B73,'0919門市清單主檔'!AG:AG,$H$4)=1,
    IF(COUNTIFS(IM!F:F,A73,IM!AC:AC,"*"&amp;$H$4&amp;"*") + COUNTIFS('0919門市清單主檔'!C:C,B73,'0919門市清單主檔'!AG:AG,$H$4) &gt; 1,
       "V","未完工"),"-")</f>
        <v>V</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8147</v>
      </c>
      <c r="R73" s="135" t="s">
        <v>8148</v>
      </c>
    </row>
    <row r="74" spans="1:18" ht="19.5"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
      </c>
      <c r="G74" s="131" t="str">
        <f>IF(COUNTIFS('0919門市清單主檔'!C:C,B74,'0919門市清單主檔'!AF:AF,$H$3)=1,
    IF(COUNTIFS(IM!F:F,A74,IM!AC:AC,"*"&amp;$H$3&amp;"*") + COUNTIFS('0919門市清單主檔'!C:C,B74,'0919門市清單主檔'!AF:AF,$H$3) &gt; 1,
       "V","未完工"),"-")</f>
        <v>V</v>
      </c>
      <c r="H74" s="351" t="str">
        <f>IF(COUNTIFS('0919門市清單主檔'!C:C,B74,'0919門市清單主檔'!AG:AG,$H$4)=1,
    IF(COUNTIFS(IM!F:F,A74,IM!AC:AC,"*"&amp;$H$4&amp;"*") + COUNTIFS('0919門市清單主檔'!C:C,B74,'0919門市清單主檔'!AG:AG,$H$4) &gt; 1,
       "V","未完工"),"-")</f>
        <v>V</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8147</v>
      </c>
      <c r="R74" s="135" t="s">
        <v>8148</v>
      </c>
    </row>
    <row r="75" spans="1:18" ht="19.5" customHeight="1">
      <c r="A75" s="131" t="s">
        <v>54</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
      </c>
      <c r="G75" s="131" t="str">
        <f>IF(COUNTIFS('0919門市清單主檔'!C:C,B75,'0919門市清單主檔'!AF:AF,$H$3)=1,
    IF(COUNTIFS(IM!F:F,A75,IM!AC:AC,"*"&amp;$H$3&amp;"*") + COUNTIFS('0919門市清單主檔'!C:C,B75,'0919門市清單主檔'!AF:AF,$H$3) &gt; 1,
       "V","未完工"),"-")</f>
        <v>V</v>
      </c>
      <c r="H75" s="351" t="str">
        <f>IF(COUNTIFS('0919門市清單主檔'!C:C,B75,'0919門市清單主檔'!AG:AG,$H$4)=1,
    IF(COUNTIFS(IM!F:F,A75,IM!AC:AC,"*"&amp;$H$4&amp;"*") + COUNTIFS('0919門市清單主檔'!C:C,B75,'0919門市清單主檔'!AG:AG,$H$4) &gt; 1,
       "V","未完工"),"-")</f>
        <v>V</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8148</v>
      </c>
    </row>
    <row r="76" spans="1:18" ht="19.5"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
      </c>
      <c r="G76" s="131" t="str">
        <f>IF(COUNTIFS('0919門市清單主檔'!C:C,B76,'0919門市清單主檔'!AF:AF,$H$3)=1,
    IF(COUNTIFS(IM!F:F,A76,IM!AC:AC,"*"&amp;$H$3&amp;"*") + COUNTIFS('0919門市清單主檔'!C:C,B76,'0919門市清單主檔'!AF:AF,$H$3) &gt; 1,
       "V","未完工"),"-")</f>
        <v>V</v>
      </c>
      <c r="H76" s="351" t="str">
        <f>IF(COUNTIFS('0919門市清單主檔'!C:C,B76,'0919門市清單主檔'!AG:AG,$H$4)=1,
    IF(COUNTIFS(IM!F:F,A76,IM!AC:AC,"*"&amp;$H$4&amp;"*") + COUNTIFS('0919門市清單主檔'!C:C,B76,'0919門市清單主檔'!AG:AG,$H$4) &gt; 1,
       "V","未完工"),"-")</f>
        <v>V</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8147</v>
      </c>
      <c r="R76" s="135" t="s">
        <v>8148</v>
      </c>
    </row>
    <row r="77" spans="1:18" ht="19.5"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
      </c>
      <c r="G77" s="131" t="str">
        <f>IF(COUNTIFS('0919門市清單主檔'!C:C,B77,'0919門市清單主檔'!AF:AF,$H$3)=1,
    IF(COUNTIFS(IM!F:F,A77,IM!AC:AC,"*"&amp;$H$3&amp;"*") + COUNTIFS('0919門市清單主檔'!C:C,B77,'0919門市清單主檔'!AF:AF,$H$3) &gt; 1,
       "V","未完工"),"-")</f>
        <v>V</v>
      </c>
      <c r="H77" s="351" t="str">
        <f>IF(COUNTIFS('0919門市清單主檔'!C:C,B77,'0919門市清單主檔'!AG:AG,$H$4)=1,
    IF(COUNTIFS(IM!F:F,A77,IM!AC:AC,"*"&amp;$H$4&amp;"*") + COUNTIFS('0919門市清單主檔'!C:C,B77,'0919門市清單主檔'!AG:AG,$H$4) &gt; 1,
       "V","未完工"),"-")</f>
        <v>V</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8147</v>
      </c>
      <c r="R77" s="135" t="s">
        <v>8148</v>
      </c>
    </row>
    <row r="78" spans="1:18" ht="19.5" customHeight="1">
      <c r="A78" s="131" t="s">
        <v>53</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
      </c>
      <c r="G78" s="131" t="str">
        <f>IF(COUNTIFS('0919門市清單主檔'!C:C,B78,'0919門市清單主檔'!AF:AF,$H$3)=1,
    IF(COUNTIFS(IM!F:F,A78,IM!AC:AC,"*"&amp;$H$3&amp;"*") + COUNTIFS('0919門市清單主檔'!C:C,B78,'0919門市清單主檔'!AF:AF,$H$3) &gt; 1,
       "V","未完工"),"-")</f>
        <v>V</v>
      </c>
      <c r="H78" s="351" t="str">
        <f>IF(COUNTIFS('0919門市清單主檔'!C:C,B78,'0919門市清單主檔'!AG:AG,$H$4)=1,
    IF(COUNTIFS(IM!F:F,A78,IM!AC:AC,"*"&amp;$H$4&amp;"*") + COUNTIFS('0919門市清單主檔'!C:C,B78,'0919門市清單主檔'!AG:AG,$H$4) &gt; 1,
       "V","未完工"),"-")</f>
        <v>V</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8147</v>
      </c>
      <c r="R78" s="135" t="s">
        <v>8148</v>
      </c>
    </row>
    <row r="79" spans="1:18" ht="19.5"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
      </c>
      <c r="G79" s="131" t="str">
        <f>IF(COUNTIFS('0919門市清單主檔'!C:C,B79,'0919門市清單主檔'!AF:AF,$H$3)=1,
    IF(COUNTIFS(IM!F:F,A79,IM!AC:AC,"*"&amp;$H$3&amp;"*") + COUNTIFS('0919門市清單主檔'!C:C,B79,'0919門市清單主檔'!AF:AF,$H$3) &gt; 1,
       "V","未完工"),"-")</f>
        <v>V</v>
      </c>
      <c r="H79" s="351" t="str">
        <f>IF(COUNTIFS('0919門市清單主檔'!C:C,B79,'0919門市清單主檔'!AG:AG,$H$4)=1,
    IF(COUNTIFS(IM!F:F,A79,IM!AC:AC,"*"&amp;$H$4&amp;"*") + COUNTIFS('0919門市清單主檔'!C:C,B79,'0919門市清單主檔'!AG:AG,$H$4) &gt; 1,
       "V","未完工"),"-")</f>
        <v>V</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8147</v>
      </c>
      <c r="R79" s="135" t="s">
        <v>8148</v>
      </c>
    </row>
    <row r="80" spans="1:18" ht="19.5"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
      </c>
      <c r="G80" s="131" t="str">
        <f>IF(COUNTIFS('0919門市清單主檔'!C:C,B80,'0919門市清單主檔'!AF:AF,$H$3)=1,
    IF(COUNTIFS(IM!F:F,A80,IM!AC:AC,"*"&amp;$H$3&amp;"*") + COUNTIFS('0919門市清單主檔'!C:C,B80,'0919門市清單主檔'!AF:AF,$H$3) &gt; 1,
       "V","未完工"),"-")</f>
        <v>V</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8147</v>
      </c>
      <c r="R80" s="135" t="s">
        <v>8148</v>
      </c>
    </row>
    <row r="81" spans="1:18" ht="19.5"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V</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8148</v>
      </c>
    </row>
    <row r="82" spans="1:18" ht="19.5"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V</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8147</v>
      </c>
      <c r="R82" s="135" t="s">
        <v>8148</v>
      </c>
    </row>
    <row r="83" spans="1:18" ht="19.5"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8148</v>
      </c>
    </row>
    <row r="84" spans="1:18" ht="19.5"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8147</v>
      </c>
      <c r="R84" s="135" t="s">
        <v>8148</v>
      </c>
    </row>
    <row r="85" spans="1:18" ht="19.5"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8147</v>
      </c>
      <c r="R85" s="135" t="s">
        <v>8148</v>
      </c>
    </row>
    <row r="86" spans="1:18" ht="19.5"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8147</v>
      </c>
      <c r="R86" s="135" t="s">
        <v>8148</v>
      </c>
    </row>
    <row r="87" spans="1:18" ht="19.5"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8147</v>
      </c>
      <c r="R87" s="135" t="s">
        <v>8148</v>
      </c>
    </row>
    <row r="88" spans="1:18" ht="19.5" customHeight="1">
      <c r="A88" s="131" t="s">
        <v>52</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8148</v>
      </c>
    </row>
    <row r="89" spans="1:18" ht="19.5"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8147</v>
      </c>
      <c r="R89" s="135" t="s">
        <v>8148</v>
      </c>
    </row>
    <row r="90" spans="1:18" ht="19.5"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8147</v>
      </c>
      <c r="R90" s="135" t="s">
        <v>8148</v>
      </c>
    </row>
    <row r="91" spans="1:18" ht="19.5"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8147</v>
      </c>
      <c r="R91" s="135" t="s">
        <v>8148</v>
      </c>
    </row>
    <row r="92" spans="1:18" ht="19.5"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8148</v>
      </c>
    </row>
    <row r="93" spans="1:18" ht="19.5" customHeight="1">
      <c r="A93" s="131" t="s">
        <v>50</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8147</v>
      </c>
      <c r="R93" s="135" t="s">
        <v>8148</v>
      </c>
    </row>
    <row r="94" spans="1:18" ht="19.5" customHeight="1">
      <c r="A94" s="131" t="s">
        <v>49</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8148</v>
      </c>
    </row>
    <row r="95" spans="1:18" ht="19.5"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8147</v>
      </c>
      <c r="R95" s="135" t="s">
        <v>8148</v>
      </c>
    </row>
    <row r="96" spans="1:18" ht="19.5"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8147</v>
      </c>
      <c r="R96" s="135" t="s">
        <v>8148</v>
      </c>
    </row>
    <row r="97" spans="1:18" ht="19.5"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8147</v>
      </c>
      <c r="R97" s="135" t="s">
        <v>8148</v>
      </c>
    </row>
    <row r="98" spans="1:18" ht="19.5"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未完工</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8147</v>
      </c>
      <c r="R98" s="135" t="s">
        <v>8148</v>
      </c>
    </row>
    <row r="99" spans="1:18" ht="19.5"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未完工</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8147</v>
      </c>
      <c r="R99" s="135" t="s">
        <v>8148</v>
      </c>
    </row>
    <row r="100" spans="1:18" ht="19.5"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未完工</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8148</v>
      </c>
    </row>
    <row r="101" spans="1:18" ht="19.5"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未完工</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8147</v>
      </c>
      <c r="R101" s="135" t="s">
        <v>8148</v>
      </c>
    </row>
    <row r="102" spans="1:18" ht="19.5" customHeight="1">
      <c r="A102" s="131" t="s">
        <v>48</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未完工</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8147</v>
      </c>
      <c r="R102" s="130"/>
    </row>
    <row r="103" spans="1:18" ht="19.5"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未完工</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8147</v>
      </c>
      <c r="R103" s="130"/>
    </row>
    <row r="104" spans="1:18" ht="19.5"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未完工</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8147</v>
      </c>
      <c r="R104" s="130"/>
    </row>
    <row r="105" spans="1:18" ht="19.5" customHeight="1">
      <c r="A105" s="131" t="s">
        <v>47</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8147</v>
      </c>
      <c r="R105" s="135" t="s">
        <v>8148</v>
      </c>
    </row>
    <row r="106" spans="1:18" ht="19.5"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未完工</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8147</v>
      </c>
      <c r="R106" s="135" t="s">
        <v>8148</v>
      </c>
    </row>
    <row r="107" spans="1:18" ht="19.5"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未完工</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8148</v>
      </c>
    </row>
    <row r="108" spans="1:18" ht="19.5"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v>
      </c>
      <c r="H108" s="351" t="str">
        <f>IF(COUNTIFS('0919門市清單主檔'!C:C,B108,'0919門市清單主檔'!AG:AG,$H$4)=1,
    IF(COUNTIFS(IM!F:F,A108,IM!AC:AC,"*"&amp;$H$4&amp;"*") + COUNTIFS('0919門市清單主檔'!C:C,B108,'0919門市清單主檔'!AG:AG,$H$4) &gt; 1,
       "V","未完工"),"-")</f>
        <v>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8148</v>
      </c>
    </row>
    <row r="109" spans="1:18" ht="19.5"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8147</v>
      </c>
      <c r="R109" s="135" t="s">
        <v>8148</v>
      </c>
    </row>
    <row r="110" spans="1:18" ht="19.5"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未完工</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8147</v>
      </c>
      <c r="R110" s="135" t="s">
        <v>8148</v>
      </c>
    </row>
    <row r="111" spans="1:18" ht="19.5"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8147</v>
      </c>
      <c r="R111" s="135" t="s">
        <v>8148</v>
      </c>
    </row>
    <row r="112" spans="1:18" ht="19.5"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未完工</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8147</v>
      </c>
      <c r="R112" s="135" t="s">
        <v>8148</v>
      </c>
    </row>
    <row r="113" spans="1:18" ht="19.5"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未完工</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8148</v>
      </c>
    </row>
    <row r="114" spans="1:18" ht="19.5"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未完工</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8147</v>
      </c>
      <c r="R114" s="135" t="s">
        <v>8148</v>
      </c>
    </row>
    <row r="115" spans="1:18" ht="19.5"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未完工</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8147</v>
      </c>
      <c r="R115" s="135" t="s">
        <v>8148</v>
      </c>
    </row>
    <row r="116" spans="1:18" ht="21.6" customHeight="1">
      <c r="A116" s="131" t="s">
        <v>46</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未完工</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8148</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8148</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未完工</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8147</v>
      </c>
      <c r="R118" s="135" t="s">
        <v>8148</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未完工</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8147</v>
      </c>
      <c r="R119" s="135" t="s">
        <v>8148</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未完工</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8147</v>
      </c>
      <c r="R120" s="135" t="s">
        <v>8148</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8148</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未完工</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8148</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未完工</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8147</v>
      </c>
      <c r="R123" s="130"/>
    </row>
    <row r="124" spans="1:18" ht="21.6" customHeight="1">
      <c r="A124" s="131" t="s">
        <v>45</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8147</v>
      </c>
      <c r="R124" s="135" t="s">
        <v>8148</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未完工</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8147</v>
      </c>
      <c r="R125" s="135" t="s">
        <v>8148</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未完工</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8147</v>
      </c>
      <c r="R126" s="135" t="s">
        <v>8148</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未完工</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8147</v>
      </c>
      <c r="R127" s="135" t="s">
        <v>8148</v>
      </c>
    </row>
    <row r="128" spans="1:18" ht="21.6" customHeight="1">
      <c r="A128" s="131" t="s">
        <v>44</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8148</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未完工</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8148</v>
      </c>
    </row>
    <row r="130" spans="1:18" ht="21.6" customHeight="1">
      <c r="A130" s="131">
        <v>2375</v>
      </c>
      <c r="B130" s="131" t="str">
        <f>VLOOKUP(A130,門市主檔!A:B,2,FALSE)</f>
        <v>桃縣桃貿店</v>
      </c>
      <c r="C130" s="163" t="str">
        <f>IF(COUNTIFS(IM!$F:$F,A130,IM!$AD:$AD,"O",IM!$X:$X,"&gt;="&amp;$M$1, IM!$X:$X,"&lt;"&amp;$M$2)&gt;0,"V","")</f>
        <v/>
      </c>
      <c r="D130" s="163" t="str">
        <f>IF(AND(C130&lt;&gt;"V", COUNTIFS(IM!$F:$F,A130, IM!$AD:$AD, "O", IM!$X:$X, "&gt;="&amp;$M$2, IM!$X:$X, "&lt;"&amp;$M$3)&gt;0), "V", "")</f>
        <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非當季</v>
      </c>
      <c r="G130" s="131" t="str">
        <f>IF(COUNTIFS('0919門市清單主檔'!C:C,B130,'0919門市清單主檔'!AF:AF,$H$3)=1,
    IF(COUNTIFS(IM!F:F,A130,IM!AC:AC,"*"&amp;$H$3&amp;"*") + COUNTIFS('0919門市清單主檔'!C:C,B130,'0919門市清單主檔'!AF:AF,$H$3) &gt; 1,
       "V","未完工"),"-")</f>
        <v>-</v>
      </c>
      <c r="H130" s="351" t="str">
        <f>IF(COUNTIFS('0919門市清單主檔'!C:C,B130,'0919門市清單主檔'!AG:AG,$H$4)=1,
    IF(COUNTIFS(IM!F:F,A130,IM!AC:AC,"*"&amp;$H$4&amp;"*") + COUNTIFS('0919門市清單主檔'!C:C,B130,'0919門市清單主檔'!AG:AG,$H$4) &gt; 1,
       "V","未完工"),"-")</f>
        <v>未完工</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45849</v>
      </c>
      <c r="L130" s="131" t="str">
        <f>VLOOKUP(A130,'0919門市清單主檔'!B:V,21,FALSE)</f>
        <v>龜山區</v>
      </c>
      <c r="M130" t="str">
        <f>VLOOKUP(A130,門市主檔!A:B,2,FALSE)</f>
        <v>桃縣桃貿店</v>
      </c>
      <c r="Q130" s="130"/>
      <c r="R130" s="135" t="s">
        <v>8148</v>
      </c>
    </row>
    <row r="131" spans="1:18" ht="21.6" customHeight="1">
      <c r="A131" s="131">
        <v>2428</v>
      </c>
      <c r="B131" s="131" t="str">
        <f>VLOOKUP(A131,門市主檔!A:B,2,FALSE)</f>
        <v>龜山文化二</v>
      </c>
      <c r="C131" s="163" t="str">
        <f>IF(COUNTIFS(IM!$F:$F,A131,IM!$AD:$AD,"O",IM!$X:$X,"&gt;="&amp;$M$1, IM!$X:$X,"&lt;"&amp;$M$2)&gt;0,"V","")</f>
        <v/>
      </c>
      <c r="D131" s="163" t="str">
        <f>IF(AND(C131&lt;&gt;"V", COUNTIFS(IM!$F:$F,A131, IM!$AD:$AD, "O", IM!$X:$X, "&gt;="&amp;$M$2, IM!$X:$X, "&lt;"&amp;$M$3)&gt;0), "V", "")</f>
        <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非當季</v>
      </c>
      <c r="G131" s="131" t="str">
        <f>IF(COUNTIFS('0919門市清單主檔'!C:C,B131,'0919門市清單主檔'!AF:AF,$H$3)=1,
    IF(COUNTIFS(IM!F:F,A131,IM!AC:AC,"*"&amp;$H$3&amp;"*") + COUNTIFS('0919門市清單主檔'!C:C,B131,'0919門市清單主檔'!AF:AF,$H$3) &gt; 1,
       "V","未完工"),"-")</f>
        <v>-</v>
      </c>
      <c r="H131" s="351" t="str">
        <f>IF(COUNTIFS('0919門市清單主檔'!C:C,B131,'0919門市清單主檔'!AG:AG,$H$4)=1,
    IF(COUNTIFS(IM!F:F,A131,IM!AC:AC,"*"&amp;$H$4&amp;"*") + COUNTIFS('0919門市清單主檔'!C:C,B131,'0919門市清單主檔'!AG:AG,$H$4) &gt; 1,
       "V","未完工"),"-")</f>
        <v>未完工</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45850</v>
      </c>
      <c r="L131" s="131" t="str">
        <f>VLOOKUP(A131,'0919門市清單主檔'!B:V,21,FALSE)</f>
        <v>龜山區</v>
      </c>
      <c r="M131" t="str">
        <f>VLOOKUP(A131,門市主檔!A:B,2,FALSE)</f>
        <v>龜山文化二</v>
      </c>
      <c r="Q131" s="130"/>
      <c r="R131" s="135" t="s">
        <v>8148</v>
      </c>
    </row>
    <row r="132" spans="1:18" ht="21.6" customHeight="1">
      <c r="A132" s="131">
        <v>2596</v>
      </c>
      <c r="B132" s="131" t="str">
        <f>VLOOKUP(A132,門市主檔!A:B,2,FALSE)</f>
        <v>桃縣桃高店</v>
      </c>
      <c r="C132" s="163" t="str">
        <f>IF(COUNTIFS(IM!$F:$F,A132,IM!$AD:$AD,"O",IM!$X:$X,"&gt;="&amp;$M$1, IM!$X:$X,"&lt;"&amp;$M$2)&gt;0,"V","")</f>
        <v/>
      </c>
      <c r="D132" s="163" t="str">
        <f>IF(AND(C132&lt;&gt;"V", COUNTIFS(IM!$F:$F,A132, IM!$AD:$AD, "O", IM!$X:$X, "&gt;="&amp;$M$2, IM!$X:$X, "&lt;"&amp;$M$3)&gt;0), "V", "")</f>
        <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非當季</v>
      </c>
      <c r="G132" s="131" t="str">
        <f>IF(COUNTIFS('0919門市清單主檔'!C:C,B132,'0919門市清單主檔'!AF:AF,$H$3)=1,
    IF(COUNTIFS(IM!F:F,A132,IM!AC:AC,"*"&amp;$H$3&amp;"*") + COUNTIFS('0919門市清單主檔'!C:C,B132,'0919門市清單主檔'!AF:AF,$H$3) &gt; 1,
       "V","未完工"),"-")</f>
        <v>-</v>
      </c>
      <c r="H132" s="351" t="str">
        <f>IF(COUNTIFS('0919門市清單主檔'!C:C,B132,'0919門市清單主檔'!AG:AG,$H$4)=1,
    IF(COUNTIFS(IM!F:F,A132,IM!AC:AC,"*"&amp;$H$4&amp;"*") + COUNTIFS('0919門市清單主檔'!C:C,B132,'0919門市清單主檔'!AG:AG,$H$4) &gt; 1,
       "V","未完工"),"-")</f>
        <v>未完工</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45851</v>
      </c>
      <c r="L132" s="131" t="str">
        <f>VLOOKUP(A132,'0919門市清單主檔'!B:V,21,FALSE)</f>
        <v>龜山區</v>
      </c>
      <c r="M132" t="str">
        <f>VLOOKUP(A132,門市主檔!A:B,2,FALSE)</f>
        <v>桃縣桃高店</v>
      </c>
      <c r="Q132" s="130"/>
      <c r="R132" s="135" t="s">
        <v>8148</v>
      </c>
    </row>
    <row r="133" spans="1:18" ht="21.6" customHeight="1">
      <c r="A133" s="131">
        <v>2740</v>
      </c>
      <c r="B133" s="131" t="str">
        <f>VLOOKUP(A133,門市主檔!A:B,2,FALSE)</f>
        <v>龜山文化三</v>
      </c>
      <c r="C133" s="163" t="str">
        <f>IF(COUNTIFS(IM!$F:$F,A133,IM!$AD:$AD,"O",IM!$X:$X,"&gt;="&amp;$M$1, IM!$X:$X,"&lt;"&amp;$M$2)&gt;0,"V","")</f>
        <v/>
      </c>
      <c r="D133" s="163" t="str">
        <f>IF(AND(C133&lt;&gt;"V", COUNTIFS(IM!$F:$F,A133, IM!$AD:$AD, "O", IM!$X:$X, "&gt;="&amp;$M$2, IM!$X:$X, "&lt;"&amp;$M$3)&gt;0), "V", "")</f>
        <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非當季</v>
      </c>
      <c r="G133" s="131" t="str">
        <f>IF(COUNTIFS('0919門市清單主檔'!C:C,B133,'0919門市清單主檔'!AF:AF,$H$3)=1,
    IF(COUNTIFS(IM!F:F,A133,IM!AC:AC,"*"&amp;$H$3&amp;"*") + COUNTIFS('0919門市清單主檔'!C:C,B133,'0919門市清單主檔'!AF:AF,$H$3) &gt; 1,
       "V","未完工"),"-")</f>
        <v>-</v>
      </c>
      <c r="H133" s="351" t="str">
        <f>IF(COUNTIFS('0919門市清單主檔'!C:C,B133,'0919門市清單主檔'!AG:AG,$H$4)=1,
    IF(COUNTIFS(IM!F:F,A133,IM!AC:AC,"*"&amp;$H$4&amp;"*") + COUNTIFS('0919門市清單主檔'!C:C,B133,'0919門市清單主檔'!AG:AG,$H$4) &gt; 1,
       "V","未完工"),"-")</f>
        <v>未完工</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45852</v>
      </c>
      <c r="L133" s="131" t="str">
        <f>VLOOKUP(A133,'0919門市清單主檔'!B:V,21,FALSE)</f>
        <v>龜山區</v>
      </c>
      <c r="M133" t="str">
        <f>VLOOKUP(A133,門市主檔!A:B,2,FALSE)</f>
        <v>龜山文化三</v>
      </c>
      <c r="Q133" s="130"/>
      <c r="R133" s="135" t="s">
        <v>8148</v>
      </c>
    </row>
    <row r="134" spans="1:18" ht="21.6" customHeight="1">
      <c r="A134" s="131">
        <v>2763</v>
      </c>
      <c r="B134" s="131" t="str">
        <f>VLOOKUP(A134,門市主檔!A:B,2,FALSE)</f>
        <v>桃縣桃燿店</v>
      </c>
      <c r="C134" s="163" t="str">
        <f>IF(COUNTIFS(IM!$F:$F,A134,IM!$AD:$AD,"O",IM!$X:$X,"&gt;="&amp;$M$1, IM!$X:$X,"&lt;"&amp;$M$2)&gt;0,"V","")</f>
        <v/>
      </c>
      <c r="D134" s="163" t="str">
        <f>IF(AND(C134&lt;&gt;"V", COUNTIFS(IM!$F:$F,A134, IM!$AD:$AD, "O", IM!$X:$X, "&gt;="&amp;$M$2, IM!$X:$X, "&lt;"&amp;$M$3)&gt;0), "V", "")</f>
        <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非當季</v>
      </c>
      <c r="G134" s="131" t="str">
        <f>IF(COUNTIFS('0919門市清單主檔'!C:C,B134,'0919門市清單主檔'!AF:AF,$H$3)=1,
    IF(COUNTIFS(IM!F:F,A134,IM!AC:AC,"*"&amp;$H$3&amp;"*") + COUNTIFS('0919門市清單主檔'!C:C,B134,'0919門市清單主檔'!AF:AF,$H$3) &gt; 1,
       "V","未完工"),"-")</f>
        <v>-</v>
      </c>
      <c r="H134" s="351" t="str">
        <f>IF(COUNTIFS('0919門市清單主檔'!C:C,B134,'0919門市清單主檔'!AG:AG,$H$4)=1,
    IF(COUNTIFS(IM!F:F,A134,IM!AC:AC,"*"&amp;$H$4&amp;"*") + COUNTIFS('0919門市清單主檔'!C:C,B134,'0919門市清單主檔'!AG:AG,$H$4) &gt; 1,
       "V","未完工"),"-")</f>
        <v>未完工</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45853</v>
      </c>
      <c r="L134" s="131" t="str">
        <f>VLOOKUP(A134,'0919門市清單主檔'!B:V,21,FALSE)</f>
        <v>龜山區</v>
      </c>
      <c r="M134" t="str">
        <f>VLOOKUP(A134,門市主檔!A:B,2,FALSE)</f>
        <v>桃縣桃燿店</v>
      </c>
      <c r="Q134" s="130"/>
      <c r="R134" s="135" t="s">
        <v>8148</v>
      </c>
    </row>
    <row r="135" spans="1:18" ht="21.6" customHeight="1">
      <c r="A135" s="131">
        <v>3008</v>
      </c>
      <c r="B135" s="131" t="str">
        <f>VLOOKUP(A135,門市主檔!A:B,2,FALSE)</f>
        <v>龜山香品店</v>
      </c>
      <c r="C135" s="163" t="str">
        <f>IF(COUNTIFS(IM!$F:$F,A135,IM!$AD:$AD,"O",IM!$X:$X,"&gt;="&amp;$M$1, IM!$X:$X,"&lt;"&amp;$M$2)&gt;0,"V","")</f>
        <v/>
      </c>
      <c r="D135" s="163" t="str">
        <f>IF(AND(C135&lt;&gt;"V", COUNTIFS(IM!$F:$F,A135, IM!$AD:$AD, "O", IM!$X:$X, "&gt;="&amp;$M$2, IM!$X:$X, "&lt;"&amp;$M$3)&gt;0), "V", "")</f>
        <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非當季</v>
      </c>
      <c r="G135" s="131" t="str">
        <f>IF(COUNTIFS('0919門市清單主檔'!C:C,B135,'0919門市清單主檔'!AF:AF,$H$3)=1,
    IF(COUNTIFS(IM!F:F,A135,IM!AC:AC,"*"&amp;$H$3&amp;"*") + COUNTIFS('0919門市清單主檔'!C:C,B135,'0919門市清單主檔'!AF:AF,$H$3) &gt; 1,
       "V","未完工"),"-")</f>
        <v>-</v>
      </c>
      <c r="H135" s="351" t="str">
        <f>IF(COUNTIFS('0919門市清單主檔'!C:C,B135,'0919門市清單主檔'!AG:AG,$H$4)=1,
    IF(COUNTIFS(IM!F:F,A135,IM!AC:AC,"*"&amp;$H$4&amp;"*") + COUNTIFS('0919門市清單主檔'!C:C,B135,'0919門市清單主檔'!AG:AG,$H$4) &gt; 1,
       "V","未完工"),"-")</f>
        <v>未完工</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45854</v>
      </c>
      <c r="L135" s="131" t="str">
        <f>VLOOKUP(A135,'0919門市清單主檔'!B:V,21,FALSE)</f>
        <v>龜山區</v>
      </c>
      <c r="M135" t="str">
        <f>VLOOKUP(A135,門市主檔!A:B,2,FALSE)</f>
        <v>龜山香品店</v>
      </c>
      <c r="Q135" s="130"/>
      <c r="R135" s="135" t="s">
        <v>8148</v>
      </c>
    </row>
    <row r="136" spans="1:18" ht="21.6" customHeight="1">
      <c r="A136" s="131">
        <v>3017</v>
      </c>
      <c r="B136" s="131" t="str">
        <f>VLOOKUP(A136,門市主檔!A:B,2,FALSE)</f>
        <v>龜山大同店</v>
      </c>
      <c r="C136" s="163" t="str">
        <f>IF(COUNTIFS(IM!$F:$F,A136,IM!$AD:$AD,"O",IM!$X:$X,"&gt;="&amp;$M$1, IM!$X:$X,"&lt;"&amp;$M$2)&gt;0,"V","")</f>
        <v/>
      </c>
      <c r="D136" s="163" t="str">
        <f>IF(AND(C136&lt;&gt;"V", COUNTIFS(IM!$F:$F,A136, IM!$AD:$AD, "O", IM!$X:$X, "&gt;="&amp;$M$2, IM!$X:$X, "&lt;"&amp;$M$3)&gt;0), "V", "")</f>
        <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非當季</v>
      </c>
      <c r="G136" s="131" t="str">
        <f>IF(COUNTIFS('0919門市清單主檔'!C:C,B136,'0919門市清單主檔'!AF:AF,$H$3)=1,
    IF(COUNTIFS(IM!F:F,A136,IM!AC:AC,"*"&amp;$H$3&amp;"*") + COUNTIFS('0919門市清單主檔'!C:C,B136,'0919門市清單主檔'!AF:AF,$H$3) &gt; 1,
       "V","未完工"),"-")</f>
        <v>-</v>
      </c>
      <c r="H136" s="351" t="str">
        <f>IF(COUNTIFS('0919門市清單主檔'!C:C,B136,'0919門市清單主檔'!AG:AG,$H$4)=1,
    IF(COUNTIFS(IM!F:F,A136,IM!AC:AC,"*"&amp;$H$4&amp;"*") + COUNTIFS('0919門市清單主檔'!C:C,B136,'0919門市清單主檔'!AG:AG,$H$4) &gt; 1,
       "V","未完工"),"-")</f>
        <v>未完工</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45855</v>
      </c>
      <c r="L136" s="131" t="str">
        <f>VLOOKUP(A136,'0919門市清單主檔'!B:V,21,FALSE)</f>
        <v>龜山區</v>
      </c>
      <c r="M136" t="str">
        <f>VLOOKUP(A136,門市主檔!A:B,2,FALSE)</f>
        <v>龜山大同店</v>
      </c>
      <c r="Q136" s="130"/>
      <c r="R136" s="135" t="s">
        <v>8148</v>
      </c>
    </row>
    <row r="137" spans="1:18" ht="21.6" customHeight="1">
      <c r="A137" s="131">
        <v>3220</v>
      </c>
      <c r="B137" s="131" t="str">
        <f>VLOOKUP(A137,門市主檔!A:B,2,FALSE)</f>
        <v>桃縣桃耕店</v>
      </c>
      <c r="C137" s="163" t="str">
        <f>IF(COUNTIFS(IM!$F:$F,A137,IM!$AD:$AD,"O",IM!$X:$X,"&gt;="&amp;$M$1, IM!$X:$X,"&lt;"&amp;$M$2)&gt;0,"V","")</f>
        <v/>
      </c>
      <c r="D137" s="163" t="str">
        <f>IF(AND(C137&lt;&gt;"V", COUNTIFS(IM!$F:$F,A137, IM!$AD:$AD, "O", IM!$X:$X, "&gt;="&amp;$M$2, IM!$X:$X, "&lt;"&amp;$M$3)&gt;0), "V", "")</f>
        <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非當季</v>
      </c>
      <c r="G137" s="131" t="str">
        <f>IF(COUNTIFS('0919門市清單主檔'!C:C,B137,'0919門市清單主檔'!AF:AF,$H$3)=1,
    IF(COUNTIFS(IM!F:F,A137,IM!AC:AC,"*"&amp;$H$3&amp;"*") + COUNTIFS('0919門市清單主檔'!C:C,B137,'0919門市清單主檔'!AF:AF,$H$3) &gt; 1,
       "V","未完工"),"-")</f>
        <v>-</v>
      </c>
      <c r="H137" s="351" t="str">
        <f>IF(COUNTIFS('0919門市清單主檔'!C:C,B137,'0919門市清單主檔'!AG:AG,$H$4)=1,
    IF(COUNTIFS(IM!F:F,A137,IM!AC:AC,"*"&amp;$H$4&amp;"*") + COUNTIFS('0919門市清單主檔'!C:C,B137,'0919門市清單主檔'!AG:AG,$H$4) &gt; 1,
       "V","未完工"),"-")</f>
        <v>未完工</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45856</v>
      </c>
      <c r="L137" s="131" t="str">
        <f>VLOOKUP(A137,'0919門市清單主檔'!B:V,21,FALSE)</f>
        <v>龜山區</v>
      </c>
      <c r="M137" t="str">
        <f>VLOOKUP(A137,門市主檔!A:B,2,FALSE)</f>
        <v>桃縣桃耕店</v>
      </c>
      <c r="Q137" s="130"/>
      <c r="R137" s="135" t="s">
        <v>8148</v>
      </c>
    </row>
    <row r="138" spans="1:18" ht="21.6" customHeight="1">
      <c r="A138" s="131">
        <v>3692</v>
      </c>
      <c r="B138" s="131" t="str">
        <f>VLOOKUP(A138,門市主檔!A:B,2,FALSE)</f>
        <v>龜山頂湖店</v>
      </c>
      <c r="C138" s="163" t="str">
        <f>IF(COUNTIFS(IM!$F:$F,A138,IM!$AD:$AD,"O",IM!$X:$X,"&gt;="&amp;$M$1, IM!$X:$X,"&lt;"&amp;$M$2)&gt;0,"V","")</f>
        <v/>
      </c>
      <c r="D138" s="163" t="str">
        <f>IF(AND(C138&lt;&gt;"V", COUNTIFS(IM!$F:$F,A138, IM!$AD:$AD, "O", IM!$X:$X, "&gt;="&amp;$M$2, IM!$X:$X, "&lt;"&amp;$M$3)&gt;0), "V", "")</f>
        <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非當季</v>
      </c>
      <c r="G138" s="131" t="str">
        <f>IF(COUNTIFS('0919門市清單主檔'!C:C,B138,'0919門市清單主檔'!AF:AF,$H$3)=1,
    IF(COUNTIFS(IM!F:F,A138,IM!AC:AC,"*"&amp;$H$3&amp;"*") + COUNTIFS('0919門市清單主檔'!C:C,B138,'0919門市清單主檔'!AF:AF,$H$3) &gt; 1,
       "V","未完工"),"-")</f>
        <v>-</v>
      </c>
      <c r="H138" s="351" t="str">
        <f>IF(COUNTIFS('0919門市清單主檔'!C:C,B138,'0919門市清單主檔'!AG:AG,$H$4)=1,
    IF(COUNTIFS(IM!F:F,A138,IM!AC:AC,"*"&amp;$H$4&amp;"*") + COUNTIFS('0919門市清單主檔'!C:C,B138,'0919門市清單主檔'!AG:AG,$H$4) &gt; 1,
       "V","未完工"),"-")</f>
        <v>未完工</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45857</v>
      </c>
      <c r="L138" s="131" t="str">
        <f>VLOOKUP(A138,'0919門市清單主檔'!B:V,21,FALSE)</f>
        <v>龜山區</v>
      </c>
      <c r="M138" t="str">
        <f>VLOOKUP(A138,門市主檔!A:B,2,FALSE)</f>
        <v>龜山頂湖店</v>
      </c>
      <c r="Q138" s="130"/>
      <c r="R138" s="135" t="s">
        <v>8148</v>
      </c>
    </row>
    <row r="139" spans="1:18" ht="21.6" customHeight="1">
      <c r="A139" s="131">
        <v>3749</v>
      </c>
      <c r="B139" s="131" t="str">
        <f>VLOOKUP(A139,門市主檔!A:B,2,FALSE)</f>
        <v>龜山長庚科大</v>
      </c>
      <c r="C139" s="163" t="str">
        <f>IF(COUNTIFS(IM!$F:$F,A139,IM!$AD:$AD,"O",IM!$X:$X,"&gt;="&amp;$M$1, IM!$X:$X,"&lt;"&amp;$M$2)&gt;0,"V","")</f>
        <v/>
      </c>
      <c r="D139" s="163" t="str">
        <f>IF(AND(C139&lt;&gt;"V", COUNTIFS(IM!$F:$F,A139, IM!$AD:$AD, "O", IM!$X:$X, "&gt;="&amp;$M$2, IM!$X:$X, "&lt;"&amp;$M$3)&gt;0), "V", "")</f>
        <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非當季</v>
      </c>
      <c r="G139" s="131" t="str">
        <f>IF(COUNTIFS('0919門市清單主檔'!C:C,B139,'0919門市清單主檔'!AF:AF,$H$3)=1,
    IF(COUNTIFS(IM!F:F,A139,IM!AC:AC,"*"&amp;$H$3&amp;"*") + COUNTIFS('0919門市清單主檔'!C:C,B139,'0919門市清單主檔'!AF:AF,$H$3) &gt; 1,
       "V","未完工"),"-")</f>
        <v>-</v>
      </c>
      <c r="H139" s="351" t="str">
        <f>IF(COUNTIFS('0919門市清單主檔'!C:C,B139,'0919門市清單主檔'!AG:AG,$H$4)=1,
    IF(COUNTIFS(IM!F:F,A139,IM!AC:AC,"*"&amp;$H$4&amp;"*") + COUNTIFS('0919門市清單主檔'!C:C,B139,'0919門市清單主檔'!AG:AG,$H$4) &gt; 1,
       "V","未完工"),"-")</f>
        <v>未完工</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45858</v>
      </c>
      <c r="L139" s="131" t="str">
        <f>VLOOKUP(A139,'0919門市清單主檔'!B:V,21,FALSE)</f>
        <v>龜山區</v>
      </c>
      <c r="M139" t="str">
        <f>VLOOKUP(A139,門市主檔!A:B,2,FALSE)</f>
        <v>龜山長庚科大</v>
      </c>
      <c r="Q139" s="130"/>
      <c r="R139" s="135" t="s">
        <v>8148</v>
      </c>
    </row>
    <row r="140" spans="1:18" ht="21.6" customHeight="1">
      <c r="A140" s="131">
        <v>4007</v>
      </c>
      <c r="B140" s="131" t="str">
        <f>VLOOKUP(A140,門市主檔!A:B,2,FALSE)</f>
        <v>龜山長庚店</v>
      </c>
      <c r="C140" s="163" t="str">
        <f>IF(COUNTIFS(IM!$F:$F,A140,IM!$AD:$AD,"O",IM!$X:$X,"&gt;="&amp;$M$1, IM!$X:$X,"&lt;"&amp;$M$2)&gt;0,"V","")</f>
        <v/>
      </c>
      <c r="D140" s="163" t="str">
        <f>IF(AND(C140&lt;&gt;"V", COUNTIFS(IM!$F:$F,A140, IM!$AD:$AD, "O", IM!$X:$X, "&gt;="&amp;$M$2, IM!$X:$X, "&lt;"&amp;$M$3)&gt;0), "V", "")</f>
        <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非當季</v>
      </c>
      <c r="G140" s="131" t="str">
        <f>IF(COUNTIFS('0919門市清單主檔'!C:C,B140,'0919門市清單主檔'!AF:AF,$H$3)=1,
    IF(COUNTIFS(IM!F:F,A140,IM!AC:AC,"*"&amp;$H$3&amp;"*") + COUNTIFS('0919門市清單主檔'!C:C,B140,'0919門市清單主檔'!AF:AF,$H$3) &gt; 1,
       "V","未完工"),"-")</f>
        <v>-</v>
      </c>
      <c r="H140" s="351" t="str">
        <f>IF(COUNTIFS('0919門市清單主檔'!C:C,B140,'0919門市清單主檔'!AG:AG,$H$4)=1,
    IF(COUNTIFS(IM!F:F,A140,IM!AC:AC,"*"&amp;$H$4&amp;"*") + COUNTIFS('0919門市清單主檔'!C:C,B140,'0919門市清單主檔'!AG:AG,$H$4) &gt; 1,
       "V","未完工"),"-")</f>
        <v>未完工</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45859</v>
      </c>
      <c r="L140" s="131" t="str">
        <f>VLOOKUP(A140,'0919門市清單主檔'!B:V,21,FALSE)</f>
        <v>龜山區</v>
      </c>
      <c r="M140" t="str">
        <f>VLOOKUP(A140,門市主檔!A:B,2,FALSE)</f>
        <v>龜山長庚店</v>
      </c>
      <c r="Q140" s="130"/>
      <c r="R140" s="135" t="s">
        <v>8148</v>
      </c>
    </row>
    <row r="141" spans="1:18" ht="21.6" customHeight="1">
      <c r="A141" s="131">
        <v>4035</v>
      </c>
      <c r="B141" s="131" t="str">
        <f>VLOOKUP(A141,門市主檔!A:B,2,FALSE)</f>
        <v>龜山南上店</v>
      </c>
      <c r="C141" s="163" t="str">
        <f>IF(COUNTIFS(IM!$F:$F,A141,IM!$AD:$AD,"O",IM!$X:$X,"&gt;="&amp;$M$1, IM!$X:$X,"&lt;"&amp;$M$2)&gt;0,"V","")</f>
        <v/>
      </c>
      <c r="D141" s="163" t="str">
        <f>IF(AND(C141&lt;&gt;"V", COUNTIFS(IM!$F:$F,A141, IM!$AD:$AD, "O", IM!$X:$X, "&gt;="&amp;$M$2, IM!$X:$X, "&lt;"&amp;$M$3)&gt;0), "V", "")</f>
        <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非當季</v>
      </c>
      <c r="G141" s="131" t="str">
        <f>IF(COUNTIFS('0919門市清單主檔'!C:C,B141,'0919門市清單主檔'!AF:AF,$H$3)=1,
    IF(COUNTIFS(IM!F:F,A141,IM!AC:AC,"*"&amp;$H$3&amp;"*") + COUNTIFS('0919門市清單主檔'!C:C,B141,'0919門市清單主檔'!AF:AF,$H$3) &gt; 1,
       "V","未完工"),"-")</f>
        <v>-</v>
      </c>
      <c r="H141" s="351" t="str">
        <f>IF(COUNTIFS('0919門市清單主檔'!C:C,B141,'0919門市清單主檔'!AG:AG,$H$4)=1,
    IF(COUNTIFS(IM!F:F,A141,IM!AC:AC,"*"&amp;$H$4&amp;"*") + COUNTIFS('0919門市清單主檔'!C:C,B141,'0919門市清單主檔'!AG:AG,$H$4) &gt; 1,
       "V","未完工"),"-")</f>
        <v>未完工</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45860</v>
      </c>
      <c r="L141" s="131" t="str">
        <f>VLOOKUP(A141,'0919門市清單主檔'!B:V,21,FALSE)</f>
        <v>龜山區</v>
      </c>
      <c r="M141" t="str">
        <f>VLOOKUP(A141,門市主檔!A:B,2,FALSE)</f>
        <v>龜山南上店</v>
      </c>
      <c r="Q141" s="130"/>
      <c r="R141" s="135" t="s">
        <v>8148</v>
      </c>
    </row>
    <row r="142" spans="1:18" ht="21.6" customHeight="1">
      <c r="A142" s="131">
        <v>4197</v>
      </c>
      <c r="B142" s="131" t="str">
        <f>VLOOKUP(A142,門市主檔!A:B,2,FALSE)</f>
        <v>龜山崇優店</v>
      </c>
      <c r="C142" s="163" t="str">
        <f>IF(COUNTIFS(IM!$F:$F,A142,IM!$AD:$AD,"O",IM!$X:$X,"&gt;="&amp;$M$1, IM!$X:$X,"&lt;"&amp;$M$2)&gt;0,"V","")</f>
        <v/>
      </c>
      <c r="D142" s="163" t="str">
        <f>IF(AND(C142&lt;&gt;"V", COUNTIFS(IM!$F:$F,A142, IM!$AD:$AD, "O", IM!$X:$X, "&gt;="&amp;$M$2, IM!$X:$X, "&lt;"&amp;$M$3)&gt;0), "V", "")</f>
        <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非當季</v>
      </c>
      <c r="G142" s="131" t="str">
        <f>IF(COUNTIFS('0919門市清單主檔'!C:C,B142,'0919門市清單主檔'!AF:AF,$H$3)=1,
    IF(COUNTIFS(IM!F:F,A142,IM!AC:AC,"*"&amp;$H$3&amp;"*") + COUNTIFS('0919門市清單主檔'!C:C,B142,'0919門市清單主檔'!AF:AF,$H$3) &gt; 1,
       "V","未完工"),"-")</f>
        <v>-</v>
      </c>
      <c r="H142" s="351" t="str">
        <f>IF(COUNTIFS('0919門市清單主檔'!C:C,B142,'0919門市清單主檔'!AG:AG,$H$4)=1,
    IF(COUNTIFS(IM!F:F,A142,IM!AC:AC,"*"&amp;$H$4&amp;"*") + COUNTIFS('0919門市清單主檔'!C:C,B142,'0919門市清單主檔'!AG:AG,$H$4) &gt; 1,
       "V","未完工"),"-")</f>
        <v>未完工</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
      </c>
      <c r="K142" s="137">
        <v>45861</v>
      </c>
      <c r="L142" s="131" t="str">
        <f>VLOOKUP(A142,'0919門市清單主檔'!B:V,21,FALSE)</f>
        <v>龜山區</v>
      </c>
      <c r="M142" t="str">
        <f>VLOOKUP(A142,門市主檔!A:B,2,FALSE)</f>
        <v>龜山崇優店</v>
      </c>
      <c r="Q142" s="130"/>
      <c r="R142" s="135" t="s">
        <v>8148</v>
      </c>
    </row>
    <row r="143" spans="1:18" ht="21.6" customHeight="1">
      <c r="A143" s="131">
        <v>4311</v>
      </c>
      <c r="B143" s="131" t="str">
        <f>VLOOKUP(A143,門市主檔!A:B,2,FALSE)</f>
        <v>龜山文邑店</v>
      </c>
      <c r="C143" s="163" t="str">
        <f>IF(COUNTIFS(IM!$F:$F,A143,IM!$AD:$AD,"O",IM!$X:$X,"&gt;="&amp;$M$1, IM!$X:$X,"&lt;"&amp;$M$2)&gt;0,"V","")</f>
        <v/>
      </c>
      <c r="D143" s="163" t="str">
        <f>IF(AND(C143&lt;&gt;"V", COUNTIFS(IM!$F:$F,A143, IM!$AD:$AD, "O", IM!$X:$X, "&gt;="&amp;$M$2, IM!$X:$X, "&lt;"&amp;$M$3)&gt;0), "V", "")</f>
        <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非當季</v>
      </c>
      <c r="G143" s="131" t="str">
        <f>IF(COUNTIFS('0919門市清單主檔'!C:C,B143,'0919門市清單主檔'!AF:AF,$H$3)=1,
    IF(COUNTIFS(IM!F:F,A143,IM!AC:AC,"*"&amp;$H$3&amp;"*") + COUNTIFS('0919門市清單主檔'!C:C,B143,'0919門市清單主檔'!AF:AF,$H$3) &gt; 1,
       "V","未完工"),"-")</f>
        <v>-</v>
      </c>
      <c r="H143" s="351" t="str">
        <f>IF(COUNTIFS('0919門市清單主檔'!C:C,B143,'0919門市清單主檔'!AG:AG,$H$4)=1,
    IF(COUNTIFS(IM!F:F,A143,IM!AC:AC,"*"&amp;$H$4&amp;"*") + COUNTIFS('0919門市清單主檔'!C:C,B143,'0919門市清單主檔'!AG:AG,$H$4) &gt; 1,
       "V","未完工"),"-")</f>
        <v>未完工</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45862</v>
      </c>
      <c r="L143" s="131" t="str">
        <f>VLOOKUP(A143,'0919門市清單主檔'!B:V,21,FALSE)</f>
        <v>龜山區</v>
      </c>
      <c r="M143" t="str">
        <f>VLOOKUP(A143,門市主檔!A:B,2,FALSE)</f>
        <v>龜山文邑店</v>
      </c>
      <c r="Q143" s="130"/>
      <c r="R143" s="135" t="s">
        <v>8148</v>
      </c>
    </row>
    <row r="144" spans="1:18" ht="21.6" customHeight="1">
      <c r="A144" s="131">
        <v>4424</v>
      </c>
      <c r="B144" s="131" t="str">
        <f>VLOOKUP(A144,門市主檔!A:B,2,FALSE)</f>
        <v>桃縣桃亞二店</v>
      </c>
      <c r="C144" s="163" t="str">
        <f>IF(COUNTIFS(IM!$F:$F,A144,IM!$AD:$AD,"O",IM!$X:$X,"&gt;="&amp;$M$1, IM!$X:$X,"&lt;"&amp;$M$2)&gt;0,"V","")</f>
        <v/>
      </c>
      <c r="D144" s="163" t="str">
        <f>IF(AND(C144&lt;&gt;"V", COUNTIFS(IM!$F:$F,A144, IM!$AD:$AD, "O", IM!$X:$X, "&gt;="&amp;$M$2, IM!$X:$X, "&lt;"&amp;$M$3)&gt;0), "V", "")</f>
        <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非當季</v>
      </c>
      <c r="G144" s="131" t="str">
        <f>IF(COUNTIFS('0919門市清單主檔'!C:C,B144,'0919門市清單主檔'!AF:AF,$H$3)=1,
    IF(COUNTIFS(IM!F:F,A144,IM!AC:AC,"*"&amp;$H$3&amp;"*") + COUNTIFS('0919門市清單主檔'!C:C,B144,'0919門市清單主檔'!AF:AF,$H$3) &gt; 1,
       "V","未完工"),"-")</f>
        <v>-</v>
      </c>
      <c r="H144" s="351" t="str">
        <f>IF(COUNTIFS('0919門市清單主檔'!C:C,B144,'0919門市清單主檔'!AG:AG,$H$4)=1,
    IF(COUNTIFS(IM!F:F,A144,IM!AC:AC,"*"&amp;$H$4&amp;"*") + COUNTIFS('0919門市清單主檔'!C:C,B144,'0919門市清單主檔'!AG:AG,$H$4) &gt; 1,
       "V","未完工"),"-")</f>
        <v>未完工</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45863</v>
      </c>
      <c r="L144" s="131" t="str">
        <f>VLOOKUP(A144,'0919門市清單主檔'!B:V,21,FALSE)</f>
        <v>龜山區</v>
      </c>
      <c r="M144" t="str">
        <f>VLOOKUP(A144,門市主檔!A:B,2,FALSE)</f>
        <v>桃縣桃亞二店</v>
      </c>
      <c r="Q144" s="130"/>
      <c r="R144" s="135" t="s">
        <v>8148</v>
      </c>
    </row>
    <row r="145" spans="1:18" ht="21.6" customHeight="1">
      <c r="A145" s="131">
        <v>4503</v>
      </c>
      <c r="B145" s="131" t="str">
        <f>VLOOKUP(A145,門市主檔!A:B,2,FALSE)</f>
        <v>龜山復恆店</v>
      </c>
      <c r="C145" s="163" t="str">
        <f>IF(COUNTIFS(IM!$F:$F,A145,IM!$AD:$AD,"O",IM!$X:$X,"&gt;="&amp;$M$1, IM!$X:$X,"&lt;"&amp;$M$2)&gt;0,"V","")</f>
        <v/>
      </c>
      <c r="D145" s="163" t="str">
        <f>IF(AND(C145&lt;&gt;"V", COUNTIFS(IM!$F:$F,A145, IM!$AD:$AD, "O", IM!$X:$X, "&gt;="&amp;$M$2, IM!$X:$X, "&lt;"&amp;$M$3)&gt;0), "V", "")</f>
        <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非當季</v>
      </c>
      <c r="G145" s="131" t="str">
        <f>IF(COUNTIFS('0919門市清單主檔'!C:C,B145,'0919門市清單主檔'!AF:AF,$H$3)=1,
    IF(COUNTIFS(IM!F:F,A145,IM!AC:AC,"*"&amp;$H$3&amp;"*") + COUNTIFS('0919門市清單主檔'!C:C,B145,'0919門市清單主檔'!AF:AF,$H$3) &gt; 1,
       "V","未完工"),"-")</f>
        <v>-</v>
      </c>
      <c r="H145" s="351" t="str">
        <f>IF(COUNTIFS('0919門市清單主檔'!C:C,B145,'0919門市清單主檔'!AG:AG,$H$4)=1,
    IF(COUNTIFS(IM!F:F,A145,IM!AC:AC,"*"&amp;$H$4&amp;"*") + COUNTIFS('0919門市清單主檔'!C:C,B145,'0919門市清單主檔'!AG:AG,$H$4) &gt; 1,
       "V","未完工"),"-")</f>
        <v>未完工</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45864</v>
      </c>
      <c r="L145" s="131" t="str">
        <f>VLOOKUP(A145,'0919門市清單主檔'!B:V,21,FALSE)</f>
        <v>龜山區</v>
      </c>
      <c r="M145" t="str">
        <f>VLOOKUP(A145,門市主檔!A:B,2,FALSE)</f>
        <v>龜山復恆店</v>
      </c>
      <c r="Q145" s="130"/>
      <c r="R145" s="135" t="s">
        <v>8148</v>
      </c>
    </row>
    <row r="146" spans="1:18" ht="21.6" customHeight="1">
      <c r="A146" s="131">
        <v>4629</v>
      </c>
      <c r="B146" s="131" t="str">
        <f>VLOOKUP(A146,門市主檔!A:B,2,FALSE)</f>
        <v>龜山警大店</v>
      </c>
      <c r="C146" s="163" t="str">
        <f>IF(COUNTIFS(IM!$F:$F,A146,IM!$AD:$AD,"O",IM!$X:$X,"&gt;="&amp;$M$1, IM!$X:$X,"&lt;"&amp;$M$2)&gt;0,"V","")</f>
        <v/>
      </c>
      <c r="D146" s="163" t="str">
        <f>IF(AND(C146&lt;&gt;"V", COUNTIFS(IM!$F:$F,A146, IM!$AD:$AD, "O", IM!$X:$X, "&gt;="&amp;$M$2, IM!$X:$X, "&lt;"&amp;$M$3)&gt;0), "V", "")</f>
        <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非當季</v>
      </c>
      <c r="G146" s="131" t="str">
        <f>IF(COUNTIFS('0919門市清單主檔'!C:C,B146,'0919門市清單主檔'!AF:AF,$H$3)=1,
    IF(COUNTIFS(IM!F:F,A146,IM!AC:AC,"*"&amp;$H$3&amp;"*") + COUNTIFS('0919門市清單主檔'!C:C,B146,'0919門市清單主檔'!AF:AF,$H$3) &gt; 1,
       "V","未完工"),"-")</f>
        <v>-</v>
      </c>
      <c r="H146" s="351" t="str">
        <f>IF(COUNTIFS('0919門市清單主檔'!C:C,B146,'0919門市清單主檔'!AG:AG,$H$4)=1,
    IF(COUNTIFS(IM!F:F,A146,IM!AC:AC,"*"&amp;$H$4&amp;"*") + COUNTIFS('0919門市清單主檔'!C:C,B146,'0919門市清單主檔'!AG:AG,$H$4) &gt; 1,
       "V","未完工"),"-")</f>
        <v>未完工</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45865</v>
      </c>
      <c r="L146" s="131" t="str">
        <f>VLOOKUP(A146,'0919門市清單主檔'!B:V,21,FALSE)</f>
        <v>龜山區</v>
      </c>
      <c r="M146" t="str">
        <f>VLOOKUP(A146,門市主檔!A:B,2,FALSE)</f>
        <v>龜山警大店</v>
      </c>
      <c r="Q146" s="130"/>
      <c r="R146" s="135" t="s">
        <v>8148</v>
      </c>
    </row>
    <row r="147" spans="1:18" ht="21.6" customHeight="1">
      <c r="A147" s="131">
        <v>4685</v>
      </c>
      <c r="B147" s="131" t="str">
        <f>VLOOKUP(A147,門市主檔!A:B,2,FALSE)</f>
        <v>龜山新路店</v>
      </c>
      <c r="C147" s="163" t="str">
        <f>IF(COUNTIFS(IM!$F:$F,A147,IM!$AD:$AD,"O",IM!$X:$X,"&gt;="&amp;$M$1, IM!$X:$X,"&lt;"&amp;$M$2)&gt;0,"V","")</f>
        <v/>
      </c>
      <c r="D147" s="163" t="str">
        <f>IF(AND(C147&lt;&gt;"V", COUNTIFS(IM!$F:$F,A147, IM!$AD:$AD, "O", IM!$X:$X, "&gt;="&amp;$M$2, IM!$X:$X, "&lt;"&amp;$M$3)&gt;0), "V", "")</f>
        <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非當季</v>
      </c>
      <c r="G147" s="131" t="str">
        <f>IF(COUNTIFS('0919門市清單主檔'!C:C,B147,'0919門市清單主檔'!AF:AF,$H$3)=1,
    IF(COUNTIFS(IM!F:F,A147,IM!AC:AC,"*"&amp;$H$3&amp;"*") + COUNTIFS('0919門市清單主檔'!C:C,B147,'0919門市清單主檔'!AF:AF,$H$3) &gt; 1,
       "V","未完工"),"-")</f>
        <v>-</v>
      </c>
      <c r="H147" s="351" t="str">
        <f>IF(COUNTIFS('0919門市清單主檔'!C:C,B147,'0919門市清單主檔'!AG:AG,$H$4)=1,
    IF(COUNTIFS(IM!F:F,A147,IM!AC:AC,"*"&amp;$H$4&amp;"*") + COUNTIFS('0919門市清單主檔'!C:C,B147,'0919門市清單主檔'!AG:AG,$H$4) &gt; 1,
       "V","未完工"),"-")</f>
        <v>未完工</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45866</v>
      </c>
      <c r="L147" s="131" t="str">
        <f>VLOOKUP(A147,'0919門市清單主檔'!B:V,21,FALSE)</f>
        <v>龜山區</v>
      </c>
      <c r="M147" t="str">
        <f>VLOOKUP(A147,門市主檔!A:B,2,FALSE)</f>
        <v>龜山新路店</v>
      </c>
      <c r="Q147" s="130"/>
      <c r="R147" s="135" t="s">
        <v>8148</v>
      </c>
    </row>
    <row r="148" spans="1:18" ht="21.6" customHeight="1">
      <c r="A148" s="131">
        <v>4690</v>
      </c>
      <c r="B148" s="131" t="str">
        <f>VLOOKUP(A148,門市主檔!A:B,2,FALSE)</f>
        <v>龜山同福店</v>
      </c>
      <c r="C148" s="163" t="str">
        <f>IF(COUNTIFS(IM!$F:$F,A148,IM!$AD:$AD,"O",IM!$X:$X,"&gt;="&amp;$M$1, IM!$X:$X,"&lt;"&amp;$M$2)&gt;0,"V","")</f>
        <v/>
      </c>
      <c r="D148" s="163" t="str">
        <f>IF(AND(C148&lt;&gt;"V", COUNTIFS(IM!$F:$F,A148, IM!$AD:$AD, "O", IM!$X:$X, "&gt;="&amp;$M$2, IM!$X:$X, "&lt;"&amp;$M$3)&gt;0), "V", "")</f>
        <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非當季</v>
      </c>
      <c r="G148" s="131" t="str">
        <f>IF(COUNTIFS('0919門市清單主檔'!C:C,B148,'0919門市清單主檔'!AF:AF,$H$3)=1,
    IF(COUNTIFS(IM!F:F,A148,IM!AC:AC,"*"&amp;$H$3&amp;"*") + COUNTIFS('0919門市清單主檔'!C:C,B148,'0919門市清單主檔'!AF:AF,$H$3) &gt; 1,
       "V","未完工"),"-")</f>
        <v>-</v>
      </c>
      <c r="H148" s="351" t="str">
        <f>IF(COUNTIFS('0919門市清單主檔'!C:C,B148,'0919門市清單主檔'!AG:AG,$H$4)=1,
    IF(COUNTIFS(IM!F:F,A148,IM!AC:AC,"*"&amp;$H$4&amp;"*") + COUNTIFS('0919門市清單主檔'!C:C,B148,'0919門市清單主檔'!AG:AG,$H$4) &gt; 1,
       "V","未完工"),"-")</f>
        <v>未完工</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45867</v>
      </c>
      <c r="L148" s="131" t="str">
        <f>VLOOKUP(A148,'0919門市清單主檔'!B:V,21,FALSE)</f>
        <v>龜山區</v>
      </c>
      <c r="M148" t="str">
        <f>VLOOKUP(A148,門市主檔!A:B,2,FALSE)</f>
        <v>龜山同福店</v>
      </c>
      <c r="Q148" s="130"/>
      <c r="R148" s="135" t="s">
        <v>8148</v>
      </c>
    </row>
    <row r="149" spans="1:18" ht="21.6" customHeight="1">
      <c r="A149" s="131">
        <v>4825</v>
      </c>
      <c r="B149" s="131" t="str">
        <f>VLOOKUP(A149,門市主檔!A:B,2,FALSE)</f>
        <v>龜山兔子坑</v>
      </c>
      <c r="C149" s="163" t="str">
        <f>IF(COUNTIFS(IM!$F:$F,A149,IM!$AD:$AD,"O",IM!$X:$X,"&gt;="&amp;$M$1, IM!$X:$X,"&lt;"&amp;$M$2)&gt;0,"V","")</f>
        <v/>
      </c>
      <c r="D149" s="163" t="str">
        <f>IF(AND(C149&lt;&gt;"V", COUNTIFS(IM!$F:$F,A149, IM!$AD:$AD, "O", IM!$X:$X, "&gt;="&amp;$M$2, IM!$X:$X, "&lt;"&amp;$M$3)&gt;0), "V", "")</f>
        <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非當季</v>
      </c>
      <c r="G149" s="131" t="str">
        <f>IF(COUNTIFS('0919門市清單主檔'!C:C,B149,'0919門市清單主檔'!AF:AF,$H$3)=1,
    IF(COUNTIFS(IM!F:F,A149,IM!AC:AC,"*"&amp;$H$3&amp;"*") + COUNTIFS('0919門市清單主檔'!C:C,B149,'0919門市清單主檔'!AF:AF,$H$3) &gt; 1,
       "V","未完工"),"-")</f>
        <v>-</v>
      </c>
      <c r="H149" s="351" t="str">
        <f>IF(COUNTIFS('0919門市清單主檔'!C:C,B149,'0919門市清單主檔'!AG:AG,$H$4)=1,
    IF(COUNTIFS(IM!F:F,A149,IM!AC:AC,"*"&amp;$H$4&amp;"*") + COUNTIFS('0919門市清單主檔'!C:C,B149,'0919門市清單主檔'!AG:AG,$H$4) &gt; 1,
       "V","未完工"),"-")</f>
        <v>未完工</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45868</v>
      </c>
      <c r="L149" s="131" t="str">
        <f>VLOOKUP(A149,'0919門市清單主檔'!B:V,21,FALSE)</f>
        <v>龜山區</v>
      </c>
      <c r="M149" t="str">
        <f>VLOOKUP(A149,門市主檔!A:B,2,FALSE)</f>
        <v>龜山兔子坑</v>
      </c>
      <c r="Q149" s="130"/>
      <c r="R149" s="135" t="s">
        <v>8148</v>
      </c>
    </row>
    <row r="150" spans="1:18" ht="21.6" customHeight="1">
      <c r="A150" s="131">
        <v>4902</v>
      </c>
      <c r="B150" s="131" t="str">
        <f>VLOOKUP(A150,門市主檔!A:B,2,FALSE)</f>
        <v>龜山玄武店</v>
      </c>
      <c r="C150" s="163" t="str">
        <f>IF(COUNTIFS(IM!$F:$F,A150,IM!$AD:$AD,"O",IM!$X:$X,"&gt;="&amp;$M$1, IM!$X:$X,"&lt;"&amp;$M$2)&gt;0,"V","")</f>
        <v/>
      </c>
      <c r="D150" s="163" t="str">
        <f>IF(AND(C150&lt;&gt;"V", COUNTIFS(IM!$F:$F,A150, IM!$AD:$AD, "O", IM!$X:$X, "&gt;="&amp;$M$2, IM!$X:$X, "&lt;"&amp;$M$3)&gt;0), "V", "")</f>
        <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非當季</v>
      </c>
      <c r="G150" s="131" t="str">
        <f>IF(COUNTIFS('0919門市清單主檔'!C:C,B150,'0919門市清單主檔'!AF:AF,$H$3)=1,
    IF(COUNTIFS(IM!F:F,A150,IM!AC:AC,"*"&amp;$H$3&amp;"*") + COUNTIFS('0919門市清單主檔'!C:C,B150,'0919門市清單主檔'!AF:AF,$H$3) &gt; 1,
       "V","未完工"),"-")</f>
        <v>-</v>
      </c>
      <c r="H150" s="351" t="str">
        <f>IF(COUNTIFS('0919門市清單主檔'!C:C,B150,'0919門市清單主檔'!AG:AG,$H$4)=1,
    IF(COUNTIFS(IM!F:F,A150,IM!AC:AC,"*"&amp;$H$4&amp;"*") + COUNTIFS('0919門市清單主檔'!C:C,B150,'0919門市清單主檔'!AG:AG,$H$4) &gt; 1,
       "V","未完工"),"-")</f>
        <v>未完工</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45869</v>
      </c>
      <c r="L150" s="131" t="str">
        <f>VLOOKUP(A150,'0919門市清單主檔'!B:V,21,FALSE)</f>
        <v>龜山區</v>
      </c>
      <c r="M150" t="str">
        <f>VLOOKUP(A150,門市主檔!A:B,2,FALSE)</f>
        <v>龜山玄武店</v>
      </c>
      <c r="Q150" s="130"/>
      <c r="R150" s="135" t="s">
        <v>8148</v>
      </c>
    </row>
    <row r="151" spans="1:18" ht="21.6" customHeight="1">
      <c r="A151" s="131">
        <v>4933</v>
      </c>
      <c r="B151" s="131" t="str">
        <f>VLOOKUP(A151,門市主檔!A:B,2,FALSE)</f>
        <v>龜山連莊店</v>
      </c>
      <c r="C151" s="163" t="str">
        <f>IF(COUNTIFS(IM!$F:$F,A151,IM!$AD:$AD,"O",IM!$X:$X,"&gt;="&amp;$M$1, IM!$X:$X,"&lt;"&amp;$M$2)&gt;0,"V","")</f>
        <v/>
      </c>
      <c r="D151" s="163" t="str">
        <f>IF(AND(C151&lt;&gt;"V", COUNTIFS(IM!$F:$F,A151, IM!$AD:$AD, "O", IM!$X:$X, "&gt;="&amp;$M$2, IM!$X:$X, "&lt;"&amp;$M$3)&gt;0), "V", "")</f>
        <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非當季</v>
      </c>
      <c r="G151" s="131" t="str">
        <f>IF(COUNTIFS('0919門市清單主檔'!C:C,B151,'0919門市清單主檔'!AF:AF,$H$3)=1,
    IF(COUNTIFS(IM!F:F,A151,IM!AC:AC,"*"&amp;$H$3&amp;"*") + COUNTIFS('0919門市清單主檔'!C:C,B151,'0919門市清單主檔'!AF:AF,$H$3) &gt; 1,
       "V","未完工"),"-")</f>
        <v>-</v>
      </c>
      <c r="H151" s="351" t="str">
        <f>IF(COUNTIFS('0919門市清單主檔'!C:C,B151,'0919門市清單主檔'!AG:AG,$H$4)=1,
    IF(COUNTIFS(IM!F:F,A151,IM!AC:AC,"*"&amp;$H$4&amp;"*") + COUNTIFS('0919門市清單主檔'!C:C,B151,'0919門市清單主檔'!AG:AG,$H$4) &gt; 1,
       "V","未完工"),"-")</f>
        <v>未完工</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45870</v>
      </c>
      <c r="L151" s="131" t="str">
        <f>VLOOKUP(A151,'0919門市清單主檔'!B:V,21,FALSE)</f>
        <v>龜山區</v>
      </c>
      <c r="M151" t="str">
        <f>VLOOKUP(A151,門市主檔!A:B,2,FALSE)</f>
        <v>龜山連莊店</v>
      </c>
      <c r="Q151" s="130"/>
      <c r="R151" s="135" t="s">
        <v>8148</v>
      </c>
    </row>
    <row r="152" spans="1:18" ht="21.6" customHeight="1">
      <c r="A152" s="131">
        <v>4981</v>
      </c>
      <c r="B152" s="131" t="str">
        <f>VLOOKUP(A152,門市主檔!A:B,2,FALSE)</f>
        <v>龜山樂學店</v>
      </c>
      <c r="C152" s="163" t="str">
        <f>IF(COUNTIFS(IM!$F:$F,A152,IM!$AD:$AD,"O",IM!$X:$X,"&gt;="&amp;$M$1, IM!$X:$X,"&lt;"&amp;$M$2)&gt;0,"V","")</f>
        <v/>
      </c>
      <c r="D152" s="163" t="str">
        <f>IF(AND(C152&lt;&gt;"V", COUNTIFS(IM!$F:$F,A152, IM!$AD:$AD, "O", IM!$X:$X, "&gt;="&amp;$M$2, IM!$X:$X, "&lt;"&amp;$M$3)&gt;0), "V", "")</f>
        <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非當季</v>
      </c>
      <c r="G152" s="131" t="str">
        <f>IF(COUNTIFS('0919門市清單主檔'!C:C,B152,'0919門市清單主檔'!AF:AF,$H$3)=1,
    IF(COUNTIFS(IM!F:F,A152,IM!AC:AC,"*"&amp;$H$3&amp;"*") + COUNTIFS('0919門市清單主檔'!C:C,B152,'0919門市清單主檔'!AF:AF,$H$3) &gt; 1,
       "V","未完工"),"-")</f>
        <v>-</v>
      </c>
      <c r="H152" s="351" t="str">
        <f>IF(COUNTIFS('0919門市清單主檔'!C:C,B152,'0919門市清單主檔'!AG:AG,$H$4)=1,
    IF(COUNTIFS(IM!F:F,A152,IM!AC:AC,"*"&amp;$H$4&amp;"*") + COUNTIFS('0919門市清單主檔'!C:C,B152,'0919門市清單主檔'!AG:AG,$H$4) &gt; 1,
       "V","未完工"),"-")</f>
        <v>未完工</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45871</v>
      </c>
      <c r="L152" s="131" t="str">
        <f>VLOOKUP(A152,'0919門市清單主檔'!B:V,21,FALSE)</f>
        <v>龜山區</v>
      </c>
      <c r="M152" t="str">
        <f>VLOOKUP(A152,門市主檔!A:B,2,FALSE)</f>
        <v>龜山樂學店</v>
      </c>
      <c r="Q152" s="130"/>
      <c r="R152" s="135" t="s">
        <v>8148</v>
      </c>
    </row>
    <row r="153" spans="1:18" ht="21.6" customHeight="1">
      <c r="A153" s="131">
        <v>4985</v>
      </c>
      <c r="B153" s="131" t="str">
        <f>VLOOKUP(A153,門市主檔!A:B,2,FALSE)</f>
        <v>龜山文青店</v>
      </c>
      <c r="C153" s="163" t="str">
        <f>IF(COUNTIFS(IM!$F:$F,A153,IM!$AD:$AD,"O",IM!$X:$X,"&gt;="&amp;$M$1, IM!$X:$X,"&lt;"&amp;$M$2)&gt;0,"V","")</f>
        <v/>
      </c>
      <c r="D153" s="163" t="str">
        <f>IF(AND(C153&lt;&gt;"V", COUNTIFS(IM!$F:$F,A153, IM!$AD:$AD, "O", IM!$X:$X, "&gt;="&amp;$M$2, IM!$X:$X, "&lt;"&amp;$M$3)&gt;0), "V", "")</f>
        <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非當季</v>
      </c>
      <c r="G153" s="131" t="str">
        <f>IF(COUNTIFS('0919門市清單主檔'!C:C,B153,'0919門市清單主檔'!AF:AF,$H$3)=1,
    IF(COUNTIFS(IM!F:F,A153,IM!AC:AC,"*"&amp;$H$3&amp;"*") + COUNTIFS('0919門市清單主檔'!C:C,B153,'0919門市清單主檔'!AF:AF,$H$3) &gt; 1,
       "V","未完工"),"-")</f>
        <v>-</v>
      </c>
      <c r="H153" s="351" t="str">
        <f>IF(COUNTIFS('0919門市清單主檔'!C:C,B153,'0919門市清單主檔'!AG:AG,$H$4)=1,
    IF(COUNTIFS(IM!F:F,A153,IM!AC:AC,"*"&amp;$H$4&amp;"*") + COUNTIFS('0919門市清單主檔'!C:C,B153,'0919門市清單主檔'!AG:AG,$H$4) &gt; 1,
       "V","未完工"),"-")</f>
        <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45872</v>
      </c>
      <c r="L153" s="131" t="str">
        <f>VLOOKUP(A153,'0919門市清單主檔'!B:V,21,FALSE)</f>
        <v>龜山區</v>
      </c>
      <c r="M153" t="str">
        <f>VLOOKUP(A153,門市主檔!A:B,2,FALSE)</f>
        <v>龜山文青店</v>
      </c>
      <c r="Q153" s="130"/>
      <c r="R153" s="135" t="s">
        <v>8148</v>
      </c>
    </row>
    <row r="154" spans="1:18" ht="21.6" customHeight="1">
      <c r="A154" s="131">
        <v>5016</v>
      </c>
      <c r="B154" s="131" t="str">
        <f>VLOOKUP(A154,門市主檔!A:B,2,FALSE)</f>
        <v>龜山樂善店</v>
      </c>
      <c r="C154" s="163" t="str">
        <f>IF(COUNTIFS(IM!$F:$F,A154,IM!$AD:$AD,"O",IM!$X:$X,"&gt;="&amp;$M$1, IM!$X:$X,"&lt;"&amp;$M$2)&gt;0,"V","")</f>
        <v/>
      </c>
      <c r="D154" s="163" t="str">
        <f>IF(AND(C154&lt;&gt;"V", COUNTIFS(IM!$F:$F,A154, IM!$AD:$AD, "O", IM!$X:$X, "&gt;="&amp;$M$2, IM!$X:$X, "&lt;"&amp;$M$3)&gt;0), "V", "")</f>
        <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非當季</v>
      </c>
      <c r="G154" s="131" t="str">
        <f>IF(COUNTIFS('0919門市清單主檔'!C:C,B154,'0919門市清單主檔'!AF:AF,$H$3)=1,
    IF(COUNTIFS(IM!F:F,A154,IM!AC:AC,"*"&amp;$H$3&amp;"*") + COUNTIFS('0919門市清單主檔'!C:C,B154,'0919門市清單主檔'!AF:AF,$H$3) &gt; 1,
       "V","未完工"),"-")</f>
        <v>-</v>
      </c>
      <c r="H154" s="351" t="str">
        <f>IF(COUNTIFS('0919門市清單主檔'!C:C,B154,'0919門市清單主檔'!AG:AG,$H$4)=1,
    IF(COUNTIFS(IM!F:F,A154,IM!AC:AC,"*"&amp;$H$4&amp;"*") + COUNTIFS('0919門市清單主檔'!C:C,B154,'0919門市清單主檔'!AG:AG,$H$4) &gt; 1,
       "V","未完工"),"-")</f>
        <v>未完工</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45873</v>
      </c>
      <c r="L154" s="131" t="str">
        <f>VLOOKUP(A154,'0919門市清單主檔'!B:V,21,FALSE)</f>
        <v>龜山區</v>
      </c>
      <c r="M154" t="str">
        <f>VLOOKUP(A154,門市主檔!A:B,2,FALSE)</f>
        <v>龜山樂善店</v>
      </c>
      <c r="Q154" s="130"/>
      <c r="R154" s="135" t="s">
        <v>8148</v>
      </c>
    </row>
    <row r="155" spans="1:18" ht="21.6" customHeight="1">
      <c r="A155" s="131">
        <v>5031</v>
      </c>
      <c r="B155" s="131" t="str">
        <f>VLOOKUP(A155,門市主檔!A:B,2,FALSE)</f>
        <v>龜山文化七</v>
      </c>
      <c r="C155" s="163" t="str">
        <f>IF(COUNTIFS(IM!$F:$F,A155,IM!$AD:$AD,"O",IM!$X:$X,"&gt;="&amp;$M$1, IM!$X:$X,"&lt;"&amp;$M$2)&gt;0,"V","")</f>
        <v/>
      </c>
      <c r="D155" s="163" t="str">
        <f>IF(AND(C155&lt;&gt;"V", COUNTIFS(IM!$F:$F,A155, IM!$AD:$AD, "O", IM!$X:$X, "&gt;="&amp;$M$2, IM!$X:$X, "&lt;"&amp;$M$3)&gt;0), "V", "")</f>
        <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非當季</v>
      </c>
      <c r="G155" s="131" t="str">
        <f>IF(COUNTIFS('0919門市清單主檔'!C:C,B155,'0919門市清單主檔'!AF:AF,$H$3)=1,
    IF(COUNTIFS(IM!F:F,A155,IM!AC:AC,"*"&amp;$H$3&amp;"*") + COUNTIFS('0919門市清單主檔'!C:C,B155,'0919門市清單主檔'!AF:AF,$H$3) &gt; 1,
       "V","未完工"),"-")</f>
        <v>-</v>
      </c>
      <c r="H155" s="351" t="str">
        <f>IF(COUNTIFS('0919門市清單主檔'!C:C,B155,'0919門市清單主檔'!AG:AG,$H$4)=1,
    IF(COUNTIFS(IM!F:F,A155,IM!AC:AC,"*"&amp;$H$4&amp;"*") + COUNTIFS('0919門市清單主檔'!C:C,B155,'0919門市清單主檔'!AG:AG,$H$4) &gt; 1,
       "V","未完工"),"-")</f>
        <v>未完工</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45874</v>
      </c>
      <c r="L155" s="131" t="str">
        <f>VLOOKUP(A155,'0919門市清單主檔'!B:V,21,FALSE)</f>
        <v>龜山區</v>
      </c>
      <c r="M155" t="str">
        <f>VLOOKUP(A155,門市主檔!A:B,2,FALSE)</f>
        <v>龜山文化七</v>
      </c>
      <c r="Q155" s="130"/>
      <c r="R155" s="135" t="s">
        <v>8148</v>
      </c>
    </row>
    <row r="156" spans="1:18" ht="21.6" customHeight="1">
      <c r="A156" s="131">
        <v>5064</v>
      </c>
      <c r="B156" s="131" t="str">
        <f>VLOOKUP(A156,門市主檔!A:B,2,FALSE)</f>
        <v>龜山文化七2</v>
      </c>
      <c r="C156" s="163" t="str">
        <f>IF(COUNTIFS(IM!$F:$F,A156,IM!$AD:$AD,"O",IM!$X:$X,"&gt;="&amp;$M$1, IM!$X:$X,"&lt;"&amp;$M$2)&gt;0,"V","")</f>
        <v/>
      </c>
      <c r="D156" s="163" t="str">
        <f>IF(AND(C156&lt;&gt;"V", COUNTIFS(IM!$F:$F,A156, IM!$AD:$AD, "O", IM!$X:$X, "&gt;="&amp;$M$2, IM!$X:$X, "&lt;"&amp;$M$3)&gt;0), "V", "")</f>
        <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非當季</v>
      </c>
      <c r="G156" s="131" t="str">
        <f>IF(COUNTIFS('0919門市清單主檔'!C:C,B156,'0919門市清單主檔'!AF:AF,$H$3)=1,
    IF(COUNTIFS(IM!F:F,A156,IM!AC:AC,"*"&amp;$H$3&amp;"*") + COUNTIFS('0919門市清單主檔'!C:C,B156,'0919門市清單主檔'!AF:AF,$H$3) &gt; 1,
       "V","未完工"),"-")</f>
        <v>-</v>
      </c>
      <c r="H156" s="351" t="str">
        <f>IF(COUNTIFS('0919門市清單主檔'!C:C,B156,'0919門市清單主檔'!AG:AG,$H$4)=1,
    IF(COUNTIFS(IM!F:F,A156,IM!AC:AC,"*"&amp;$H$4&amp;"*") + COUNTIFS('0919門市清單主檔'!C:C,B156,'0919門市清單主檔'!AG:AG,$H$4) &gt; 1,
       "V","未完工"),"-")</f>
        <v>未完工</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45875</v>
      </c>
      <c r="L156" s="131" t="str">
        <f>VLOOKUP(A156,'0919門市清單主檔'!B:V,21,FALSE)</f>
        <v>龜山區</v>
      </c>
      <c r="M156" t="str">
        <f>VLOOKUP(A156,門市主檔!A:B,2,FALSE)</f>
        <v>龜山文化七2</v>
      </c>
      <c r="Q156" s="130"/>
      <c r="R156" s="135" t="s">
        <v>8148</v>
      </c>
    </row>
    <row r="157" spans="1:18" ht="21.6" customHeight="1">
      <c r="A157" s="131">
        <v>5075</v>
      </c>
      <c r="B157" s="131" t="str">
        <f>VLOOKUP(A157,門市主檔!A:B,2,FALSE)</f>
        <v>龜山復興店</v>
      </c>
      <c r="C157" s="163" t="str">
        <f>IF(COUNTIFS(IM!$F:$F,A157,IM!$AD:$AD,"O",IM!$X:$X,"&gt;="&amp;$M$1, IM!$X:$X,"&lt;"&amp;$M$2)&gt;0,"V","")</f>
        <v/>
      </c>
      <c r="D157" s="163" t="str">
        <f>IF(AND(C157&lt;&gt;"V", COUNTIFS(IM!$F:$F,A157, IM!$AD:$AD, "O", IM!$X:$X, "&gt;="&amp;$M$2, IM!$X:$X, "&lt;"&amp;$M$3)&gt;0), "V", "")</f>
        <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非當季</v>
      </c>
      <c r="G157" s="131" t="str">
        <f>IF(COUNTIFS('0919門市清單主檔'!C:C,B157,'0919門市清單主檔'!AF:AF,$H$3)=1,
    IF(COUNTIFS(IM!F:F,A157,IM!AC:AC,"*"&amp;$H$3&amp;"*") + COUNTIFS('0919門市清單主檔'!C:C,B157,'0919門市清單主檔'!AF:AF,$H$3) &gt; 1,
       "V","未完工"),"-")</f>
        <v>-</v>
      </c>
      <c r="H157" s="351" t="str">
        <f>IF(COUNTIFS('0919門市清單主檔'!C:C,B157,'0919門市清單主檔'!AG:AG,$H$4)=1,
    IF(COUNTIFS(IM!F:F,A157,IM!AC:AC,"*"&amp;$H$4&amp;"*") + COUNTIFS('0919門市清單主檔'!C:C,B157,'0919門市清單主檔'!AG:AG,$H$4) &gt; 1,
       "V","未完工"),"-")</f>
        <v>未完工</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45876</v>
      </c>
      <c r="L157" s="131" t="str">
        <f>VLOOKUP(A157,'0919門市清單主檔'!B:V,21,FALSE)</f>
        <v>龜山區</v>
      </c>
      <c r="M157" t="str">
        <f>VLOOKUP(A157,門市主檔!A:B,2,FALSE)</f>
        <v>龜山復興店</v>
      </c>
      <c r="Q157" s="130"/>
      <c r="R157" s="135" t="s">
        <v>8148</v>
      </c>
    </row>
    <row r="158" spans="1:18" ht="21.6" customHeight="1">
      <c r="A158" s="131">
        <v>5162</v>
      </c>
      <c r="B158" s="131" t="str">
        <f>VLOOKUP(A158,門市主檔!A:B,2,FALSE)</f>
        <v>龜山茶專店</v>
      </c>
      <c r="C158" s="163" t="str">
        <f>IF(COUNTIFS(IM!$F:$F,A158,IM!$AD:$AD,"O",IM!$X:$X,"&gt;="&amp;$M$1, IM!$X:$X,"&lt;"&amp;$M$2)&gt;0,"V","")</f>
        <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非當季</v>
      </c>
      <c r="G158" s="131" t="str">
        <f>IF(COUNTIFS('0919門市清單主檔'!C:C,B158,'0919門市清單主檔'!AF:AF,$H$3)=1,
    IF(COUNTIFS(IM!F:F,A158,IM!AC:AC,"*"&amp;$H$3&amp;"*") + COUNTIFS('0919門市清單主檔'!C:C,B158,'0919門市清單主檔'!AF:AF,$H$3) &gt; 1,
       "V","未完工"),"-")</f>
        <v>-</v>
      </c>
      <c r="H158" s="351" t="str">
        <f>IF(COUNTIFS('0919門市清單主檔'!C:C,B158,'0919門市清單主檔'!AG:AG,$H$4)=1,
    IF(COUNTIFS(IM!F:F,A158,IM!AC:AC,"*"&amp;$H$4&amp;"*") + COUNTIFS('0919門市清單主檔'!C:C,B158,'0919門市清單主檔'!AG:AG,$H$4) &gt; 1,
       "V","未完工"),"-")</f>
        <v>未完工</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45877</v>
      </c>
      <c r="L158" s="131" t="str">
        <f>VLOOKUP(A158,'0919門市清單主檔'!B:V,21,FALSE)</f>
        <v>龜山區</v>
      </c>
      <c r="M158" t="str">
        <f>VLOOKUP(A158,門市主檔!A:B,2,FALSE)</f>
        <v>龜山茶專店</v>
      </c>
      <c r="Q158" s="130"/>
      <c r="R158" s="135" t="s">
        <v>8148</v>
      </c>
    </row>
    <row r="159" spans="1:18" ht="21.6" customHeight="1">
      <c r="A159" s="131">
        <v>5178</v>
      </c>
      <c r="B159" s="131" t="str">
        <f>VLOOKUP(A159,門市主檔!A:B,2,FALSE)</f>
        <v>龜山茶專二店</v>
      </c>
      <c r="C159" s="163" t="str">
        <f>IF(COUNTIFS(IM!$F:$F,A159,IM!$AD:$AD,"O",IM!$X:$X,"&gt;="&amp;$M$1, IM!$X:$X,"&lt;"&amp;$M$2)&gt;0,"V","")</f>
        <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非當季</v>
      </c>
      <c r="G159" s="131" t="str">
        <f>IF(COUNTIFS('0919門市清單主檔'!C:C,B159,'0919門市清單主檔'!AF:AF,$H$3)=1,
    IF(COUNTIFS(IM!F:F,A159,IM!AC:AC,"*"&amp;$H$3&amp;"*") + COUNTIFS('0919門市清單主檔'!C:C,B159,'0919門市清單主檔'!AF:AF,$H$3) &gt; 1,
       "V","未完工"),"-")</f>
        <v>-</v>
      </c>
      <c r="H159" s="351" t="str">
        <f>IF(COUNTIFS('0919門市清單主檔'!C:C,B159,'0919門市清單主檔'!AG:AG,$H$4)=1,
    IF(COUNTIFS(IM!F:F,A159,IM!AC:AC,"*"&amp;$H$4&amp;"*") + COUNTIFS('0919門市清單主檔'!C:C,B159,'0919門市清單主檔'!AG:AG,$H$4) &gt; 1,
       "V","未完工"),"-")</f>
        <v>未完工</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45878</v>
      </c>
      <c r="L159" s="131" t="str">
        <f>VLOOKUP(A159,'0919門市清單主檔'!B:V,21,FALSE)</f>
        <v>龜山區</v>
      </c>
      <c r="M159" t="str">
        <f>VLOOKUP(A159,門市主檔!A:B,2,FALSE)</f>
        <v>龜山茶專二店</v>
      </c>
      <c r="Q159" s="130"/>
      <c r="R159" s="135" t="s">
        <v>8148</v>
      </c>
    </row>
    <row r="160" spans="1:18" ht="21.6" customHeight="1">
      <c r="A160" s="131">
        <v>5248</v>
      </c>
      <c r="B160" s="131" t="str">
        <f>VLOOKUP(A160,門市主檔!A:B,2,FALSE)</f>
        <v>龜山慧敏店</v>
      </c>
      <c r="C160" s="163" t="str">
        <f>IF(COUNTIFS(IM!$F:$F,A160,IM!$AD:$AD,"O",IM!$X:$X,"&gt;="&amp;$M$1, IM!$X:$X,"&lt;"&amp;$M$2)&gt;0,"V","")</f>
        <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非當季</v>
      </c>
      <c r="G160" s="131" t="str">
        <f>IF(COUNTIFS('0919門市清單主檔'!C:C,B160,'0919門市清單主檔'!AF:AF,$H$3)=1,
    IF(COUNTIFS(IM!F:F,A160,IM!AC:AC,"*"&amp;$H$3&amp;"*") + COUNTIFS('0919門市清單主檔'!C:C,B160,'0919門市清單主檔'!AF:AF,$H$3) &gt; 1,
       "V","未完工"),"-")</f>
        <v>-</v>
      </c>
      <c r="H160" s="351" t="str">
        <f>IF(COUNTIFS('0919門市清單主檔'!C:C,B160,'0919門市清單主檔'!AG:AG,$H$4)=1,
    IF(COUNTIFS(IM!F:F,A160,IM!AC:AC,"*"&amp;$H$4&amp;"*") + COUNTIFS('0919門市清單主檔'!C:C,B160,'0919門市清單主檔'!AG:AG,$H$4) &gt; 1,
       "V","未完工"),"-")</f>
        <v>未完工</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45879</v>
      </c>
      <c r="L160" s="131" t="str">
        <f>VLOOKUP(A160,'0919門市清單主檔'!B:V,21,FALSE)</f>
        <v>龜山區</v>
      </c>
      <c r="M160" t="str">
        <f>VLOOKUP(A160,門市主檔!A:B,2,FALSE)</f>
        <v>龜山慧敏店</v>
      </c>
      <c r="Q160" s="130"/>
      <c r="R160" s="135" t="s">
        <v>8148</v>
      </c>
    </row>
    <row r="161" spans="1:18" ht="21.6" customHeight="1">
      <c r="A161" s="131">
        <v>5251</v>
      </c>
      <c r="B161" s="131" t="str">
        <f>VLOOKUP(A161,門市主檔!A:B,2,FALSE)</f>
        <v>龜山明德樓</v>
      </c>
      <c r="C161" s="163" t="str">
        <f>IF(COUNTIFS(IM!$F:$F,A161,IM!$AD:$AD,"O",IM!$X:$X,"&gt;="&amp;$M$1, IM!$X:$X,"&lt;"&amp;$M$2)&gt;0,"V","")</f>
        <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非當季</v>
      </c>
      <c r="G161" s="131" t="str">
        <f>IF(COUNTIFS('0919門市清單主檔'!C:C,B161,'0919門市清單主檔'!AF:AF,$H$3)=1,
    IF(COUNTIFS(IM!F:F,A161,IM!AC:AC,"*"&amp;$H$3&amp;"*") + COUNTIFS('0919門市清單主檔'!C:C,B161,'0919門市清單主檔'!AF:AF,$H$3) &gt; 1,
       "V","未完工"),"-")</f>
        <v>-</v>
      </c>
      <c r="H161" s="351" t="str">
        <f>IF(COUNTIFS('0919門市清單主檔'!C:C,B161,'0919門市清單主檔'!AG:AG,$H$4)=1,
    IF(COUNTIFS(IM!F:F,A161,IM!AC:AC,"*"&amp;$H$4&amp;"*") + COUNTIFS('0919門市清單主檔'!C:C,B161,'0919門市清單主檔'!AG:AG,$H$4) &gt; 1,
       "V","未完工"),"-")</f>
        <v>未完工</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45880</v>
      </c>
      <c r="L161" s="131" t="str">
        <f>VLOOKUP(A161,'0919門市清單主檔'!B:V,21,FALSE)</f>
        <v>龜山區</v>
      </c>
      <c r="M161" t="str">
        <f>VLOOKUP(A161,門市主檔!A:B,2,FALSE)</f>
        <v>龜山明德樓</v>
      </c>
      <c r="Q161" s="130"/>
      <c r="R161" s="135" t="s">
        <v>8148</v>
      </c>
    </row>
    <row r="162" spans="1:18" ht="21.6" customHeight="1">
      <c r="A162" s="131">
        <v>5402</v>
      </c>
      <c r="B162" s="131" t="str">
        <f>VLOOKUP(A162,門市主檔!A:B,2,FALSE)</f>
        <v>龜山A8站</v>
      </c>
      <c r="C162" s="163" t="str">
        <f>IF(COUNTIFS(IM!$F:$F,A162,IM!$AD:$AD,"O",IM!$X:$X,"&gt;="&amp;$M$1, IM!$X:$X,"&lt;"&amp;$M$2)&gt;0,"V","")</f>
        <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非當季</v>
      </c>
      <c r="G162" s="131" t="str">
        <f>IF(COUNTIFS('0919門市清單主檔'!C:C,B162,'0919門市清單主檔'!AF:AF,$H$3)=1,
    IF(COUNTIFS(IM!F:F,A162,IM!AC:AC,"*"&amp;$H$3&amp;"*") + COUNTIFS('0919門市清單主檔'!C:C,B162,'0919門市清單主檔'!AF:AF,$H$3) &gt; 1,
       "V","未完工"),"-")</f>
        <v>-</v>
      </c>
      <c r="H162" s="351" t="str">
        <f>IF(COUNTIFS('0919門市清單主檔'!C:C,B162,'0919門市清單主檔'!AG:AG,$H$4)=1,
    IF(COUNTIFS(IM!F:F,A162,IM!AC:AC,"*"&amp;$H$4&amp;"*") + COUNTIFS('0919門市清單主檔'!C:C,B162,'0919門市清單主檔'!AG:AG,$H$4) &gt; 1,
       "V","未完工"),"-")</f>
        <v>未完工</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45881</v>
      </c>
      <c r="L162" s="131" t="str">
        <f>VLOOKUP(A162,'0919門市清單主檔'!B:V,21,FALSE)</f>
        <v>龜山區</v>
      </c>
      <c r="M162" t="str">
        <f>VLOOKUP(A162,門市主檔!A:B,2,FALSE)</f>
        <v>龜山A8站</v>
      </c>
      <c r="Q162" s="130"/>
      <c r="R162" s="135" t="s">
        <v>8148</v>
      </c>
    </row>
    <row r="163" spans="1:18" ht="21.6" customHeight="1">
      <c r="A163" s="131">
        <v>5465</v>
      </c>
      <c r="B163" s="131" t="str">
        <f>VLOOKUP(A163,門市主檔!A:B,2,FALSE)</f>
        <v>龜山庚勤樓</v>
      </c>
      <c r="C163" s="163" t="str">
        <f>IF(COUNTIFS(IM!$F:$F,A163,IM!$AD:$AD,"O",IM!$X:$X,"&gt;="&amp;$M$1, IM!$X:$X,"&lt;"&amp;$M$2)&gt;0,"V","")</f>
        <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非當季</v>
      </c>
      <c r="G163" s="131" t="str">
        <f>IF(COUNTIFS('0919門市清單主檔'!C:C,B163,'0919門市清單主檔'!AF:AF,$H$3)=1,
    IF(COUNTIFS(IM!F:F,A163,IM!AC:AC,"*"&amp;$H$3&amp;"*") + COUNTIFS('0919門市清單主檔'!C:C,B163,'0919門市清單主檔'!AF:AF,$H$3) &gt; 1,
       "V","未完工"),"-")</f>
        <v>-</v>
      </c>
      <c r="H163" s="351" t="str">
        <f>IF(COUNTIFS('0919門市清單主檔'!C:C,B163,'0919門市清單主檔'!AG:AG,$H$4)=1,
    IF(COUNTIFS(IM!F:F,A163,IM!AC:AC,"*"&amp;$H$4&amp;"*") + COUNTIFS('0919門市清單主檔'!C:C,B163,'0919門市清單主檔'!AG:AG,$H$4) &gt; 1,
       "V","未完工"),"-")</f>
        <v>未完工</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45882</v>
      </c>
      <c r="L163" s="131" t="str">
        <f>VLOOKUP(A163,'0919門市清單主檔'!B:V,21,FALSE)</f>
        <v>龜山區</v>
      </c>
      <c r="M163" t="str">
        <f>VLOOKUP(A163,門市主檔!A:B,2,FALSE)</f>
        <v>龜山庚勤樓</v>
      </c>
      <c r="Q163" s="130"/>
      <c r="R163" s="135" t="s">
        <v>8148</v>
      </c>
    </row>
    <row r="164" spans="1:18" ht="21.6" customHeight="1">
      <c r="A164" s="131" t="s">
        <v>80</v>
      </c>
      <c r="B164" s="131" t="str">
        <f>VLOOKUP(A164,門市主檔!A:B,2,FALSE)</f>
        <v>桃縣大崗店</v>
      </c>
      <c r="C164" s="163" t="str">
        <f>IF(COUNTIFS(IM!$F:$F,A164,IM!$AD:$AD,"O",IM!$X:$X,"&gt;="&amp;$M$1, IM!$X:$X,"&lt;"&amp;$M$2)&gt;0,"V","")</f>
        <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非當季</v>
      </c>
      <c r="G164" s="131" t="str">
        <f>IF(COUNTIFS('0919門市清單主檔'!C:C,B164,'0919門市清單主檔'!AF:AF,$H$3)=1,
    IF(COUNTIFS(IM!F:F,A164,IM!AC:AC,"*"&amp;$H$3&amp;"*") + COUNTIFS('0919門市清單主檔'!C:C,B164,'0919門市清單主檔'!AF:AF,$H$3) &gt; 1,
       "V","未完工"),"-")</f>
        <v>-</v>
      </c>
      <c r="H164" s="351" t="str">
        <f>IF(COUNTIFS('0919門市清單主檔'!C:C,B164,'0919門市清單主檔'!AG:AG,$H$4)=1,
    IF(COUNTIFS(IM!F:F,A164,IM!AC:AC,"*"&amp;$H$4&amp;"*") + COUNTIFS('0919門市清單主檔'!C:C,B164,'0919門市清單主檔'!AG:AG,$H$4) &gt; 1,
       "V","未完工"),"-")</f>
        <v>未完工</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45883</v>
      </c>
      <c r="L164" s="131" t="str">
        <f>VLOOKUP(A164,'0919門市清單主檔'!B:V,21,FALSE)</f>
        <v>龜山區</v>
      </c>
      <c r="M164" t="str">
        <f>VLOOKUP(A164,門市主檔!A:B,2,FALSE)</f>
        <v>桃縣大崗店</v>
      </c>
      <c r="Q164" s="130"/>
      <c r="R164" s="135" t="s">
        <v>8148</v>
      </c>
    </row>
    <row r="165" spans="1:18" ht="21.6" customHeight="1">
      <c r="A165" s="131" t="s">
        <v>81</v>
      </c>
      <c r="B165" s="131" t="str">
        <f>VLOOKUP(A165,門市主檔!A:B,2,FALSE)</f>
        <v>龜山文青店</v>
      </c>
      <c r="C165" s="163" t="str">
        <f>IF(COUNTIFS(IM!$F:$F,A165,IM!$AD:$AD,"O",IM!$X:$X,"&gt;="&amp;$M$1, IM!$X:$X,"&lt;"&amp;$M$2)&gt;0,"V","")</f>
        <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非當季</v>
      </c>
      <c r="G165" s="131" t="str">
        <f>IF(COUNTIFS('0919門市清單主檔'!C:C,B165,'0919門市清單主檔'!AF:AF,$H$3)=1,
    IF(COUNTIFS(IM!F:F,A165,IM!AC:AC,"*"&amp;$H$3&amp;"*") + COUNTIFS('0919門市清單主檔'!C:C,B165,'0919門市清單主檔'!AF:AF,$H$3) &gt; 1,
       "V","未完工"),"-")</f>
        <v>-</v>
      </c>
      <c r="H165" s="351" t="str">
        <f>IF(COUNTIFS('0919門市清單主檔'!C:C,B165,'0919門市清單主檔'!AG:AG,$H$4)=1,
    IF(COUNTIFS(IM!F:F,A165,IM!AC:AC,"*"&amp;$H$4&amp;"*") + COUNTIFS('0919門市清單主檔'!C:C,B165,'0919門市清單主檔'!AG:AG,$H$4) &gt; 1,
       "V","未完工"),"-")</f>
        <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45884</v>
      </c>
      <c r="L165" s="131" t="str">
        <f>VLOOKUP(A165,'0919門市清單主檔'!B:V,21,FALSE)</f>
        <v>龜山區</v>
      </c>
      <c r="M165" t="str">
        <f>VLOOKUP(A165,門市主檔!A:B,2,FALSE)</f>
        <v>龜山文青店</v>
      </c>
      <c r="Q165" s="130"/>
      <c r="R165" s="135" t="s">
        <v>8148</v>
      </c>
    </row>
    <row r="166" spans="1:18" ht="21.6" customHeight="1">
      <c r="A166" s="131" t="s">
        <v>82</v>
      </c>
      <c r="B166" s="131" t="str">
        <f>VLOOKUP(A166,門市主檔!A:B,2,FALSE)</f>
        <v>田倉復興店</v>
      </c>
      <c r="C166" s="163" t="str">
        <f>IF(COUNTIFS(IM!$F:$F,A166,IM!$AD:$AD,"O",IM!$X:$X,"&gt;="&amp;$M$1, IM!$X:$X,"&lt;"&amp;$M$2)&gt;0,"V","")</f>
        <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非當季</v>
      </c>
      <c r="G166" s="131" t="str">
        <f>IF(COUNTIFS('0919門市清單主檔'!C:C,B166,'0919門市清單主檔'!AF:AF,$H$3)=1,
    IF(COUNTIFS(IM!F:F,A166,IM!AC:AC,"*"&amp;$H$3&amp;"*") + COUNTIFS('0919門市清單主檔'!C:C,B166,'0919門市清單主檔'!AF:AF,$H$3) &gt; 1,
       "V","未完工"),"-")</f>
        <v>-</v>
      </c>
      <c r="H166" s="351" t="str">
        <f>IF(COUNTIFS('0919門市清單主檔'!C:C,B166,'0919門市清單主檔'!AG:AG,$H$4)=1,
    IF(COUNTIFS(IM!F:F,A166,IM!AC:AC,"*"&amp;$H$4&amp;"*") + COUNTIFS('0919門市清單主檔'!C:C,B166,'0919門市清單主檔'!AG:AG,$H$4) &gt; 1,
       "V","未完工"),"-")</f>
        <v>未完工</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45885</v>
      </c>
      <c r="L166" s="131" t="str">
        <f>VLOOKUP(A166,'0919門市清單主檔'!B:V,21,FALSE)</f>
        <v>龜山區</v>
      </c>
      <c r="M166" t="str">
        <f>VLOOKUP(A166,門市主檔!A:B,2,FALSE)</f>
        <v>田倉復興店</v>
      </c>
      <c r="Q166" s="130"/>
      <c r="R166" s="135" t="s">
        <v>8148</v>
      </c>
    </row>
    <row r="167" spans="1:18" ht="21.6" customHeight="1">
      <c r="A167" s="131" t="s">
        <v>83</v>
      </c>
      <c r="B167" s="131" t="str">
        <f>VLOOKUP(A167,門市主檔!A:B,2,FALSE)</f>
        <v>田倉文興店</v>
      </c>
      <c r="C167" s="163" t="str">
        <f>IF(COUNTIFS(IM!$F:$F,A167,IM!$AD:$AD,"O",IM!$X:$X,"&gt;="&amp;$M$1, IM!$X:$X,"&lt;"&amp;$M$2)&gt;0,"V","")</f>
        <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非當季</v>
      </c>
      <c r="G167" s="131" t="str">
        <f>IF(COUNTIFS('0919門市清單主檔'!C:C,B167,'0919門市清單主檔'!AF:AF,$H$3)=1,
    IF(COUNTIFS(IM!F:F,A167,IM!AC:AC,"*"&amp;$H$3&amp;"*") + COUNTIFS('0919門市清單主檔'!C:C,B167,'0919門市清單主檔'!AF:AF,$H$3) &gt; 1,
       "V","未完工"),"-")</f>
        <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45886</v>
      </c>
      <c r="L167" s="131" t="str">
        <f>VLOOKUP(A167,'0919門市清單主檔'!B:V,21,FALSE)</f>
        <v>龜山區</v>
      </c>
      <c r="M167" t="str">
        <f>VLOOKUP(A167,門市主檔!A:B,2,FALSE)</f>
        <v>田倉文興店</v>
      </c>
      <c r="Q167" s="130"/>
      <c r="R167" s="135" t="s">
        <v>8148</v>
      </c>
    </row>
    <row r="168" spans="1:18" ht="21.6" customHeight="1">
      <c r="A168" s="131">
        <v>2201</v>
      </c>
      <c r="B168" s="131" t="str">
        <f>VLOOKUP(A168,門市主檔!A:B,2,FALSE)</f>
        <v>桃縣內溪店</v>
      </c>
      <c r="C168" s="163" t="str">
        <f>IF(COUNTIFS(IM!$F:$F,A168,IM!$AD:$AD,"O",IM!$X:$X,"&gt;="&amp;$M$1, IM!$X:$X,"&lt;"&amp;$M$2)&gt;0,"V","")</f>
        <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非當季</v>
      </c>
      <c r="G168" s="131" t="str">
        <f>IF(COUNTIFS('0919門市清單主檔'!C:C,B168,'0919門市清單主檔'!AF:AF,$H$3)=1,
    IF(COUNTIFS(IM!F:F,A168,IM!AC:AC,"*"&amp;$H$3&amp;"*") + COUNTIFS('0919門市清單主檔'!C:C,B168,'0919門市清單主檔'!AF:AF,$H$3) &gt; 1,
       "V","未完工"),"-")</f>
        <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45887</v>
      </c>
      <c r="L168" s="131" t="str">
        <f>VLOOKUP(A168,'0919門市清單主檔'!B:V,21,FALSE)</f>
        <v>蘆竹區</v>
      </c>
      <c r="M168" t="str">
        <f>VLOOKUP(A168,門市主檔!A:B,2,FALSE)</f>
        <v>桃縣內溪店</v>
      </c>
      <c r="Q168" s="130"/>
      <c r="R168" s="135" t="s">
        <v>8148</v>
      </c>
    </row>
    <row r="169" spans="1:18" ht="21.6" customHeight="1">
      <c r="A169" s="131">
        <v>2255</v>
      </c>
      <c r="B169" s="131" t="str">
        <f>VLOOKUP(A169,門市主檔!A:B,2,FALSE)</f>
        <v>蘆竹六福店</v>
      </c>
      <c r="C169" s="163" t="str">
        <f>IF(COUNTIFS(IM!$F:$F,A169,IM!$AD:$AD,"O",IM!$X:$X,"&gt;="&amp;$M$1, IM!$X:$X,"&lt;"&amp;$M$2)&gt;0,"V","")</f>
        <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非當季</v>
      </c>
      <c r="G169" s="131" t="str">
        <f>IF(COUNTIFS('0919門市清單主檔'!C:C,B169,'0919門市清單主檔'!AF:AF,$H$3)=1,
    IF(COUNTIFS(IM!F:F,A169,IM!AC:AC,"*"&amp;$H$3&amp;"*") + COUNTIFS('0919門市清單主檔'!C:C,B169,'0919門市清單主檔'!AF:AF,$H$3) &gt; 1,
       "V","未完工"),"-")</f>
        <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45888</v>
      </c>
      <c r="L169" s="131" t="str">
        <f>VLOOKUP(A169,'0919門市清單主檔'!B:V,21,FALSE)</f>
        <v>蘆竹區</v>
      </c>
      <c r="M169" t="str">
        <f>VLOOKUP(A169,門市主檔!A:B,2,FALSE)</f>
        <v>蘆竹六福店</v>
      </c>
      <c r="Q169" s="130"/>
      <c r="R169" s="135" t="s">
        <v>8148</v>
      </c>
    </row>
    <row r="170" spans="1:18" ht="21.6" customHeight="1">
      <c r="A170" s="131">
        <v>2315</v>
      </c>
      <c r="B170" s="131" t="str">
        <f>VLOOKUP(A170,門市主檔!A:B,2,FALSE)</f>
        <v>蘆竹坑口店</v>
      </c>
      <c r="C170" s="163" t="str">
        <f>IF(COUNTIFS(IM!$F:$F,A170,IM!$AD:$AD,"O",IM!$X:$X,"&gt;="&amp;$M$1, IM!$X:$X,"&lt;"&amp;$M$2)&gt;0,"V","")</f>
        <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非當季</v>
      </c>
      <c r="G170" s="131" t="str">
        <f>IF(COUNTIFS('0919門市清單主檔'!C:C,B170,'0919門市清單主檔'!AF:AF,$H$3)=1,
    IF(COUNTIFS(IM!F:F,A170,IM!AC:AC,"*"&amp;$H$3&amp;"*") + COUNTIFS('0919門市清單主檔'!C:C,B170,'0919門市清單主檔'!AF:AF,$H$3) &gt; 1,
       "V","未完工"),"-")</f>
        <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45889</v>
      </c>
      <c r="L170" s="131" t="str">
        <f>VLOOKUP(A170,'0919門市清單主檔'!B:V,21,FALSE)</f>
        <v>蘆竹區</v>
      </c>
      <c r="M170" t="str">
        <f>VLOOKUP(A170,門市主檔!A:B,2,FALSE)</f>
        <v>蘆竹坑口店</v>
      </c>
      <c r="Q170" s="130"/>
      <c r="R170" s="135" t="s">
        <v>8148</v>
      </c>
    </row>
    <row r="171" spans="1:18" ht="21.6" customHeight="1">
      <c r="A171" s="131">
        <v>2322</v>
      </c>
      <c r="B171" s="131" t="str">
        <f>VLOOKUP(A171,門市主檔!A:B,2,FALSE)</f>
        <v>蘆竹大華店</v>
      </c>
      <c r="C171" s="163" t="str">
        <f>IF(COUNTIFS(IM!$F:$F,A171,IM!$AD:$AD,"O",IM!$X:$X,"&gt;="&amp;$M$1, IM!$X:$X,"&lt;"&amp;$M$2)&gt;0,"V","")</f>
        <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非當季</v>
      </c>
      <c r="G171" s="131" t="str">
        <f>IF(COUNTIFS('0919門市清單主檔'!C:C,B171,'0919門市清單主檔'!AF:AF,$H$3)=1,
    IF(COUNTIFS(IM!F:F,A171,IM!AC:AC,"*"&amp;$H$3&amp;"*") + COUNTIFS('0919門市清單主檔'!C:C,B171,'0919門市清單主檔'!AF:AF,$H$3) &gt; 1,
       "V","未完工"),"-")</f>
        <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45890</v>
      </c>
      <c r="L171" s="131" t="str">
        <f>VLOOKUP(A171,'0919門市清單主檔'!B:V,21,FALSE)</f>
        <v>蘆竹區</v>
      </c>
      <c r="M171" t="str">
        <f>VLOOKUP(A171,門市主檔!A:B,2,FALSE)</f>
        <v>蘆竹大華店</v>
      </c>
      <c r="Q171" s="130"/>
      <c r="R171" s="135" t="s">
        <v>8148</v>
      </c>
    </row>
    <row r="172" spans="1:18" ht="21.6" customHeight="1">
      <c r="A172" s="131">
        <v>2401</v>
      </c>
      <c r="B172" s="131" t="str">
        <f>VLOOKUP(A172,門市主檔!A:B,2,FALSE)</f>
        <v>蘆竹南工店</v>
      </c>
      <c r="C172" s="163" t="str">
        <f>IF(COUNTIFS(IM!$F:$F,A172,IM!$AD:$AD,"O",IM!$X:$X,"&gt;="&amp;$M$1, IM!$X:$X,"&lt;"&amp;$M$2)&gt;0,"V","")</f>
        <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非當季</v>
      </c>
      <c r="G172" s="131" t="str">
        <f>IF(COUNTIFS('0919門市清單主檔'!C:C,B172,'0919門市清單主檔'!AF:AF,$H$3)=1,
    IF(COUNTIFS(IM!F:F,A172,IM!AC:AC,"*"&amp;$H$3&amp;"*") + COUNTIFS('0919門市清單主檔'!C:C,B172,'0919門市清單主檔'!AF:AF,$H$3) &gt; 1,
       "V","未完工"),"-")</f>
        <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45891</v>
      </c>
      <c r="L172" s="131" t="str">
        <f>VLOOKUP(A172,'0919門市清單主檔'!B:V,21,FALSE)</f>
        <v>蘆竹區</v>
      </c>
      <c r="M172" t="str">
        <f>VLOOKUP(A172,門市主檔!A:B,2,FALSE)</f>
        <v>蘆竹南工店</v>
      </c>
      <c r="Q172" s="130"/>
      <c r="R172" s="135" t="s">
        <v>8148</v>
      </c>
    </row>
    <row r="173" spans="1:18" ht="21.6" customHeight="1">
      <c r="A173" s="131">
        <v>2482</v>
      </c>
      <c r="B173" s="131" t="str">
        <f>VLOOKUP(A173,門市主檔!A:B,2,FALSE)</f>
        <v>蘆竹光明店</v>
      </c>
      <c r="C173" s="163" t="str">
        <f>IF(COUNTIFS(IM!$F:$F,A173,IM!$AD:$AD,"O",IM!$X:$X,"&gt;="&amp;$M$1, IM!$X:$X,"&lt;"&amp;$M$2)&gt;0,"V","")</f>
        <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非當季</v>
      </c>
      <c r="G173" s="131" t="str">
        <f>IF(COUNTIFS('0919門市清單主檔'!C:C,B173,'0919門市清單主檔'!AF:AF,$H$3)=1,
    IF(COUNTIFS(IM!F:F,A173,IM!AC:AC,"*"&amp;$H$3&amp;"*") + COUNTIFS('0919門市清單主檔'!C:C,B173,'0919門市清單主檔'!AF:AF,$H$3) &gt; 1,
       "V","未完工"),"-")</f>
        <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45892</v>
      </c>
      <c r="L173" s="131" t="str">
        <f>VLOOKUP(A173,'0919門市清單主檔'!B:V,21,FALSE)</f>
        <v>蘆竹區</v>
      </c>
      <c r="M173" t="str">
        <f>VLOOKUP(A173,門市主檔!A:B,2,FALSE)</f>
        <v>蘆竹光明店</v>
      </c>
      <c r="Q173" s="130"/>
      <c r="R173" s="135" t="s">
        <v>8148</v>
      </c>
    </row>
    <row r="174" spans="1:18" ht="21.6" customHeight="1">
      <c r="A174" s="131">
        <v>2501</v>
      </c>
      <c r="B174" s="131" t="str">
        <f>VLOOKUP(A174,門市主檔!A:B,2,FALSE)</f>
        <v>蘆竹南山店</v>
      </c>
      <c r="C174" s="163" t="str">
        <f>IF(COUNTIFS(IM!$F:$F,A174,IM!$AD:$AD,"O",IM!$X:$X,"&gt;="&amp;$M$1, IM!$X:$X,"&lt;"&amp;$M$2)&gt;0,"V","")</f>
        <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非當季</v>
      </c>
      <c r="G174" s="131" t="str">
        <f>IF(COUNTIFS('0919門市清單主檔'!C:C,B174,'0919門市清單主檔'!AF:AF,$H$3)=1,
    IF(COUNTIFS(IM!F:F,A174,IM!AC:AC,"*"&amp;$H$3&amp;"*") + COUNTIFS('0919門市清單主檔'!C:C,B174,'0919門市清單主檔'!AF:AF,$H$3) &gt; 1,
       "V","未完工"),"-")</f>
        <v>-</v>
      </c>
      <c r="H174" s="351" t="str">
        <f>IF(COUNTIFS('0919門市清單主檔'!C:C,B174,'0919門市清單主檔'!AG:AG,$H$4)=1,
    IF(COUNTIFS(IM!F:F,A174,IM!AC:AC,"*"&amp;$H$4&amp;"*") + COUNTIFS('0919門市清單主檔'!C:C,B174,'0919門市清單主檔'!AG:AG,$H$4) &gt; 1,
       "V","未完工"),"-")</f>
        <v>未完工</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45893</v>
      </c>
      <c r="L174" s="131" t="str">
        <f>VLOOKUP(A174,'0919門市清單主檔'!B:V,21,FALSE)</f>
        <v>蘆竹區</v>
      </c>
      <c r="M174" t="str">
        <f>VLOOKUP(A174,門市主檔!A:B,2,FALSE)</f>
        <v>蘆竹南山店</v>
      </c>
      <c r="Q174" s="130"/>
      <c r="R174" s="135" t="s">
        <v>8148</v>
      </c>
    </row>
    <row r="175" spans="1:18" ht="21.6" customHeight="1">
      <c r="A175" s="131">
        <v>2540</v>
      </c>
      <c r="B175" s="131" t="str">
        <f>VLOOKUP(A175,門市主檔!A:B,2,FALSE)</f>
        <v>蘆竹坑子口</v>
      </c>
      <c r="C175" s="163" t="str">
        <f>IF(COUNTIFS(IM!$F:$F,A175,IM!$AD:$AD,"O",IM!$X:$X,"&gt;="&amp;$M$1, IM!$X:$X,"&lt;"&amp;$M$2)&gt;0,"V","")</f>
        <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非當季</v>
      </c>
      <c r="G175" s="131" t="str">
        <f>IF(COUNTIFS('0919門市清單主檔'!C:C,B175,'0919門市清單主檔'!AF:AF,$H$3)=1,
    IF(COUNTIFS(IM!F:F,A175,IM!AC:AC,"*"&amp;$H$3&amp;"*") + COUNTIFS('0919門市清單主檔'!C:C,B175,'0919門市清單主檔'!AF:AF,$H$3) &gt; 1,
       "V","未完工"),"-")</f>
        <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45894</v>
      </c>
      <c r="L175" s="131" t="str">
        <f>VLOOKUP(A175,'0919門市清單主檔'!B:V,21,FALSE)</f>
        <v>蘆竹區</v>
      </c>
      <c r="M175" t="str">
        <f>VLOOKUP(A175,門市主檔!A:B,2,FALSE)</f>
        <v>蘆竹坑子口</v>
      </c>
      <c r="Q175" s="130"/>
      <c r="R175" s="135" t="s">
        <v>8148</v>
      </c>
    </row>
    <row r="176" spans="1:18" ht="21.6" customHeight="1">
      <c r="A176" s="131">
        <v>2566</v>
      </c>
      <c r="B176" s="131" t="str">
        <f>VLOOKUP(A176,門市主檔!A:B,2,FALSE)</f>
        <v>桃縣桃旺店</v>
      </c>
      <c r="C176" s="163" t="str">
        <f>IF(COUNTIFS(IM!$F:$F,A176,IM!$AD:$AD,"O",IM!$X:$X,"&gt;="&amp;$M$1, IM!$X:$X,"&lt;"&amp;$M$2)&gt;0,"V","")</f>
        <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非當季</v>
      </c>
      <c r="G176" s="131" t="str">
        <f>IF(COUNTIFS('0919門市清單主檔'!C:C,B176,'0919門市清單主檔'!AF:AF,$H$3)=1,
    IF(COUNTIFS(IM!F:F,A176,IM!AC:AC,"*"&amp;$H$3&amp;"*") + COUNTIFS('0919門市清單主檔'!C:C,B176,'0919門市清單主檔'!AF:AF,$H$3) &gt; 1,
       "V","未完工"),"-")</f>
        <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45895</v>
      </c>
      <c r="L176" s="131" t="str">
        <f>VLOOKUP(A176,'0919門市清單主檔'!B:V,21,FALSE)</f>
        <v>蘆竹區</v>
      </c>
      <c r="M176" t="str">
        <f>VLOOKUP(A176,門市主檔!A:B,2,FALSE)</f>
        <v>桃縣桃旺店</v>
      </c>
      <c r="Q176" s="130"/>
      <c r="R176" s="135" t="s">
        <v>8148</v>
      </c>
    </row>
    <row r="177" spans="1:18" ht="21.6" customHeight="1">
      <c r="A177" s="131">
        <v>2620</v>
      </c>
      <c r="B177" s="131" t="str">
        <f>VLOOKUP(A177,門市主檔!A:B,2,FALSE)</f>
        <v>桃縣桃科店</v>
      </c>
      <c r="C177" s="163" t="str">
        <f>IF(COUNTIFS(IM!$F:$F,A177,IM!$AD:$AD,"O",IM!$X:$X,"&gt;="&amp;$M$1, IM!$X:$X,"&lt;"&amp;$M$2)&gt;0,"V","")</f>
        <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非當季</v>
      </c>
      <c r="G177" s="131" t="str">
        <f>IF(COUNTIFS('0919門市清單主檔'!C:C,B177,'0919門市清單主檔'!AF:AF,$H$3)=1,
    IF(COUNTIFS(IM!F:F,A177,IM!AC:AC,"*"&amp;$H$3&amp;"*") + COUNTIFS('0919門市清單主檔'!C:C,B177,'0919門市清單主檔'!AF:AF,$H$3) &gt; 1,
       "V","未完工"),"-")</f>
        <v>-</v>
      </c>
      <c r="H177" s="351" t="str">
        <f>IF(COUNTIFS('0919門市清單主檔'!C:C,B177,'0919門市清單主檔'!AG:AG,$H$4)=1,
    IF(COUNTIFS(IM!F:F,A177,IM!AC:AC,"*"&amp;$H$4&amp;"*") + COUNTIFS('0919門市清單主檔'!C:C,B177,'0919門市清單主檔'!AG:AG,$H$4) &gt; 1,
       "V","未完工"),"-")</f>
        <v>未完工</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45896</v>
      </c>
      <c r="L177" s="131" t="str">
        <f>VLOOKUP(A177,'0919門市清單主檔'!B:V,21,FALSE)</f>
        <v>蘆竹區</v>
      </c>
      <c r="M177" t="str">
        <f>VLOOKUP(A177,門市主檔!A:B,2,FALSE)</f>
        <v>桃縣桃科店</v>
      </c>
      <c r="Q177" s="130"/>
      <c r="R177" s="135" t="s">
        <v>8148</v>
      </c>
    </row>
    <row r="178" spans="1:18" ht="21.6" customHeight="1">
      <c r="A178" s="131">
        <v>2622</v>
      </c>
      <c r="B178" s="131" t="str">
        <f>VLOOKUP(A178,門市主檔!A:B,2,FALSE)</f>
        <v>蘆竹君悅店</v>
      </c>
      <c r="C178" s="163" t="str">
        <f>IF(COUNTIFS(IM!$F:$F,A178,IM!$AD:$AD,"O",IM!$X:$X,"&gt;="&amp;$M$1, IM!$X:$X,"&lt;"&amp;$M$2)&gt;0,"V","")</f>
        <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非當季</v>
      </c>
      <c r="G178" s="131" t="str">
        <f>IF(COUNTIFS('0919門市清單主檔'!C:C,B178,'0919門市清單主檔'!AF:AF,$H$3)=1,
    IF(COUNTIFS(IM!F:F,A178,IM!AC:AC,"*"&amp;$H$3&amp;"*") + COUNTIFS('0919門市清單主檔'!C:C,B178,'0919門市清單主檔'!AF:AF,$H$3) &gt; 1,
       "V","未完工"),"-")</f>
        <v>-</v>
      </c>
      <c r="H178" s="351" t="str">
        <f>IF(COUNTIFS('0919門市清單主檔'!C:C,B178,'0919門市清單主檔'!AG:AG,$H$4)=1,
    IF(COUNTIFS(IM!F:F,A178,IM!AC:AC,"*"&amp;$H$4&amp;"*") + COUNTIFS('0919門市清單主檔'!C:C,B178,'0919門市清單主檔'!AG:AG,$H$4) &gt; 1,
       "V","未完工"),"-")</f>
        <v>未完工</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45897</v>
      </c>
      <c r="L178" s="131" t="str">
        <f>VLOOKUP(A178,'0919門市清單主檔'!B:V,21,FALSE)</f>
        <v>蘆竹區</v>
      </c>
      <c r="M178" t="str">
        <f>VLOOKUP(A178,門市主檔!A:B,2,FALSE)</f>
        <v>蘆竹君悅店</v>
      </c>
      <c r="Q178" s="130"/>
      <c r="R178" s="135" t="s">
        <v>8148</v>
      </c>
    </row>
    <row r="179" spans="1:18" ht="21.6" customHeight="1">
      <c r="A179" s="131">
        <v>2988</v>
      </c>
      <c r="B179" s="131" t="str">
        <f>VLOOKUP(A179,門市主檔!A:B,2,FALSE)</f>
        <v>蘆竹蘆興店</v>
      </c>
      <c r="C179" s="163" t="str">
        <f>IF(COUNTIFS(IM!$F:$F,A179,IM!$AD:$AD,"O",IM!$X:$X,"&gt;="&amp;$M$1, IM!$X:$X,"&lt;"&amp;$M$2)&gt;0,"V","")</f>
        <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非當季</v>
      </c>
      <c r="G179" s="131" t="str">
        <f>IF(COUNTIFS('0919門市清單主檔'!C:C,B179,'0919門市清單主檔'!AF:AF,$H$3)=1,
    IF(COUNTIFS(IM!F:F,A179,IM!AC:AC,"*"&amp;$H$3&amp;"*") + COUNTIFS('0919門市清單主檔'!C:C,B179,'0919門市清單主檔'!AF:AF,$H$3) &gt; 1,
       "V","未完工"),"-")</f>
        <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45898</v>
      </c>
      <c r="L179" s="131" t="str">
        <f>VLOOKUP(A179,'0919門市清單主檔'!B:V,21,FALSE)</f>
        <v>蘆竹區</v>
      </c>
      <c r="M179" t="str">
        <f>VLOOKUP(A179,門市主檔!A:B,2,FALSE)</f>
        <v>蘆竹蘆興店</v>
      </c>
      <c r="Q179" s="130"/>
      <c r="R179" s="135" t="s">
        <v>8148</v>
      </c>
    </row>
    <row r="180" spans="1:18" ht="21.6" customHeight="1">
      <c r="A180" s="131">
        <v>3045</v>
      </c>
      <c r="B180" s="131" t="str">
        <f>VLOOKUP(A180,門市主檔!A:B,2,FALSE)</f>
        <v>桃縣桃楚店</v>
      </c>
      <c r="C180" s="163" t="str">
        <f>IF(COUNTIFS(IM!$F:$F,A180,IM!$AD:$AD,"O",IM!$X:$X,"&gt;="&amp;$M$1, IM!$X:$X,"&lt;"&amp;$M$2)&gt;0,"V","")</f>
        <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非當季</v>
      </c>
      <c r="G180" s="131" t="str">
        <f>IF(COUNTIFS('0919門市清單主檔'!C:C,B180,'0919門市清單主檔'!AF:AF,$H$3)=1,
    IF(COUNTIFS(IM!F:F,A180,IM!AC:AC,"*"&amp;$H$3&amp;"*") + COUNTIFS('0919門市清單主檔'!C:C,B180,'0919門市清單主檔'!AF:AF,$H$3) &gt; 1,
       "V","未完工"),"-")</f>
        <v>-</v>
      </c>
      <c r="H180" s="351" t="str">
        <f>IF(COUNTIFS('0919門市清單主檔'!C:C,B180,'0919門市清單主檔'!AG:AG,$H$4)=1,
    IF(COUNTIFS(IM!F:F,A180,IM!AC:AC,"*"&amp;$H$4&amp;"*") + COUNTIFS('0919門市清單主檔'!C:C,B180,'0919門市清單主檔'!AG:AG,$H$4) &gt; 1,
       "V","未完工"),"-")</f>
        <v>未完工</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45899</v>
      </c>
      <c r="L180" s="131" t="str">
        <f>VLOOKUP(A180,'0919門市清單主檔'!B:V,21,FALSE)</f>
        <v>蘆竹區</v>
      </c>
      <c r="M180" t="str">
        <f>VLOOKUP(A180,門市主檔!A:B,2,FALSE)</f>
        <v>桃縣桃楚店</v>
      </c>
      <c r="Q180" s="130"/>
      <c r="R180" s="135" t="s">
        <v>8148</v>
      </c>
    </row>
    <row r="181" spans="1:18" ht="21.6" customHeight="1">
      <c r="A181" s="131">
        <v>3556</v>
      </c>
      <c r="B181" s="131" t="str">
        <f>VLOOKUP(A181,門市主檔!A:B,2,FALSE)</f>
        <v>桃縣蘆華店</v>
      </c>
      <c r="C181" s="163" t="str">
        <f>IF(COUNTIFS(IM!$F:$F,A181,IM!$AD:$AD,"O",IM!$X:$X,"&gt;="&amp;$M$1, IM!$X:$X,"&lt;"&amp;$M$2)&gt;0,"V","")</f>
        <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非當季</v>
      </c>
      <c r="G181" s="131" t="str">
        <f>IF(COUNTIFS('0919門市清單主檔'!C:C,B181,'0919門市清單主檔'!AF:AF,$H$3)=1,
    IF(COUNTIFS(IM!F:F,A181,IM!AC:AC,"*"&amp;$H$3&amp;"*") + COUNTIFS('0919門市清單主檔'!C:C,B181,'0919門市清單主檔'!AF:AF,$H$3) &gt; 1,
       "V","未完工"),"-")</f>
        <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45900</v>
      </c>
      <c r="L181" s="131" t="str">
        <f>VLOOKUP(A181,'0919門市清單主檔'!B:V,21,FALSE)</f>
        <v>蘆竹區</v>
      </c>
      <c r="M181" t="str">
        <f>VLOOKUP(A181,門市主檔!A:B,2,FALSE)</f>
        <v>桃縣蘆華店</v>
      </c>
      <c r="Q181" s="130"/>
      <c r="R181" s="135" t="s">
        <v>8148</v>
      </c>
    </row>
    <row r="182" spans="1:18" ht="21.6" customHeight="1">
      <c r="A182" s="131">
        <v>3880</v>
      </c>
      <c r="B182" s="131" t="str">
        <f>VLOOKUP(A182,門市主檔!A:B,2,FALSE)</f>
        <v>桃縣富竹店</v>
      </c>
      <c r="C182" s="163" t="str">
        <f>IF(COUNTIFS(IM!$F:$F,A182,IM!$AD:$AD,"O",IM!$X:$X,"&gt;="&amp;$M$1, IM!$X:$X,"&lt;"&amp;$M$2)&gt;0,"V","")</f>
        <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非當季</v>
      </c>
      <c r="G182" s="131" t="str">
        <f>IF(COUNTIFS('0919門市清單主檔'!C:C,B182,'0919門市清單主檔'!AF:AF,$H$3)=1,
    IF(COUNTIFS(IM!F:F,A182,IM!AC:AC,"*"&amp;$H$3&amp;"*") + COUNTIFS('0919門市清單主檔'!C:C,B182,'0919門市清單主檔'!AF:AF,$H$3) &gt; 1,
       "V","未完工"),"-")</f>
        <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45901</v>
      </c>
      <c r="L182" s="131" t="str">
        <f>VLOOKUP(A182,'0919門市清單主檔'!B:V,21,FALSE)</f>
        <v>蘆竹區</v>
      </c>
      <c r="M182" t="str">
        <f>VLOOKUP(A182,門市主檔!A:B,2,FALSE)</f>
        <v>桃縣富竹店</v>
      </c>
      <c r="Q182" s="130"/>
      <c r="R182" s="135" t="s">
        <v>8148</v>
      </c>
    </row>
    <row r="183" spans="1:18" ht="21.6" customHeight="1">
      <c r="A183" s="131">
        <v>3881</v>
      </c>
      <c r="B183" s="131" t="str">
        <f>VLOOKUP(A183,門市主檔!A:B,2,FALSE)</f>
        <v>蘆竹蘆東店</v>
      </c>
      <c r="C183" s="163" t="str">
        <f>IF(COUNTIFS(IM!$F:$F,A183,IM!$AD:$AD,"O",IM!$X:$X,"&gt;="&amp;$M$1, IM!$X:$X,"&lt;"&amp;$M$2)&gt;0,"V","")</f>
        <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非當季</v>
      </c>
      <c r="G183" s="131" t="str">
        <f>IF(COUNTIFS('0919門市清單主檔'!C:C,B183,'0919門市清單主檔'!AF:AF,$H$3)=1,
    IF(COUNTIFS(IM!F:F,A183,IM!AC:AC,"*"&amp;$H$3&amp;"*") + COUNTIFS('0919門市清單主檔'!C:C,B183,'0919門市清單主檔'!AF:AF,$H$3) &gt; 1,
       "V","未完工"),"-")</f>
        <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45902</v>
      </c>
      <c r="L183" s="131" t="str">
        <f>VLOOKUP(A183,'0919門市清單主檔'!B:V,21,FALSE)</f>
        <v>蘆竹區</v>
      </c>
      <c r="M183" t="str">
        <f>VLOOKUP(A183,門市主檔!A:B,2,FALSE)</f>
        <v>蘆竹蘆東店</v>
      </c>
      <c r="Q183" s="130"/>
      <c r="R183" s="135" t="s">
        <v>8148</v>
      </c>
    </row>
    <row r="184" spans="1:18" ht="21.6" customHeight="1">
      <c r="A184" s="131">
        <v>4272</v>
      </c>
      <c r="B184" s="131" t="str">
        <f>VLOOKUP(A184,門市主檔!A:B,2,FALSE)</f>
        <v>蘆竹南福店</v>
      </c>
      <c r="C184" s="163" t="str">
        <f>IF(COUNTIFS(IM!$F:$F,A184,IM!$AD:$AD,"O",IM!$X:$X,"&gt;="&amp;$M$1, IM!$X:$X,"&lt;"&amp;$M$2)&gt;0,"V","")</f>
        <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非當季</v>
      </c>
      <c r="G184" s="131" t="str">
        <f>IF(COUNTIFS('0919門市清單主檔'!C:C,B184,'0919門市清單主檔'!AF:AF,$H$3)=1,
    IF(COUNTIFS(IM!F:F,A184,IM!AC:AC,"*"&amp;$H$3&amp;"*") + COUNTIFS('0919門市清單主檔'!C:C,B184,'0919門市清單主檔'!AF:AF,$H$3) &gt; 1,
       "V","未完工"),"-")</f>
        <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45903</v>
      </c>
      <c r="L184" s="131" t="str">
        <f>VLOOKUP(A184,'0919門市清單主檔'!B:V,21,FALSE)</f>
        <v>蘆竹區</v>
      </c>
      <c r="M184" t="str">
        <f>VLOOKUP(A184,門市主檔!A:B,2,FALSE)</f>
        <v>蘆竹南福店</v>
      </c>
      <c r="Q184" s="130"/>
      <c r="R184" s="135" t="s">
        <v>8148</v>
      </c>
    </row>
    <row r="185" spans="1:18" ht="21.6" customHeight="1">
      <c r="A185" s="131">
        <v>4289</v>
      </c>
      <c r="B185" s="131" t="str">
        <f>VLOOKUP(A185,門市主檔!A:B,2,FALSE)</f>
        <v>蘆竹六股埤</v>
      </c>
      <c r="C185" s="163" t="str">
        <f>IF(COUNTIFS(IM!$F:$F,A185,IM!$AD:$AD,"O",IM!$X:$X,"&gt;="&amp;$M$1, IM!$X:$X,"&lt;"&amp;$M$2)&gt;0,"V","")</f>
        <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非當季</v>
      </c>
      <c r="G185" s="131" t="str">
        <f>IF(COUNTIFS('0919門市清單主檔'!C:C,B185,'0919門市清單主檔'!AF:AF,$H$3)=1,
    IF(COUNTIFS(IM!F:F,A185,IM!AC:AC,"*"&amp;$H$3&amp;"*") + COUNTIFS('0919門市清單主檔'!C:C,B185,'0919門市清單主檔'!AF:AF,$H$3) &gt; 1,
       "V","未完工"),"-")</f>
        <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45904</v>
      </c>
      <c r="L185" s="131" t="str">
        <f>VLOOKUP(A185,'0919門市清單主檔'!B:V,21,FALSE)</f>
        <v>蘆竹區</v>
      </c>
      <c r="M185" t="str">
        <f>VLOOKUP(A185,門市主檔!A:B,2,FALSE)</f>
        <v>蘆竹六股埤</v>
      </c>
      <c r="Q185" s="130"/>
      <c r="R185" s="135" t="s">
        <v>8148</v>
      </c>
    </row>
    <row r="186" spans="1:18" ht="21.6" customHeight="1">
      <c r="A186" s="131">
        <v>4342</v>
      </c>
      <c r="B186" s="131" t="str">
        <f>VLOOKUP(A186,門市主檔!A:B,2,FALSE)</f>
        <v>蘆竹南崁店</v>
      </c>
      <c r="C186" s="163" t="str">
        <f>IF(COUNTIFS(IM!$F:$F,A186,IM!$AD:$AD,"O",IM!$X:$X,"&gt;="&amp;$M$1, IM!$X:$X,"&lt;"&amp;$M$2)&gt;0,"V","")</f>
        <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非當季</v>
      </c>
      <c r="G186" s="131" t="str">
        <f>IF(COUNTIFS('0919門市清單主檔'!C:C,B186,'0919門市清單主檔'!AF:AF,$H$3)=1,
    IF(COUNTIFS(IM!F:F,A186,IM!AC:AC,"*"&amp;$H$3&amp;"*") + COUNTIFS('0919門市清單主檔'!C:C,B186,'0919門市清單主檔'!AF:AF,$H$3) &gt; 1,
       "V","未完工"),"-")</f>
        <v>-</v>
      </c>
      <c r="H186" s="351" t="str">
        <f>IF(COUNTIFS('0919門市清單主檔'!C:C,B186,'0919門市清單主檔'!AG:AG,$H$4)=1,
    IF(COUNTIFS(IM!F:F,A186,IM!AC:AC,"*"&amp;$H$4&amp;"*") + COUNTIFS('0919門市清單主檔'!C:C,B186,'0919門市清單主檔'!AG:AG,$H$4) &gt; 1,
       "V","未完工"),"-")</f>
        <v>未完工</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
      </c>
      <c r="K186" s="137">
        <v>45905</v>
      </c>
      <c r="L186" s="131" t="str">
        <f>VLOOKUP(A186,'0919門市清單主檔'!B:V,21,FALSE)</f>
        <v>蘆竹區</v>
      </c>
      <c r="M186" t="str">
        <f>VLOOKUP(A186,門市主檔!A:B,2,FALSE)</f>
        <v>蘆竹南崁店</v>
      </c>
      <c r="Q186" s="130"/>
      <c r="R186" s="135" t="s">
        <v>8148</v>
      </c>
    </row>
    <row r="187" spans="1:18" ht="21.6" customHeight="1">
      <c r="A187" s="131">
        <v>4456</v>
      </c>
      <c r="B187" s="131" t="str">
        <f>VLOOKUP(A187,門市主檔!A:B,2,FALSE)</f>
        <v>蘆竹華麗店</v>
      </c>
      <c r="C187" s="163" t="str">
        <f>IF(COUNTIFS(IM!$F:$F,A187,IM!$AD:$AD,"O",IM!$X:$X,"&gt;="&amp;$M$1, IM!$X:$X,"&lt;"&amp;$M$2)&gt;0,"V","")</f>
        <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非當季</v>
      </c>
      <c r="G187" s="131" t="str">
        <f>IF(COUNTIFS('0919門市清單主檔'!C:C,B187,'0919門市清單主檔'!AF:AF,$H$3)=1,
    IF(COUNTIFS(IM!F:F,A187,IM!AC:AC,"*"&amp;$H$3&amp;"*") + COUNTIFS('0919門市清單主檔'!C:C,B187,'0919門市清單主檔'!AF:AF,$H$3) &gt; 1,
       "V","未完工"),"-")</f>
        <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45906</v>
      </c>
      <c r="L187" s="131" t="str">
        <f>VLOOKUP(A187,'0919門市清單主檔'!B:V,21,FALSE)</f>
        <v>蘆竹區</v>
      </c>
      <c r="M187" t="str">
        <f>VLOOKUP(A187,門市主檔!A:B,2,FALSE)</f>
        <v>蘆竹華麗店</v>
      </c>
      <c r="Q187" s="130"/>
      <c r="R187" s="135" t="s">
        <v>8148</v>
      </c>
    </row>
    <row r="188" spans="1:18" ht="21.6" customHeight="1">
      <c r="A188" s="131">
        <v>4572</v>
      </c>
      <c r="B188" s="131" t="str">
        <f>VLOOKUP(A188,門市主檔!A:B,2,FALSE)</f>
        <v>蘆竹海湖店</v>
      </c>
      <c r="C188" s="163" t="str">
        <f>IF(COUNTIFS(IM!$F:$F,A188,IM!$AD:$AD,"O",IM!$X:$X,"&gt;="&amp;$M$1, IM!$X:$X,"&lt;"&amp;$M$2)&gt;0,"V","")</f>
        <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非當季</v>
      </c>
      <c r="G188" s="131" t="str">
        <f>IF(COUNTIFS('0919門市清單主檔'!C:C,B188,'0919門市清單主檔'!AF:AF,$H$3)=1,
    IF(COUNTIFS(IM!F:F,A188,IM!AC:AC,"*"&amp;$H$3&amp;"*") + COUNTIFS('0919門市清單主檔'!C:C,B188,'0919門市清單主檔'!AF:AF,$H$3) &gt; 1,
       "V","未完工"),"-")</f>
        <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45907</v>
      </c>
      <c r="L188" s="131" t="str">
        <f>VLOOKUP(A188,'0919門市清單主檔'!B:V,21,FALSE)</f>
        <v>蘆竹區</v>
      </c>
      <c r="M188" t="str">
        <f>VLOOKUP(A188,門市主檔!A:B,2,FALSE)</f>
        <v>蘆竹海湖店</v>
      </c>
      <c r="Q188" s="130"/>
      <c r="R188" s="135" t="s">
        <v>8148</v>
      </c>
    </row>
    <row r="189" spans="1:18" ht="21.6" customHeight="1">
      <c r="A189" s="131">
        <v>4601</v>
      </c>
      <c r="B189" s="131" t="str">
        <f>VLOOKUP(A189,門市主檔!A:B,2,FALSE)</f>
        <v>蘆竹領航店</v>
      </c>
      <c r="C189" s="163" t="str">
        <f>IF(COUNTIFS(IM!$F:$F,A189,IM!$AD:$AD,"O",IM!$X:$X,"&gt;="&amp;$M$1, IM!$X:$X,"&lt;"&amp;$M$2)&gt;0,"V","")</f>
        <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非當季</v>
      </c>
      <c r="G189" s="131" t="str">
        <f>IF(COUNTIFS('0919門市清單主檔'!C:C,B189,'0919門市清單主檔'!AF:AF,$H$3)=1,
    IF(COUNTIFS(IM!F:F,A189,IM!AC:AC,"*"&amp;$H$3&amp;"*") + COUNTIFS('0919門市清單主檔'!C:C,B189,'0919門市清單主檔'!AF:AF,$H$3) &gt; 1,
       "V","未完工"),"-")</f>
        <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45908</v>
      </c>
      <c r="L189" s="131" t="str">
        <f>VLOOKUP(A189,'0919門市清單主檔'!B:V,21,FALSE)</f>
        <v>蘆竹區</v>
      </c>
      <c r="M189" t="str">
        <f>VLOOKUP(A189,門市主檔!A:B,2,FALSE)</f>
        <v>蘆竹領航店</v>
      </c>
      <c r="Q189" s="130"/>
      <c r="R189" s="135" t="s">
        <v>8148</v>
      </c>
    </row>
    <row r="190" spans="1:18" ht="21.6" customHeight="1">
      <c r="A190" s="131">
        <v>4673</v>
      </c>
      <c r="B190" s="131" t="str">
        <f>VLOOKUP(A190,門市主檔!A:B,2,FALSE)</f>
        <v>蘆竹海山店</v>
      </c>
      <c r="C190" s="163" t="str">
        <f>IF(COUNTIFS(IM!$F:$F,A190,IM!$AD:$AD,"O",IM!$X:$X,"&gt;="&amp;$M$1, IM!$X:$X,"&lt;"&amp;$M$2)&gt;0,"V","")</f>
        <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非當季</v>
      </c>
      <c r="G190" s="131" t="str">
        <f>IF(COUNTIFS('0919門市清單主檔'!C:C,B190,'0919門市清單主檔'!AF:AF,$H$3)=1,
    IF(COUNTIFS(IM!F:F,A190,IM!AC:AC,"*"&amp;$H$3&amp;"*") + COUNTIFS('0919門市清單主檔'!C:C,B190,'0919門市清單主檔'!AF:AF,$H$3) &gt; 1,
       "V","未完工"),"-")</f>
        <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45909</v>
      </c>
      <c r="L190" s="131" t="str">
        <f>VLOOKUP(A190,'0919門市清單主檔'!B:V,21,FALSE)</f>
        <v>蘆竹區</v>
      </c>
      <c r="M190" t="str">
        <f>VLOOKUP(A190,門市主檔!A:B,2,FALSE)</f>
        <v>蘆竹海山店</v>
      </c>
      <c r="Q190" s="130"/>
      <c r="R190" s="135" t="s">
        <v>8148</v>
      </c>
    </row>
    <row r="191" spans="1:18" ht="21.6" customHeight="1">
      <c r="A191" s="131">
        <v>4852</v>
      </c>
      <c r="B191" s="131" t="str">
        <f>VLOOKUP(A191,門市主檔!A:B,2,FALSE)</f>
        <v>蘆竹福祿店</v>
      </c>
      <c r="C191" s="163" t="str">
        <f>IF(COUNTIFS(IM!$F:$F,A191,IM!$AD:$AD,"O",IM!$X:$X,"&gt;="&amp;$M$1, IM!$X:$X,"&lt;"&amp;$M$2)&gt;0,"V","")</f>
        <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非當季</v>
      </c>
      <c r="G191" s="131" t="str">
        <f>IF(COUNTIFS('0919門市清單主檔'!C:C,B191,'0919門市清單主檔'!AF:AF,$H$3)=1,
    IF(COUNTIFS(IM!F:F,A191,IM!AC:AC,"*"&amp;$H$3&amp;"*") + COUNTIFS('0919門市清單主檔'!C:C,B191,'0919門市清單主檔'!AF:AF,$H$3) &gt; 1,
       "V","未完工"),"-")</f>
        <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45910</v>
      </c>
      <c r="L191" s="131" t="str">
        <f>VLOOKUP(A191,'0919門市清單主檔'!B:V,21,FALSE)</f>
        <v>蘆竹區</v>
      </c>
      <c r="M191" t="str">
        <f>VLOOKUP(A191,門市主檔!A:B,2,FALSE)</f>
        <v>蘆竹福祿店</v>
      </c>
      <c r="Q191" s="130"/>
      <c r="R191" s="135" t="s">
        <v>8148</v>
      </c>
    </row>
    <row r="192" spans="1:18" ht="21.6" customHeight="1">
      <c r="A192" s="131">
        <v>5110</v>
      </c>
      <c r="B192" s="131" t="str">
        <f>VLOOKUP(A192,門市主檔!A:B,2,FALSE)</f>
        <v>蘆竹龍安店</v>
      </c>
      <c r="C192" s="163" t="str">
        <f>IF(COUNTIFS(IM!$F:$F,A192,IM!$AD:$AD,"O",IM!$X:$X,"&gt;="&amp;$M$1, IM!$X:$X,"&lt;"&amp;$M$2)&gt;0,"V","")</f>
        <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非當季</v>
      </c>
      <c r="G192" s="131" t="str">
        <f>IF(COUNTIFS('0919門市清單主檔'!C:C,B192,'0919門市清單主檔'!AF:AF,$H$3)=1,
    IF(COUNTIFS(IM!F:F,A192,IM!AC:AC,"*"&amp;$H$3&amp;"*") + COUNTIFS('0919門市清單主檔'!C:C,B192,'0919門市清單主檔'!AF:AF,$H$3) &gt; 1,
       "V","未完工"),"-")</f>
        <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45911</v>
      </c>
      <c r="L192" s="131" t="str">
        <f>VLOOKUP(A192,'0919門市清單主檔'!B:V,21,FALSE)</f>
        <v>蘆竹區</v>
      </c>
      <c r="M192" t="str">
        <f>VLOOKUP(A192,門市主檔!A:B,2,FALSE)</f>
        <v>蘆竹龍安店</v>
      </c>
      <c r="Q192" s="130"/>
      <c r="R192" s="135" t="s">
        <v>8148</v>
      </c>
    </row>
    <row r="193" spans="1:18" ht="21.6" customHeight="1">
      <c r="A193" s="131">
        <v>5357</v>
      </c>
      <c r="B193" s="131" t="str">
        <f>VLOOKUP(A193,門市主檔!A:B,2,FALSE)</f>
        <v>蘆竹南山北</v>
      </c>
      <c r="C193" s="163" t="str">
        <f>IF(COUNTIFS(IM!$F:$F,A193,IM!$AD:$AD,"O",IM!$X:$X,"&gt;="&amp;$M$1, IM!$X:$X,"&lt;"&amp;$M$2)&gt;0,"V","")</f>
        <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非當季</v>
      </c>
      <c r="G193" s="131" t="str">
        <f>IF(COUNTIFS('0919門市清單主檔'!C:C,B193,'0919門市清單主檔'!AF:AF,$H$3)=1,
    IF(COUNTIFS(IM!F:F,A193,IM!AC:AC,"*"&amp;$H$3&amp;"*") + COUNTIFS('0919門市清單主檔'!C:C,B193,'0919門市清單主檔'!AF:AF,$H$3) &gt; 1,
       "V","未完工"),"-")</f>
        <v>-</v>
      </c>
      <c r="H193" s="351" t="str">
        <f>IF(COUNTIFS('0919門市清單主檔'!C:C,B193,'0919門市清單主檔'!AG:AG,$H$4)=1,
    IF(COUNTIFS(IM!F:F,A193,IM!AC:AC,"*"&amp;$H$4&amp;"*") + COUNTIFS('0919門市清單主檔'!C:C,B193,'0919門市清單主檔'!AG:AG,$H$4) &gt; 1,
       "V","未完工"),"-")</f>
        <v>未完工</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45912</v>
      </c>
      <c r="L193" s="131" t="str">
        <f>VLOOKUP(A193,'0919門市清單主檔'!B:V,21,FALSE)</f>
        <v>蘆竹區</v>
      </c>
      <c r="M193" t="str">
        <f>VLOOKUP(A193,門市主檔!A:B,2,FALSE)</f>
        <v>蘆竹南山北</v>
      </c>
      <c r="Q193" s="130"/>
      <c r="R193" s="135" t="s">
        <v>8148</v>
      </c>
    </row>
    <row r="194" spans="1:18" ht="21.6" customHeight="1">
      <c r="A194" s="131">
        <v>5368</v>
      </c>
      <c r="B194" s="131" t="str">
        <f>VLOOKUP(A194,門市主檔!A:B,2,FALSE)</f>
        <v>蘆竹山鼻店</v>
      </c>
      <c r="C194" s="163" t="str">
        <f>IF(COUNTIFS(IM!$F:$F,A194,IM!$AD:$AD,"O",IM!$X:$X,"&gt;="&amp;$M$1, IM!$X:$X,"&lt;"&amp;$M$2)&gt;0,"V","")</f>
        <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非當季</v>
      </c>
      <c r="G194" s="131" t="str">
        <f>IF(COUNTIFS('0919門市清單主檔'!C:C,B194,'0919門市清單主檔'!AF:AF,$H$3)=1,
    IF(COUNTIFS(IM!F:F,A194,IM!AC:AC,"*"&amp;$H$3&amp;"*") + COUNTIFS('0919門市清單主檔'!C:C,B194,'0919門市清單主檔'!AF:AF,$H$3) &gt; 1,
       "V","未完工"),"-")</f>
        <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45913</v>
      </c>
      <c r="L194" s="131" t="str">
        <f>VLOOKUP(A194,'0919門市清單主檔'!B:V,21,FALSE)</f>
        <v>蘆竹區</v>
      </c>
      <c r="M194" t="str">
        <f>VLOOKUP(A194,門市主檔!A:B,2,FALSE)</f>
        <v>蘆竹山鼻店</v>
      </c>
      <c r="Q194" s="130"/>
      <c r="R194" s="135" t="s">
        <v>8148</v>
      </c>
    </row>
    <row r="195" spans="1:18" ht="21.6" customHeight="1">
      <c r="A195" s="131" t="s">
        <v>84</v>
      </c>
      <c r="B195" s="131" t="str">
        <f>VLOOKUP(A195,門市主檔!A:B,2,FALSE)</f>
        <v>蘆竹南華店</v>
      </c>
      <c r="C195" s="163" t="str">
        <f>IF(COUNTIFS(IM!$F:$F,A195,IM!$AD:$AD,"O",IM!$X:$X,"&gt;="&amp;$M$1, IM!$X:$X,"&lt;"&amp;$M$2)&gt;0,"V","")</f>
        <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非當季</v>
      </c>
      <c r="G195" s="131" t="str">
        <f>IF(COUNTIFS('0919門市清單主檔'!C:C,B195,'0919門市清單主檔'!AF:AF,$H$3)=1,
    IF(COUNTIFS(IM!F:F,A195,IM!AC:AC,"*"&amp;$H$3&amp;"*") + COUNTIFS('0919門市清單主檔'!C:C,B195,'0919門市清單主檔'!AF:AF,$H$3) &gt; 1,
       "V","未完工"),"-")</f>
        <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45914</v>
      </c>
      <c r="L195" s="131" t="str">
        <f>VLOOKUP(A195,'0919門市清單主檔'!B:V,21,FALSE)</f>
        <v>蘆竹區</v>
      </c>
      <c r="M195" t="str">
        <f>VLOOKUP(A195,門市主檔!A:B,2,FALSE)</f>
        <v>蘆竹南華店</v>
      </c>
      <c r="Q195" s="130"/>
      <c r="R195" s="135" t="s">
        <v>8148</v>
      </c>
    </row>
    <row r="196" spans="1:18" ht="21.6" customHeight="1">
      <c r="A196" s="131" t="s">
        <v>85</v>
      </c>
      <c r="B196" s="131" t="str">
        <f>VLOOKUP(A196,門市主檔!A:B,2,FALSE)</f>
        <v>蘆竹金鈴店</v>
      </c>
      <c r="C196" s="163" t="str">
        <f>IF(COUNTIFS(IM!$F:$F,A196,IM!$AD:$AD,"O",IM!$X:$X,"&gt;="&amp;$M$1, IM!$X:$X,"&lt;"&amp;$M$2)&gt;0,"V","")</f>
        <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非當季</v>
      </c>
      <c r="G196" s="131" t="str">
        <f>IF(COUNTIFS('0919門市清單主檔'!C:C,B196,'0919門市清單主檔'!AF:AF,$H$3)=1,
    IF(COUNTIFS(IM!F:F,A196,IM!AC:AC,"*"&amp;$H$3&amp;"*") + COUNTIFS('0919門市清單主檔'!C:C,B196,'0919門市清單主檔'!AF:AF,$H$3) &gt; 1,
       "V","未完工"),"-")</f>
        <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45915</v>
      </c>
      <c r="L196" s="131" t="str">
        <f>VLOOKUP(A196,'0919門市清單主檔'!B:V,21,FALSE)</f>
        <v>蘆竹區</v>
      </c>
      <c r="M196" t="str">
        <f>VLOOKUP(A196,門市主檔!A:B,2,FALSE)</f>
        <v>蘆竹金鈴店</v>
      </c>
      <c r="Q196" s="130"/>
      <c r="R196" s="135" t="s">
        <v>8148</v>
      </c>
    </row>
    <row r="197" spans="1:18" ht="21.6" customHeight="1">
      <c r="A197" s="131" t="s">
        <v>86</v>
      </c>
      <c r="B197" s="131" t="str">
        <f>VLOOKUP(A197,門市主檔!A:B,2,FALSE)</f>
        <v>蘆竹揚耀店</v>
      </c>
      <c r="C197" s="163" t="str">
        <f>IF(COUNTIFS(IM!$F:$F,A197,IM!$AD:$AD,"O",IM!$X:$X,"&gt;="&amp;$M$1, IM!$X:$X,"&lt;"&amp;$M$2)&gt;0,"V","")</f>
        <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非當季</v>
      </c>
      <c r="G197" s="131" t="str">
        <f>IF(COUNTIFS('0919門市清單主檔'!C:C,B197,'0919門市清單主檔'!AF:AF,$H$3)=1,
    IF(COUNTIFS(IM!F:F,A197,IM!AC:AC,"*"&amp;$H$3&amp;"*") + COUNTIFS('0919門市清單主檔'!C:C,B197,'0919門市清單主檔'!AF:AF,$H$3) &gt; 1,
       "V","未完工"),"-")</f>
        <v>-</v>
      </c>
      <c r="H197" s="351" t="str">
        <f>IF(COUNTIFS('0919門市清單主檔'!C:C,B197,'0919門市清單主檔'!AG:AG,$H$4)=1,
    IF(COUNTIFS(IM!F:F,A197,IM!AC:AC,"*"&amp;$H$4&amp;"*") + COUNTIFS('0919門市清單主檔'!C:C,B197,'0919門市清單主檔'!AG:AG,$H$4) &gt; 1,
       "V","未完工"),"-")</f>
        <v>未完工</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45916</v>
      </c>
      <c r="L197" s="131" t="str">
        <f>VLOOKUP(A197,'0919門市清單主檔'!B:V,21,FALSE)</f>
        <v>蘆竹區</v>
      </c>
      <c r="M197" t="str">
        <f>VLOOKUP(A197,門市主檔!A:B,2,FALSE)</f>
        <v>蘆竹揚耀店</v>
      </c>
      <c r="Q197" s="130"/>
      <c r="R197" s="135" t="s">
        <v>8148</v>
      </c>
    </row>
    <row r="198" spans="1:18" ht="21.6" customHeight="1">
      <c r="A198" s="131" t="s">
        <v>87</v>
      </c>
      <c r="B198" s="131" t="str">
        <f>VLOOKUP(A198,門市主檔!A:B,2,FALSE)</f>
        <v>匯躍蘆竹店</v>
      </c>
      <c r="C198" s="163" t="str">
        <f>IF(COUNTIFS(IM!$F:$F,A198,IM!$AD:$AD,"O",IM!$X:$X,"&gt;="&amp;$M$1, IM!$X:$X,"&lt;"&amp;$M$2)&gt;0,"V","")</f>
        <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非當季</v>
      </c>
      <c r="G198" s="131" t="str">
        <f>IF(COUNTIFS('0919門市清單主檔'!C:C,B198,'0919門市清單主檔'!AF:AF,$H$3)=1,
    IF(COUNTIFS(IM!F:F,A198,IM!AC:AC,"*"&amp;$H$3&amp;"*") + COUNTIFS('0919門市清單主檔'!C:C,B198,'0919門市清單主檔'!AF:AF,$H$3) &gt; 1,
       "V","未完工"),"-")</f>
        <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45917</v>
      </c>
      <c r="L198" s="131" t="str">
        <f>VLOOKUP(A198,'0919門市清單主檔'!B:V,21,FALSE)</f>
        <v>蘆竹區</v>
      </c>
      <c r="M198" t="str">
        <f>VLOOKUP(A198,門市主檔!A:B,2,FALSE)</f>
        <v>匯躍蘆竹店</v>
      </c>
      <c r="Q198" s="130"/>
      <c r="R198" s="135" t="s">
        <v>8148</v>
      </c>
    </row>
  </sheetData>
  <autoFilter ref="A6:L127" xr:uid="{00000000-0009-0000-0000-000006000000}"/>
  <phoneticPr fontId="73"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AA1" sqref="AA1:AA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4" width="11.19921875" style="170" customWidth="1"/>
    <col min="315"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20</v>
      </c>
      <c r="O1" s="170">
        <v>20</v>
      </c>
      <c r="P1" s="170">
        <v>19</v>
      </c>
      <c r="Q1" s="130"/>
      <c r="R1" s="130"/>
      <c r="W1" s="464" t="s">
        <v>10</v>
      </c>
      <c r="X1" s="464" t="s">
        <v>11</v>
      </c>
      <c r="Y1" s="464" t="s">
        <v>12</v>
      </c>
      <c r="Z1" s="464" t="s">
        <v>13</v>
      </c>
      <c r="AA1" s="465" t="s">
        <v>16</v>
      </c>
      <c r="AB1" s="465" t="s">
        <v>16</v>
      </c>
      <c r="AC1" s="465" t="s">
        <v>16</v>
      </c>
      <c r="AD1" s="465" t="s">
        <v>16</v>
      </c>
      <c r="AE1" s="465" t="s">
        <v>16</v>
      </c>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6" t="s">
        <v>16</v>
      </c>
      <c r="AB2" s="466" t="s">
        <v>16</v>
      </c>
      <c r="AC2" s="466" t="s">
        <v>16</v>
      </c>
      <c r="AD2" s="466" t="s">
        <v>16</v>
      </c>
      <c r="AE2" s="466" t="s">
        <v>16</v>
      </c>
    </row>
    <row r="3" spans="1:31" ht="21" customHeight="1">
      <c r="A3" s="418" t="s">
        <v>8143</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110</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112</v>
      </c>
      <c r="Q5" s="130"/>
      <c r="R5" s="130"/>
      <c r="S5" s="181"/>
      <c r="T5" s="181"/>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8149</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8147</v>
      </c>
      <c r="R7" s="130"/>
    </row>
    <row r="8" spans="1:31" ht="21.6" customHeight="1">
      <c r="A8" s="131" t="s">
        <v>77</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8147</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8148</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8147</v>
      </c>
      <c r="R10" s="130"/>
    </row>
    <row r="11" spans="1:31" ht="21.6" customHeight="1">
      <c r="A11" s="131" t="s">
        <v>76</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8148</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8148</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8147</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8147</v>
      </c>
      <c r="R14" s="135" t="s">
        <v>8148</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8147</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8147</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8147</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8147</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8147</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8147</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8147</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8147</v>
      </c>
      <c r="R22" s="135" t="s">
        <v>8148</v>
      </c>
    </row>
    <row r="23" spans="1:18" ht="21.6" customHeight="1">
      <c r="A23" s="131" t="s">
        <v>69</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8147</v>
      </c>
      <c r="R23" s="135" t="s">
        <v>8148</v>
      </c>
    </row>
    <row r="24" spans="1:18" ht="21.6" customHeight="1">
      <c r="A24" s="131" t="s">
        <v>68</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8147</v>
      </c>
      <c r="R24" s="135" t="s">
        <v>8148</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8147</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8147</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8147</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8147</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8147</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8148</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8148</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8147</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8147</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8147</v>
      </c>
      <c r="R35" s="135" t="s">
        <v>8148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8147</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8148</v>
      </c>
    </row>
    <row r="38" spans="1:18" ht="21.6" customHeight="1">
      <c r="A38" s="131" t="s">
        <v>60</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61</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8148</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8147</v>
      </c>
      <c r="R41" s="130"/>
    </row>
    <row r="42" spans="1:18" ht="21.6" customHeight="1">
      <c r="A42" s="131" t="s">
        <v>57</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8147</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8147</v>
      </c>
      <c r="R43" s="130"/>
    </row>
    <row r="44" spans="1:18" ht="21.6" customHeight="1">
      <c r="A44" s="131" t="s">
        <v>56</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8147</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8147</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8148</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8147</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8147</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8147</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8147</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8147</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8147</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8147</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8147</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8147</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8147</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8147</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8147</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8148</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8147</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3"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topLeftCell="N1" zoomScaleNormal="100" workbookViewId="0">
      <pane ySplit="6" topLeftCell="A7" activePane="bottomLeft" state="frozen"/>
      <selection activeCell="AB5" sqref="AB5"/>
      <selection pane="bottomLeft" activeCell="AD5" sqref="AD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4" width="11.19921875" style="170" customWidth="1"/>
    <col min="315"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12</v>
      </c>
      <c r="O1" s="170">
        <v>12</v>
      </c>
      <c r="P1" s="170">
        <v>12</v>
      </c>
      <c r="Q1" s="130"/>
      <c r="R1" s="130"/>
      <c r="W1" s="464" t="s">
        <v>14</v>
      </c>
      <c r="X1" s="465" t="s">
        <v>16</v>
      </c>
      <c r="Y1" s="465" t="s">
        <v>16</v>
      </c>
      <c r="Z1" s="465" t="s">
        <v>16</v>
      </c>
      <c r="AA1" s="465" t="s">
        <v>16</v>
      </c>
      <c r="AB1" s="465" t="s">
        <v>16</v>
      </c>
      <c r="AC1" s="465" t="s">
        <v>16</v>
      </c>
      <c r="AD1" s="465" t="s">
        <v>16</v>
      </c>
      <c r="AE1" s="465" t="s">
        <v>16</v>
      </c>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37</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6" t="s">
        <v>16</v>
      </c>
      <c r="Y2" s="466" t="s">
        <v>16</v>
      </c>
      <c r="Z2" s="466" t="s">
        <v>16</v>
      </c>
      <c r="AA2" s="466" t="s">
        <v>16</v>
      </c>
      <c r="AB2" s="466" t="s">
        <v>16</v>
      </c>
      <c r="AC2" s="466" t="s">
        <v>16</v>
      </c>
      <c r="AD2" s="466" t="s">
        <v>16</v>
      </c>
      <c r="AE2" s="466" t="s">
        <v>16</v>
      </c>
    </row>
    <row r="3" spans="1:31" ht="21" customHeight="1">
      <c r="A3" s="418" t="s">
        <v>8143</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7</v>
      </c>
      <c r="F4" s="423">
        <f ca="1">IF(TODAY()&gt;=M3,MAX(0,D4-E4),"0")</f>
        <v>22</v>
      </c>
      <c r="G4" s="424" t="str">
        <f>ROUND(IF((E4/C4)&gt;1,1,(E4/C4))*100,2)&amp;"%"</f>
        <v>58.33%</v>
      </c>
      <c r="H4" s="349" t="str">
        <f>IF(首頁!C2=0,"",首頁!C2)</f>
        <v>+L90</v>
      </c>
      <c r="I4" s="193">
        <f>IF(H4&lt;&gt;"",COUNTIFS('0919門市清單主檔'!$Y:$Y,$N$5,'0919門市清單主檔'!$AG:$AG,H4),"")</f>
        <v>36</v>
      </c>
      <c r="J4" s="194" t="str">
        <f>IF(H4&lt;&gt;"",IF(I4=0,"0%",ROUND(K4/I4,4)*100&amp;"%"),"")</f>
        <v>36.11%</v>
      </c>
      <c r="K4" s="193">
        <f>IF(H4&lt;&gt;"",COUNTIF(H:H,"V"),"")</f>
        <v>13</v>
      </c>
      <c r="L4" s="193">
        <f>IF(H4&lt;&gt;"",I4-K4,"")</f>
        <v>23</v>
      </c>
      <c r="M4" s="169">
        <f>首頁!M4</f>
        <v>45931</v>
      </c>
      <c r="Q4" s="130"/>
      <c r="R4" s="130"/>
    </row>
    <row r="5" spans="1:31" ht="22.5" customHeight="1">
      <c r="A5" s="422">
        <f>COUNTA(A7:A150)-A4</f>
        <v>36</v>
      </c>
      <c r="B5" s="425" t="s">
        <v>110</v>
      </c>
      <c r="C5" s="426">
        <f>SUM(C2:C4)</f>
        <v>36</v>
      </c>
      <c r="D5" s="426"/>
      <c r="E5" s="426">
        <f>SUM(E2:E4)</f>
        <v>14</v>
      </c>
      <c r="F5" s="426">
        <f>A5-SUM(E2:E4)-A2</f>
        <v>20</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8150</v>
      </c>
      <c r="V5" s="172" t="str">
        <f t="array" ref="V5">IFERROR(HYPERLINK("#" &amp; ADDRESS(MIN(IF(ISNUMBER(SEARCH(U5, A6:J181)), ROW(A6:J181), 10000000000)), MIN(IF(ISNUMBER(SEARCH(U5, A6:J181)), COLUMN(A6:J181), 10000000000))), "搜索"), "未找到")</f>
        <v>未找到</v>
      </c>
      <c r="W5" s="306"/>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8151</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8147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8147</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8147</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22</v>
      </c>
      <c r="L10" s="131" t="str">
        <f>VLOOKUP(A10,'0919門市清單主檔'!B:V,21,FALSE)</f>
        <v>板橋區</v>
      </c>
      <c r="Q10" s="130" t="s">
        <v>8147</v>
      </c>
      <c r="R10" s="130"/>
    </row>
    <row r="11" spans="1:31" ht="21.6" customHeight="1">
      <c r="A11" s="131" t="s">
        <v>79</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8147</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8147</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8147</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8147</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8147</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8147</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8147</v>
      </c>
      <c r="R17" s="130"/>
    </row>
    <row r="18" spans="1:18" ht="21.6" customHeight="1">
      <c r="A18" s="131" t="s">
        <v>75</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8147</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8147</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8147</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8147</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8147</v>
      </c>
      <c r="R22" s="130"/>
    </row>
    <row r="23" spans="1:18" ht="21.6" customHeight="1">
      <c r="A23" s="131">
        <v>3955</v>
      </c>
      <c r="B23" s="131" t="str">
        <f>VLOOKUP(A23,門市主檔!A:B,2,FALSE)</f>
        <v>板橋海龍店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45886</v>
      </c>
      <c r="L23" s="131" t="str">
        <f>VLOOKUP(A23,'0919門市清單主檔'!B:V,21,FALSE)</f>
        <v>板橋區</v>
      </c>
      <c r="Q23" s="130" t="s">
        <v>8147</v>
      </c>
      <c r="R23" s="130"/>
    </row>
    <row r="24" spans="1:18" ht="21.6" customHeight="1">
      <c r="A24" s="131">
        <v>3962</v>
      </c>
      <c r="B24" s="131" t="str">
        <f>VLOOKUP(A24,門市主檔!A:B,2,FALSE)</f>
        <v>板橋仁化店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8147</v>
      </c>
      <c r="R24" s="130"/>
    </row>
    <row r="25" spans="1:18" ht="21.6" customHeight="1">
      <c r="A25" s="131">
        <v>3965</v>
      </c>
      <c r="B25" s="131" t="str">
        <f>VLOOKUP(A25,門市主檔!A:B,2,FALSE)</f>
        <v>板橋民治店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板橋區</v>
      </c>
      <c r="Q25" s="130" t="s">
        <v>8147</v>
      </c>
      <c r="R25" s="130"/>
    </row>
    <row r="26" spans="1:18" ht="21.6" customHeight="1">
      <c r="A26" s="131">
        <v>3416</v>
      </c>
      <c r="B26" s="131" t="str">
        <f>VLOOKUP(A26,門市主檔!A:B,2,FALSE)</f>
        <v>板橋國慶店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8147</v>
      </c>
      <c r="R26" s="130"/>
    </row>
    <row r="27" spans="1:18" ht="21.6" customHeight="1">
      <c r="A27" s="131">
        <v>3977</v>
      </c>
      <c r="B27" s="131" t="str">
        <f>VLOOKUP(A27,門市主檔!A:B,2,FALSE)</f>
        <v>板橋玉川店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板橋區</v>
      </c>
      <c r="Q27" s="130" t="s">
        <v>8147</v>
      </c>
      <c r="R27" s="130"/>
    </row>
    <row r="28" spans="1:18" ht="21.6" customHeight="1">
      <c r="A28" s="131" t="s">
        <v>74</v>
      </c>
      <c r="B28" s="131" t="str">
        <f>VLOOKUP(A28,門市主檔!A:B,2,FALSE)</f>
        <v>北縣府中店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 "新開不保養",
IF(VLOOKUP(A28,門市主檔!A:F,6,FALSE)="撤店", "閉店不保養",
IF(COUNTBLANK(C28:E28)=3, "未保養", "")
))</f>
        <v>未保養</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板橋區</v>
      </c>
      <c r="Q28" s="130" t="s">
        <v>8147</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 "新開不保養",
IF(VLOOKUP(A29,門市主檔!A:F,6,FALSE)="撤店", "閉店不保養",
IF(COUNTBLANK(C29:E29)=3, "未保養", "")
))</f>
        <v>未保養</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8147</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8147</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8147</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8147</v>
      </c>
      <c r="R32" s="130"/>
    </row>
    <row r="33" spans="1:18" ht="21.6" customHeight="1">
      <c r="A33" s="131" t="s">
        <v>73</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8147</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8147</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8147</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8147</v>
      </c>
      <c r="R36" s="130"/>
    </row>
    <row r="37" spans="1:18" ht="21.6" customHeight="1">
      <c r="A37" s="131" t="s">
        <v>67</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8147</v>
      </c>
      <c r="R37" s="130"/>
    </row>
    <row r="38" spans="1:18" ht="21.6" customHeight="1">
      <c r="A38" s="131" t="s">
        <v>66</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8147</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8147</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8147</v>
      </c>
      <c r="R40" s="130"/>
    </row>
    <row r="41" spans="1:18" ht="21.6" customHeight="1">
      <c r="A41" s="131" t="s">
        <v>51</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8147</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8147</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8147</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3"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0" width="8.796875" style="250" customWidth="1"/>
    <col min="251" max="16384" width="8.796875" style="250"/>
  </cols>
  <sheetData>
    <row r="1" spans="1:22" ht="14.4" customHeight="1">
      <c r="A1" s="248" t="s">
        <v>8152</v>
      </c>
      <c r="B1" s="248" t="s">
        <v>8153</v>
      </c>
      <c r="C1" s="249" t="s">
        <v>146</v>
      </c>
      <c r="D1" s="249" t="s">
        <v>112</v>
      </c>
      <c r="E1" s="249" t="s">
        <v>117</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12</v>
      </c>
      <c r="D2" s="251">
        <f ca="1">Q6+Q10</f>
        <v>48</v>
      </c>
      <c r="E2" s="251">
        <f ca="1">Q7+Q11</f>
        <v>39</v>
      </c>
      <c r="G2" s="291"/>
      <c r="S2" s="291">
        <f ca="1">TODAY()</f>
        <v>46001</v>
      </c>
    </row>
    <row r="3" spans="1:22" ht="14.4" customHeight="1">
      <c r="A3" s="252"/>
      <c r="B3" s="253"/>
      <c r="C3" s="251"/>
      <c r="D3" s="251"/>
      <c r="E3" s="251"/>
    </row>
    <row r="4" spans="1:22" ht="14.4" customHeight="1">
      <c r="A4" s="254" t="s">
        <v>8154</v>
      </c>
      <c r="B4" s="255" t="s">
        <v>8155</v>
      </c>
      <c r="C4" s="255" t="s">
        <v>8156</v>
      </c>
      <c r="D4" s="255" t="s">
        <v>156</v>
      </c>
      <c r="E4" s="255" t="s">
        <v>143</v>
      </c>
      <c r="F4" s="255" t="s">
        <v>8157</v>
      </c>
      <c r="G4" s="255" t="s">
        <v>8158</v>
      </c>
      <c r="H4" s="255" t="s">
        <v>180</v>
      </c>
      <c r="I4" s="255" t="s">
        <v>152</v>
      </c>
      <c r="J4" s="255" t="s">
        <v>8159</v>
      </c>
      <c r="K4" s="255" t="s">
        <v>8160</v>
      </c>
      <c r="L4" s="255" t="s">
        <v>8161</v>
      </c>
      <c r="M4" s="255" t="s">
        <v>8162</v>
      </c>
      <c r="N4" s="255" t="s">
        <v>8163</v>
      </c>
      <c r="O4" s="255" t="s">
        <v>8164</v>
      </c>
      <c r="P4" s="255" t="s">
        <v>8165</v>
      </c>
      <c r="Q4" s="256" t="s">
        <v>8166</v>
      </c>
      <c r="S4" s="257" t="s">
        <v>8167</v>
      </c>
      <c r="T4" s="258" t="s">
        <v>8168</v>
      </c>
      <c r="U4" s="258" t="s">
        <v>8169</v>
      </c>
      <c r="V4" s="258" t="s">
        <v>8170</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2</v>
      </c>
      <c r="I5" s="251">
        <f t="array" aca="1" ref="I5" ca="1">SUMPRODUCT(
  --(IM!$S$2:$S$10000=$A$5),
  --(MOD(IM!$W$2:$W$10000,1)&gt;=TIME(N1,0,0)),
  --(MOD(IM!$W$2:$W$10000,1)&lt;TIME(O1,0,0)),
  --(INT(IM!$W$2:$W$10000)&gt;=$A$2),
  --(INT(IM!$W$2:$W$10000)&lt;=$B$2)
)</f>
        <v>5</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12</v>
      </c>
      <c r="S5" s="259" t="s">
        <v>14</v>
      </c>
      <c r="V5" s="260"/>
    </row>
    <row r="6" spans="1:22" ht="14.4" customHeight="1">
      <c r="A6" s="251" t="s">
        <v>112</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117</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3</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0</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31</v>
      </c>
      <c r="S7" s="259" t="s">
        <v>3</v>
      </c>
      <c r="U7" s="251"/>
      <c r="V7" s="260"/>
    </row>
    <row r="8" spans="1:22" ht="14.4" customHeight="1">
      <c r="A8" s="254" t="s">
        <v>8171</v>
      </c>
      <c r="B8" s="255" t="s">
        <v>8155</v>
      </c>
      <c r="C8" s="255" t="s">
        <v>8156</v>
      </c>
      <c r="D8" s="255" t="s">
        <v>156</v>
      </c>
      <c r="E8" s="255" t="s">
        <v>143</v>
      </c>
      <c r="F8" s="255" t="s">
        <v>8157</v>
      </c>
      <c r="G8" s="255" t="s">
        <v>8158</v>
      </c>
      <c r="H8" s="255" t="s">
        <v>180</v>
      </c>
      <c r="I8" s="255" t="s">
        <v>152</v>
      </c>
      <c r="J8" s="255" t="s">
        <v>8159</v>
      </c>
      <c r="K8" s="255" t="s">
        <v>8160</v>
      </c>
      <c r="L8" s="255" t="s">
        <v>8161</v>
      </c>
      <c r="M8" s="255" t="s">
        <v>8162</v>
      </c>
      <c r="N8" s="255" t="s">
        <v>8163</v>
      </c>
      <c r="O8" s="255" t="s">
        <v>8164</v>
      </c>
      <c r="P8" s="255" t="s">
        <v>8165</v>
      </c>
      <c r="Q8" s="256" t="s">
        <v>8166</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0</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0</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0</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0</v>
      </c>
      <c r="S9" s="259" t="s">
        <v>6</v>
      </c>
      <c r="U9" s="251"/>
      <c r="V9" s="260"/>
    </row>
    <row r="10" spans="1:22" ht="14.4" customHeight="1">
      <c r="A10" s="251" t="s">
        <v>112</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2</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4</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40</v>
      </c>
      <c r="S10" s="259" t="s">
        <v>2</v>
      </c>
      <c r="U10" s="251"/>
      <c r="V10" s="260"/>
    </row>
    <row r="11" spans="1:22" ht="14.4" customHeight="1">
      <c r="A11" s="251" t="s">
        <v>117</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2</v>
      </c>
      <c r="I11" s="251">
        <f t="array" aca="1" ref="I11" ca="1">SUMPRODUCT(
  --(MFP!$E$2:$E$10000 = $A$11),
  --(IFERROR(VALUE(MID(MFP!$G$2:$G$10000,1,5)),0) &gt;= TIME(N1,0,0)),
  --(IFERROR(VALUE(MID(MFP!$G$2:$G$10000,1,5)),0) &lt; TIME(O1,0,0)),
  --(TEXT(LEFT(MFP!$F$2:$F$10000,10),"yyyy-mm-dd") &gt;= TEXT($A$2,"yyyy-mm-dd")),
  --(TEXT(LEFT(MFP!$F$2:$F$10000,10),"yyyy-mm-dd") &lt;= TEXT($B$2,"yyyy-mm-dd"))
)</f>
        <v>0</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8</v>
      </c>
      <c r="S11" s="259" t="s">
        <v>4</v>
      </c>
      <c r="U11" s="251"/>
      <c r="V11" s="260"/>
    </row>
    <row r="12" spans="1:22" ht="14.4" customHeight="1">
      <c r="A12" s="254" t="s">
        <v>8172</v>
      </c>
      <c r="B12" s="255" t="s">
        <v>8155</v>
      </c>
      <c r="C12" s="255" t="s">
        <v>8156</v>
      </c>
      <c r="D12" s="255" t="s">
        <v>156</v>
      </c>
      <c r="E12" s="255" t="s">
        <v>143</v>
      </c>
      <c r="F12" s="255" t="s">
        <v>8157</v>
      </c>
      <c r="G12" s="255" t="s">
        <v>8158</v>
      </c>
      <c r="H12" s="255" t="s">
        <v>180</v>
      </c>
      <c r="I12" s="255" t="s">
        <v>152</v>
      </c>
      <c r="J12" s="255" t="s">
        <v>8159</v>
      </c>
      <c r="K12" s="255" t="s">
        <v>8160</v>
      </c>
      <c r="L12" s="255" t="s">
        <v>8161</v>
      </c>
      <c r="M12" s="255" t="s">
        <v>8162</v>
      </c>
      <c r="N12" s="255" t="s">
        <v>8163</v>
      </c>
      <c r="O12" s="255" t="s">
        <v>8164</v>
      </c>
      <c r="P12" s="255" t="s">
        <v>8165</v>
      </c>
      <c r="Q12" s="256" t="s">
        <v>8166</v>
      </c>
      <c r="S12" s="259" t="s">
        <v>1</v>
      </c>
      <c r="U12" s="251"/>
      <c r="V12" s="260"/>
    </row>
    <row r="13" spans="1:22" ht="14.4" customHeight="1">
      <c r="A13" s="262" t="s">
        <v>146</v>
      </c>
      <c r="B13" s="251">
        <f t="shared" ref="B13:P13" ca="1" si="0">B5+B9</f>
        <v>0</v>
      </c>
      <c r="C13" s="251">
        <f t="shared" ca="1" si="0"/>
        <v>0</v>
      </c>
      <c r="D13" s="251">
        <f t="shared" ca="1" si="0"/>
        <v>0</v>
      </c>
      <c r="E13" s="251">
        <f t="shared" ca="1" si="0"/>
        <v>0</v>
      </c>
      <c r="F13" s="251">
        <f t="shared" ca="1" si="0"/>
        <v>3</v>
      </c>
      <c r="G13" s="251">
        <f t="shared" ca="1" si="0"/>
        <v>2</v>
      </c>
      <c r="H13" s="251">
        <f t="shared" ca="1" si="0"/>
        <v>2</v>
      </c>
      <c r="I13" s="251">
        <f t="shared" ca="1" si="0"/>
        <v>5</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12</v>
      </c>
      <c r="S13" s="259" t="s">
        <v>10</v>
      </c>
      <c r="U13" s="251"/>
      <c r="V13" s="260"/>
    </row>
    <row r="14" spans="1:22" ht="14.4" customHeight="1">
      <c r="A14" s="263" t="s">
        <v>112</v>
      </c>
      <c r="B14" s="251">
        <f t="shared" ref="B14:P14" ca="1" si="1">B6+B10</f>
        <v>2</v>
      </c>
      <c r="C14" s="251">
        <f t="shared" ca="1" si="1"/>
        <v>3</v>
      </c>
      <c r="D14" s="251">
        <f t="shared" ca="1" si="1"/>
        <v>9</v>
      </c>
      <c r="E14" s="251">
        <f t="shared" ca="1" si="1"/>
        <v>6</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48</v>
      </c>
      <c r="S14" s="259" t="s">
        <v>11</v>
      </c>
      <c r="U14" s="251"/>
      <c r="V14" s="260"/>
    </row>
    <row r="15" spans="1:22" ht="14.4" customHeight="1">
      <c r="A15" s="264" t="s">
        <v>117</v>
      </c>
      <c r="B15" s="251">
        <f t="shared" ref="B15:P15" ca="1" si="2">B7+B11</f>
        <v>0</v>
      </c>
      <c r="C15" s="251">
        <f t="shared" ca="1" si="2"/>
        <v>6</v>
      </c>
      <c r="D15" s="251">
        <f t="shared" ca="1" si="2"/>
        <v>4</v>
      </c>
      <c r="E15" s="251">
        <f t="shared" ca="1" si="2"/>
        <v>7</v>
      </c>
      <c r="F15" s="251">
        <f t="shared" ca="1" si="2"/>
        <v>5</v>
      </c>
      <c r="G15" s="251">
        <f t="shared" ca="1" si="2"/>
        <v>4</v>
      </c>
      <c r="H15" s="251">
        <f t="shared" ca="1" si="2"/>
        <v>8</v>
      </c>
      <c r="I15" s="251">
        <f t="shared" ca="1" si="2"/>
        <v>3</v>
      </c>
      <c r="J15" s="251">
        <f t="shared" ca="1" si="2"/>
        <v>0</v>
      </c>
      <c r="K15" s="251">
        <f t="shared" ca="1" si="2"/>
        <v>0</v>
      </c>
      <c r="L15" s="251">
        <f t="shared" ca="1" si="2"/>
        <v>2</v>
      </c>
      <c r="M15" s="251">
        <f t="shared" ca="1" si="2"/>
        <v>0</v>
      </c>
      <c r="N15" s="251">
        <f t="shared" ca="1" si="2"/>
        <v>0</v>
      </c>
      <c r="O15" s="251">
        <f t="shared" ca="1" si="2"/>
        <v>0</v>
      </c>
      <c r="P15" s="251">
        <f t="shared" ca="1" si="2"/>
        <v>0</v>
      </c>
      <c r="Q15" s="251">
        <f ca="1">SUM(B15:P15)</f>
        <v>39</v>
      </c>
      <c r="S15" s="259" t="s">
        <v>13</v>
      </c>
      <c r="U15" s="251"/>
      <c r="V15" s="260"/>
    </row>
    <row r="16" spans="1:22" ht="14.4" customHeight="1">
      <c r="S16" s="259" t="s">
        <v>12</v>
      </c>
      <c r="U16" s="251"/>
      <c r="V16" s="260"/>
    </row>
    <row r="17" spans="19:22" ht="14.4" customHeight="1">
      <c r="S17" s="259" t="s">
        <v>8173</v>
      </c>
      <c r="U17" s="251"/>
      <c r="V17" s="260"/>
    </row>
    <row r="18" spans="19:22" ht="14.4" customHeight="1">
      <c r="S18" s="259" t="s">
        <v>8174</v>
      </c>
      <c r="U18" s="251"/>
      <c r="V18" s="260"/>
    </row>
  </sheetData>
  <phoneticPr fontId="7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5" width="8.796875" style="18" customWidth="1"/>
    <col min="316"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8175</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13</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13</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14</v>
      </c>
      <c r="L12" s="1" t="s">
        <v>294</v>
      </c>
    </row>
    <row r="13" spans="1:12" ht="16.2" customHeight="1">
      <c r="B13" s="24" t="e">
        <f>VLOOKUP($A13,門市主檔!$A:$C,2,FALSE)</f>
        <v>#N/A</v>
      </c>
      <c r="C13" s="25"/>
      <c r="D13" s="25" t="s">
        <v>21</v>
      </c>
      <c r="G13" s="1" t="s">
        <v>14</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8176</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8175</v>
      </c>
      <c r="D18" s="29" t="s">
        <v>134</v>
      </c>
    </row>
    <row r="19" spans="1:4">
      <c r="B19" s="24" t="e">
        <f>VLOOKUP(A19,'0919門市清單主檔'!B:C,2,FALSE)</f>
        <v>#N/A</v>
      </c>
      <c r="C19" s="25"/>
      <c r="D19" s="23" t="s">
        <v>22</v>
      </c>
    </row>
    <row r="20" spans="1:4">
      <c r="A20" s="18">
        <v>5457</v>
      </c>
      <c r="B20" s="24" t="str">
        <f>VLOOKUP(A20,'0919門市清單主檔'!B:C,2,FALSE)</f>
        <v>三重鑫五華</v>
      </c>
      <c r="C20" s="144">
        <v>45960</v>
      </c>
      <c r="D20" s="23" t="s">
        <v>22</v>
      </c>
    </row>
    <row r="21" spans="1:4">
      <c r="A21" s="18">
        <v>5451</v>
      </c>
      <c r="B21" s="24" t="str">
        <f>VLOOKUP(A21,'0919門市清單主檔'!B:C,2,FALSE)</f>
        <v>板橋懷仁店</v>
      </c>
      <c r="C21" s="144">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8177</v>
      </c>
      <c r="B25" s="15"/>
      <c r="C25" s="16"/>
      <c r="D25" s="17"/>
    </row>
    <row r="26" spans="1:4">
      <c r="A26" s="19" t="s">
        <v>135</v>
      </c>
      <c r="B26" s="20" t="s">
        <v>136</v>
      </c>
      <c r="C26" s="21" t="s">
        <v>8175</v>
      </c>
      <c r="D26" s="22" t="s">
        <v>134</v>
      </c>
    </row>
    <row r="27" spans="1:4">
      <c r="B27" s="24" t="e">
        <f>VLOOKUP($A27,門市主檔!$A:$C,2,FALSE)</f>
        <v>#N/A</v>
      </c>
      <c r="C27" s="25"/>
      <c r="D27" s="25" t="s">
        <v>8177</v>
      </c>
    </row>
    <row r="30" spans="1:4">
      <c r="A30" s="14" t="s">
        <v>8178</v>
      </c>
      <c r="B30" s="15"/>
      <c r="C30" s="16"/>
      <c r="D30" s="17"/>
    </row>
    <row r="31" spans="1:4">
      <c r="A31" s="19" t="s">
        <v>135</v>
      </c>
      <c r="B31" s="20" t="s">
        <v>136</v>
      </c>
      <c r="C31" s="21" t="s">
        <v>8175</v>
      </c>
      <c r="D31" s="22" t="s">
        <v>134</v>
      </c>
    </row>
    <row r="32" spans="1:4" ht="15.6" customHeight="1">
      <c r="A32" s="18">
        <v>2375</v>
      </c>
      <c r="B32" s="24" t="str">
        <f>VLOOKUP($A32,門市主檔!$A:$C,2,FALSE)</f>
        <v>桃縣桃貿店</v>
      </c>
      <c r="C32" s="71">
        <v>46023</v>
      </c>
      <c r="D32" s="25" t="s">
        <v>8178</v>
      </c>
    </row>
    <row r="33" spans="1:4" ht="15.6" customHeight="1">
      <c r="A33" s="23">
        <v>2428</v>
      </c>
      <c r="B33" s="24" t="str">
        <f>VLOOKUP($A33,門市主檔!$A:$C,2,FALSE)</f>
        <v>龜山文化二</v>
      </c>
      <c r="C33" s="71">
        <v>46023</v>
      </c>
      <c r="D33" s="25" t="s">
        <v>8178</v>
      </c>
    </row>
    <row r="34" spans="1:4" ht="15.6" customHeight="1">
      <c r="A34" s="23">
        <v>2596</v>
      </c>
      <c r="B34" s="24" t="str">
        <f>VLOOKUP($A34,門市主檔!$A:$C,2,FALSE)</f>
        <v>桃縣桃高店</v>
      </c>
      <c r="C34" s="71">
        <v>46023</v>
      </c>
      <c r="D34" s="25" t="s">
        <v>8178</v>
      </c>
    </row>
    <row r="35" spans="1:4" ht="15.6" customHeight="1">
      <c r="A35" s="23">
        <v>2740</v>
      </c>
      <c r="B35" s="24" t="str">
        <f>VLOOKUP($A35,門市主檔!$A:$C,2,FALSE)</f>
        <v>龜山文化三</v>
      </c>
      <c r="C35" s="71">
        <v>46023</v>
      </c>
      <c r="D35" s="25" t="s">
        <v>8178</v>
      </c>
    </row>
    <row r="36" spans="1:4" ht="15.6" customHeight="1">
      <c r="A36" s="23">
        <v>2763</v>
      </c>
      <c r="B36" s="24" t="str">
        <f>VLOOKUP($A36,門市主檔!$A:$C,2,FALSE)</f>
        <v>桃縣桃燿店</v>
      </c>
      <c r="C36" s="71">
        <v>46023</v>
      </c>
      <c r="D36" s="25" t="s">
        <v>8178</v>
      </c>
    </row>
    <row r="37" spans="1:4" ht="15.6" customHeight="1">
      <c r="A37" s="23">
        <v>3008</v>
      </c>
      <c r="B37" s="24" t="str">
        <f>VLOOKUP($A37,門市主檔!$A:$C,2,FALSE)</f>
        <v>龜山香品店</v>
      </c>
      <c r="C37" s="71">
        <v>46023</v>
      </c>
      <c r="D37" s="25" t="s">
        <v>8178</v>
      </c>
    </row>
    <row r="38" spans="1:4" ht="15.6" customHeight="1">
      <c r="A38" s="23">
        <v>3017</v>
      </c>
      <c r="B38" s="24" t="str">
        <f>VLOOKUP($A38,門市主檔!$A:$C,2,FALSE)</f>
        <v>龜山大同店</v>
      </c>
      <c r="C38" s="71">
        <v>46023</v>
      </c>
      <c r="D38" s="25" t="s">
        <v>8178</v>
      </c>
    </row>
    <row r="39" spans="1:4" ht="15.6" customHeight="1">
      <c r="A39" s="23">
        <v>3220</v>
      </c>
      <c r="B39" s="24" t="str">
        <f>VLOOKUP($A39,門市主檔!$A:$C,2,FALSE)</f>
        <v>桃縣桃耕店</v>
      </c>
      <c r="C39" s="71">
        <v>46023</v>
      </c>
      <c r="D39" s="25" t="s">
        <v>8178</v>
      </c>
    </row>
    <row r="40" spans="1:4" ht="15.6" customHeight="1">
      <c r="A40" s="23">
        <v>3692</v>
      </c>
      <c r="B40" s="24" t="str">
        <f>VLOOKUP($A40,門市主檔!$A:$C,2,FALSE)</f>
        <v>龜山頂湖店</v>
      </c>
      <c r="C40" s="71">
        <v>46023</v>
      </c>
      <c r="D40" s="25" t="s">
        <v>8178</v>
      </c>
    </row>
    <row r="41" spans="1:4" ht="15.6" customHeight="1">
      <c r="A41" s="23">
        <v>3749</v>
      </c>
      <c r="B41" s="24" t="str">
        <f>VLOOKUP($A41,門市主檔!$A:$C,2,FALSE)</f>
        <v>龜山長庚科大</v>
      </c>
      <c r="C41" s="71">
        <v>46023</v>
      </c>
      <c r="D41" s="25" t="s">
        <v>8178</v>
      </c>
    </row>
    <row r="42" spans="1:4" ht="15.6" customHeight="1">
      <c r="A42" s="23">
        <v>4007</v>
      </c>
      <c r="B42" s="24" t="str">
        <f>VLOOKUP($A42,門市主檔!$A:$C,2,FALSE)</f>
        <v>龜山長庚店</v>
      </c>
      <c r="C42" s="71">
        <v>46023</v>
      </c>
      <c r="D42" s="25" t="s">
        <v>8178</v>
      </c>
    </row>
    <row r="43" spans="1:4" ht="15.6" customHeight="1">
      <c r="A43" s="23">
        <v>4035</v>
      </c>
      <c r="B43" s="24" t="str">
        <f>VLOOKUP($A43,門市主檔!$A:$C,2,FALSE)</f>
        <v>龜山南上店</v>
      </c>
      <c r="C43" s="71">
        <v>46023</v>
      </c>
      <c r="D43" s="25" t="s">
        <v>8178</v>
      </c>
    </row>
    <row r="44" spans="1:4" ht="15.6" customHeight="1">
      <c r="A44" s="23">
        <v>4197</v>
      </c>
      <c r="B44" s="24" t="str">
        <f>VLOOKUP($A44,門市主檔!$A:$C,2,FALSE)</f>
        <v>龜山崇優店</v>
      </c>
      <c r="C44" s="71">
        <v>46023</v>
      </c>
      <c r="D44" s="25" t="s">
        <v>8178</v>
      </c>
    </row>
    <row r="45" spans="1:4" ht="15.6" customHeight="1">
      <c r="A45" s="23">
        <v>4311</v>
      </c>
      <c r="B45" s="24" t="str">
        <f>VLOOKUP($A45,門市主檔!$A:$C,2,FALSE)</f>
        <v>龜山文邑店</v>
      </c>
      <c r="C45" s="71">
        <v>46023</v>
      </c>
      <c r="D45" s="25" t="s">
        <v>8178</v>
      </c>
    </row>
    <row r="46" spans="1:4" ht="15.6" customHeight="1">
      <c r="A46" s="23">
        <v>4424</v>
      </c>
      <c r="B46" s="24" t="str">
        <f>VLOOKUP($A46,門市主檔!$A:$C,2,FALSE)</f>
        <v>桃縣桃亞二店</v>
      </c>
      <c r="C46" s="71">
        <v>46023</v>
      </c>
      <c r="D46" s="25" t="s">
        <v>8178</v>
      </c>
    </row>
    <row r="47" spans="1:4" ht="15.6" customHeight="1">
      <c r="A47" s="23">
        <v>4503</v>
      </c>
      <c r="B47" s="24" t="str">
        <f>VLOOKUP($A47,門市主檔!$A:$C,2,FALSE)</f>
        <v>龜山復恆店</v>
      </c>
      <c r="C47" s="71">
        <v>46023</v>
      </c>
      <c r="D47" s="25" t="s">
        <v>8178</v>
      </c>
    </row>
    <row r="48" spans="1:4" ht="15.6" customHeight="1">
      <c r="A48" s="23">
        <v>4629</v>
      </c>
      <c r="B48" s="24" t="str">
        <f>VLOOKUP($A48,門市主檔!$A:$C,2,FALSE)</f>
        <v>龜山警大店</v>
      </c>
      <c r="C48" s="71">
        <v>46023</v>
      </c>
      <c r="D48" s="25" t="s">
        <v>8178</v>
      </c>
    </row>
    <row r="49" spans="1:4" ht="15.6" customHeight="1">
      <c r="A49" s="23">
        <v>4685</v>
      </c>
      <c r="B49" s="24" t="str">
        <f>VLOOKUP($A49,門市主檔!$A:$C,2,FALSE)</f>
        <v>龜山新路店</v>
      </c>
      <c r="C49" s="71">
        <v>46023</v>
      </c>
      <c r="D49" s="25" t="s">
        <v>8178</v>
      </c>
    </row>
    <row r="50" spans="1:4" ht="15.6" customHeight="1">
      <c r="A50" s="23">
        <v>4690</v>
      </c>
      <c r="B50" s="24" t="str">
        <f>VLOOKUP($A50,門市主檔!$A:$C,2,FALSE)</f>
        <v>龜山同福店</v>
      </c>
      <c r="C50" s="71">
        <v>46023</v>
      </c>
      <c r="D50" s="25" t="s">
        <v>8178</v>
      </c>
    </row>
    <row r="51" spans="1:4" ht="15.6" customHeight="1">
      <c r="A51" s="23">
        <v>4825</v>
      </c>
      <c r="B51" s="24" t="str">
        <f>VLOOKUP($A51,門市主檔!$A:$C,2,FALSE)</f>
        <v>龜山兔子坑</v>
      </c>
      <c r="C51" s="71">
        <v>46023</v>
      </c>
      <c r="D51" s="25" t="s">
        <v>8178</v>
      </c>
    </row>
    <row r="52" spans="1:4" ht="15.6" customHeight="1">
      <c r="A52" s="23">
        <v>4902</v>
      </c>
      <c r="B52" s="24" t="str">
        <f>VLOOKUP($A52,門市主檔!$A:$C,2,FALSE)</f>
        <v>龜山玄武店</v>
      </c>
      <c r="C52" s="71">
        <v>46023</v>
      </c>
      <c r="D52" s="25" t="s">
        <v>8178</v>
      </c>
    </row>
    <row r="53" spans="1:4" ht="15.6" customHeight="1">
      <c r="A53" s="23">
        <v>4933</v>
      </c>
      <c r="B53" s="24" t="str">
        <f>VLOOKUP($A53,門市主檔!$A:$C,2,FALSE)</f>
        <v>龜山連莊店</v>
      </c>
      <c r="C53" s="71">
        <v>46023</v>
      </c>
      <c r="D53" s="25" t="s">
        <v>8178</v>
      </c>
    </row>
    <row r="54" spans="1:4" ht="15.6" customHeight="1">
      <c r="A54" s="23">
        <v>4981</v>
      </c>
      <c r="B54" s="24" t="str">
        <f>VLOOKUP($A54,門市主檔!$A:$C,2,FALSE)</f>
        <v>龜山樂學店</v>
      </c>
      <c r="C54" s="71">
        <v>46023</v>
      </c>
      <c r="D54" s="25" t="s">
        <v>8178</v>
      </c>
    </row>
    <row r="55" spans="1:4" ht="15.6" customHeight="1">
      <c r="A55" s="23">
        <v>4985</v>
      </c>
      <c r="B55" s="24" t="str">
        <f>VLOOKUP($A55,門市主檔!$A:$C,2,FALSE)</f>
        <v>龜山文青店</v>
      </c>
      <c r="C55" s="71">
        <v>46023</v>
      </c>
      <c r="D55" s="25" t="s">
        <v>8178</v>
      </c>
    </row>
    <row r="56" spans="1:4" ht="15.6" customHeight="1">
      <c r="A56" s="23">
        <v>5016</v>
      </c>
      <c r="B56" s="24" t="str">
        <f>VLOOKUP($A56,門市主檔!$A:$C,2,FALSE)</f>
        <v>龜山樂善店</v>
      </c>
      <c r="C56" s="71">
        <v>46023</v>
      </c>
      <c r="D56" s="25" t="s">
        <v>8178</v>
      </c>
    </row>
    <row r="57" spans="1:4" ht="15.6" customHeight="1">
      <c r="A57" s="23">
        <v>5031</v>
      </c>
      <c r="B57" s="24" t="str">
        <f>VLOOKUP($A57,門市主檔!$A:$C,2,FALSE)</f>
        <v>龜山文化七</v>
      </c>
      <c r="C57" s="71">
        <v>46023</v>
      </c>
      <c r="D57" s="25" t="s">
        <v>8178</v>
      </c>
    </row>
    <row r="58" spans="1:4" ht="15.6" customHeight="1">
      <c r="A58" s="23">
        <v>5064</v>
      </c>
      <c r="B58" s="24" t="str">
        <f>VLOOKUP($A58,門市主檔!$A:$C,2,FALSE)</f>
        <v>龜山文化七2</v>
      </c>
      <c r="C58" s="71">
        <v>46023</v>
      </c>
      <c r="D58" s="25" t="s">
        <v>8178</v>
      </c>
    </row>
    <row r="59" spans="1:4" ht="15.6" customHeight="1">
      <c r="A59" s="23">
        <v>5075</v>
      </c>
      <c r="B59" s="24" t="str">
        <f>VLOOKUP($A59,門市主檔!$A:$C,2,FALSE)</f>
        <v>龜山復興店</v>
      </c>
      <c r="C59" s="71">
        <v>46023</v>
      </c>
      <c r="D59" s="25" t="s">
        <v>8178</v>
      </c>
    </row>
    <row r="60" spans="1:4" ht="15.6" customHeight="1">
      <c r="A60" s="23">
        <v>5162</v>
      </c>
      <c r="B60" s="24" t="str">
        <f>VLOOKUP($A60,門市主檔!$A:$C,2,FALSE)</f>
        <v>龜山茶專店</v>
      </c>
      <c r="C60" s="71">
        <v>46023</v>
      </c>
      <c r="D60" s="25" t="s">
        <v>8178</v>
      </c>
    </row>
    <row r="61" spans="1:4" ht="15.6" customHeight="1">
      <c r="A61" s="23">
        <v>5178</v>
      </c>
      <c r="B61" s="24" t="str">
        <f>VLOOKUP($A61,門市主檔!$A:$C,2,FALSE)</f>
        <v>龜山茶專二店</v>
      </c>
      <c r="C61" s="71">
        <v>46023</v>
      </c>
      <c r="D61" s="25" t="s">
        <v>8178</v>
      </c>
    </row>
    <row r="62" spans="1:4" ht="15.6" customHeight="1">
      <c r="A62" s="23">
        <v>5248</v>
      </c>
      <c r="B62" s="24" t="str">
        <f>VLOOKUP($A62,門市主檔!$A:$C,2,FALSE)</f>
        <v>龜山慧敏店</v>
      </c>
      <c r="C62" s="71">
        <v>46023</v>
      </c>
      <c r="D62" s="25" t="s">
        <v>8178</v>
      </c>
    </row>
    <row r="63" spans="1:4" ht="15.6" customHeight="1">
      <c r="A63" s="23">
        <v>5251</v>
      </c>
      <c r="B63" s="24" t="str">
        <f>VLOOKUP($A63,門市主檔!$A:$C,2,FALSE)</f>
        <v>龜山明德樓</v>
      </c>
      <c r="C63" s="71">
        <v>46023</v>
      </c>
      <c r="D63" s="25" t="s">
        <v>8178</v>
      </c>
    </row>
    <row r="64" spans="1:4" ht="15.6" customHeight="1">
      <c r="A64" s="23">
        <v>5402</v>
      </c>
      <c r="B64" s="24" t="str">
        <f>VLOOKUP($A64,門市主檔!$A:$C,2,FALSE)</f>
        <v>龜山A8站</v>
      </c>
      <c r="C64" s="71">
        <v>46023</v>
      </c>
      <c r="D64" s="25" t="s">
        <v>8178</v>
      </c>
    </row>
    <row r="65" spans="1:4" ht="15.6" customHeight="1">
      <c r="A65" s="23">
        <v>5465</v>
      </c>
      <c r="B65" s="24" t="str">
        <f>VLOOKUP($A65,門市主檔!$A:$C,2,FALSE)</f>
        <v>龜山庚勤樓</v>
      </c>
      <c r="C65" s="71">
        <v>46023</v>
      </c>
      <c r="D65" s="25" t="s">
        <v>8178</v>
      </c>
    </row>
    <row r="66" spans="1:4" ht="15.6" customHeight="1">
      <c r="A66" s="23" t="s">
        <v>80</v>
      </c>
      <c r="B66" s="24" t="str">
        <f>VLOOKUP($A66,門市主檔!$A:$C,2,FALSE)</f>
        <v>桃縣大崗店</v>
      </c>
      <c r="C66" s="71">
        <v>46023</v>
      </c>
      <c r="D66" s="25" t="s">
        <v>8178</v>
      </c>
    </row>
    <row r="67" spans="1:4" ht="15.6" customHeight="1">
      <c r="A67" s="23" t="s">
        <v>81</v>
      </c>
      <c r="B67" s="24" t="str">
        <f>VLOOKUP($A67,門市主檔!$A:$C,2,FALSE)</f>
        <v>龜山文青店</v>
      </c>
      <c r="C67" s="71">
        <v>46023</v>
      </c>
      <c r="D67" s="25" t="s">
        <v>8178</v>
      </c>
    </row>
    <row r="68" spans="1:4" ht="15.6" customHeight="1">
      <c r="A68" s="23" t="s">
        <v>82</v>
      </c>
      <c r="B68" s="24" t="str">
        <f>VLOOKUP($A68,門市主檔!$A:$C,2,FALSE)</f>
        <v>田倉復興店</v>
      </c>
      <c r="C68" s="71">
        <v>46023</v>
      </c>
      <c r="D68" s="25" t="s">
        <v>8178</v>
      </c>
    </row>
    <row r="69" spans="1:4" ht="15.6" customHeight="1">
      <c r="A69" s="23" t="s">
        <v>83</v>
      </c>
      <c r="B69" s="24" t="str">
        <f>VLOOKUP($A69,門市主檔!$A:$C,2,FALSE)</f>
        <v>田倉文興店</v>
      </c>
      <c r="C69" s="71">
        <v>46023</v>
      </c>
      <c r="D69" s="25" t="s">
        <v>8178</v>
      </c>
    </row>
    <row r="70" spans="1:4" ht="15.6" customHeight="1">
      <c r="A70" s="23">
        <v>2201</v>
      </c>
      <c r="B70" s="24" t="str">
        <f>VLOOKUP($A70,門市主檔!$A:$C,2,FALSE)</f>
        <v>桃縣內溪店</v>
      </c>
      <c r="C70" s="71">
        <v>46023</v>
      </c>
      <c r="D70" s="25" t="s">
        <v>8178</v>
      </c>
    </row>
    <row r="71" spans="1:4" ht="15.6" customHeight="1">
      <c r="A71" s="23">
        <v>2255</v>
      </c>
      <c r="B71" s="24" t="str">
        <f>VLOOKUP($A71,門市主檔!$A:$C,2,FALSE)</f>
        <v>蘆竹六福店</v>
      </c>
      <c r="C71" s="71">
        <v>46023</v>
      </c>
      <c r="D71" s="25" t="s">
        <v>8178</v>
      </c>
    </row>
    <row r="72" spans="1:4" ht="15.6" customHeight="1">
      <c r="A72" s="23">
        <v>2315</v>
      </c>
      <c r="B72" s="24" t="str">
        <f>VLOOKUP($A72,門市主檔!$A:$C,2,FALSE)</f>
        <v>蘆竹坑口店</v>
      </c>
      <c r="C72" s="71">
        <v>46023</v>
      </c>
      <c r="D72" s="25" t="s">
        <v>8178</v>
      </c>
    </row>
    <row r="73" spans="1:4" ht="15.6" customHeight="1">
      <c r="A73" s="23">
        <v>2322</v>
      </c>
      <c r="B73" s="24" t="str">
        <f>VLOOKUP($A73,門市主檔!$A:$C,2,FALSE)</f>
        <v>蘆竹大華店</v>
      </c>
      <c r="C73" s="71">
        <v>46023</v>
      </c>
      <c r="D73" s="25" t="s">
        <v>8178</v>
      </c>
    </row>
    <row r="74" spans="1:4" ht="15.6" customHeight="1">
      <c r="A74" s="23">
        <v>2401</v>
      </c>
      <c r="B74" s="24" t="str">
        <f>VLOOKUP($A74,門市主檔!$A:$C,2,FALSE)</f>
        <v>蘆竹南工店</v>
      </c>
      <c r="C74" s="71">
        <v>46023</v>
      </c>
      <c r="D74" s="25" t="s">
        <v>8178</v>
      </c>
    </row>
    <row r="75" spans="1:4" ht="15.6" customHeight="1">
      <c r="A75" s="23">
        <v>2482</v>
      </c>
      <c r="B75" s="24" t="str">
        <f>VLOOKUP($A75,門市主檔!$A:$C,2,FALSE)</f>
        <v>蘆竹光明店</v>
      </c>
      <c r="C75" s="71">
        <v>46023</v>
      </c>
      <c r="D75" s="25" t="s">
        <v>8178</v>
      </c>
    </row>
    <row r="76" spans="1:4" ht="15.6" customHeight="1">
      <c r="A76" s="23">
        <v>2501</v>
      </c>
      <c r="B76" s="24" t="str">
        <f>VLOOKUP($A76,門市主檔!$A:$C,2,FALSE)</f>
        <v>蘆竹南山店</v>
      </c>
      <c r="C76" s="71">
        <v>46023</v>
      </c>
      <c r="D76" s="25" t="s">
        <v>8178</v>
      </c>
    </row>
    <row r="77" spans="1:4" ht="15.6" customHeight="1">
      <c r="A77" s="23">
        <v>2540</v>
      </c>
      <c r="B77" s="24" t="str">
        <f>VLOOKUP($A77,門市主檔!$A:$C,2,FALSE)</f>
        <v>蘆竹坑子口</v>
      </c>
      <c r="C77" s="71">
        <v>46023</v>
      </c>
      <c r="D77" s="25" t="s">
        <v>8178</v>
      </c>
    </row>
    <row r="78" spans="1:4" ht="15.6" customHeight="1">
      <c r="A78" s="23">
        <v>2566</v>
      </c>
      <c r="B78" s="24" t="str">
        <f>VLOOKUP($A78,門市主檔!$A:$C,2,FALSE)</f>
        <v>桃縣桃旺店</v>
      </c>
      <c r="C78" s="71">
        <v>46023</v>
      </c>
      <c r="D78" s="25" t="s">
        <v>8178</v>
      </c>
    </row>
    <row r="79" spans="1:4" ht="15.6" customHeight="1">
      <c r="A79" s="23">
        <v>2620</v>
      </c>
      <c r="B79" s="24" t="str">
        <f>VLOOKUP($A79,門市主檔!$A:$C,2,FALSE)</f>
        <v>桃縣桃科店</v>
      </c>
      <c r="C79" s="71">
        <v>46023</v>
      </c>
      <c r="D79" s="25" t="s">
        <v>8178</v>
      </c>
    </row>
    <row r="80" spans="1:4" ht="15.6" customHeight="1">
      <c r="A80" s="23">
        <v>2622</v>
      </c>
      <c r="B80" s="24" t="str">
        <f>VLOOKUP($A80,門市主檔!$A:$C,2,FALSE)</f>
        <v>蘆竹君悅店</v>
      </c>
      <c r="C80" s="71">
        <v>46023</v>
      </c>
      <c r="D80" s="25" t="s">
        <v>8178</v>
      </c>
    </row>
    <row r="81" spans="1:4" ht="15.6" customHeight="1">
      <c r="A81" s="23">
        <v>2988</v>
      </c>
      <c r="B81" s="24" t="str">
        <f>VLOOKUP($A81,門市主檔!$A:$C,2,FALSE)</f>
        <v>蘆竹蘆興店</v>
      </c>
      <c r="C81" s="71">
        <v>46023</v>
      </c>
      <c r="D81" s="25" t="s">
        <v>8178</v>
      </c>
    </row>
    <row r="82" spans="1:4" ht="15.6" customHeight="1">
      <c r="A82" s="23">
        <v>3045</v>
      </c>
      <c r="B82" s="24" t="str">
        <f>VLOOKUP($A82,門市主檔!$A:$C,2,FALSE)</f>
        <v>桃縣桃楚店</v>
      </c>
      <c r="C82" s="71">
        <v>46023</v>
      </c>
      <c r="D82" s="25" t="s">
        <v>8178</v>
      </c>
    </row>
    <row r="83" spans="1:4" ht="15.6" customHeight="1">
      <c r="A83" s="23">
        <v>3556</v>
      </c>
      <c r="B83" s="24" t="str">
        <f>VLOOKUP($A83,門市主檔!$A:$C,2,FALSE)</f>
        <v>桃縣蘆華店</v>
      </c>
      <c r="C83" s="71">
        <v>46023</v>
      </c>
      <c r="D83" s="25" t="s">
        <v>8178</v>
      </c>
    </row>
    <row r="84" spans="1:4" ht="15.6" customHeight="1">
      <c r="A84" s="23">
        <v>3880</v>
      </c>
      <c r="B84" s="24" t="str">
        <f>VLOOKUP($A84,門市主檔!$A:$C,2,FALSE)</f>
        <v>桃縣富竹店</v>
      </c>
      <c r="C84" s="71">
        <v>46023</v>
      </c>
      <c r="D84" s="25" t="s">
        <v>8178</v>
      </c>
    </row>
    <row r="85" spans="1:4" ht="15.6" customHeight="1">
      <c r="A85" s="23">
        <v>3881</v>
      </c>
      <c r="B85" s="24" t="str">
        <f>VLOOKUP($A85,門市主檔!$A:$C,2,FALSE)</f>
        <v>蘆竹蘆東店</v>
      </c>
      <c r="C85" s="71">
        <v>46023</v>
      </c>
      <c r="D85" s="25" t="s">
        <v>8178</v>
      </c>
    </row>
    <row r="86" spans="1:4" ht="15.6" customHeight="1">
      <c r="A86" s="23">
        <v>4272</v>
      </c>
      <c r="B86" s="24" t="str">
        <f>VLOOKUP($A86,門市主檔!$A:$C,2,FALSE)</f>
        <v>蘆竹南福店</v>
      </c>
      <c r="C86" s="71">
        <v>46023</v>
      </c>
      <c r="D86" s="25" t="s">
        <v>8178</v>
      </c>
    </row>
    <row r="87" spans="1:4" ht="15.6" customHeight="1">
      <c r="A87" s="23">
        <v>4289</v>
      </c>
      <c r="B87" s="24" t="str">
        <f>VLOOKUP($A87,門市主檔!$A:$C,2,FALSE)</f>
        <v>蘆竹六股埤</v>
      </c>
      <c r="C87" s="71">
        <v>46023</v>
      </c>
      <c r="D87" s="25" t="s">
        <v>8178</v>
      </c>
    </row>
    <row r="88" spans="1:4" ht="15.6" customHeight="1">
      <c r="A88" s="23">
        <v>4342</v>
      </c>
      <c r="B88" s="24" t="str">
        <f>VLOOKUP($A88,門市主檔!$A:$C,2,FALSE)</f>
        <v>蘆竹南崁店</v>
      </c>
      <c r="C88" s="71">
        <v>46023</v>
      </c>
      <c r="D88" s="25" t="s">
        <v>8178</v>
      </c>
    </row>
    <row r="89" spans="1:4" ht="15.6" customHeight="1">
      <c r="A89" s="23">
        <v>4456</v>
      </c>
      <c r="B89" s="24" t="str">
        <f>VLOOKUP($A89,門市主檔!$A:$C,2,FALSE)</f>
        <v>蘆竹華麗店</v>
      </c>
      <c r="C89" s="71">
        <v>46023</v>
      </c>
      <c r="D89" s="25" t="s">
        <v>8178</v>
      </c>
    </row>
    <row r="90" spans="1:4" ht="15.6" customHeight="1">
      <c r="A90" s="23">
        <v>4572</v>
      </c>
      <c r="B90" s="24" t="str">
        <f>VLOOKUP($A90,門市主檔!$A:$C,2,FALSE)</f>
        <v>蘆竹海湖店</v>
      </c>
      <c r="C90" s="71">
        <v>46023</v>
      </c>
      <c r="D90" s="25" t="s">
        <v>8178</v>
      </c>
    </row>
    <row r="91" spans="1:4" ht="15.6" customHeight="1">
      <c r="A91" s="23">
        <v>4601</v>
      </c>
      <c r="B91" s="24" t="str">
        <f>VLOOKUP($A91,門市主檔!$A:$C,2,FALSE)</f>
        <v>蘆竹領航店</v>
      </c>
      <c r="C91" s="71">
        <v>46023</v>
      </c>
      <c r="D91" s="25" t="s">
        <v>8178</v>
      </c>
    </row>
    <row r="92" spans="1:4" ht="15.6" customHeight="1">
      <c r="A92" s="23">
        <v>4673</v>
      </c>
      <c r="B92" s="24" t="str">
        <f>VLOOKUP($A92,門市主檔!$A:$C,2,FALSE)</f>
        <v>蘆竹海山店</v>
      </c>
      <c r="C92" s="71">
        <v>46023</v>
      </c>
      <c r="D92" s="25" t="s">
        <v>8178</v>
      </c>
    </row>
    <row r="93" spans="1:4" ht="15.6" customHeight="1">
      <c r="A93" s="23">
        <v>4852</v>
      </c>
      <c r="B93" s="24" t="str">
        <f>VLOOKUP($A93,門市主檔!$A:$C,2,FALSE)</f>
        <v>蘆竹福祿店</v>
      </c>
      <c r="C93" s="71">
        <v>46023</v>
      </c>
      <c r="D93" s="25" t="s">
        <v>8178</v>
      </c>
    </row>
    <row r="94" spans="1:4" ht="15.6" customHeight="1">
      <c r="A94" s="23">
        <v>5110</v>
      </c>
      <c r="B94" s="24" t="str">
        <f>VLOOKUP($A94,門市主檔!$A:$C,2,FALSE)</f>
        <v>蘆竹龍安店</v>
      </c>
      <c r="C94" s="71">
        <v>46023</v>
      </c>
      <c r="D94" s="25" t="s">
        <v>8178</v>
      </c>
    </row>
    <row r="95" spans="1:4" ht="15.6" customHeight="1">
      <c r="A95" s="23">
        <v>5357</v>
      </c>
      <c r="B95" s="24" t="str">
        <f>VLOOKUP($A95,門市主檔!$A:$C,2,FALSE)</f>
        <v>蘆竹南山北</v>
      </c>
      <c r="C95" s="71">
        <v>46023</v>
      </c>
      <c r="D95" s="25" t="s">
        <v>8178</v>
      </c>
    </row>
    <row r="96" spans="1:4" ht="15.6" customHeight="1">
      <c r="A96" s="23">
        <v>5368</v>
      </c>
      <c r="B96" s="24" t="str">
        <f>VLOOKUP($A96,門市主檔!$A:$C,2,FALSE)</f>
        <v>蘆竹山鼻店</v>
      </c>
      <c r="C96" s="71">
        <v>46023</v>
      </c>
      <c r="D96" s="25" t="s">
        <v>8178</v>
      </c>
    </row>
    <row r="97" spans="1:4" ht="15.6" customHeight="1">
      <c r="A97" s="23" t="s">
        <v>84</v>
      </c>
      <c r="B97" s="24" t="str">
        <f>VLOOKUP($A97,門市主檔!$A:$C,2,FALSE)</f>
        <v>蘆竹南華店</v>
      </c>
      <c r="C97" s="71">
        <v>46023</v>
      </c>
      <c r="D97" s="25" t="s">
        <v>8178</v>
      </c>
    </row>
    <row r="98" spans="1:4" ht="15.6" customHeight="1">
      <c r="A98" s="23" t="s">
        <v>85</v>
      </c>
      <c r="B98" s="24" t="str">
        <f>VLOOKUP($A98,門市主檔!$A:$C,2,FALSE)</f>
        <v>蘆竹金鈴店</v>
      </c>
      <c r="C98" s="71">
        <v>46023</v>
      </c>
      <c r="D98" s="25" t="s">
        <v>8178</v>
      </c>
    </row>
    <row r="99" spans="1:4" ht="15.6" customHeight="1">
      <c r="A99" s="23" t="s">
        <v>86</v>
      </c>
      <c r="B99" s="24" t="str">
        <f>VLOOKUP($A99,門市主檔!$A:$C,2,FALSE)</f>
        <v>蘆竹揚耀店</v>
      </c>
      <c r="C99" s="71">
        <v>46023</v>
      </c>
      <c r="D99" s="25" t="s">
        <v>8178</v>
      </c>
    </row>
    <row r="100" spans="1:4" ht="15.6" customHeight="1">
      <c r="A100" s="23" t="s">
        <v>87</v>
      </c>
      <c r="B100" s="24" t="str">
        <f>VLOOKUP($A100,門市主檔!$A:$C,2,FALSE)</f>
        <v>匯躍蘆竹店</v>
      </c>
      <c r="C100" s="71">
        <v>46023</v>
      </c>
      <c r="D100" s="25" t="s">
        <v>8178</v>
      </c>
    </row>
  </sheetData>
  <phoneticPr fontId="73"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1" width="8.19921875" style="388" customWidth="1"/>
    <col min="332" max="16384" width="8.19921875" style="388"/>
  </cols>
  <sheetData>
    <row r="1" spans="1:34" ht="21.6" customHeight="1">
      <c r="A1" s="2" t="s">
        <v>8179</v>
      </c>
      <c r="B1" s="2" t="s">
        <v>135</v>
      </c>
      <c r="C1" s="3" t="s">
        <v>136</v>
      </c>
      <c r="D1" s="2" t="s">
        <v>8180</v>
      </c>
      <c r="F1" s="2" t="s">
        <v>8181</v>
      </c>
      <c r="G1" s="2" t="s">
        <v>8182</v>
      </c>
      <c r="H1" s="2" t="s">
        <v>8183</v>
      </c>
      <c r="I1" s="2" t="s">
        <v>8184</v>
      </c>
      <c r="J1" s="2" t="s">
        <v>8185</v>
      </c>
      <c r="K1" s="469" t="s">
        <v>8186</v>
      </c>
      <c r="L1" s="279" t="s">
        <v>8187</v>
      </c>
      <c r="M1" s="469" t="s">
        <v>8188</v>
      </c>
      <c r="N1" s="280" t="s">
        <v>8189</v>
      </c>
      <c r="O1" s="281" t="s">
        <v>135</v>
      </c>
      <c r="P1" s="281" t="s">
        <v>8190</v>
      </c>
      <c r="Q1" s="281" t="s">
        <v>8191</v>
      </c>
      <c r="R1" s="281" t="s">
        <v>8192</v>
      </c>
      <c r="S1" s="281" t="s">
        <v>8193</v>
      </c>
      <c r="T1" s="281" t="s">
        <v>8192</v>
      </c>
      <c r="U1" s="282" t="s">
        <v>26</v>
      </c>
      <c r="V1" s="283" t="s">
        <v>8167</v>
      </c>
      <c r="W1" s="283" t="s">
        <v>6648</v>
      </c>
      <c r="X1" s="283" t="s">
        <v>8194</v>
      </c>
      <c r="Y1" s="283" t="s">
        <v>28</v>
      </c>
      <c r="Z1" s="280" t="s">
        <v>8195</v>
      </c>
      <c r="AA1" s="280" t="s">
        <v>8196</v>
      </c>
      <c r="AB1" s="290" t="s">
        <v>8197</v>
      </c>
      <c r="AC1" s="290" t="s">
        <v>37</v>
      </c>
      <c r="AD1" s="290" t="s">
        <v>134</v>
      </c>
      <c r="AE1" s="290" t="s">
        <v>8198</v>
      </c>
      <c r="AF1" s="290" t="str">
        <f>首頁!B2</f>
        <v>EDC</v>
      </c>
      <c r="AG1" s="290" t="str">
        <f>首頁!C2</f>
        <v>+L90</v>
      </c>
      <c r="AH1" s="290" t="str">
        <f>首頁!D2</f>
        <v>--</v>
      </c>
    </row>
    <row r="2" spans="1:34" ht="21.6" customHeight="1">
      <c r="A2" s="2">
        <v>1</v>
      </c>
      <c r="B2" s="2">
        <v>3752</v>
      </c>
      <c r="C2" s="4" t="s">
        <v>2164</v>
      </c>
      <c r="D2" s="2" t="s">
        <v>8199</v>
      </c>
      <c r="F2" s="2" t="s">
        <v>8200</v>
      </c>
      <c r="G2" s="2" t="s">
        <v>8201</v>
      </c>
      <c r="H2" s="78" t="s">
        <v>8202</v>
      </c>
      <c r="I2" s="4" t="s">
        <v>8203</v>
      </c>
      <c r="J2" s="5" t="s">
        <v>8204</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55</v>
      </c>
      <c r="AA2" s="280" t="str">
        <f>IFERROR(VLOOKUP(B2,門市狀態!A:D,4,FALSE),"")</f>
        <v/>
      </c>
      <c r="AB2" s="286" t="str">
        <f>VLOOKUP(B2,門市主檔!A:B,2,FALSE)</f>
        <v>板橋豫章店</v>
      </c>
      <c r="AC2" s="389"/>
      <c r="AD2" s="286" t="s">
        <v>55</v>
      </c>
      <c r="AE2" s="286"/>
      <c r="AF2" s="286" t="s">
        <v>95</v>
      </c>
      <c r="AG2" s="345" t="s">
        <v>96</v>
      </c>
      <c r="AH2" s="286"/>
    </row>
    <row r="3" spans="1:34" ht="21.6" customHeight="1">
      <c r="A3" s="2">
        <v>2</v>
      </c>
      <c r="B3" s="2">
        <v>4406</v>
      </c>
      <c r="C3" s="4" t="s">
        <v>976</v>
      </c>
      <c r="D3" s="2" t="s">
        <v>8205</v>
      </c>
      <c r="F3" s="2" t="s">
        <v>8200</v>
      </c>
      <c r="G3" s="2" t="s">
        <v>8206</v>
      </c>
      <c r="H3" s="78" t="s">
        <v>8207</v>
      </c>
      <c r="I3" s="4" t="s">
        <v>8208</v>
      </c>
      <c r="J3" s="5" t="s">
        <v>8209</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95</v>
      </c>
      <c r="AG3" s="345" t="s">
        <v>96</v>
      </c>
      <c r="AH3" s="286"/>
    </row>
    <row r="4" spans="1:34" ht="21.6" customHeight="1">
      <c r="A4" s="2">
        <v>3</v>
      </c>
      <c r="B4" s="2">
        <v>2069</v>
      </c>
      <c r="C4" s="4" t="s">
        <v>1557</v>
      </c>
      <c r="D4" s="2" t="s">
        <v>8210</v>
      </c>
      <c r="F4" s="2" t="s">
        <v>8200</v>
      </c>
      <c r="G4" s="2" t="s">
        <v>8211</v>
      </c>
      <c r="H4" s="78" t="s">
        <v>8212</v>
      </c>
      <c r="I4" s="4" t="s">
        <v>8213</v>
      </c>
      <c r="J4" s="5" t="s">
        <v>8214</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95</v>
      </c>
      <c r="AG4" s="345" t="s">
        <v>96</v>
      </c>
      <c r="AH4" s="286"/>
    </row>
    <row r="5" spans="1:34" ht="21.6" customHeight="1">
      <c r="A5" s="2">
        <v>4</v>
      </c>
      <c r="B5" s="2">
        <v>2154</v>
      </c>
      <c r="C5" s="4" t="s">
        <v>2130</v>
      </c>
      <c r="D5" s="2" t="s">
        <v>8199</v>
      </c>
      <c r="F5" s="2" t="s">
        <v>8200</v>
      </c>
      <c r="G5" s="2" t="s">
        <v>8211</v>
      </c>
      <c r="H5" s="78" t="s">
        <v>8212</v>
      </c>
      <c r="I5" s="4" t="s">
        <v>8215</v>
      </c>
      <c r="J5" s="5" t="s">
        <v>8216</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95</v>
      </c>
      <c r="AG5" s="345" t="s">
        <v>96</v>
      </c>
      <c r="AH5" s="286"/>
    </row>
    <row r="6" spans="1:34" ht="21.6" customHeight="1">
      <c r="A6" s="2">
        <v>5</v>
      </c>
      <c r="B6" s="2">
        <v>2221</v>
      </c>
      <c r="C6" s="4" t="s">
        <v>1262</v>
      </c>
      <c r="D6" s="2" t="s">
        <v>8199</v>
      </c>
      <c r="F6" s="2" t="s">
        <v>8200</v>
      </c>
      <c r="G6" s="2" t="s">
        <v>8211</v>
      </c>
      <c r="H6" s="78" t="s">
        <v>8212</v>
      </c>
      <c r="I6" s="4" t="s">
        <v>8217</v>
      </c>
      <c r="J6" s="5" t="s">
        <v>8218</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95</v>
      </c>
      <c r="AG6" s="345" t="s">
        <v>96</v>
      </c>
      <c r="AH6" s="286"/>
    </row>
    <row r="7" spans="1:34" ht="21.6" customHeight="1">
      <c r="A7" s="2">
        <v>6</v>
      </c>
      <c r="B7" s="2">
        <v>2224</v>
      </c>
      <c r="C7" s="4" t="s">
        <v>1962</v>
      </c>
      <c r="D7" s="2" t="s">
        <v>8205</v>
      </c>
      <c r="F7" s="2" t="s">
        <v>8200</v>
      </c>
      <c r="G7" s="2" t="s">
        <v>8211</v>
      </c>
      <c r="H7" s="78" t="s">
        <v>8212</v>
      </c>
      <c r="I7" s="4" t="s">
        <v>8219</v>
      </c>
      <c r="J7" s="5" t="s">
        <v>8220</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95</v>
      </c>
      <c r="AG7" s="345" t="s">
        <v>96</v>
      </c>
      <c r="AH7" s="286"/>
    </row>
    <row r="8" spans="1:34" ht="21.6" customHeight="1">
      <c r="A8" s="2">
        <v>7</v>
      </c>
      <c r="B8" s="2">
        <v>2746</v>
      </c>
      <c r="C8" s="4" t="s">
        <v>1821</v>
      </c>
      <c r="D8" s="2" t="s">
        <v>8199</v>
      </c>
      <c r="F8" s="2" t="s">
        <v>8200</v>
      </c>
      <c r="G8" s="2" t="s">
        <v>8211</v>
      </c>
      <c r="H8" s="78" t="s">
        <v>8212</v>
      </c>
      <c r="I8" s="4" t="s">
        <v>8221</v>
      </c>
      <c r="J8" s="5" t="s">
        <v>8222</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95</v>
      </c>
      <c r="AG8" s="345" t="s">
        <v>96</v>
      </c>
      <c r="AH8" s="286"/>
    </row>
    <row r="9" spans="1:34" ht="21.6" customHeight="1">
      <c r="A9" s="2">
        <v>8</v>
      </c>
      <c r="B9" s="2">
        <v>3955</v>
      </c>
      <c r="C9" s="4" t="s">
        <v>2063</v>
      </c>
      <c r="D9" s="2" t="s">
        <v>8205</v>
      </c>
      <c r="F9" s="2" t="s">
        <v>8200</v>
      </c>
      <c r="G9" s="2" t="s">
        <v>8211</v>
      </c>
      <c r="H9" s="78" t="s">
        <v>8212</v>
      </c>
      <c r="I9" s="4" t="s">
        <v>8223</v>
      </c>
      <c r="J9" s="5" t="s">
        <v>8224</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95</v>
      </c>
      <c r="AG9" s="345" t="s">
        <v>96</v>
      </c>
      <c r="AH9" s="286"/>
    </row>
    <row r="10" spans="1:34" ht="21.6" customHeight="1">
      <c r="A10" s="2">
        <v>9</v>
      </c>
      <c r="B10" s="2">
        <v>3962</v>
      </c>
      <c r="C10" s="4" t="s">
        <v>2124</v>
      </c>
      <c r="D10" s="2" t="s">
        <v>8199</v>
      </c>
      <c r="F10" s="2" t="s">
        <v>8200</v>
      </c>
      <c r="G10" s="2" t="s">
        <v>8211</v>
      </c>
      <c r="H10" s="78" t="s">
        <v>8212</v>
      </c>
      <c r="I10" s="4" t="s">
        <v>8225</v>
      </c>
      <c r="J10" s="5" t="s">
        <v>8226</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95</v>
      </c>
      <c r="AG10" s="345" t="s">
        <v>96</v>
      </c>
      <c r="AH10" s="286"/>
    </row>
    <row r="11" spans="1:34" ht="21.6" customHeight="1">
      <c r="A11" s="2">
        <v>10</v>
      </c>
      <c r="B11" s="2">
        <v>3965</v>
      </c>
      <c r="C11" s="4" t="s">
        <v>1757</v>
      </c>
      <c r="D11" s="2" t="s">
        <v>8199</v>
      </c>
      <c r="F11" s="2" t="s">
        <v>8200</v>
      </c>
      <c r="G11" s="2" t="s">
        <v>8211</v>
      </c>
      <c r="H11" s="2" t="s">
        <v>8212</v>
      </c>
      <c r="I11" s="4" t="s">
        <v>8227</v>
      </c>
      <c r="J11" s="5" t="s">
        <v>8228</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95</v>
      </c>
      <c r="AG11" s="345" t="s">
        <v>96</v>
      </c>
      <c r="AH11" s="286"/>
    </row>
    <row r="12" spans="1:34" ht="21.6" customHeight="1">
      <c r="A12" s="2">
        <v>11</v>
      </c>
      <c r="B12" s="2">
        <v>4680</v>
      </c>
      <c r="C12" s="4" t="s">
        <v>386</v>
      </c>
      <c r="D12" s="2" t="s">
        <v>8199</v>
      </c>
      <c r="F12" s="2" t="s">
        <v>8200</v>
      </c>
      <c r="G12" s="2" t="s">
        <v>8211</v>
      </c>
      <c r="H12" s="78" t="s">
        <v>8212</v>
      </c>
      <c r="I12" s="4" t="s">
        <v>8229</v>
      </c>
      <c r="J12" s="5" t="s">
        <v>8230</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8198</v>
      </c>
      <c r="AF12" s="286" t="s">
        <v>95</v>
      </c>
      <c r="AG12" s="345" t="s">
        <v>96</v>
      </c>
      <c r="AH12" s="286"/>
    </row>
    <row r="13" spans="1:34" ht="21.6" customHeight="1">
      <c r="A13" s="2">
        <v>12</v>
      </c>
      <c r="B13" s="2">
        <v>4917</v>
      </c>
      <c r="C13" s="4" t="s">
        <v>164</v>
      </c>
      <c r="D13" s="2" t="s">
        <v>8210</v>
      </c>
      <c r="F13" s="2" t="s">
        <v>8200</v>
      </c>
      <c r="G13" s="2" t="s">
        <v>8211</v>
      </c>
      <c r="H13" s="78" t="s">
        <v>8212</v>
      </c>
      <c r="I13" s="4" t="s">
        <v>8231</v>
      </c>
      <c r="J13" s="5" t="s">
        <v>8232</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8198</v>
      </c>
      <c r="AF13" s="286" t="s">
        <v>95</v>
      </c>
      <c r="AG13" s="345" t="s">
        <v>96</v>
      </c>
      <c r="AH13" s="286"/>
    </row>
    <row r="14" spans="1:34" ht="21.6" customHeight="1">
      <c r="A14" s="2">
        <v>13</v>
      </c>
      <c r="B14" s="2" t="s">
        <v>75</v>
      </c>
      <c r="C14" s="4" t="s">
        <v>461</v>
      </c>
      <c r="D14" s="2" t="s">
        <v>8210</v>
      </c>
      <c r="F14" s="2" t="s">
        <v>8200</v>
      </c>
      <c r="G14" s="2" t="s">
        <v>8211</v>
      </c>
      <c r="H14" s="78" t="s">
        <v>8212</v>
      </c>
      <c r="I14" s="4" t="s">
        <v>8233</v>
      </c>
      <c r="J14" s="5" t="s">
        <v>8234</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95</v>
      </c>
      <c r="AG14" s="345" t="s">
        <v>96</v>
      </c>
      <c r="AH14" s="286"/>
    </row>
    <row r="15" spans="1:34" ht="21.6" customHeight="1">
      <c r="A15" s="2">
        <v>14</v>
      </c>
      <c r="B15" s="2">
        <v>3147</v>
      </c>
      <c r="C15" s="4" t="s">
        <v>1000</v>
      </c>
      <c r="D15" s="2" t="s">
        <v>8199</v>
      </c>
      <c r="F15" s="2" t="s">
        <v>8200</v>
      </c>
      <c r="G15" s="2" t="s">
        <v>8235</v>
      </c>
      <c r="H15" s="78" t="s">
        <v>8236</v>
      </c>
      <c r="I15" s="4" t="s">
        <v>8237</v>
      </c>
      <c r="J15" s="5" t="s">
        <v>8238</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95</v>
      </c>
      <c r="AG15" s="345" t="s">
        <v>96</v>
      </c>
      <c r="AH15" s="286"/>
    </row>
    <row r="16" spans="1:34" ht="21.6" customHeight="1">
      <c r="A16" s="2">
        <v>15</v>
      </c>
      <c r="B16" s="2">
        <v>3183</v>
      </c>
      <c r="C16" s="4" t="s">
        <v>5462</v>
      </c>
      <c r="D16" s="2" t="s">
        <v>8205</v>
      </c>
      <c r="F16" s="2" t="s">
        <v>8200</v>
      </c>
      <c r="G16" s="2" t="s">
        <v>8235</v>
      </c>
      <c r="H16" s="78" t="s">
        <v>8236</v>
      </c>
      <c r="I16" s="4" t="s">
        <v>8239</v>
      </c>
      <c r="J16" s="5" t="s">
        <v>8240</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95</v>
      </c>
      <c r="AG16" s="345" t="s">
        <v>96</v>
      </c>
      <c r="AH16" s="286"/>
    </row>
    <row r="17" spans="1:34" ht="21.6" customHeight="1">
      <c r="A17" s="2">
        <v>16</v>
      </c>
      <c r="B17" s="2">
        <v>3551</v>
      </c>
      <c r="C17" s="4" t="s">
        <v>5477</v>
      </c>
      <c r="D17" s="2" t="s">
        <v>8210</v>
      </c>
      <c r="F17" s="2" t="s">
        <v>8200</v>
      </c>
      <c r="G17" s="2" t="s">
        <v>8235</v>
      </c>
      <c r="H17" s="78" t="s">
        <v>8236</v>
      </c>
      <c r="I17" s="4" t="s">
        <v>8241</v>
      </c>
      <c r="J17" s="5" t="s">
        <v>8242</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95</v>
      </c>
      <c r="AG17" s="345" t="s">
        <v>96</v>
      </c>
      <c r="AH17" s="286"/>
    </row>
    <row r="18" spans="1:34" ht="21.6" customHeight="1">
      <c r="A18" s="2">
        <v>17</v>
      </c>
      <c r="B18" s="2">
        <v>3818</v>
      </c>
      <c r="C18" s="4" t="s">
        <v>640</v>
      </c>
      <c r="D18" s="2" t="s">
        <v>8199</v>
      </c>
      <c r="F18" s="2" t="s">
        <v>8200</v>
      </c>
      <c r="G18" s="2" t="s">
        <v>8235</v>
      </c>
      <c r="H18" s="78" t="s">
        <v>8236</v>
      </c>
      <c r="I18" s="4" t="s">
        <v>8243</v>
      </c>
      <c r="J18" s="5" t="s">
        <v>8244</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95</v>
      </c>
      <c r="AG18" s="345" t="s">
        <v>96</v>
      </c>
      <c r="AH18" s="286"/>
    </row>
    <row r="19" spans="1:34" ht="21.6" customHeight="1">
      <c r="A19" s="2">
        <v>18</v>
      </c>
      <c r="B19" s="2">
        <v>3853</v>
      </c>
      <c r="C19" s="4" t="s">
        <v>872</v>
      </c>
      <c r="D19" s="2" t="s">
        <v>8199</v>
      </c>
      <c r="F19" s="2" t="s">
        <v>8200</v>
      </c>
      <c r="G19" s="2" t="s">
        <v>8235</v>
      </c>
      <c r="H19" s="78" t="s">
        <v>8236</v>
      </c>
      <c r="I19" s="4" t="s">
        <v>8245</v>
      </c>
      <c r="J19" s="5" t="s">
        <v>8246</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95</v>
      </c>
      <c r="AG19" s="345" t="s">
        <v>96</v>
      </c>
      <c r="AH19" s="286"/>
    </row>
    <row r="20" spans="1:34" ht="21.6" customHeight="1">
      <c r="A20" s="2">
        <v>19</v>
      </c>
      <c r="B20" s="2">
        <v>4167</v>
      </c>
      <c r="C20" s="4" t="s">
        <v>1192</v>
      </c>
      <c r="D20" s="2" t="s">
        <v>8205</v>
      </c>
      <c r="F20" s="2" t="s">
        <v>8200</v>
      </c>
      <c r="G20" s="2" t="s">
        <v>8235</v>
      </c>
      <c r="H20" s="78" t="s">
        <v>8236</v>
      </c>
      <c r="I20" s="4" t="s">
        <v>8247</v>
      </c>
      <c r="J20" s="5" t="s">
        <v>8248</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95</v>
      </c>
      <c r="AG20" s="345" t="s">
        <v>96</v>
      </c>
      <c r="AH20" s="286"/>
    </row>
    <row r="21" spans="1:34" ht="21.6" customHeight="1">
      <c r="A21" s="2">
        <v>20</v>
      </c>
      <c r="B21" s="2">
        <v>4983</v>
      </c>
      <c r="C21" s="4" t="s">
        <v>724</v>
      </c>
      <c r="D21" s="2" t="s">
        <v>8199</v>
      </c>
      <c r="F21" s="2" t="s">
        <v>8200</v>
      </c>
      <c r="G21" s="2" t="s">
        <v>8235</v>
      </c>
      <c r="H21" s="78" t="s">
        <v>8236</v>
      </c>
      <c r="I21" s="4" t="s">
        <v>8249</v>
      </c>
      <c r="J21" s="5" t="s">
        <v>8250</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8198</v>
      </c>
      <c r="AF21" s="286" t="s">
        <v>95</v>
      </c>
      <c r="AG21" s="345" t="s">
        <v>96</v>
      </c>
      <c r="AH21" s="286"/>
    </row>
    <row r="22" spans="1:34" ht="21.6" customHeight="1">
      <c r="A22" s="2">
        <v>21</v>
      </c>
      <c r="B22" s="2" t="s">
        <v>67</v>
      </c>
      <c r="C22" s="4" t="s">
        <v>5459</v>
      </c>
      <c r="D22" s="2" t="s">
        <v>8199</v>
      </c>
      <c r="F22" s="2" t="s">
        <v>8200</v>
      </c>
      <c r="G22" s="2" t="s">
        <v>8235</v>
      </c>
      <c r="H22" s="78" t="s">
        <v>8236</v>
      </c>
      <c r="I22" s="4" t="s">
        <v>8251</v>
      </c>
      <c r="J22" s="5" t="s">
        <v>8252</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8198</v>
      </c>
      <c r="AF22" s="286" t="s">
        <v>95</v>
      </c>
      <c r="AG22" s="345" t="s">
        <v>96</v>
      </c>
      <c r="AH22" s="286"/>
    </row>
    <row r="23" spans="1:34" ht="21.6" customHeight="1">
      <c r="A23" s="2">
        <v>22</v>
      </c>
      <c r="B23" s="2" t="s">
        <v>74</v>
      </c>
      <c r="C23" s="4" t="s">
        <v>2138</v>
      </c>
      <c r="D23" s="2" t="s">
        <v>8210</v>
      </c>
      <c r="F23" s="2" t="s">
        <v>8200</v>
      </c>
      <c r="G23" s="2" t="s">
        <v>8235</v>
      </c>
      <c r="H23" s="78" t="s">
        <v>8236</v>
      </c>
      <c r="I23" s="4" t="s">
        <v>8253</v>
      </c>
      <c r="J23" s="5" t="s">
        <v>8254</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95</v>
      </c>
      <c r="AG23" s="345" t="s">
        <v>96</v>
      </c>
      <c r="AH23" s="286"/>
    </row>
    <row r="24" spans="1:34" ht="21.6" customHeight="1">
      <c r="A24" s="2">
        <v>23</v>
      </c>
      <c r="B24" s="2" t="s">
        <v>51</v>
      </c>
      <c r="C24" s="4" t="s">
        <v>2142</v>
      </c>
      <c r="D24" s="2" t="s">
        <v>8210</v>
      </c>
      <c r="F24" s="2" t="s">
        <v>8200</v>
      </c>
      <c r="G24" s="2" t="s">
        <v>8235</v>
      </c>
      <c r="H24" s="78" t="s">
        <v>8236</v>
      </c>
      <c r="I24" s="4" t="s">
        <v>8255</v>
      </c>
      <c r="J24" s="5" t="s">
        <v>8256</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8198</v>
      </c>
      <c r="AF24" s="286" t="s">
        <v>95</v>
      </c>
      <c r="AG24" s="345" t="s">
        <v>96</v>
      </c>
      <c r="AH24" s="286"/>
    </row>
    <row r="25" spans="1:34" ht="21.6" customHeight="1">
      <c r="A25" s="2">
        <v>24</v>
      </c>
      <c r="B25" s="2" t="s">
        <v>79</v>
      </c>
      <c r="C25" s="4" t="s">
        <v>2178</v>
      </c>
      <c r="D25" s="2" t="s">
        <v>8195</v>
      </c>
      <c r="F25" s="2" t="s">
        <v>8200</v>
      </c>
      <c r="G25" s="2" t="s">
        <v>8235</v>
      </c>
      <c r="H25" s="78" t="s">
        <v>8236</v>
      </c>
      <c r="I25" s="4" t="s">
        <v>8257</v>
      </c>
      <c r="J25" s="5" t="s">
        <v>8258</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8199</v>
      </c>
      <c r="F26" s="2" t="s">
        <v>8200</v>
      </c>
      <c r="G26" s="2" t="s">
        <v>8201</v>
      </c>
      <c r="H26" s="78" t="s">
        <v>8202</v>
      </c>
      <c r="I26" s="4" t="s">
        <v>8259</v>
      </c>
      <c r="J26" s="5" t="s">
        <v>8260</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95</v>
      </c>
      <c r="AG26" s="345" t="s">
        <v>96</v>
      </c>
      <c r="AH26" s="286"/>
    </row>
    <row r="27" spans="1:34" ht="21.6" customHeight="1">
      <c r="A27" s="2">
        <v>26</v>
      </c>
      <c r="B27" s="2">
        <v>2422</v>
      </c>
      <c r="C27" s="4" t="s">
        <v>2193</v>
      </c>
      <c r="D27" s="2" t="s">
        <v>8199</v>
      </c>
      <c r="F27" s="2" t="s">
        <v>8200</v>
      </c>
      <c r="G27" s="2" t="s">
        <v>8201</v>
      </c>
      <c r="H27" s="78" t="s">
        <v>8202</v>
      </c>
      <c r="I27" s="4" t="s">
        <v>8261</v>
      </c>
      <c r="J27" s="5" t="s">
        <v>8262</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95</v>
      </c>
      <c r="AG27" s="345" t="s">
        <v>96</v>
      </c>
      <c r="AH27" s="286"/>
    </row>
    <row r="28" spans="1:34" ht="21.6" customHeight="1">
      <c r="A28" s="2">
        <v>27</v>
      </c>
      <c r="B28" s="2">
        <v>2995</v>
      </c>
      <c r="C28" s="4" t="s">
        <v>610</v>
      </c>
      <c r="D28" s="2" t="s">
        <v>8199</v>
      </c>
      <c r="F28" s="2" t="s">
        <v>8200</v>
      </c>
      <c r="G28" s="2" t="s">
        <v>8201</v>
      </c>
      <c r="H28" s="78" t="s">
        <v>8202</v>
      </c>
      <c r="I28" s="4" t="s">
        <v>8263</v>
      </c>
      <c r="J28" s="5" t="s">
        <v>8264</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8198</v>
      </c>
      <c r="AF28" s="286" t="s">
        <v>95</v>
      </c>
      <c r="AG28" s="345" t="s">
        <v>96</v>
      </c>
      <c r="AH28" s="286"/>
    </row>
    <row r="29" spans="1:34" ht="21.6" customHeight="1">
      <c r="A29" s="2">
        <v>28</v>
      </c>
      <c r="B29" s="2">
        <v>3416</v>
      </c>
      <c r="C29" s="4" t="s">
        <v>2153</v>
      </c>
      <c r="D29" s="2" t="s">
        <v>8210</v>
      </c>
      <c r="F29" s="2" t="s">
        <v>8200</v>
      </c>
      <c r="G29" s="2" t="s">
        <v>8201</v>
      </c>
      <c r="H29" s="78" t="s">
        <v>8202</v>
      </c>
      <c r="I29" s="4" t="s">
        <v>8265</v>
      </c>
      <c r="J29" s="5" t="s">
        <v>8266</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95</v>
      </c>
      <c r="AG29" s="345" t="s">
        <v>96</v>
      </c>
      <c r="AH29" s="286"/>
    </row>
    <row r="30" spans="1:34" ht="21.6" customHeight="1">
      <c r="A30" s="2">
        <v>29</v>
      </c>
      <c r="B30" s="2">
        <v>3977</v>
      </c>
      <c r="C30" s="4" t="s">
        <v>471</v>
      </c>
      <c r="D30" s="2" t="s">
        <v>8210</v>
      </c>
      <c r="F30" s="2" t="s">
        <v>8200</v>
      </c>
      <c r="G30" s="2" t="s">
        <v>8201</v>
      </c>
      <c r="H30" s="78" t="s">
        <v>8202</v>
      </c>
      <c r="I30" s="4" t="s">
        <v>8267</v>
      </c>
      <c r="J30" s="5" t="s">
        <v>8268</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95</v>
      </c>
      <c r="AG30" s="345" t="s">
        <v>96</v>
      </c>
      <c r="AH30" s="286"/>
    </row>
    <row r="31" spans="1:34" ht="21.6" customHeight="1">
      <c r="A31" s="2">
        <v>30</v>
      </c>
      <c r="B31" s="2">
        <v>4046</v>
      </c>
      <c r="C31" s="4" t="s">
        <v>1994</v>
      </c>
      <c r="D31" s="2" t="s">
        <v>8205</v>
      </c>
      <c r="F31" s="2" t="s">
        <v>8200</v>
      </c>
      <c r="G31" s="2" t="s">
        <v>8201</v>
      </c>
      <c r="H31" s="78" t="s">
        <v>8202</v>
      </c>
      <c r="I31" s="4" t="s">
        <v>8269</v>
      </c>
      <c r="J31" s="5" t="s">
        <v>8270</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95</v>
      </c>
      <c r="AG31" s="345" t="s">
        <v>96</v>
      </c>
      <c r="AH31" s="286"/>
    </row>
    <row r="32" spans="1:34" ht="21.6" customHeight="1">
      <c r="A32" s="2">
        <v>31</v>
      </c>
      <c r="B32" s="2">
        <v>4145</v>
      </c>
      <c r="C32" s="4" t="s">
        <v>452</v>
      </c>
      <c r="D32" s="2" t="s">
        <v>8199</v>
      </c>
      <c r="F32" s="2" t="s">
        <v>8200</v>
      </c>
      <c r="G32" s="2" t="s">
        <v>8201</v>
      </c>
      <c r="H32" s="78" t="s">
        <v>8202</v>
      </c>
      <c r="I32" s="4" t="s">
        <v>8271</v>
      </c>
      <c r="J32" s="5" t="s">
        <v>8272</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95</v>
      </c>
      <c r="AG32" s="345" t="s">
        <v>96</v>
      </c>
      <c r="AH32" s="286"/>
    </row>
    <row r="33" spans="1:34" ht="21.6" customHeight="1">
      <c r="A33" s="2">
        <v>32</v>
      </c>
      <c r="B33" s="2">
        <v>4422</v>
      </c>
      <c r="C33" s="4" t="s">
        <v>2182</v>
      </c>
      <c r="D33" s="2" t="s">
        <v>8199</v>
      </c>
      <c r="F33" s="2" t="s">
        <v>8200</v>
      </c>
      <c r="G33" s="2" t="s">
        <v>8201</v>
      </c>
      <c r="H33" s="78" t="s">
        <v>8202</v>
      </c>
      <c r="I33" s="4" t="s">
        <v>8273</v>
      </c>
      <c r="J33" s="5" t="s">
        <v>8274</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95</v>
      </c>
      <c r="AG33" s="345" t="s">
        <v>96</v>
      </c>
      <c r="AH33" s="286"/>
    </row>
    <row r="34" spans="1:34" ht="21.6" customHeight="1">
      <c r="A34" s="2">
        <v>33</v>
      </c>
      <c r="B34" s="2" t="s">
        <v>66</v>
      </c>
      <c r="C34" s="4" t="s">
        <v>2016</v>
      </c>
      <c r="D34" s="2" t="s">
        <v>8199</v>
      </c>
      <c r="F34" s="2" t="s">
        <v>8200</v>
      </c>
      <c r="G34" s="2" t="s">
        <v>8201</v>
      </c>
      <c r="H34" s="78" t="s">
        <v>8202</v>
      </c>
      <c r="I34" s="4" t="s">
        <v>8275</v>
      </c>
      <c r="J34" s="5" t="s">
        <v>8276</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95</v>
      </c>
      <c r="AG34" s="345" t="s">
        <v>96</v>
      </c>
      <c r="AH34" s="286"/>
    </row>
    <row r="35" spans="1:34" ht="21.6" customHeight="1">
      <c r="A35" s="2">
        <v>34</v>
      </c>
      <c r="B35" s="2" t="s">
        <v>73</v>
      </c>
      <c r="C35" s="4" t="s">
        <v>2029</v>
      </c>
      <c r="D35" s="2" t="s">
        <v>8210</v>
      </c>
      <c r="F35" s="2" t="s">
        <v>8200</v>
      </c>
      <c r="G35" s="2" t="s">
        <v>8201</v>
      </c>
      <c r="H35" s="78" t="s">
        <v>8202</v>
      </c>
      <c r="I35" s="4" t="s">
        <v>8277</v>
      </c>
      <c r="J35" s="5" t="s">
        <v>8278</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8198</v>
      </c>
      <c r="AF35" s="286" t="s">
        <v>95</v>
      </c>
      <c r="AG35" s="345" t="s">
        <v>96</v>
      </c>
      <c r="AH35" s="286"/>
    </row>
    <row r="36" spans="1:34" ht="21.6" customHeight="1">
      <c r="A36" s="2">
        <v>35</v>
      </c>
      <c r="B36" s="2">
        <v>2237</v>
      </c>
      <c r="C36" s="4" t="s">
        <v>5003</v>
      </c>
      <c r="D36" s="2" t="s">
        <v>8199</v>
      </c>
      <c r="F36" s="2" t="s">
        <v>8279</v>
      </c>
      <c r="G36" s="2" t="s">
        <v>8280</v>
      </c>
      <c r="H36" s="78" t="s">
        <v>8281</v>
      </c>
      <c r="I36" s="4" t="s">
        <v>8282</v>
      </c>
      <c r="J36" s="5" t="s">
        <v>8283</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95</v>
      </c>
      <c r="AG36" s="345" t="s">
        <v>96</v>
      </c>
      <c r="AH36" s="286"/>
    </row>
    <row r="37" spans="1:34" ht="21.6" customHeight="1">
      <c r="A37" s="2">
        <v>36</v>
      </c>
      <c r="B37" s="2">
        <v>4844</v>
      </c>
      <c r="C37" s="4" t="s">
        <v>1102</v>
      </c>
      <c r="D37" s="2" t="s">
        <v>8199</v>
      </c>
      <c r="F37" s="2" t="s">
        <v>8279</v>
      </c>
      <c r="G37" s="2" t="s">
        <v>8280</v>
      </c>
      <c r="H37" s="78" t="s">
        <v>8281</v>
      </c>
      <c r="I37" s="4" t="s">
        <v>8284</v>
      </c>
      <c r="J37" s="5" t="s">
        <v>8285</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8198</v>
      </c>
      <c r="AF37" s="286" t="s">
        <v>95</v>
      </c>
      <c r="AG37" s="345" t="s">
        <v>96</v>
      </c>
      <c r="AH37" s="286"/>
    </row>
    <row r="38" spans="1:34" ht="21.6" customHeight="1">
      <c r="A38" s="2">
        <v>37</v>
      </c>
      <c r="B38" s="2">
        <v>5080</v>
      </c>
      <c r="C38" s="4" t="s">
        <v>178</v>
      </c>
      <c r="D38" s="2" t="s">
        <v>8205</v>
      </c>
      <c r="F38" s="2" t="s">
        <v>8279</v>
      </c>
      <c r="G38" s="2" t="s">
        <v>8280</v>
      </c>
      <c r="H38" s="78" t="s">
        <v>8281</v>
      </c>
      <c r="I38" s="4" t="s">
        <v>8286</v>
      </c>
      <c r="J38" s="5" t="s">
        <v>8287</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8198</v>
      </c>
      <c r="AF38" s="286" t="s">
        <v>95</v>
      </c>
      <c r="AG38" s="345" t="s">
        <v>96</v>
      </c>
      <c r="AH38" s="286"/>
    </row>
    <row r="39" spans="1:34" ht="21.6" customHeight="1">
      <c r="A39" s="2">
        <v>38</v>
      </c>
      <c r="B39" s="2">
        <v>3359</v>
      </c>
      <c r="C39" s="4" t="s">
        <v>1055</v>
      </c>
      <c r="D39" s="2" t="s">
        <v>8210</v>
      </c>
      <c r="F39" s="2" t="s">
        <v>8288</v>
      </c>
      <c r="G39" s="2" t="s">
        <v>8289</v>
      </c>
      <c r="H39" s="78" t="s">
        <v>8290</v>
      </c>
      <c r="I39" s="4" t="s">
        <v>8291</v>
      </c>
      <c r="J39" s="5" t="s">
        <v>8292</v>
      </c>
      <c r="U39" s="284" t="str">
        <f t="shared" si="0"/>
        <v>新北市</v>
      </c>
      <c r="V39" s="285" t="str">
        <f t="shared" si="1"/>
        <v>三重區</v>
      </c>
      <c r="W39" s="285" t="str">
        <f t="shared" si="2"/>
        <v>重新路五段656號</v>
      </c>
      <c r="X39" s="2" t="s">
        <v>294</v>
      </c>
      <c r="Y39" s="2" t="str">
        <f>VLOOKUP(V39,門市狀態!G:H,2,FALSE)</f>
        <v>吳宗鴻</v>
      </c>
      <c r="Z39" s="280" t="s">
        <v>55</v>
      </c>
      <c r="AA39" s="280" t="str">
        <f>IFERROR(VLOOKUP(B39,門市狀態!A:D,4,FALSE),"")</f>
        <v/>
      </c>
      <c r="AB39" s="286" t="str">
        <f>VLOOKUP(B39,門市主檔!A:B,2,FALSE)</f>
        <v>三重金陵店</v>
      </c>
      <c r="AC39" s="287"/>
      <c r="AD39" s="286" t="s">
        <v>55</v>
      </c>
      <c r="AE39" s="286"/>
      <c r="AF39" s="286" t="s">
        <v>95</v>
      </c>
      <c r="AG39" s="345"/>
      <c r="AH39" s="286"/>
    </row>
    <row r="40" spans="1:34" ht="21.6" customHeight="1">
      <c r="A40" s="2">
        <v>39</v>
      </c>
      <c r="B40" s="2">
        <v>3601</v>
      </c>
      <c r="C40" s="4" t="s">
        <v>5899</v>
      </c>
      <c r="D40" s="2" t="s">
        <v>8205</v>
      </c>
      <c r="F40" s="2" t="s">
        <v>8288</v>
      </c>
      <c r="G40" s="2" t="s">
        <v>8289</v>
      </c>
      <c r="H40" s="78" t="s">
        <v>8290</v>
      </c>
      <c r="I40" s="4" t="s">
        <v>8293</v>
      </c>
      <c r="J40" s="5" t="s">
        <v>8294</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8198</v>
      </c>
      <c r="AF40" s="286" t="s">
        <v>95</v>
      </c>
      <c r="AG40" s="345" t="s">
        <v>96</v>
      </c>
      <c r="AH40" s="286"/>
    </row>
    <row r="41" spans="1:34" ht="21.6" customHeight="1">
      <c r="A41" s="2">
        <v>40</v>
      </c>
      <c r="B41" s="2">
        <v>3627</v>
      </c>
      <c r="C41" s="4" t="s">
        <v>144</v>
      </c>
      <c r="D41" s="2" t="s">
        <v>8199</v>
      </c>
      <c r="F41" s="2" t="s">
        <v>8288</v>
      </c>
      <c r="G41" s="2" t="s">
        <v>8289</v>
      </c>
      <c r="H41" s="78" t="s">
        <v>8290</v>
      </c>
      <c r="I41" s="4" t="s">
        <v>8295</v>
      </c>
      <c r="J41" s="5" t="s">
        <v>8296</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95</v>
      </c>
      <c r="AG41" s="345" t="s">
        <v>96</v>
      </c>
      <c r="AH41" s="286"/>
    </row>
    <row r="42" spans="1:34" ht="21.6" customHeight="1">
      <c r="A42" s="2">
        <v>41</v>
      </c>
      <c r="B42" s="2">
        <v>3890</v>
      </c>
      <c r="C42" s="4" t="s">
        <v>327</v>
      </c>
      <c r="D42" s="2" t="s">
        <v>8210</v>
      </c>
      <c r="F42" s="2" t="s">
        <v>8288</v>
      </c>
      <c r="G42" s="2" t="s">
        <v>8289</v>
      </c>
      <c r="H42" s="78" t="s">
        <v>8290</v>
      </c>
      <c r="I42" s="4" t="s">
        <v>8297</v>
      </c>
      <c r="J42" s="5" t="s">
        <v>8298</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95</v>
      </c>
      <c r="AG42" s="345" t="s">
        <v>96</v>
      </c>
      <c r="AH42" s="286"/>
    </row>
    <row r="43" spans="1:34" ht="21.6" customHeight="1">
      <c r="A43" s="2">
        <v>42</v>
      </c>
      <c r="B43" s="2">
        <v>4698</v>
      </c>
      <c r="C43" s="4" t="s">
        <v>1173</v>
      </c>
      <c r="D43" s="2" t="s">
        <v>8199</v>
      </c>
      <c r="F43" s="2" t="s">
        <v>8288</v>
      </c>
      <c r="G43" s="2" t="s">
        <v>8289</v>
      </c>
      <c r="H43" s="78" t="s">
        <v>8290</v>
      </c>
      <c r="I43" s="4" t="s">
        <v>8299</v>
      </c>
      <c r="J43" s="5" t="s">
        <v>8300</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95</v>
      </c>
      <c r="AG43" s="345" t="s">
        <v>96</v>
      </c>
      <c r="AH43" s="286"/>
    </row>
    <row r="44" spans="1:34" ht="21.6" customHeight="1">
      <c r="A44" s="2">
        <v>43</v>
      </c>
      <c r="B44" s="2">
        <v>4977</v>
      </c>
      <c r="C44" s="4" t="s">
        <v>1063</v>
      </c>
      <c r="D44" s="2" t="s">
        <v>8199</v>
      </c>
      <c r="F44" s="2" t="s">
        <v>8288</v>
      </c>
      <c r="G44" s="2" t="s">
        <v>8289</v>
      </c>
      <c r="H44" s="78" t="s">
        <v>8290</v>
      </c>
      <c r="I44" s="4" t="s">
        <v>8301</v>
      </c>
      <c r="J44" s="5" t="s">
        <v>8302</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95</v>
      </c>
      <c r="AG44" s="345" t="s">
        <v>96</v>
      </c>
      <c r="AH44" s="286"/>
    </row>
    <row r="45" spans="1:34" ht="21.6" customHeight="1">
      <c r="A45" s="2">
        <v>44</v>
      </c>
      <c r="B45" s="2" t="s">
        <v>54</v>
      </c>
      <c r="C45" s="4" t="s">
        <v>1113</v>
      </c>
      <c r="D45" s="2" t="s">
        <v>8199</v>
      </c>
      <c r="F45" s="2" t="s">
        <v>8288</v>
      </c>
      <c r="G45" s="2" t="s">
        <v>8289</v>
      </c>
      <c r="H45" s="78" t="s">
        <v>8290</v>
      </c>
      <c r="I45" s="4" t="s">
        <v>8303</v>
      </c>
      <c r="J45" s="5" t="s">
        <v>8304</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95</v>
      </c>
      <c r="AG45" s="345" t="s">
        <v>96</v>
      </c>
      <c r="AH45" s="286"/>
    </row>
    <row r="46" spans="1:34" ht="21.6" customHeight="1">
      <c r="A46" s="2">
        <v>45</v>
      </c>
      <c r="B46" s="6" t="s">
        <v>47</v>
      </c>
      <c r="C46" s="4" t="s">
        <v>1161</v>
      </c>
      <c r="D46" s="2" t="s">
        <v>8210</v>
      </c>
      <c r="F46" s="2" t="s">
        <v>8288</v>
      </c>
      <c r="G46" s="2" t="s">
        <v>8289</v>
      </c>
      <c r="H46" s="78" t="s">
        <v>8290</v>
      </c>
      <c r="I46" s="4" t="s">
        <v>8305</v>
      </c>
      <c r="J46" s="5" t="s">
        <v>8306</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95</v>
      </c>
      <c r="AG46" s="345" t="s">
        <v>96</v>
      </c>
      <c r="AH46" s="286"/>
    </row>
    <row r="47" spans="1:34" ht="21.6" customHeight="1">
      <c r="A47" s="2">
        <v>46</v>
      </c>
      <c r="B47" s="2" t="s">
        <v>59</v>
      </c>
      <c r="C47" s="4" t="s">
        <v>1059</v>
      </c>
      <c r="D47" s="2" t="s">
        <v>8205</v>
      </c>
      <c r="F47" s="2" t="s">
        <v>8288</v>
      </c>
      <c r="G47" s="2" t="s">
        <v>8289</v>
      </c>
      <c r="H47" s="78" t="s">
        <v>8290</v>
      </c>
      <c r="I47" s="4" t="s">
        <v>8307</v>
      </c>
      <c r="J47" s="5" t="s">
        <v>8308</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95</v>
      </c>
      <c r="AG47" s="345" t="s">
        <v>96</v>
      </c>
      <c r="AH47" s="286"/>
    </row>
    <row r="48" spans="1:34" ht="21.6" customHeight="1">
      <c r="A48" s="2">
        <v>47</v>
      </c>
      <c r="B48" s="2">
        <v>3772</v>
      </c>
      <c r="C48" s="4" t="s">
        <v>1579</v>
      </c>
      <c r="D48" s="2" t="s">
        <v>8199</v>
      </c>
      <c r="F48" s="2" t="s">
        <v>8288</v>
      </c>
      <c r="G48" s="2" t="s">
        <v>8309</v>
      </c>
      <c r="H48" s="78" t="s">
        <v>8310</v>
      </c>
      <c r="I48" s="4" t="s">
        <v>8311</v>
      </c>
      <c r="J48" s="5" t="s">
        <v>8312</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95</v>
      </c>
      <c r="AG48" s="345" t="s">
        <v>96</v>
      </c>
      <c r="AH48" s="286"/>
    </row>
    <row r="49" spans="1:34" ht="21.6" customHeight="1">
      <c r="A49" s="2">
        <v>48</v>
      </c>
      <c r="B49" s="2">
        <v>3796</v>
      </c>
      <c r="C49" s="4" t="s">
        <v>1607</v>
      </c>
      <c r="D49" s="2" t="s">
        <v>8199</v>
      </c>
      <c r="F49" s="2" t="s">
        <v>8288</v>
      </c>
      <c r="G49" s="2" t="s">
        <v>8309</v>
      </c>
      <c r="H49" s="78" t="s">
        <v>8310</v>
      </c>
      <c r="I49" s="4" t="s">
        <v>8313</v>
      </c>
      <c r="J49" s="5" t="s">
        <v>8314</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95</v>
      </c>
      <c r="AG49" s="345" t="s">
        <v>96</v>
      </c>
      <c r="AH49" s="286"/>
    </row>
    <row r="50" spans="1:34" ht="21.6" customHeight="1">
      <c r="A50" s="2">
        <v>49</v>
      </c>
      <c r="B50" s="2">
        <v>3811</v>
      </c>
      <c r="C50" s="4" t="s">
        <v>1531</v>
      </c>
      <c r="D50" s="2" t="s">
        <v>8205</v>
      </c>
      <c r="F50" s="2" t="s">
        <v>8288</v>
      </c>
      <c r="G50" s="2" t="s">
        <v>8309</v>
      </c>
      <c r="H50" s="78" t="s">
        <v>8310</v>
      </c>
      <c r="I50" s="4" t="s">
        <v>8315</v>
      </c>
      <c r="J50" s="5" t="s">
        <v>8316</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95</v>
      </c>
      <c r="AG50" s="345" t="s">
        <v>96</v>
      </c>
      <c r="AH50" s="286"/>
    </row>
    <row r="51" spans="1:34" ht="21.6" customHeight="1">
      <c r="A51" s="2">
        <v>50</v>
      </c>
      <c r="B51" s="2">
        <v>4098</v>
      </c>
      <c r="C51" s="4" t="s">
        <v>1630</v>
      </c>
      <c r="D51" s="2" t="s">
        <v>8199</v>
      </c>
      <c r="F51" s="2" t="s">
        <v>8288</v>
      </c>
      <c r="G51" s="2" t="s">
        <v>8309</v>
      </c>
      <c r="H51" s="78" t="s">
        <v>8310</v>
      </c>
      <c r="I51" s="4" t="s">
        <v>8317</v>
      </c>
      <c r="J51" s="5" t="s">
        <v>8318</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95</v>
      </c>
      <c r="AG51" s="345" t="s">
        <v>96</v>
      </c>
      <c r="AH51" s="286"/>
    </row>
    <row r="52" spans="1:34" ht="21.6" customHeight="1">
      <c r="A52" s="2">
        <v>51</v>
      </c>
      <c r="B52" s="2">
        <v>4101</v>
      </c>
      <c r="C52" s="4" t="s">
        <v>991</v>
      </c>
      <c r="D52" s="2" t="s">
        <v>8210</v>
      </c>
      <c r="F52" s="2" t="s">
        <v>8288</v>
      </c>
      <c r="G52" s="2" t="s">
        <v>8309</v>
      </c>
      <c r="H52" s="78" t="s">
        <v>8310</v>
      </c>
      <c r="I52" s="4" t="s">
        <v>8319</v>
      </c>
      <c r="J52" s="5" t="s">
        <v>8320</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95</v>
      </c>
      <c r="AG52" s="345" t="s">
        <v>96</v>
      </c>
      <c r="AH52" s="286"/>
    </row>
    <row r="53" spans="1:34" ht="21.6" customHeight="1">
      <c r="A53" s="2">
        <v>52</v>
      </c>
      <c r="B53" s="2">
        <v>4210</v>
      </c>
      <c r="C53" s="4" t="s">
        <v>168</v>
      </c>
      <c r="D53" s="2" t="s">
        <v>8205</v>
      </c>
      <c r="F53" s="2" t="s">
        <v>8288</v>
      </c>
      <c r="G53" s="2" t="s">
        <v>8309</v>
      </c>
      <c r="H53" s="78" t="s">
        <v>8310</v>
      </c>
      <c r="I53" s="4" t="s">
        <v>8321</v>
      </c>
      <c r="J53" s="5" t="s">
        <v>8322</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95</v>
      </c>
      <c r="AG53" s="345" t="s">
        <v>96</v>
      </c>
      <c r="AH53" s="286"/>
    </row>
    <row r="54" spans="1:34" ht="21.6" customHeight="1">
      <c r="A54" s="2">
        <v>53</v>
      </c>
      <c r="B54" s="2" t="s">
        <v>63</v>
      </c>
      <c r="C54" s="4" t="s">
        <v>285</v>
      </c>
      <c r="D54" s="2" t="s">
        <v>8205</v>
      </c>
      <c r="F54" s="2" t="s">
        <v>8288</v>
      </c>
      <c r="G54" s="2" t="s">
        <v>8309</v>
      </c>
      <c r="H54" s="78" t="s">
        <v>8310</v>
      </c>
      <c r="I54" s="4" t="s">
        <v>8323</v>
      </c>
      <c r="J54" s="5" t="s">
        <v>8324</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95</v>
      </c>
      <c r="AG54" s="345" t="s">
        <v>96</v>
      </c>
      <c r="AH54" s="286"/>
    </row>
    <row r="55" spans="1:34" ht="21.6" customHeight="1">
      <c r="A55" s="2">
        <v>54</v>
      </c>
      <c r="B55" s="2" t="s">
        <v>70</v>
      </c>
      <c r="C55" s="4" t="s">
        <v>1439</v>
      </c>
      <c r="D55" s="2" t="s">
        <v>8199</v>
      </c>
      <c r="F55" s="2" t="s">
        <v>8288</v>
      </c>
      <c r="G55" s="2" t="s">
        <v>8309</v>
      </c>
      <c r="H55" s="78" t="s">
        <v>8310</v>
      </c>
      <c r="I55" s="4" t="s">
        <v>8325</v>
      </c>
      <c r="J55" s="5" t="s">
        <v>8326</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95</v>
      </c>
      <c r="AG55" s="345" t="s">
        <v>96</v>
      </c>
      <c r="AH55" s="286"/>
    </row>
    <row r="56" spans="1:34" ht="21.6" customHeight="1">
      <c r="A56" s="2">
        <v>55</v>
      </c>
      <c r="B56" s="2" t="s">
        <v>48</v>
      </c>
      <c r="C56" s="4" t="s">
        <v>1449</v>
      </c>
      <c r="D56" s="2" t="s">
        <v>8199</v>
      </c>
      <c r="F56" s="2" t="s">
        <v>8288</v>
      </c>
      <c r="G56" s="2" t="s">
        <v>8309</v>
      </c>
      <c r="H56" s="78" t="s">
        <v>8310</v>
      </c>
      <c r="I56" s="4" t="s">
        <v>8327</v>
      </c>
      <c r="J56" s="5" t="s">
        <v>8328</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95</v>
      </c>
      <c r="AG56" s="345" t="s">
        <v>96</v>
      </c>
      <c r="AH56" s="286"/>
    </row>
    <row r="57" spans="1:34" ht="21.6" customHeight="1">
      <c r="A57" s="2">
        <v>56</v>
      </c>
      <c r="B57" s="2" t="s">
        <v>53</v>
      </c>
      <c r="C57" s="4" t="s">
        <v>5335</v>
      </c>
      <c r="D57" s="2" t="s">
        <v>8205</v>
      </c>
      <c r="F57" s="2" t="s">
        <v>8288</v>
      </c>
      <c r="G57" s="2" t="s">
        <v>8309</v>
      </c>
      <c r="H57" s="78" t="s">
        <v>8310</v>
      </c>
      <c r="I57" s="4" t="s">
        <v>8329</v>
      </c>
      <c r="J57" s="5" t="s">
        <v>8330</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95</v>
      </c>
      <c r="AG57" s="345" t="s">
        <v>96</v>
      </c>
      <c r="AH57" s="286"/>
    </row>
    <row r="58" spans="1:34" ht="21.6" customHeight="1">
      <c r="A58" s="2">
        <v>57</v>
      </c>
      <c r="B58" s="2">
        <v>2303</v>
      </c>
      <c r="C58" s="4" t="s">
        <v>1626</v>
      </c>
      <c r="D58" s="2" t="s">
        <v>8210</v>
      </c>
      <c r="F58" s="2" t="s">
        <v>8288</v>
      </c>
      <c r="G58" s="2" t="s">
        <v>8331</v>
      </c>
      <c r="H58" s="78" t="s">
        <v>8332</v>
      </c>
      <c r="I58" s="4" t="s">
        <v>8333</v>
      </c>
      <c r="J58" s="5" t="s">
        <v>8334</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8198</v>
      </c>
      <c r="AF58" s="286" t="s">
        <v>95</v>
      </c>
      <c r="AG58" s="345" t="s">
        <v>96</v>
      </c>
      <c r="AH58" s="286"/>
    </row>
    <row r="59" spans="1:34" ht="21.6" customHeight="1">
      <c r="A59" s="2">
        <v>58</v>
      </c>
      <c r="B59" s="2">
        <v>3623</v>
      </c>
      <c r="C59" s="4" t="s">
        <v>145</v>
      </c>
      <c r="D59" s="2" t="s">
        <v>8205</v>
      </c>
      <c r="F59" s="2" t="s">
        <v>8288</v>
      </c>
      <c r="G59" s="2" t="s">
        <v>8331</v>
      </c>
      <c r="H59" s="78" t="s">
        <v>8332</v>
      </c>
      <c r="I59" s="4" t="s">
        <v>8335</v>
      </c>
      <c r="J59" s="5" t="s">
        <v>8336</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95</v>
      </c>
      <c r="AG59" s="345" t="s">
        <v>96</v>
      </c>
      <c r="AH59" s="286"/>
    </row>
    <row r="60" spans="1:34" ht="21.6" customHeight="1">
      <c r="A60" s="2">
        <v>59</v>
      </c>
      <c r="B60" s="2">
        <v>4155</v>
      </c>
      <c r="C60" s="4" t="s">
        <v>510</v>
      </c>
      <c r="D60" s="2" t="s">
        <v>8205</v>
      </c>
      <c r="F60" s="2" t="s">
        <v>8288</v>
      </c>
      <c r="G60" s="2" t="s">
        <v>8331</v>
      </c>
      <c r="H60" s="78" t="s">
        <v>8332</v>
      </c>
      <c r="I60" s="4" t="s">
        <v>8337</v>
      </c>
      <c r="J60" s="5" t="s">
        <v>8338</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95</v>
      </c>
      <c r="AG60" s="345" t="s">
        <v>96</v>
      </c>
      <c r="AH60" s="286"/>
    </row>
    <row r="61" spans="1:34" ht="21.6" customHeight="1">
      <c r="A61" s="2">
        <v>60</v>
      </c>
      <c r="B61" s="2">
        <v>4352</v>
      </c>
      <c r="C61" s="4" t="s">
        <v>1402</v>
      </c>
      <c r="D61" s="2" t="s">
        <v>8199</v>
      </c>
      <c r="F61" s="2" t="s">
        <v>8288</v>
      </c>
      <c r="G61" s="2" t="s">
        <v>8331</v>
      </c>
      <c r="H61" s="78" t="s">
        <v>8332</v>
      </c>
      <c r="I61" s="4" t="s">
        <v>8339</v>
      </c>
      <c r="J61" s="5" t="s">
        <v>8340</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95</v>
      </c>
      <c r="AG61" s="345" t="s">
        <v>96</v>
      </c>
      <c r="AH61" s="286"/>
    </row>
    <row r="62" spans="1:34" ht="21.6" customHeight="1">
      <c r="A62" s="2">
        <v>61</v>
      </c>
      <c r="B62" s="2">
        <v>4388</v>
      </c>
      <c r="C62" s="4" t="s">
        <v>1356</v>
      </c>
      <c r="D62" s="2" t="s">
        <v>8205</v>
      </c>
      <c r="F62" s="2" t="s">
        <v>8288</v>
      </c>
      <c r="G62" s="2" t="s">
        <v>8331</v>
      </c>
      <c r="H62" s="78" t="s">
        <v>8332</v>
      </c>
      <c r="I62" s="4" t="s">
        <v>8341</v>
      </c>
      <c r="J62" s="5" t="s">
        <v>8342</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95</v>
      </c>
      <c r="AG62" s="345" t="s">
        <v>96</v>
      </c>
      <c r="AH62" s="286"/>
    </row>
    <row r="63" spans="1:34" ht="21.6" customHeight="1">
      <c r="A63" s="2">
        <v>62</v>
      </c>
      <c r="B63" s="2">
        <v>4397</v>
      </c>
      <c r="C63" s="4" t="s">
        <v>706</v>
      </c>
      <c r="D63" s="2" t="s">
        <v>8210</v>
      </c>
      <c r="F63" s="2" t="s">
        <v>8288</v>
      </c>
      <c r="G63" s="2" t="s">
        <v>8331</v>
      </c>
      <c r="H63" s="78" t="s">
        <v>8332</v>
      </c>
      <c r="I63" s="4" t="s">
        <v>8343</v>
      </c>
      <c r="J63" s="5" t="s">
        <v>8344</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95</v>
      </c>
      <c r="AG63" s="345" t="s">
        <v>96</v>
      </c>
      <c r="AH63" s="286"/>
    </row>
    <row r="64" spans="1:34" ht="21.6" customHeight="1">
      <c r="A64" s="2">
        <v>63</v>
      </c>
      <c r="B64" s="2">
        <v>4652</v>
      </c>
      <c r="C64" s="4" t="s">
        <v>4233</v>
      </c>
      <c r="D64" s="2" t="s">
        <v>8199</v>
      </c>
      <c r="F64" s="2" t="s">
        <v>8288</v>
      </c>
      <c r="G64" s="2" t="s">
        <v>8331</v>
      </c>
      <c r="H64" s="78" t="s">
        <v>8332</v>
      </c>
      <c r="I64" s="4" t="s">
        <v>8345</v>
      </c>
      <c r="J64" s="5" t="s">
        <v>8346</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95</v>
      </c>
      <c r="AG64" s="345" t="s">
        <v>96</v>
      </c>
      <c r="AH64" s="286"/>
    </row>
    <row r="65" spans="1:34" ht="21.6" customHeight="1">
      <c r="A65" s="2">
        <v>64</v>
      </c>
      <c r="B65" s="2">
        <v>4968</v>
      </c>
      <c r="C65" s="4" t="s">
        <v>526</v>
      </c>
      <c r="D65" s="2" t="s">
        <v>8205</v>
      </c>
      <c r="F65" s="2" t="s">
        <v>8288</v>
      </c>
      <c r="G65" s="2" t="s">
        <v>8331</v>
      </c>
      <c r="H65" s="78" t="s">
        <v>8332</v>
      </c>
      <c r="I65" s="4" t="s">
        <v>8347</v>
      </c>
      <c r="J65" s="5" t="s">
        <v>8348</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8198</v>
      </c>
      <c r="AF65" s="286" t="s">
        <v>95</v>
      </c>
      <c r="AG65" s="345" t="s">
        <v>96</v>
      </c>
      <c r="AH65" s="286"/>
    </row>
    <row r="66" spans="1:34" ht="21.6" customHeight="1">
      <c r="A66" s="2">
        <v>65</v>
      </c>
      <c r="B66" s="2" t="s">
        <v>52</v>
      </c>
      <c r="C66" s="4" t="s">
        <v>172</v>
      </c>
      <c r="D66" s="2" t="s">
        <v>8199</v>
      </c>
      <c r="F66" s="2" t="s">
        <v>8288</v>
      </c>
      <c r="G66" s="2" t="s">
        <v>8331</v>
      </c>
      <c r="H66" s="78" t="s">
        <v>8332</v>
      </c>
      <c r="I66" s="4" t="s">
        <v>8349</v>
      </c>
      <c r="J66" s="5" t="s">
        <v>8350</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95</v>
      </c>
      <c r="AG66" s="345" t="s">
        <v>96</v>
      </c>
      <c r="AH66" s="286"/>
    </row>
    <row r="67" spans="1:34" ht="21.6" customHeight="1">
      <c r="A67" s="2">
        <v>66</v>
      </c>
      <c r="B67" s="2" t="s">
        <v>45</v>
      </c>
      <c r="C67" s="4" t="s">
        <v>520</v>
      </c>
      <c r="D67" s="2" t="s">
        <v>8199</v>
      </c>
      <c r="F67" s="2" t="s">
        <v>8288</v>
      </c>
      <c r="G67" s="2" t="s">
        <v>8331</v>
      </c>
      <c r="H67" s="78" t="s">
        <v>8332</v>
      </c>
      <c r="I67" s="4" t="s">
        <v>8351</v>
      </c>
      <c r="J67" s="5" t="s">
        <v>8352</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95</v>
      </c>
      <c r="AG67" s="345" t="s">
        <v>96</v>
      </c>
      <c r="AH67" s="286"/>
    </row>
    <row r="68" spans="1:34" ht="21.6" customHeight="1">
      <c r="A68" s="2">
        <v>67</v>
      </c>
      <c r="B68" s="2">
        <v>2302</v>
      </c>
      <c r="C68" s="4" t="s">
        <v>5670</v>
      </c>
      <c r="D68" s="2" t="s">
        <v>8199</v>
      </c>
      <c r="F68" s="2" t="s">
        <v>8288</v>
      </c>
      <c r="G68" s="2" t="s">
        <v>8353</v>
      </c>
      <c r="H68" s="78" t="s">
        <v>8354</v>
      </c>
      <c r="I68" s="4" t="s">
        <v>8355</v>
      </c>
      <c r="J68" s="5" t="s">
        <v>8356</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95</v>
      </c>
      <c r="AG68" s="345" t="s">
        <v>96</v>
      </c>
      <c r="AH68" s="286"/>
    </row>
    <row r="69" spans="1:34" ht="21.6" customHeight="1">
      <c r="A69" s="2">
        <v>68</v>
      </c>
      <c r="B69" s="2">
        <v>2321</v>
      </c>
      <c r="C69" s="4" t="s">
        <v>5675</v>
      </c>
      <c r="D69" s="2" t="s">
        <v>8199</v>
      </c>
      <c r="F69" s="2" t="s">
        <v>8288</v>
      </c>
      <c r="G69" s="2" t="s">
        <v>8353</v>
      </c>
      <c r="H69" s="78" t="s">
        <v>8354</v>
      </c>
      <c r="I69" s="4" t="s">
        <v>8357</v>
      </c>
      <c r="J69" s="5" t="s">
        <v>8358</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95</v>
      </c>
      <c r="AG69" s="345" t="s">
        <v>96</v>
      </c>
      <c r="AH69" s="286"/>
    </row>
    <row r="70" spans="1:34" ht="21.6" customHeight="1">
      <c r="A70" s="2">
        <v>69</v>
      </c>
      <c r="B70" s="2">
        <v>2543</v>
      </c>
      <c r="C70" s="4" t="s">
        <v>594</v>
      </c>
      <c r="D70" s="2" t="s">
        <v>8210</v>
      </c>
      <c r="F70" s="2" t="s">
        <v>8288</v>
      </c>
      <c r="G70" s="2" t="s">
        <v>8353</v>
      </c>
      <c r="H70" s="78" t="s">
        <v>8354</v>
      </c>
      <c r="I70" s="4" t="s">
        <v>8359</v>
      </c>
      <c r="J70" s="5" t="s">
        <v>8360</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95</v>
      </c>
      <c r="AG70" s="345" t="s">
        <v>96</v>
      </c>
      <c r="AH70" s="286"/>
    </row>
    <row r="71" spans="1:34" ht="21.6" customHeight="1">
      <c r="A71" s="2">
        <v>70</v>
      </c>
      <c r="B71" s="2">
        <v>2759</v>
      </c>
      <c r="C71" s="4" t="s">
        <v>568</v>
      </c>
      <c r="D71" s="2" t="s">
        <v>8205</v>
      </c>
      <c r="F71" s="2" t="s">
        <v>8288</v>
      </c>
      <c r="G71" s="2" t="s">
        <v>8353</v>
      </c>
      <c r="H71" s="78" t="s">
        <v>8354</v>
      </c>
      <c r="I71" s="4" t="s">
        <v>8361</v>
      </c>
      <c r="J71" s="5" t="s">
        <v>8362</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95</v>
      </c>
      <c r="AG71" s="345" t="s">
        <v>96</v>
      </c>
      <c r="AH71" s="286"/>
    </row>
    <row r="72" spans="1:34" ht="21.6" customHeight="1">
      <c r="A72" s="2">
        <v>71</v>
      </c>
      <c r="B72" s="2">
        <v>3741</v>
      </c>
      <c r="C72" s="4" t="s">
        <v>1272</v>
      </c>
      <c r="D72" s="2" t="s">
        <v>8199</v>
      </c>
      <c r="F72" s="2" t="s">
        <v>8288</v>
      </c>
      <c r="G72" s="2" t="s">
        <v>8353</v>
      </c>
      <c r="H72" s="78" t="s">
        <v>8354</v>
      </c>
      <c r="I72" s="4" t="s">
        <v>8363</v>
      </c>
      <c r="J72" s="5" t="s">
        <v>8364</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95</v>
      </c>
      <c r="AG72" s="345" t="s">
        <v>96</v>
      </c>
      <c r="AH72" s="286"/>
    </row>
    <row r="73" spans="1:34" ht="21.6" customHeight="1">
      <c r="A73" s="2">
        <v>72</v>
      </c>
      <c r="B73" s="2">
        <v>3983</v>
      </c>
      <c r="C73" s="4" t="s">
        <v>576</v>
      </c>
      <c r="D73" s="2" t="s">
        <v>8199</v>
      </c>
      <c r="F73" s="2" t="s">
        <v>8288</v>
      </c>
      <c r="G73" s="2" t="s">
        <v>8353</v>
      </c>
      <c r="H73" s="78" t="s">
        <v>8354</v>
      </c>
      <c r="I73" s="4" t="s">
        <v>8365</v>
      </c>
      <c r="J73" s="5" t="s">
        <v>8366</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8198</v>
      </c>
      <c r="AF73" s="286" t="s">
        <v>95</v>
      </c>
      <c r="AG73" s="345" t="s">
        <v>96</v>
      </c>
      <c r="AH73" s="286"/>
    </row>
    <row r="74" spans="1:34" ht="21.6" customHeight="1">
      <c r="A74" s="2">
        <v>73</v>
      </c>
      <c r="B74" s="2">
        <v>4083</v>
      </c>
      <c r="C74" s="4" t="s">
        <v>160</v>
      </c>
      <c r="D74" s="2" t="s">
        <v>8199</v>
      </c>
      <c r="F74" s="2" t="s">
        <v>8288</v>
      </c>
      <c r="G74" s="2" t="s">
        <v>8353</v>
      </c>
      <c r="H74" s="78" t="s">
        <v>8354</v>
      </c>
      <c r="I74" s="4" t="s">
        <v>8367</v>
      </c>
      <c r="J74" s="5" t="s">
        <v>8368</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95</v>
      </c>
      <c r="AG74" s="345" t="s">
        <v>96</v>
      </c>
      <c r="AH74" s="286"/>
    </row>
    <row r="75" spans="1:34" ht="21.6" customHeight="1">
      <c r="A75" s="2">
        <v>74</v>
      </c>
      <c r="B75" s="2">
        <v>4134</v>
      </c>
      <c r="C75" s="4" t="s">
        <v>564</v>
      </c>
      <c r="D75" s="2" t="s">
        <v>8199</v>
      </c>
      <c r="F75" s="2" t="s">
        <v>8288</v>
      </c>
      <c r="G75" s="2" t="s">
        <v>8353</v>
      </c>
      <c r="H75" s="78" t="s">
        <v>8354</v>
      </c>
      <c r="I75" s="4" t="s">
        <v>8369</v>
      </c>
      <c r="J75" s="5" t="s">
        <v>8370</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95</v>
      </c>
      <c r="AG75" s="345" t="s">
        <v>96</v>
      </c>
      <c r="AH75" s="286"/>
    </row>
    <row r="76" spans="1:34" ht="21.6" customHeight="1">
      <c r="A76" s="2">
        <v>75</v>
      </c>
      <c r="B76" s="2">
        <v>4184</v>
      </c>
      <c r="C76" s="4" t="s">
        <v>489</v>
      </c>
      <c r="D76" s="2" t="s">
        <v>8199</v>
      </c>
      <c r="F76" s="2" t="s">
        <v>8288</v>
      </c>
      <c r="G76" s="2" t="s">
        <v>8353</v>
      </c>
      <c r="H76" s="78" t="s">
        <v>8354</v>
      </c>
      <c r="I76" s="4" t="s">
        <v>8371</v>
      </c>
      <c r="J76" s="5" t="s">
        <v>8372</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95</v>
      </c>
      <c r="AG76" s="345" t="s">
        <v>96</v>
      </c>
      <c r="AH76" s="286"/>
    </row>
    <row r="77" spans="1:34" ht="21.6" customHeight="1">
      <c r="A77" s="2">
        <v>76</v>
      </c>
      <c r="B77" s="2" t="s">
        <v>50</v>
      </c>
      <c r="C77" s="4" t="s">
        <v>4120</v>
      </c>
      <c r="D77" s="2" t="s">
        <v>8205</v>
      </c>
      <c r="F77" s="2" t="s">
        <v>8288</v>
      </c>
      <c r="G77" s="2" t="s">
        <v>8353</v>
      </c>
      <c r="H77" s="78" t="s">
        <v>8354</v>
      </c>
      <c r="I77" s="4" t="s">
        <v>8373</v>
      </c>
      <c r="J77" s="5" t="s">
        <v>8374</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95</v>
      </c>
      <c r="AG77" s="345" t="s">
        <v>96</v>
      </c>
      <c r="AH77" s="286"/>
    </row>
    <row r="78" spans="1:34" ht="21.6" customHeight="1">
      <c r="A78" s="2">
        <v>77</v>
      </c>
      <c r="B78" s="2">
        <v>2209</v>
      </c>
      <c r="C78" s="4" t="s">
        <v>3424</v>
      </c>
      <c r="D78" s="2" t="s">
        <v>8199</v>
      </c>
      <c r="F78" s="2" t="s">
        <v>8288</v>
      </c>
      <c r="G78" s="2" t="s">
        <v>8375</v>
      </c>
      <c r="H78" s="78" t="s">
        <v>8376</v>
      </c>
      <c r="I78" s="4" t="s">
        <v>8377</v>
      </c>
      <c r="J78" s="5" t="s">
        <v>8378</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95</v>
      </c>
      <c r="AG78" s="345" t="s">
        <v>96</v>
      </c>
      <c r="AH78" s="286"/>
    </row>
    <row r="79" spans="1:34" ht="21.6" customHeight="1">
      <c r="A79" s="2">
        <v>78</v>
      </c>
      <c r="B79" s="2">
        <v>2222</v>
      </c>
      <c r="C79" s="4" t="s">
        <v>141</v>
      </c>
      <c r="D79" s="2" t="s">
        <v>8199</v>
      </c>
      <c r="F79" s="2" t="s">
        <v>8288</v>
      </c>
      <c r="G79" s="2" t="s">
        <v>8375</v>
      </c>
      <c r="H79" s="78" t="s">
        <v>8376</v>
      </c>
      <c r="I79" s="4" t="s">
        <v>8379</v>
      </c>
      <c r="J79" s="5" t="s">
        <v>8380</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95</v>
      </c>
      <c r="AG79" s="345" t="s">
        <v>96</v>
      </c>
      <c r="AH79" s="286"/>
    </row>
    <row r="80" spans="1:34" ht="21.6" customHeight="1">
      <c r="A80" s="2">
        <v>79</v>
      </c>
      <c r="B80" s="2">
        <v>2349</v>
      </c>
      <c r="C80" s="4" t="s">
        <v>1422</v>
      </c>
      <c r="D80" s="2" t="s">
        <v>8199</v>
      </c>
      <c r="F80" s="2" t="s">
        <v>8288</v>
      </c>
      <c r="G80" s="2" t="s">
        <v>8375</v>
      </c>
      <c r="H80" s="78" t="s">
        <v>8376</v>
      </c>
      <c r="I80" s="4" t="s">
        <v>8381</v>
      </c>
      <c r="J80" s="5" t="s">
        <v>8382</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95</v>
      </c>
      <c r="AG80" s="345" t="s">
        <v>96</v>
      </c>
      <c r="AH80" s="286"/>
    </row>
    <row r="81" spans="1:34" s="390" customFormat="1" ht="21.6" customHeight="1">
      <c r="A81" s="2">
        <v>80</v>
      </c>
      <c r="B81" s="371">
        <v>3362</v>
      </c>
      <c r="C81" s="372" t="s">
        <v>163</v>
      </c>
      <c r="D81" s="370" t="s">
        <v>8199</v>
      </c>
      <c r="E81" s="307"/>
      <c r="F81" s="370" t="s">
        <v>8288</v>
      </c>
      <c r="G81" s="370" t="s">
        <v>8375</v>
      </c>
      <c r="H81" s="373" t="s">
        <v>8376</v>
      </c>
      <c r="I81" s="372" t="s">
        <v>8383</v>
      </c>
      <c r="J81" s="374" t="s">
        <v>8384</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95</v>
      </c>
      <c r="AG81" s="379" t="s">
        <v>96</v>
      </c>
      <c r="AH81" s="378"/>
    </row>
    <row r="82" spans="1:34" ht="21.6" customHeight="1">
      <c r="A82" s="2">
        <v>81</v>
      </c>
      <c r="B82" s="2">
        <v>3840</v>
      </c>
      <c r="C82" s="4" t="s">
        <v>1599</v>
      </c>
      <c r="D82" s="2" t="s">
        <v>8199</v>
      </c>
      <c r="F82" s="2" t="s">
        <v>8288</v>
      </c>
      <c r="G82" s="2" t="s">
        <v>8375</v>
      </c>
      <c r="H82" s="78" t="s">
        <v>8376</v>
      </c>
      <c r="I82" s="4" t="s">
        <v>8385</v>
      </c>
      <c r="J82" s="5" t="s">
        <v>8386</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95</v>
      </c>
      <c r="AG82" s="345" t="s">
        <v>96</v>
      </c>
      <c r="AH82" s="286"/>
    </row>
    <row r="83" spans="1:34" ht="21.6" customHeight="1">
      <c r="A83" s="2">
        <v>82</v>
      </c>
      <c r="B83" s="2">
        <v>3957</v>
      </c>
      <c r="C83" s="4" t="s">
        <v>1644</v>
      </c>
      <c r="D83" s="2" t="s">
        <v>8199</v>
      </c>
      <c r="F83" s="2" t="s">
        <v>8288</v>
      </c>
      <c r="G83" s="2" t="s">
        <v>8375</v>
      </c>
      <c r="H83" s="78" t="s">
        <v>8376</v>
      </c>
      <c r="I83" s="4" t="s">
        <v>8387</v>
      </c>
      <c r="J83" s="5" t="s">
        <v>8388</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95</v>
      </c>
      <c r="AG83" s="345" t="s">
        <v>96</v>
      </c>
      <c r="AH83" s="286"/>
    </row>
    <row r="84" spans="1:34" ht="21.6" customHeight="1">
      <c r="A84" s="2">
        <v>83</v>
      </c>
      <c r="B84" s="2">
        <v>4191</v>
      </c>
      <c r="C84" s="4" t="s">
        <v>371</v>
      </c>
      <c r="D84" s="2" t="s">
        <v>8199</v>
      </c>
      <c r="F84" s="2" t="s">
        <v>8288</v>
      </c>
      <c r="G84" s="2" t="s">
        <v>8375</v>
      </c>
      <c r="H84" s="78" t="s">
        <v>8376</v>
      </c>
      <c r="I84" s="4" t="s">
        <v>8389</v>
      </c>
      <c r="J84" s="5" t="s">
        <v>8390</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95</v>
      </c>
      <c r="AG84" s="345" t="s">
        <v>96</v>
      </c>
      <c r="AH84" s="286"/>
    </row>
    <row r="85" spans="1:34" ht="21.6" customHeight="1">
      <c r="A85" s="2">
        <v>84</v>
      </c>
      <c r="B85" s="2">
        <v>4196</v>
      </c>
      <c r="C85" s="4" t="s">
        <v>150</v>
      </c>
      <c r="D85" s="2" t="s">
        <v>8210</v>
      </c>
      <c r="F85" s="2" t="s">
        <v>8288</v>
      </c>
      <c r="G85" s="2" t="s">
        <v>8375</v>
      </c>
      <c r="H85" s="78" t="s">
        <v>8376</v>
      </c>
      <c r="I85" s="4" t="s">
        <v>8391</v>
      </c>
      <c r="J85" s="5" t="s">
        <v>8392</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95</v>
      </c>
      <c r="AG85" s="345" t="s">
        <v>96</v>
      </c>
      <c r="AH85" s="286"/>
    </row>
    <row r="86" spans="1:34" ht="21.6" customHeight="1">
      <c r="A86" s="2">
        <v>85</v>
      </c>
      <c r="B86" s="2">
        <v>4241</v>
      </c>
      <c r="C86" s="4" t="s">
        <v>797</v>
      </c>
      <c r="D86" s="2" t="s">
        <v>8205</v>
      </c>
      <c r="F86" s="2" t="s">
        <v>8288</v>
      </c>
      <c r="G86" s="2" t="s">
        <v>8375</v>
      </c>
      <c r="H86" s="78" t="s">
        <v>8376</v>
      </c>
      <c r="I86" s="4" t="s">
        <v>8393</v>
      </c>
      <c r="J86" s="5" t="s">
        <v>8394</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8198</v>
      </c>
      <c r="AF86" s="286" t="s">
        <v>95</v>
      </c>
      <c r="AG86" s="345" t="s">
        <v>96</v>
      </c>
      <c r="AH86" s="286"/>
    </row>
    <row r="87" spans="1:34" ht="21.6" customHeight="1">
      <c r="A87" s="2">
        <v>86</v>
      </c>
      <c r="B87" s="2" t="s">
        <v>72</v>
      </c>
      <c r="C87" s="4" t="s">
        <v>8395</v>
      </c>
      <c r="D87" s="2" t="s">
        <v>8199</v>
      </c>
      <c r="F87" s="2" t="s">
        <v>8288</v>
      </c>
      <c r="G87" s="2" t="s">
        <v>8375</v>
      </c>
      <c r="H87" s="78" t="s">
        <v>8376</v>
      </c>
      <c r="I87" s="4" t="s">
        <v>8396</v>
      </c>
      <c r="J87" s="5" t="s">
        <v>8397</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95</v>
      </c>
      <c r="AG87" s="345" t="s">
        <v>96</v>
      </c>
      <c r="AH87" s="286"/>
    </row>
    <row r="88" spans="1:34" ht="21.6" customHeight="1">
      <c r="A88" s="2">
        <v>87</v>
      </c>
      <c r="B88" s="2">
        <v>2042</v>
      </c>
      <c r="C88" s="4" t="s">
        <v>1301</v>
      </c>
      <c r="D88" s="2" t="s">
        <v>8199</v>
      </c>
      <c r="F88" s="2" t="s">
        <v>8288</v>
      </c>
      <c r="G88" s="2" t="s">
        <v>8398</v>
      </c>
      <c r="H88" s="78" t="s">
        <v>8399</v>
      </c>
      <c r="I88" s="4" t="s">
        <v>8400</v>
      </c>
      <c r="J88" s="5" t="s">
        <v>8401</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95</v>
      </c>
      <c r="AG88" s="345" t="s">
        <v>96</v>
      </c>
      <c r="AH88" s="286"/>
    </row>
    <row r="89" spans="1:34" ht="21.6" customHeight="1">
      <c r="A89" s="2">
        <v>88</v>
      </c>
      <c r="B89" s="2">
        <v>2935</v>
      </c>
      <c r="C89" s="4" t="s">
        <v>1288</v>
      </c>
      <c r="D89" s="2" t="s">
        <v>8199</v>
      </c>
      <c r="F89" s="2" t="s">
        <v>8288</v>
      </c>
      <c r="G89" s="2" t="s">
        <v>8398</v>
      </c>
      <c r="H89" s="78" t="s">
        <v>8399</v>
      </c>
      <c r="I89" s="4" t="s">
        <v>8402</v>
      </c>
      <c r="J89" s="5" t="s">
        <v>8403</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95</v>
      </c>
      <c r="AG89" s="345" t="s">
        <v>96</v>
      </c>
      <c r="AH89" s="286"/>
    </row>
    <row r="90" spans="1:34" ht="21.6" customHeight="1">
      <c r="A90" s="2">
        <v>89</v>
      </c>
      <c r="B90" s="2">
        <v>4312</v>
      </c>
      <c r="C90" s="4" t="s">
        <v>681</v>
      </c>
      <c r="D90" s="2" t="s">
        <v>8199</v>
      </c>
      <c r="F90" s="2" t="s">
        <v>8288</v>
      </c>
      <c r="G90" s="2" t="s">
        <v>8398</v>
      </c>
      <c r="H90" s="78" t="s">
        <v>8399</v>
      </c>
      <c r="I90" s="4" t="s">
        <v>8404</v>
      </c>
      <c r="J90" s="5" t="s">
        <v>8405</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95</v>
      </c>
      <c r="AG90" s="345" t="s">
        <v>96</v>
      </c>
      <c r="AH90" s="286"/>
    </row>
    <row r="91" spans="1:34" ht="21.6" customHeight="1">
      <c r="A91" s="2">
        <v>90</v>
      </c>
      <c r="B91" s="2">
        <v>4539</v>
      </c>
      <c r="C91" s="4" t="s">
        <v>625</v>
      </c>
      <c r="D91" s="2" t="s">
        <v>8205</v>
      </c>
      <c r="F91" s="2" t="s">
        <v>8288</v>
      </c>
      <c r="G91" s="2" t="s">
        <v>8398</v>
      </c>
      <c r="H91" s="78" t="s">
        <v>8399</v>
      </c>
      <c r="I91" s="4" t="s">
        <v>8406</v>
      </c>
      <c r="J91" s="5" t="s">
        <v>8407</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95</v>
      </c>
      <c r="AG91" s="345" t="s">
        <v>96</v>
      </c>
      <c r="AH91" s="286"/>
    </row>
    <row r="92" spans="1:34" ht="21.6" customHeight="1">
      <c r="A92" s="2">
        <v>91</v>
      </c>
      <c r="B92" s="2">
        <v>4560</v>
      </c>
      <c r="C92" s="4" t="s">
        <v>1349</v>
      </c>
      <c r="D92" s="2" t="s">
        <v>8205</v>
      </c>
      <c r="F92" s="2" t="s">
        <v>8288</v>
      </c>
      <c r="G92" s="2" t="s">
        <v>8398</v>
      </c>
      <c r="H92" s="78" t="s">
        <v>8399</v>
      </c>
      <c r="I92" s="4" t="s">
        <v>8408</v>
      </c>
      <c r="J92" s="5" t="s">
        <v>8409</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95</v>
      </c>
      <c r="AG92" s="345" t="s">
        <v>96</v>
      </c>
      <c r="AH92" s="286"/>
    </row>
    <row r="93" spans="1:34" ht="21.6" customHeight="1">
      <c r="A93" s="2">
        <v>92</v>
      </c>
      <c r="B93" s="2">
        <v>4586</v>
      </c>
      <c r="C93" s="4" t="s">
        <v>669</v>
      </c>
      <c r="D93" s="2" t="s">
        <v>8199</v>
      </c>
      <c r="F93" s="2" t="s">
        <v>8288</v>
      </c>
      <c r="G93" s="2" t="s">
        <v>8398</v>
      </c>
      <c r="H93" s="78" t="s">
        <v>8399</v>
      </c>
      <c r="I93" s="4" t="s">
        <v>8410</v>
      </c>
      <c r="J93" s="5" t="s">
        <v>8411</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95</v>
      </c>
      <c r="AG93" s="345" t="s">
        <v>96</v>
      </c>
      <c r="AH93" s="286"/>
    </row>
    <row r="94" spans="1:34" ht="21.6" customHeight="1">
      <c r="A94" s="2">
        <v>93</v>
      </c>
      <c r="B94" s="2">
        <v>4804</v>
      </c>
      <c r="C94" s="4" t="s">
        <v>588</v>
      </c>
      <c r="D94" s="2" t="s">
        <v>8205</v>
      </c>
      <c r="F94" s="2" t="s">
        <v>8288</v>
      </c>
      <c r="G94" s="2" t="s">
        <v>8398</v>
      </c>
      <c r="H94" s="78" t="s">
        <v>8399</v>
      </c>
      <c r="I94" s="4" t="s">
        <v>8412</v>
      </c>
      <c r="J94" s="5" t="s">
        <v>8413</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95</v>
      </c>
      <c r="AG94" s="345" t="s">
        <v>96</v>
      </c>
      <c r="AH94" s="286"/>
    </row>
    <row r="95" spans="1:34" ht="21.6" customHeight="1">
      <c r="A95" s="2">
        <v>94</v>
      </c>
      <c r="B95" s="2" t="s">
        <v>49</v>
      </c>
      <c r="C95" s="4" t="s">
        <v>1320</v>
      </c>
      <c r="D95" s="2" t="s">
        <v>8205</v>
      </c>
      <c r="F95" s="2" t="s">
        <v>8288</v>
      </c>
      <c r="G95" s="2" t="s">
        <v>8398</v>
      </c>
      <c r="H95" s="78" t="s">
        <v>8399</v>
      </c>
      <c r="I95" s="4" t="s">
        <v>8414</v>
      </c>
      <c r="J95" s="5" t="s">
        <v>8415</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95</v>
      </c>
      <c r="AG95" s="345" t="s">
        <v>96</v>
      </c>
      <c r="AH95" s="286"/>
    </row>
    <row r="96" spans="1:34" ht="21.6" customHeight="1">
      <c r="A96" s="2">
        <v>95</v>
      </c>
      <c r="B96" s="2" t="s">
        <v>71</v>
      </c>
      <c r="C96" s="4" t="s">
        <v>1615</v>
      </c>
      <c r="D96" s="2" t="s">
        <v>8199</v>
      </c>
      <c r="F96" s="2" t="s">
        <v>8288</v>
      </c>
      <c r="G96" s="2" t="s">
        <v>8398</v>
      </c>
      <c r="H96" s="78" t="s">
        <v>8399</v>
      </c>
      <c r="I96" s="4" t="s">
        <v>8416</v>
      </c>
      <c r="J96" s="5" t="s">
        <v>8417</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95</v>
      </c>
      <c r="AG96" s="345" t="s">
        <v>96</v>
      </c>
      <c r="AH96" s="286"/>
    </row>
    <row r="97" spans="1:34" ht="21.6" customHeight="1">
      <c r="A97" s="2">
        <v>96</v>
      </c>
      <c r="B97" s="2">
        <v>2014</v>
      </c>
      <c r="C97" s="4" t="s">
        <v>3948</v>
      </c>
      <c r="D97" s="2" t="s">
        <v>8199</v>
      </c>
      <c r="F97" s="2" t="s">
        <v>8288</v>
      </c>
      <c r="G97" s="2" t="s">
        <v>8418</v>
      </c>
      <c r="H97" s="78" t="s">
        <v>8419</v>
      </c>
      <c r="I97" s="4" t="s">
        <v>8420</v>
      </c>
      <c r="J97" s="5" t="s">
        <v>8421</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8198</v>
      </c>
      <c r="AF97" s="286" t="s">
        <v>95</v>
      </c>
      <c r="AG97" s="345" t="s">
        <v>96</v>
      </c>
      <c r="AH97" s="286"/>
    </row>
    <row r="98" spans="1:34" ht="21.6" customHeight="1">
      <c r="A98" s="2">
        <v>97</v>
      </c>
      <c r="B98" s="2">
        <v>2259</v>
      </c>
      <c r="C98" s="4" t="s">
        <v>124</v>
      </c>
      <c r="D98" s="2" t="s">
        <v>8205</v>
      </c>
      <c r="F98" s="2" t="s">
        <v>8288</v>
      </c>
      <c r="G98" s="2" t="s">
        <v>8418</v>
      </c>
      <c r="H98" s="78" t="s">
        <v>8419</v>
      </c>
      <c r="I98" s="4" t="s">
        <v>8422</v>
      </c>
      <c r="J98" s="5" t="s">
        <v>8423</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37</v>
      </c>
      <c r="AD98" s="286"/>
      <c r="AE98" s="286" t="s">
        <v>8198</v>
      </c>
      <c r="AF98" s="286" t="s">
        <v>95</v>
      </c>
      <c r="AG98" s="345" t="s">
        <v>96</v>
      </c>
      <c r="AH98" s="286"/>
    </row>
    <row r="99" spans="1:34" ht="21.6" customHeight="1">
      <c r="A99" s="2">
        <v>98</v>
      </c>
      <c r="B99" s="2">
        <v>2399</v>
      </c>
      <c r="C99" s="4" t="s">
        <v>860</v>
      </c>
      <c r="D99" s="2" t="s">
        <v>8210</v>
      </c>
      <c r="F99" s="2" t="s">
        <v>8288</v>
      </c>
      <c r="G99" s="2" t="s">
        <v>8418</v>
      </c>
      <c r="H99" s="78" t="s">
        <v>8419</v>
      </c>
      <c r="I99" s="4" t="s">
        <v>8424</v>
      </c>
      <c r="J99" s="5" t="s">
        <v>8425</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95</v>
      </c>
      <c r="AG99" s="345" t="s">
        <v>96</v>
      </c>
      <c r="AH99" s="286"/>
    </row>
    <row r="100" spans="1:34" ht="21.6" customHeight="1">
      <c r="A100" s="2">
        <v>99</v>
      </c>
      <c r="B100" s="2">
        <v>2837</v>
      </c>
      <c r="C100" s="4" t="s">
        <v>4598</v>
      </c>
      <c r="D100" s="2" t="s">
        <v>8205</v>
      </c>
      <c r="F100" s="2" t="s">
        <v>8288</v>
      </c>
      <c r="G100" s="2" t="s">
        <v>8418</v>
      </c>
      <c r="H100" s="78" t="s">
        <v>8419</v>
      </c>
      <c r="I100" s="4" t="s">
        <v>8426</v>
      </c>
      <c r="J100" s="5" t="s">
        <v>8427</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95</v>
      </c>
      <c r="AG100" s="345" t="s">
        <v>96</v>
      </c>
      <c r="AH100" s="286"/>
    </row>
    <row r="101" spans="1:34" ht="21.6" customHeight="1">
      <c r="A101" s="2">
        <v>100</v>
      </c>
      <c r="B101" s="2">
        <v>3676</v>
      </c>
      <c r="C101" s="4" t="s">
        <v>635</v>
      </c>
      <c r="D101" s="2" t="s">
        <v>8199</v>
      </c>
      <c r="F101" s="2" t="s">
        <v>8288</v>
      </c>
      <c r="G101" s="2" t="s">
        <v>8418</v>
      </c>
      <c r="H101" s="78" t="s">
        <v>8419</v>
      </c>
      <c r="I101" s="4" t="s">
        <v>8428</v>
      </c>
      <c r="J101" s="5" t="s">
        <v>8429</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95</v>
      </c>
      <c r="AG101" s="345" t="s">
        <v>96</v>
      </c>
      <c r="AH101" s="286"/>
    </row>
    <row r="102" spans="1:34" ht="21.6" customHeight="1">
      <c r="A102" s="2">
        <v>101</v>
      </c>
      <c r="B102" s="2">
        <v>4029</v>
      </c>
      <c r="C102" s="4" t="s">
        <v>1324</v>
      </c>
      <c r="D102" s="2" t="s">
        <v>8199</v>
      </c>
      <c r="F102" s="2" t="s">
        <v>8288</v>
      </c>
      <c r="G102" s="2" t="s">
        <v>8418</v>
      </c>
      <c r="H102" s="78" t="s">
        <v>8419</v>
      </c>
      <c r="I102" s="4" t="s">
        <v>8430</v>
      </c>
      <c r="J102" s="5" t="s">
        <v>8431</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8198</v>
      </c>
      <c r="AF102" s="286" t="s">
        <v>95</v>
      </c>
      <c r="AG102" s="345" t="s">
        <v>96</v>
      </c>
      <c r="AH102" s="286"/>
    </row>
    <row r="103" spans="1:34" ht="21.6" customHeight="1">
      <c r="A103" s="2">
        <v>102</v>
      </c>
      <c r="B103" s="2">
        <v>4084</v>
      </c>
      <c r="C103" s="4" t="s">
        <v>552</v>
      </c>
      <c r="D103" s="2" t="s">
        <v>8210</v>
      </c>
      <c r="F103" s="2" t="s">
        <v>8288</v>
      </c>
      <c r="G103" s="2" t="s">
        <v>8418</v>
      </c>
      <c r="H103" s="78" t="s">
        <v>8419</v>
      </c>
      <c r="I103" s="4" t="s">
        <v>8432</v>
      </c>
      <c r="J103" s="5" t="s">
        <v>8433</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8198</v>
      </c>
      <c r="AF103" s="286" t="s">
        <v>95</v>
      </c>
      <c r="AG103" s="345" t="s">
        <v>96</v>
      </c>
      <c r="AH103" s="286"/>
    </row>
    <row r="104" spans="1:34" ht="21.6" customHeight="1">
      <c r="A104" s="2">
        <v>103</v>
      </c>
      <c r="B104" s="2">
        <v>4260</v>
      </c>
      <c r="C104" s="4" t="s">
        <v>3032</v>
      </c>
      <c r="D104" s="2" t="s">
        <v>8205</v>
      </c>
      <c r="F104" s="2" t="s">
        <v>8288</v>
      </c>
      <c r="G104" s="2" t="s">
        <v>8418</v>
      </c>
      <c r="H104" s="78" t="s">
        <v>8419</v>
      </c>
      <c r="I104" s="4" t="s">
        <v>8434</v>
      </c>
      <c r="J104" s="5" t="s">
        <v>8435</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95</v>
      </c>
      <c r="AG104" s="345" t="s">
        <v>96</v>
      </c>
      <c r="AH104" s="286"/>
    </row>
    <row r="105" spans="1:34" ht="21.6" customHeight="1">
      <c r="A105" s="2">
        <v>104</v>
      </c>
      <c r="B105" s="2" t="s">
        <v>46</v>
      </c>
      <c r="C105" s="4" t="s">
        <v>631</v>
      </c>
      <c r="D105" s="2" t="s">
        <v>8199</v>
      </c>
      <c r="F105" s="2" t="s">
        <v>8288</v>
      </c>
      <c r="G105" s="2" t="s">
        <v>8418</v>
      </c>
      <c r="H105" s="78" t="s">
        <v>8419</v>
      </c>
      <c r="I105" s="4" t="s">
        <v>8436</v>
      </c>
      <c r="J105" s="5" t="s">
        <v>8437</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95</v>
      </c>
      <c r="AG105" s="345" t="s">
        <v>96</v>
      </c>
      <c r="AH105" s="286"/>
    </row>
    <row r="106" spans="1:34" ht="21.6" customHeight="1">
      <c r="A106" s="2">
        <v>105</v>
      </c>
      <c r="B106" s="6" t="s">
        <v>44</v>
      </c>
      <c r="C106" s="4" t="s">
        <v>548</v>
      </c>
      <c r="D106" s="2" t="s">
        <v>8205</v>
      </c>
      <c r="F106" s="2" t="s">
        <v>8288</v>
      </c>
      <c r="G106" s="2" t="s">
        <v>8418</v>
      </c>
      <c r="H106" s="78" t="s">
        <v>8419</v>
      </c>
      <c r="I106" s="4" t="s">
        <v>8438</v>
      </c>
      <c r="J106" s="5" t="s">
        <v>8439</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8198</v>
      </c>
      <c r="AF106" s="286" t="s">
        <v>95</v>
      </c>
      <c r="AG106" s="345" t="s">
        <v>96</v>
      </c>
      <c r="AH106" s="286"/>
    </row>
    <row r="107" spans="1:34" ht="21.6" customHeight="1">
      <c r="A107" s="2">
        <v>106</v>
      </c>
      <c r="B107" s="6">
        <v>2535</v>
      </c>
      <c r="C107" s="4" t="s">
        <v>2213</v>
      </c>
      <c r="D107" s="2" t="s">
        <v>8205</v>
      </c>
      <c r="F107" s="2" t="s">
        <v>8279</v>
      </c>
      <c r="G107" s="2" t="s">
        <v>8440</v>
      </c>
      <c r="H107" s="78" t="s">
        <v>8441</v>
      </c>
      <c r="I107" s="4" t="s">
        <v>8442</v>
      </c>
      <c r="J107" s="5" t="s">
        <v>8443</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95</v>
      </c>
      <c r="AG107" s="345" t="s">
        <v>96</v>
      </c>
      <c r="AH107" s="286"/>
    </row>
    <row r="108" spans="1:34" ht="21.6" customHeight="1">
      <c r="A108" s="2">
        <v>107</v>
      </c>
      <c r="B108" s="2">
        <v>2390</v>
      </c>
      <c r="C108" s="4" t="s">
        <v>763</v>
      </c>
      <c r="D108" s="2" t="s">
        <v>8205</v>
      </c>
      <c r="F108" s="2" t="s">
        <v>8279</v>
      </c>
      <c r="G108" s="2" t="s">
        <v>8444</v>
      </c>
      <c r="H108" s="78" t="s">
        <v>8445</v>
      </c>
      <c r="I108" s="4" t="s">
        <v>8446</v>
      </c>
      <c r="J108" s="5" t="s">
        <v>8447</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95</v>
      </c>
      <c r="AG108" s="345" t="s">
        <v>96</v>
      </c>
      <c r="AH108" s="286"/>
    </row>
    <row r="109" spans="1:34" ht="21.6" customHeight="1">
      <c r="A109" s="2">
        <v>108</v>
      </c>
      <c r="B109" s="2">
        <v>2691</v>
      </c>
      <c r="C109" s="4" t="s">
        <v>758</v>
      </c>
      <c r="D109" s="2" t="s">
        <v>8210</v>
      </c>
      <c r="F109" s="2" t="s">
        <v>8279</v>
      </c>
      <c r="G109" s="2" t="s">
        <v>8444</v>
      </c>
      <c r="H109" s="78" t="s">
        <v>8445</v>
      </c>
      <c r="I109" s="4" t="s">
        <v>8448</v>
      </c>
      <c r="J109" s="5" t="s">
        <v>8449</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95</v>
      </c>
      <c r="AG109" s="345" t="s">
        <v>96</v>
      </c>
      <c r="AH109" s="286"/>
    </row>
    <row r="110" spans="1:34" ht="21.6" customHeight="1">
      <c r="A110" s="2">
        <v>109</v>
      </c>
      <c r="B110" s="2">
        <v>2325</v>
      </c>
      <c r="C110" s="4" t="s">
        <v>781</v>
      </c>
      <c r="D110" s="2" t="s">
        <v>8205</v>
      </c>
      <c r="F110" s="2" t="s">
        <v>8450</v>
      </c>
      <c r="G110" s="2" t="s">
        <v>8451</v>
      </c>
      <c r="H110" s="78" t="s">
        <v>8452</v>
      </c>
      <c r="I110" s="4" t="s">
        <v>8453</v>
      </c>
      <c r="J110" s="5" t="s">
        <v>8454</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95</v>
      </c>
      <c r="AG110" s="345" t="s">
        <v>96</v>
      </c>
      <c r="AH110" s="286"/>
    </row>
    <row r="111" spans="1:34" ht="21.6" customHeight="1">
      <c r="A111" s="2">
        <v>110</v>
      </c>
      <c r="B111" s="2">
        <v>3227</v>
      </c>
      <c r="C111" s="4" t="s">
        <v>844</v>
      </c>
      <c r="D111" s="2" t="s">
        <v>8210</v>
      </c>
      <c r="F111" s="2" t="s">
        <v>8450</v>
      </c>
      <c r="G111" s="2" t="s">
        <v>8451</v>
      </c>
      <c r="H111" s="78" t="s">
        <v>8452</v>
      </c>
      <c r="I111" s="4" t="s">
        <v>8455</v>
      </c>
      <c r="J111" s="5" t="s">
        <v>8456</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95</v>
      </c>
      <c r="AG111" s="345" t="s">
        <v>96</v>
      </c>
      <c r="AH111" s="286"/>
    </row>
    <row r="112" spans="1:34" ht="21.6" customHeight="1">
      <c r="A112" s="2">
        <v>111</v>
      </c>
      <c r="B112" s="2">
        <v>3770</v>
      </c>
      <c r="C112" s="4" t="s">
        <v>777</v>
      </c>
      <c r="D112" s="2" t="s">
        <v>8210</v>
      </c>
      <c r="F112" s="2" t="s">
        <v>8450</v>
      </c>
      <c r="G112" s="2" t="s">
        <v>8451</v>
      </c>
      <c r="H112" s="78" t="s">
        <v>8452</v>
      </c>
      <c r="I112" s="4" t="s">
        <v>8457</v>
      </c>
      <c r="J112" s="5" t="s">
        <v>8458</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95</v>
      </c>
      <c r="AG112" s="345" t="s">
        <v>96</v>
      </c>
      <c r="AH112" s="286"/>
    </row>
    <row r="113" spans="1:35" ht="21.6" customHeight="1">
      <c r="A113" s="2">
        <v>112</v>
      </c>
      <c r="B113" s="2">
        <v>3921</v>
      </c>
      <c r="C113" s="4" t="s">
        <v>1094</v>
      </c>
      <c r="D113" s="2" t="s">
        <v>8199</v>
      </c>
      <c r="F113" s="2" t="s">
        <v>8450</v>
      </c>
      <c r="G113" s="2" t="s">
        <v>8451</v>
      </c>
      <c r="H113" s="78" t="s">
        <v>8452</v>
      </c>
      <c r="I113" s="4" t="s">
        <v>8459</v>
      </c>
      <c r="J113" s="5" t="s">
        <v>8460</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95</v>
      </c>
      <c r="AG113" s="345" t="s">
        <v>96</v>
      </c>
      <c r="AH113" s="286"/>
    </row>
    <row r="114" spans="1:35" ht="21.6" customHeight="1">
      <c r="A114" s="2">
        <v>113</v>
      </c>
      <c r="B114" s="2">
        <v>4316</v>
      </c>
      <c r="C114" s="4" t="s">
        <v>1098</v>
      </c>
      <c r="D114" s="2" t="s">
        <v>8199</v>
      </c>
      <c r="F114" s="2" t="s">
        <v>8450</v>
      </c>
      <c r="G114" s="2" t="s">
        <v>8451</v>
      </c>
      <c r="H114" s="78" t="s">
        <v>8452</v>
      </c>
      <c r="I114" s="4" t="s">
        <v>8461</v>
      </c>
      <c r="J114" s="5" t="s">
        <v>8462</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95</v>
      </c>
      <c r="AG114" s="345" t="s">
        <v>96</v>
      </c>
      <c r="AH114" s="286"/>
    </row>
    <row r="115" spans="1:35" ht="21.6" customHeight="1">
      <c r="A115" s="2">
        <v>114</v>
      </c>
      <c r="B115" s="2">
        <v>4801</v>
      </c>
      <c r="C115" s="4" t="s">
        <v>771</v>
      </c>
      <c r="D115" s="2" t="s">
        <v>8199</v>
      </c>
      <c r="F115" s="2" t="s">
        <v>8450</v>
      </c>
      <c r="G115" s="2" t="s">
        <v>8451</v>
      </c>
      <c r="H115" s="78" t="s">
        <v>8452</v>
      </c>
      <c r="I115" s="4" t="s">
        <v>8463</v>
      </c>
      <c r="J115" s="5" t="s">
        <v>8464</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8198</v>
      </c>
      <c r="AF115" s="286" t="s">
        <v>95</v>
      </c>
      <c r="AG115" s="345" t="s">
        <v>96</v>
      </c>
      <c r="AH115" s="286"/>
    </row>
    <row r="116" spans="1:35" ht="21.6" customHeight="1">
      <c r="A116" s="2">
        <v>115</v>
      </c>
      <c r="B116" s="2">
        <v>4819</v>
      </c>
      <c r="C116" s="4" t="s">
        <v>767</v>
      </c>
      <c r="D116" s="2" t="s">
        <v>8205</v>
      </c>
      <c r="F116" s="2" t="s">
        <v>8450</v>
      </c>
      <c r="G116" s="2" t="s">
        <v>8451</v>
      </c>
      <c r="H116" s="78" t="s">
        <v>8452</v>
      </c>
      <c r="I116" s="4" t="s">
        <v>8465</v>
      </c>
      <c r="J116" s="5" t="s">
        <v>8466</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8198</v>
      </c>
      <c r="AF116" s="286" t="s">
        <v>95</v>
      </c>
      <c r="AG116" s="345" t="s">
        <v>96</v>
      </c>
      <c r="AH116" s="286"/>
    </row>
    <row r="117" spans="1:35" ht="21.6" customHeight="1">
      <c r="A117" s="2">
        <v>116</v>
      </c>
      <c r="B117" s="2">
        <v>5003</v>
      </c>
      <c r="C117" s="4" t="s">
        <v>848</v>
      </c>
      <c r="D117" s="2" t="s">
        <v>8205</v>
      </c>
      <c r="F117" s="2" t="s">
        <v>8450</v>
      </c>
      <c r="G117" s="2" t="s">
        <v>8451</v>
      </c>
      <c r="H117" s="78" t="s">
        <v>8452</v>
      </c>
      <c r="I117" s="4" t="s">
        <v>8467</v>
      </c>
      <c r="J117" s="5" t="s">
        <v>8468</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8198</v>
      </c>
      <c r="AF117" s="286" t="s">
        <v>95</v>
      </c>
      <c r="AG117" s="345" t="s">
        <v>96</v>
      </c>
      <c r="AH117" s="286"/>
    </row>
    <row r="118" spans="1:35" ht="21.6" customHeight="1">
      <c r="A118" s="2">
        <v>117</v>
      </c>
      <c r="B118" s="2" t="s">
        <v>77</v>
      </c>
      <c r="C118" s="4" t="s">
        <v>182</v>
      </c>
      <c r="J118" s="5" t="s">
        <v>8443</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96</v>
      </c>
      <c r="AH118" s="286"/>
    </row>
    <row r="119" spans="1:35" ht="21.6" customHeight="1">
      <c r="A119" s="2">
        <v>118</v>
      </c>
      <c r="B119" s="2">
        <v>4845</v>
      </c>
      <c r="C119" s="4" t="s">
        <v>942</v>
      </c>
      <c r="D119" s="2" t="s">
        <v>8205</v>
      </c>
      <c r="F119" s="2" t="s">
        <v>8279</v>
      </c>
      <c r="G119" s="2" t="s">
        <v>8280</v>
      </c>
      <c r="H119" s="78" t="s">
        <v>8281</v>
      </c>
      <c r="I119" s="4" t="s">
        <v>8469</v>
      </c>
      <c r="J119" s="5" t="s">
        <v>8470</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8198</v>
      </c>
      <c r="AF119" s="286" t="s">
        <v>95</v>
      </c>
      <c r="AG119" s="345" t="s">
        <v>96</v>
      </c>
      <c r="AH119" s="286"/>
    </row>
    <row r="120" spans="1:35" ht="21.6" customHeight="1">
      <c r="A120" s="2">
        <v>119</v>
      </c>
      <c r="B120" s="2">
        <v>2267</v>
      </c>
      <c r="C120" s="4" t="s">
        <v>933</v>
      </c>
      <c r="D120" s="2" t="s">
        <v>8205</v>
      </c>
      <c r="F120" s="2" t="s">
        <v>8279</v>
      </c>
      <c r="G120" s="2" t="s">
        <v>8280</v>
      </c>
      <c r="H120" s="78" t="s">
        <v>8281</v>
      </c>
      <c r="I120" s="4" t="s">
        <v>8471</v>
      </c>
      <c r="J120" s="5" t="s">
        <v>8472</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95</v>
      </c>
      <c r="AG120" s="345" t="s">
        <v>96</v>
      </c>
      <c r="AH120" s="286"/>
    </row>
    <row r="121" spans="1:35" ht="21.6" customHeight="1">
      <c r="A121" s="2">
        <v>120</v>
      </c>
      <c r="B121" s="2">
        <v>4906</v>
      </c>
      <c r="C121" s="4" t="s">
        <v>938</v>
      </c>
      <c r="D121" s="2" t="s">
        <v>8205</v>
      </c>
      <c r="F121" s="2" t="s">
        <v>8279</v>
      </c>
      <c r="G121" s="2" t="s">
        <v>8280</v>
      </c>
      <c r="H121" s="78" t="s">
        <v>8281</v>
      </c>
      <c r="I121" s="4" t="s">
        <v>8473</v>
      </c>
      <c r="J121" s="5" t="s">
        <v>8474</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8198</v>
      </c>
      <c r="AF121" s="286" t="s">
        <v>95</v>
      </c>
      <c r="AG121" s="345" t="s">
        <v>96</v>
      </c>
      <c r="AH121" s="286"/>
    </row>
    <row r="122" spans="1:35" ht="21.6" customHeight="1">
      <c r="A122" s="2">
        <v>121</v>
      </c>
      <c r="B122" s="2">
        <v>3751</v>
      </c>
      <c r="C122" s="4" t="s">
        <v>1721</v>
      </c>
      <c r="D122" s="2" t="s">
        <v>8199</v>
      </c>
      <c r="F122" s="2" t="s">
        <v>8279</v>
      </c>
      <c r="G122" s="2" t="s">
        <v>8475</v>
      </c>
      <c r="H122" s="78" t="s">
        <v>8476</v>
      </c>
      <c r="I122" s="4" t="s">
        <v>8477</v>
      </c>
      <c r="J122" s="5" t="s">
        <v>8478</v>
      </c>
      <c r="U122" s="284" t="str">
        <f t="shared" si="3"/>
        <v>新北市</v>
      </c>
      <c r="V122" s="285" t="str">
        <f t="shared" si="4"/>
        <v>淡水區</v>
      </c>
      <c r="W122" s="285" t="str">
        <f t="shared" si="5"/>
        <v>真理街32號</v>
      </c>
      <c r="X122" s="2" t="s">
        <v>294</v>
      </c>
      <c r="Y122" s="2" t="str">
        <f>VLOOKUP(V122,門市狀態!G:H,2,FALSE)</f>
        <v>吳宗鴻</v>
      </c>
      <c r="Z122" s="280" t="s">
        <v>55</v>
      </c>
      <c r="AA122" s="280" t="str">
        <f>IFERROR(VLOOKUP(B122,門市狀態!A:D,4,FALSE),"")</f>
        <v/>
      </c>
      <c r="AB122" s="286" t="str">
        <f>VLOOKUP(B122,門市主檔!A:B,2,FALSE)</f>
        <v>淡水真理大</v>
      </c>
      <c r="AC122" s="389"/>
      <c r="AD122" s="286" t="s">
        <v>55</v>
      </c>
      <c r="AE122" s="286"/>
      <c r="AF122" s="286" t="s">
        <v>95</v>
      </c>
      <c r="AG122" s="345" t="s">
        <v>96</v>
      </c>
      <c r="AH122" s="286"/>
      <c r="AI122" s="388" t="s">
        <v>8479</v>
      </c>
    </row>
    <row r="123" spans="1:35" ht="21.6" customHeight="1">
      <c r="A123" s="2">
        <v>122</v>
      </c>
      <c r="B123" s="2">
        <v>5101</v>
      </c>
      <c r="C123" s="4" t="s">
        <v>167</v>
      </c>
      <c r="D123" s="2" t="s">
        <v>8205</v>
      </c>
      <c r="F123" s="2" t="s">
        <v>8480</v>
      </c>
      <c r="G123" s="2" t="s">
        <v>8481</v>
      </c>
      <c r="H123" s="78" t="s">
        <v>8482</v>
      </c>
      <c r="I123" s="4" t="s">
        <v>8483</v>
      </c>
      <c r="J123" s="5" t="s">
        <v>8484</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8198</v>
      </c>
      <c r="AF123" s="286" t="s">
        <v>95</v>
      </c>
      <c r="AG123" s="345" t="s">
        <v>96</v>
      </c>
      <c r="AH123" s="286"/>
    </row>
    <row r="124" spans="1:35" ht="21.6" customHeight="1">
      <c r="A124" s="2">
        <v>123</v>
      </c>
      <c r="B124" s="2">
        <v>2749</v>
      </c>
      <c r="C124" s="4" t="s">
        <v>1070</v>
      </c>
      <c r="D124" s="2" t="s">
        <v>8199</v>
      </c>
      <c r="F124" s="2" t="s">
        <v>8279</v>
      </c>
      <c r="G124" s="2" t="s">
        <v>8280</v>
      </c>
      <c r="H124" s="78" t="s">
        <v>8281</v>
      </c>
      <c r="I124" s="4" t="s">
        <v>8485</v>
      </c>
      <c r="J124" s="5" t="s">
        <v>8486</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95</v>
      </c>
      <c r="AG124" s="345" t="s">
        <v>96</v>
      </c>
      <c r="AH124" s="286"/>
    </row>
    <row r="125" spans="1:35" ht="21.6" customHeight="1">
      <c r="A125" s="2">
        <v>124</v>
      </c>
      <c r="B125" s="2">
        <v>4298</v>
      </c>
      <c r="C125" s="4" t="s">
        <v>1910</v>
      </c>
      <c r="D125" s="2" t="s">
        <v>8199</v>
      </c>
      <c r="F125" s="2" t="s">
        <v>8279</v>
      </c>
      <c r="G125" s="2" t="s">
        <v>8280</v>
      </c>
      <c r="H125" s="78" t="s">
        <v>8281</v>
      </c>
      <c r="I125" s="4" t="s">
        <v>8487</v>
      </c>
      <c r="J125" s="5" t="s">
        <v>8488</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95</v>
      </c>
      <c r="AG125" s="345" t="s">
        <v>96</v>
      </c>
      <c r="AH125" s="286"/>
    </row>
    <row r="126" spans="1:35" ht="21.6" customHeight="1">
      <c r="A126" s="2">
        <v>125</v>
      </c>
      <c r="B126" s="2">
        <v>4511</v>
      </c>
      <c r="C126" s="4" t="s">
        <v>1074</v>
      </c>
      <c r="D126" s="2" t="s">
        <v>8489</v>
      </c>
      <c r="F126" s="2" t="s">
        <v>8279</v>
      </c>
      <c r="G126" s="2" t="s">
        <v>8280</v>
      </c>
      <c r="H126" s="78" t="s">
        <v>8281</v>
      </c>
      <c r="I126" s="4" t="s">
        <v>8490</v>
      </c>
      <c r="J126" s="5" t="s">
        <v>8491</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95</v>
      </c>
      <c r="AG126" s="345" t="s">
        <v>96</v>
      </c>
      <c r="AH126" s="286"/>
    </row>
    <row r="127" spans="1:35" ht="21.6" customHeight="1">
      <c r="A127" s="2">
        <v>126</v>
      </c>
      <c r="B127" s="2">
        <v>4529</v>
      </c>
      <c r="C127" s="4" t="s">
        <v>1030</v>
      </c>
      <c r="D127" s="2" t="s">
        <v>8205</v>
      </c>
      <c r="F127" s="2" t="s">
        <v>8279</v>
      </c>
      <c r="G127" s="2" t="s">
        <v>8280</v>
      </c>
      <c r="H127" s="78" t="s">
        <v>8281</v>
      </c>
      <c r="I127" s="4" t="s">
        <v>8492</v>
      </c>
      <c r="J127" s="5" t="s">
        <v>8493</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8198</v>
      </c>
      <c r="AF127" s="286" t="s">
        <v>95</v>
      </c>
      <c r="AG127" s="345" t="s">
        <v>96</v>
      </c>
      <c r="AH127" s="286"/>
    </row>
    <row r="128" spans="1:35" ht="21.6" customHeight="1">
      <c r="A128" s="2">
        <v>127</v>
      </c>
      <c r="B128" s="2">
        <v>4739</v>
      </c>
      <c r="C128" s="4" t="s">
        <v>1787</v>
      </c>
      <c r="D128" s="2" t="s">
        <v>8489</v>
      </c>
      <c r="F128" s="2" t="s">
        <v>8279</v>
      </c>
      <c r="G128" s="2" t="s">
        <v>8280</v>
      </c>
      <c r="H128" s="78" t="s">
        <v>8281</v>
      </c>
      <c r="I128" s="4" t="s">
        <v>8494</v>
      </c>
      <c r="J128" s="5" t="s">
        <v>8495</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95</v>
      </c>
      <c r="AG128" s="345" t="s">
        <v>96</v>
      </c>
      <c r="AH128" s="286"/>
    </row>
    <row r="129" spans="1:34" ht="21.6" customHeight="1">
      <c r="A129" s="2">
        <v>128</v>
      </c>
      <c r="B129" s="2">
        <v>2318</v>
      </c>
      <c r="C129" s="4" t="s">
        <v>1220</v>
      </c>
      <c r="D129" s="2" t="s">
        <v>8205</v>
      </c>
      <c r="F129" s="2" t="s">
        <v>8279</v>
      </c>
      <c r="G129" s="2" t="s">
        <v>8475</v>
      </c>
      <c r="H129" s="78" t="s">
        <v>8476</v>
      </c>
      <c r="I129" s="4" t="s">
        <v>8496</v>
      </c>
      <c r="J129" s="5" t="s">
        <v>8497</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8198</v>
      </c>
      <c r="AF129" s="286" t="s">
        <v>95</v>
      </c>
      <c r="AG129" s="345" t="s">
        <v>96</v>
      </c>
      <c r="AH129" s="286"/>
    </row>
    <row r="130" spans="1:34" ht="21.6" customHeight="1">
      <c r="A130" s="2">
        <v>129</v>
      </c>
      <c r="B130" s="2">
        <v>2897</v>
      </c>
      <c r="C130" s="4" t="s">
        <v>1874</v>
      </c>
      <c r="D130" s="2" t="s">
        <v>8199</v>
      </c>
      <c r="F130" s="2" t="s">
        <v>8279</v>
      </c>
      <c r="G130" s="2" t="s">
        <v>8475</v>
      </c>
      <c r="H130" s="78" t="s">
        <v>8476</v>
      </c>
      <c r="I130" s="4" t="s">
        <v>8498</v>
      </c>
      <c r="J130" s="5" t="s">
        <v>8499</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95</v>
      </c>
      <c r="AG130" s="345" t="s">
        <v>96</v>
      </c>
      <c r="AH130" s="286"/>
    </row>
    <row r="131" spans="1:34" ht="21.6" customHeight="1">
      <c r="A131" s="2">
        <v>130</v>
      </c>
      <c r="B131" s="2">
        <v>4093</v>
      </c>
      <c r="C131" s="4" t="s">
        <v>1548</v>
      </c>
      <c r="D131" s="2" t="s">
        <v>8205</v>
      </c>
      <c r="F131" s="2" t="s">
        <v>8279</v>
      </c>
      <c r="G131" s="2" t="s">
        <v>8475</v>
      </c>
      <c r="H131" s="78" t="s">
        <v>8476</v>
      </c>
      <c r="I131" s="4" t="s">
        <v>8500</v>
      </c>
      <c r="J131" s="5" t="s">
        <v>8501</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95</v>
      </c>
      <c r="AG131" s="345" t="s">
        <v>96</v>
      </c>
      <c r="AH131" s="286"/>
    </row>
    <row r="132" spans="1:34" ht="21.6" customHeight="1">
      <c r="A132" s="2">
        <v>131</v>
      </c>
      <c r="B132" s="2">
        <v>4153</v>
      </c>
      <c r="C132" s="4" t="s">
        <v>1885</v>
      </c>
      <c r="D132" s="2" t="s">
        <v>8199</v>
      </c>
      <c r="F132" s="2" t="s">
        <v>8279</v>
      </c>
      <c r="G132" s="2" t="s">
        <v>8475</v>
      </c>
      <c r="H132" s="78" t="s">
        <v>8476</v>
      </c>
      <c r="I132" s="4" t="s">
        <v>8502</v>
      </c>
      <c r="J132" s="5" t="s">
        <v>8503</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8198</v>
      </c>
      <c r="AF132" s="286" t="s">
        <v>95</v>
      </c>
      <c r="AG132" s="345" t="s">
        <v>96</v>
      </c>
      <c r="AH132" s="286"/>
    </row>
    <row r="133" spans="1:34" ht="21.6" customHeight="1">
      <c r="A133" s="2">
        <v>132</v>
      </c>
      <c r="B133" s="2">
        <v>4541</v>
      </c>
      <c r="C133" s="4" t="s">
        <v>954</v>
      </c>
      <c r="D133" s="2" t="s">
        <v>8205</v>
      </c>
      <c r="F133" s="2" t="s">
        <v>8279</v>
      </c>
      <c r="G133" s="2" t="s">
        <v>8475</v>
      </c>
      <c r="H133" s="78" t="s">
        <v>8476</v>
      </c>
      <c r="I133" s="4" t="s">
        <v>8504</v>
      </c>
      <c r="J133" s="5" t="s">
        <v>8505</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95</v>
      </c>
      <c r="AG133" s="345" t="s">
        <v>96</v>
      </c>
      <c r="AH133" s="286"/>
    </row>
    <row r="134" spans="1:34" ht="21.6" customHeight="1">
      <c r="A134" s="2">
        <v>133</v>
      </c>
      <c r="B134" s="2">
        <v>4658</v>
      </c>
      <c r="C134" s="4" t="s">
        <v>1715</v>
      </c>
      <c r="D134" s="2" t="s">
        <v>8210</v>
      </c>
      <c r="F134" s="2" t="s">
        <v>8279</v>
      </c>
      <c r="G134" s="2" t="s">
        <v>8475</v>
      </c>
      <c r="H134" s="78" t="s">
        <v>8476</v>
      </c>
      <c r="I134" s="4" t="s">
        <v>8506</v>
      </c>
      <c r="J134" s="5" t="s">
        <v>8507</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95</v>
      </c>
      <c r="AG134" s="345" t="s">
        <v>96</v>
      </c>
      <c r="AH134" s="286"/>
    </row>
    <row r="135" spans="1:34" ht="21.6" customHeight="1">
      <c r="A135" s="2">
        <v>134</v>
      </c>
      <c r="B135" s="2">
        <v>4788</v>
      </c>
      <c r="C135" s="4" t="s">
        <v>1899</v>
      </c>
      <c r="D135" s="2" t="s">
        <v>8199</v>
      </c>
      <c r="F135" s="2" t="s">
        <v>8279</v>
      </c>
      <c r="G135" s="2" t="s">
        <v>8475</v>
      </c>
      <c r="H135" s="78" t="s">
        <v>8476</v>
      </c>
      <c r="I135" s="4" t="s">
        <v>8508</v>
      </c>
      <c r="J135" s="5" t="s">
        <v>8509</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95</v>
      </c>
      <c r="AG135" s="345" t="s">
        <v>96</v>
      </c>
      <c r="AH135" s="286"/>
    </row>
    <row r="136" spans="1:34" ht="21.6" customHeight="1">
      <c r="A136" s="2">
        <v>135</v>
      </c>
      <c r="B136" s="2">
        <v>4802</v>
      </c>
      <c r="C136" s="4" t="s">
        <v>1916</v>
      </c>
      <c r="D136" s="2" t="s">
        <v>8210</v>
      </c>
      <c r="F136" s="2" t="s">
        <v>8279</v>
      </c>
      <c r="G136" s="2" t="s">
        <v>8475</v>
      </c>
      <c r="H136" s="78" t="s">
        <v>8476</v>
      </c>
      <c r="I136" s="4" t="s">
        <v>8510</v>
      </c>
      <c r="J136" s="5" t="s">
        <v>8511</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8198</v>
      </c>
      <c r="AF136" s="286" t="s">
        <v>95</v>
      </c>
      <c r="AG136" s="345" t="s">
        <v>96</v>
      </c>
      <c r="AH136" s="286"/>
    </row>
    <row r="137" spans="1:34" ht="21.6" customHeight="1">
      <c r="A137" s="2">
        <v>136</v>
      </c>
      <c r="B137" s="2">
        <v>5060</v>
      </c>
      <c r="C137" s="4" t="s">
        <v>1924</v>
      </c>
      <c r="D137" s="2" t="s">
        <v>8489</v>
      </c>
      <c r="F137" s="2" t="s">
        <v>8279</v>
      </c>
      <c r="G137" s="2" t="s">
        <v>8475</v>
      </c>
      <c r="H137" s="78" t="s">
        <v>8476</v>
      </c>
      <c r="I137" s="4" t="s">
        <v>8512</v>
      </c>
      <c r="J137" s="5" t="s">
        <v>8513</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8198</v>
      </c>
      <c r="AF137" s="286" t="s">
        <v>95</v>
      </c>
      <c r="AG137" s="345" t="s">
        <v>96</v>
      </c>
      <c r="AH137" s="286"/>
    </row>
    <row r="138" spans="1:34" ht="21.6" customHeight="1">
      <c r="A138" s="2">
        <v>137</v>
      </c>
      <c r="B138" s="2" t="s">
        <v>62</v>
      </c>
      <c r="C138" s="4" t="s">
        <v>358</v>
      </c>
      <c r="D138" s="2" t="s">
        <v>8205</v>
      </c>
      <c r="F138" s="2" t="s">
        <v>8279</v>
      </c>
      <c r="G138" s="2" t="s">
        <v>8475</v>
      </c>
      <c r="H138" s="78" t="s">
        <v>8476</v>
      </c>
      <c r="I138" s="4" t="s">
        <v>8514</v>
      </c>
      <c r="J138" s="5" t="s">
        <v>8515</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8198</v>
      </c>
      <c r="AF138" s="286" t="s">
        <v>95</v>
      </c>
      <c r="AG138" s="345" t="s">
        <v>96</v>
      </c>
      <c r="AH138" s="286"/>
    </row>
    <row r="139" spans="1:34" ht="21.6" customHeight="1">
      <c r="A139" s="2">
        <v>138</v>
      </c>
      <c r="B139" s="2" t="s">
        <v>64</v>
      </c>
      <c r="C139" s="4" t="s">
        <v>1636</v>
      </c>
      <c r="D139" s="2" t="s">
        <v>8195</v>
      </c>
      <c r="F139" s="2" t="s">
        <v>8279</v>
      </c>
      <c r="G139" s="2" t="s">
        <v>8516</v>
      </c>
      <c r="H139" s="78" t="s">
        <v>8517</v>
      </c>
      <c r="I139" s="4" t="s">
        <v>8518</v>
      </c>
      <c r="J139" s="5" t="s">
        <v>8519</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8210</v>
      </c>
      <c r="F140" s="2" t="s">
        <v>8279</v>
      </c>
      <c r="G140" s="2" t="s">
        <v>8520</v>
      </c>
      <c r="H140" s="78" t="s">
        <v>8521</v>
      </c>
      <c r="I140" s="4" t="s">
        <v>8522</v>
      </c>
      <c r="J140" s="5" t="s">
        <v>8523</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95</v>
      </c>
      <c r="AG140" s="345" t="s">
        <v>96</v>
      </c>
      <c r="AH140" s="286"/>
    </row>
    <row r="141" spans="1:34" ht="21.6" customHeight="1">
      <c r="A141" s="2">
        <v>140</v>
      </c>
      <c r="B141" s="2">
        <v>2890</v>
      </c>
      <c r="C141" s="4" t="s">
        <v>1368</v>
      </c>
      <c r="D141" s="2" t="s">
        <v>8205</v>
      </c>
      <c r="F141" s="2" t="s">
        <v>8279</v>
      </c>
      <c r="G141" s="2" t="s">
        <v>8520</v>
      </c>
      <c r="H141" s="78" t="s">
        <v>8521</v>
      </c>
      <c r="I141" s="4" t="s">
        <v>8524</v>
      </c>
      <c r="J141" s="5" t="s">
        <v>8525</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95</v>
      </c>
      <c r="AG141" s="345" t="s">
        <v>96</v>
      </c>
      <c r="AH141" s="286"/>
    </row>
    <row r="142" spans="1:34" ht="21.6" customHeight="1">
      <c r="A142" s="2">
        <v>141</v>
      </c>
      <c r="B142" s="2">
        <v>2958</v>
      </c>
      <c r="C142" s="4" t="s">
        <v>1479</v>
      </c>
      <c r="D142" s="2" t="s">
        <v>8199</v>
      </c>
      <c r="F142" s="2" t="s">
        <v>8279</v>
      </c>
      <c r="G142" s="2" t="s">
        <v>8520</v>
      </c>
      <c r="H142" s="78" t="s">
        <v>8521</v>
      </c>
      <c r="I142" s="4" t="s">
        <v>8526</v>
      </c>
      <c r="J142" s="5" t="s">
        <v>8527</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95</v>
      </c>
      <c r="AG142" s="345" t="s">
        <v>96</v>
      </c>
      <c r="AH142" s="286"/>
    </row>
    <row r="143" spans="1:34" ht="21.6" customHeight="1">
      <c r="A143" s="2">
        <v>142</v>
      </c>
      <c r="B143" s="2">
        <v>3452</v>
      </c>
      <c r="C143" s="4" t="s">
        <v>4738</v>
      </c>
      <c r="D143" s="2" t="s">
        <v>8205</v>
      </c>
      <c r="F143" s="2" t="s">
        <v>8279</v>
      </c>
      <c r="G143" s="2" t="s">
        <v>8520</v>
      </c>
      <c r="H143" s="78" t="s">
        <v>8521</v>
      </c>
      <c r="I143" s="4" t="s">
        <v>8528</v>
      </c>
      <c r="J143" s="5" t="s">
        <v>8529</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8198</v>
      </c>
      <c r="AF143" s="286" t="s">
        <v>95</v>
      </c>
      <c r="AG143" s="345" t="s">
        <v>96</v>
      </c>
      <c r="AH143" s="286"/>
    </row>
    <row r="144" spans="1:34" ht="21.6" customHeight="1">
      <c r="A144" s="2">
        <v>143</v>
      </c>
      <c r="B144" s="2">
        <v>3929</v>
      </c>
      <c r="C144" s="4" t="s">
        <v>130</v>
      </c>
      <c r="D144" s="2" t="s">
        <v>8205</v>
      </c>
      <c r="F144" s="2" t="s">
        <v>8279</v>
      </c>
      <c r="G144" s="2" t="s">
        <v>8520</v>
      </c>
      <c r="H144" s="78" t="s">
        <v>8521</v>
      </c>
      <c r="I144" s="4" t="s">
        <v>8530</v>
      </c>
      <c r="J144" s="5" t="s">
        <v>8531</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37</v>
      </c>
      <c r="AD144" s="286"/>
      <c r="AE144" s="286"/>
      <c r="AF144" s="286" t="s">
        <v>95</v>
      </c>
      <c r="AG144" s="345" t="s">
        <v>96</v>
      </c>
      <c r="AH144" s="286"/>
    </row>
    <row r="145" spans="1:34" ht="21.6" customHeight="1">
      <c r="A145" s="2">
        <v>144</v>
      </c>
      <c r="B145" s="2">
        <v>4218</v>
      </c>
      <c r="C145" s="4" t="s">
        <v>193</v>
      </c>
      <c r="D145" s="2" t="s">
        <v>8199</v>
      </c>
      <c r="F145" s="2" t="s">
        <v>8279</v>
      </c>
      <c r="G145" s="2" t="s">
        <v>8520</v>
      </c>
      <c r="H145" s="78" t="s">
        <v>8521</v>
      </c>
      <c r="I145" s="4" t="s">
        <v>8532</v>
      </c>
      <c r="J145" s="5" t="s">
        <v>8533</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95</v>
      </c>
      <c r="AG145" s="345" t="s">
        <v>96</v>
      </c>
      <c r="AH145" s="286"/>
    </row>
    <row r="146" spans="1:34" ht="21.6" customHeight="1">
      <c r="A146" s="2">
        <v>145</v>
      </c>
      <c r="B146" s="6">
        <v>4923</v>
      </c>
      <c r="C146" s="4" t="s">
        <v>1411</v>
      </c>
      <c r="D146" s="2" t="s">
        <v>8199</v>
      </c>
      <c r="F146" s="2" t="s">
        <v>8279</v>
      </c>
      <c r="G146" s="2" t="s">
        <v>8520</v>
      </c>
      <c r="H146" s="78" t="s">
        <v>8521</v>
      </c>
      <c r="I146" s="4" t="s">
        <v>8534</v>
      </c>
      <c r="J146" s="5" t="s">
        <v>8535</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8198</v>
      </c>
      <c r="AF146" s="286" t="s">
        <v>95</v>
      </c>
      <c r="AG146" s="345" t="s">
        <v>96</v>
      </c>
      <c r="AH146" s="286"/>
    </row>
    <row r="147" spans="1:34" ht="21.6" customHeight="1">
      <c r="A147" s="2">
        <v>146</v>
      </c>
      <c r="B147" s="2">
        <v>5082</v>
      </c>
      <c r="C147" s="4" t="s">
        <v>502</v>
      </c>
      <c r="D147" s="2" t="s">
        <v>8210</v>
      </c>
      <c r="F147" s="2" t="s">
        <v>8279</v>
      </c>
      <c r="G147" s="2" t="s">
        <v>8520</v>
      </c>
      <c r="H147" s="78" t="s">
        <v>8521</v>
      </c>
      <c r="I147" s="4" t="s">
        <v>8536</v>
      </c>
      <c r="J147" s="5" t="s">
        <v>8537</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8198</v>
      </c>
      <c r="AF147" s="286" t="s">
        <v>95</v>
      </c>
      <c r="AG147" s="345" t="s">
        <v>96</v>
      </c>
      <c r="AH147" s="286"/>
    </row>
    <row r="148" spans="1:34" ht="21.6" customHeight="1">
      <c r="A148" s="2">
        <v>147</v>
      </c>
      <c r="B148" s="2">
        <v>5197</v>
      </c>
      <c r="C148" s="4" t="s">
        <v>856</v>
      </c>
      <c r="D148" s="2" t="s">
        <v>8205</v>
      </c>
      <c r="F148" s="2" t="s">
        <v>8279</v>
      </c>
      <c r="G148" s="2" t="s">
        <v>8520</v>
      </c>
      <c r="H148" s="78" t="s">
        <v>8521</v>
      </c>
      <c r="I148" s="4" t="s">
        <v>8538</v>
      </c>
      <c r="J148" s="5" t="s">
        <v>8539</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95</v>
      </c>
      <c r="AG148" s="345" t="s">
        <v>96</v>
      </c>
      <c r="AH148" s="286"/>
    </row>
    <row r="149" spans="1:34" ht="21.6" customHeight="1">
      <c r="A149" s="2">
        <v>148</v>
      </c>
      <c r="B149" s="2">
        <v>3892</v>
      </c>
      <c r="C149" s="4" t="s">
        <v>1460</v>
      </c>
      <c r="D149" s="2" t="s">
        <v>8199</v>
      </c>
      <c r="F149" s="2" t="s">
        <v>8279</v>
      </c>
      <c r="G149" s="2" t="s">
        <v>8444</v>
      </c>
      <c r="H149" s="78" t="s">
        <v>8445</v>
      </c>
      <c r="I149" s="4" t="s">
        <v>8540</v>
      </c>
      <c r="J149" s="5" t="s">
        <v>8541</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95</v>
      </c>
      <c r="AG149" s="345" t="s">
        <v>96</v>
      </c>
      <c r="AH149" s="286"/>
    </row>
    <row r="150" spans="1:34" ht="21.6" customHeight="1">
      <c r="A150" s="2">
        <v>149</v>
      </c>
      <c r="B150" s="2">
        <v>4036</v>
      </c>
      <c r="C150" s="4" t="s">
        <v>417</v>
      </c>
      <c r="D150" s="2" t="s">
        <v>8199</v>
      </c>
      <c r="F150" s="2" t="s">
        <v>8279</v>
      </c>
      <c r="G150" s="2" t="s">
        <v>8444</v>
      </c>
      <c r="H150" s="78" t="s">
        <v>8445</v>
      </c>
      <c r="I150" s="4" t="s">
        <v>8542</v>
      </c>
      <c r="J150" s="5" t="s">
        <v>8543</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95</v>
      </c>
      <c r="AG150" s="345" t="s">
        <v>96</v>
      </c>
      <c r="AH150" s="286"/>
    </row>
    <row r="151" spans="1:34" ht="21.6" customHeight="1">
      <c r="A151" s="2">
        <v>150</v>
      </c>
      <c r="B151" s="2">
        <v>4125</v>
      </c>
      <c r="C151" s="4" t="s">
        <v>1464</v>
      </c>
      <c r="D151" s="2" t="s">
        <v>8205</v>
      </c>
      <c r="F151" s="2" t="s">
        <v>8279</v>
      </c>
      <c r="G151" s="2" t="s">
        <v>8444</v>
      </c>
      <c r="H151" s="78" t="s">
        <v>8445</v>
      </c>
      <c r="I151" s="4" t="s">
        <v>8544</v>
      </c>
      <c r="J151" s="5" t="s">
        <v>8545</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95</v>
      </c>
      <c r="AG151" s="345" t="s">
        <v>96</v>
      </c>
      <c r="AH151" s="286"/>
    </row>
    <row r="152" spans="1:34" ht="21.6" customHeight="1">
      <c r="A152" s="2">
        <v>151</v>
      </c>
      <c r="B152" s="2">
        <v>4609</v>
      </c>
      <c r="C152" s="4" t="s">
        <v>1475</v>
      </c>
      <c r="D152" s="2" t="s">
        <v>8199</v>
      </c>
      <c r="F152" s="2" t="s">
        <v>8279</v>
      </c>
      <c r="G152" s="2" t="s">
        <v>8444</v>
      </c>
      <c r="H152" s="78" t="s">
        <v>8445</v>
      </c>
      <c r="I152" s="4" t="s">
        <v>8546</v>
      </c>
      <c r="J152" s="5" t="s">
        <v>8547</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95</v>
      </c>
      <c r="AG152" s="345" t="s">
        <v>96</v>
      </c>
      <c r="AH152" s="286"/>
    </row>
    <row r="153" spans="1:34" ht="21.6" customHeight="1">
      <c r="A153" s="2">
        <v>152</v>
      </c>
      <c r="B153" s="2" t="s">
        <v>65</v>
      </c>
      <c r="C153" s="4" t="s">
        <v>498</v>
      </c>
      <c r="D153" s="2" t="s">
        <v>8210</v>
      </c>
      <c r="F153" s="2" t="s">
        <v>8279</v>
      </c>
      <c r="G153" s="2" t="s">
        <v>8444</v>
      </c>
      <c r="H153" s="78" t="s">
        <v>8445</v>
      </c>
      <c r="I153" s="4" t="s">
        <v>8548</v>
      </c>
      <c r="J153" s="5" t="s">
        <v>8549</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95</v>
      </c>
      <c r="AG153" s="345" t="s">
        <v>96</v>
      </c>
      <c r="AH153" s="286"/>
    </row>
    <row r="154" spans="1:34" ht="21.6" customHeight="1">
      <c r="A154" s="2">
        <v>153</v>
      </c>
      <c r="B154" s="2">
        <v>2306</v>
      </c>
      <c r="C154" s="4" t="s">
        <v>819</v>
      </c>
      <c r="D154" s="2" t="s">
        <v>8199</v>
      </c>
      <c r="F154" s="2" t="s">
        <v>8480</v>
      </c>
      <c r="G154" s="2" t="s">
        <v>8550</v>
      </c>
      <c r="H154" s="78" t="s">
        <v>8551</v>
      </c>
      <c r="I154" s="4" t="s">
        <v>8552</v>
      </c>
      <c r="J154" s="5" t="s">
        <v>8553</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95</v>
      </c>
      <c r="AG154" s="345" t="s">
        <v>96</v>
      </c>
      <c r="AH154" s="286"/>
    </row>
    <row r="155" spans="1:34" ht="21.6" customHeight="1">
      <c r="A155" s="2">
        <v>154</v>
      </c>
      <c r="B155" s="2">
        <v>2442</v>
      </c>
      <c r="C155" s="4" t="s">
        <v>823</v>
      </c>
      <c r="D155" s="2" t="s">
        <v>8205</v>
      </c>
      <c r="F155" s="2" t="s">
        <v>8480</v>
      </c>
      <c r="G155" s="2" t="s">
        <v>8550</v>
      </c>
      <c r="H155" s="78" t="s">
        <v>8551</v>
      </c>
      <c r="I155" s="4" t="s">
        <v>8554</v>
      </c>
      <c r="J155" s="5" t="s">
        <v>8555</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95</v>
      </c>
      <c r="AG155" s="345" t="s">
        <v>96</v>
      </c>
      <c r="AH155" s="286"/>
    </row>
    <row r="156" spans="1:34" ht="21.6" customHeight="1">
      <c r="A156" s="2">
        <v>155</v>
      </c>
      <c r="B156" s="2">
        <v>4259</v>
      </c>
      <c r="C156" s="4" t="s">
        <v>806</v>
      </c>
      <c r="D156" s="2" t="s">
        <v>8199</v>
      </c>
      <c r="F156" s="2" t="s">
        <v>8480</v>
      </c>
      <c r="G156" s="2" t="s">
        <v>8550</v>
      </c>
      <c r="H156" s="78" t="s">
        <v>8551</v>
      </c>
      <c r="I156" s="4" t="s">
        <v>8556</v>
      </c>
      <c r="J156" s="5" t="s">
        <v>8557</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95</v>
      </c>
      <c r="AG156" s="345" t="s">
        <v>96</v>
      </c>
      <c r="AH156" s="286"/>
    </row>
    <row r="157" spans="1:34" ht="21.6" customHeight="1">
      <c r="A157" s="2">
        <v>156</v>
      </c>
      <c r="B157" s="2">
        <v>4528</v>
      </c>
      <c r="C157" s="4" t="s">
        <v>749</v>
      </c>
      <c r="D157" s="2" t="s">
        <v>8210</v>
      </c>
      <c r="F157" s="2" t="s">
        <v>8480</v>
      </c>
      <c r="G157" s="2" t="s">
        <v>8550</v>
      </c>
      <c r="H157" s="78" t="s">
        <v>8551</v>
      </c>
      <c r="I157" s="4" t="s">
        <v>8558</v>
      </c>
      <c r="J157" s="5" t="s">
        <v>8559</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95</v>
      </c>
      <c r="AG157" s="345" t="s">
        <v>96</v>
      </c>
      <c r="AH157" s="286"/>
    </row>
    <row r="158" spans="1:34" ht="21.6" customHeight="1">
      <c r="A158" s="2">
        <v>157</v>
      </c>
      <c r="B158" s="2">
        <v>4764</v>
      </c>
      <c r="C158" s="4" t="s">
        <v>810</v>
      </c>
      <c r="D158" s="2" t="s">
        <v>8210</v>
      </c>
      <c r="F158" s="2" t="s">
        <v>8480</v>
      </c>
      <c r="G158" s="2" t="s">
        <v>8550</v>
      </c>
      <c r="H158" s="78" t="s">
        <v>8551</v>
      </c>
      <c r="I158" s="4" t="s">
        <v>8560</v>
      </c>
      <c r="J158" s="5" t="s">
        <v>8561</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95</v>
      </c>
      <c r="AG158" s="345" t="s">
        <v>96</v>
      </c>
      <c r="AH158" s="286"/>
    </row>
    <row r="159" spans="1:34" ht="21.6" customHeight="1">
      <c r="A159" s="2">
        <v>158</v>
      </c>
      <c r="B159" s="2">
        <v>5074</v>
      </c>
      <c r="C159" s="4" t="s">
        <v>815</v>
      </c>
      <c r="D159" s="2" t="s">
        <v>8210</v>
      </c>
      <c r="F159" s="2" t="s">
        <v>8480</v>
      </c>
      <c r="G159" s="2" t="s">
        <v>8550</v>
      </c>
      <c r="H159" s="78" t="s">
        <v>8551</v>
      </c>
      <c r="I159" s="4" t="s">
        <v>8562</v>
      </c>
      <c r="J159" s="5" t="s">
        <v>8563</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8198</v>
      </c>
      <c r="AF159" s="286" t="s">
        <v>95</v>
      </c>
      <c r="AG159" s="345" t="s">
        <v>96</v>
      </c>
      <c r="AH159" s="286"/>
    </row>
    <row r="160" spans="1:34" ht="21.6" customHeight="1">
      <c r="A160" s="2">
        <v>159</v>
      </c>
      <c r="B160" s="2">
        <v>3458</v>
      </c>
      <c r="C160" s="4" t="s">
        <v>1232</v>
      </c>
      <c r="D160" s="2" t="s">
        <v>8199</v>
      </c>
      <c r="F160" s="2" t="s">
        <v>8450</v>
      </c>
      <c r="G160" s="2" t="s">
        <v>8451</v>
      </c>
      <c r="H160" s="78" t="s">
        <v>8452</v>
      </c>
      <c r="I160" s="4" t="s">
        <v>8564</v>
      </c>
      <c r="J160" s="5" t="s">
        <v>8565</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95</v>
      </c>
      <c r="AG160" s="345" t="s">
        <v>96</v>
      </c>
      <c r="AH160" s="286"/>
    </row>
    <row r="161" spans="1:34" ht="21.6" customHeight="1">
      <c r="A161" s="2">
        <v>160</v>
      </c>
      <c r="B161" s="2">
        <v>4243</v>
      </c>
      <c r="C161" s="4" t="s">
        <v>1228</v>
      </c>
      <c r="D161" s="2" t="s">
        <v>8199</v>
      </c>
      <c r="F161" s="2" t="s">
        <v>8450</v>
      </c>
      <c r="G161" s="2" t="s">
        <v>8451</v>
      </c>
      <c r="H161" s="78" t="s">
        <v>8452</v>
      </c>
      <c r="I161" s="4" t="s">
        <v>8566</v>
      </c>
      <c r="J161" s="5" t="s">
        <v>8567</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95</v>
      </c>
      <c r="AG161" s="345" t="s">
        <v>96</v>
      </c>
      <c r="AH161" s="286"/>
    </row>
    <row r="162" spans="1:34" ht="21.6" customHeight="1">
      <c r="A162" s="2">
        <v>161</v>
      </c>
      <c r="B162" s="2">
        <v>3243</v>
      </c>
      <c r="C162" s="4" t="s">
        <v>1825</v>
      </c>
      <c r="D162" s="2" t="s">
        <v>8489</v>
      </c>
      <c r="F162" s="2" t="s">
        <v>8450</v>
      </c>
      <c r="G162" s="2" t="s">
        <v>8568</v>
      </c>
      <c r="H162" s="78" t="s">
        <v>8569</v>
      </c>
      <c r="I162" s="4" t="s">
        <v>8570</v>
      </c>
      <c r="J162" s="5" t="s">
        <v>8571</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55</v>
      </c>
      <c r="AA162" s="280" t="str">
        <f>IFERROR(VLOOKUP(B162,門市狀態!A:D,4,FALSE),"")</f>
        <v/>
      </c>
      <c r="AB162" s="286" t="str">
        <f>VLOOKUP(B162,門市主檔!A:B,2,FALSE)</f>
        <v>北縣醒吾店</v>
      </c>
      <c r="AC162" s="389"/>
      <c r="AD162" s="286" t="s">
        <v>55</v>
      </c>
      <c r="AE162" s="286"/>
      <c r="AF162" s="286" t="s">
        <v>95</v>
      </c>
      <c r="AG162" s="345" t="s">
        <v>96</v>
      </c>
      <c r="AH162" s="286"/>
    </row>
    <row r="163" spans="1:34" ht="21.6" customHeight="1">
      <c r="A163" s="2">
        <v>162</v>
      </c>
      <c r="B163" s="2" t="s">
        <v>68</v>
      </c>
      <c r="C163" s="4" t="s">
        <v>1803</v>
      </c>
      <c r="D163" s="2" t="s">
        <v>8195</v>
      </c>
      <c r="F163" s="2" t="s">
        <v>8450</v>
      </c>
      <c r="G163" s="2" t="s">
        <v>8572</v>
      </c>
      <c r="H163" s="78" t="s">
        <v>8573</v>
      </c>
      <c r="I163" s="4" t="s">
        <v>8574</v>
      </c>
      <c r="J163" s="5" t="s">
        <v>8575</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69</v>
      </c>
      <c r="C164" s="4" t="s">
        <v>1809</v>
      </c>
      <c r="D164" s="2" t="s">
        <v>8195</v>
      </c>
      <c r="F164" s="2" t="s">
        <v>8450</v>
      </c>
      <c r="G164" s="2" t="s">
        <v>8572</v>
      </c>
      <c r="H164" s="78" t="s">
        <v>8573</v>
      </c>
      <c r="I164" s="4" t="s">
        <v>8576</v>
      </c>
      <c r="J164" s="5" t="s">
        <v>8577</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8210</v>
      </c>
      <c r="F165" s="2" t="s">
        <v>8450</v>
      </c>
      <c r="G165" s="2" t="s">
        <v>8568</v>
      </c>
      <c r="H165" s="78" t="s">
        <v>8569</v>
      </c>
      <c r="I165" s="4" t="s">
        <v>8578</v>
      </c>
      <c r="J165" s="5" t="s">
        <v>8579</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95</v>
      </c>
      <c r="AG165" s="345" t="s">
        <v>96</v>
      </c>
      <c r="AH165" s="286"/>
    </row>
    <row r="166" spans="1:34" ht="21.6" customHeight="1">
      <c r="A166" s="2">
        <v>165</v>
      </c>
      <c r="B166" s="2">
        <v>4057</v>
      </c>
      <c r="C166" s="4" t="s">
        <v>911</v>
      </c>
      <c r="D166" s="2" t="s">
        <v>8199</v>
      </c>
      <c r="F166" s="2" t="s">
        <v>8450</v>
      </c>
      <c r="G166" s="2" t="s">
        <v>8568</v>
      </c>
      <c r="H166" s="78" t="s">
        <v>8569</v>
      </c>
      <c r="I166" s="4" t="s">
        <v>8580</v>
      </c>
      <c r="J166" s="5" t="s">
        <v>8581</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95</v>
      </c>
      <c r="AG166" s="345" t="s">
        <v>96</v>
      </c>
      <c r="AH166" s="286"/>
    </row>
    <row r="167" spans="1:34" ht="21.6" customHeight="1">
      <c r="A167" s="2">
        <v>166</v>
      </c>
      <c r="B167" s="2">
        <v>4154</v>
      </c>
      <c r="C167" s="4" t="s">
        <v>154</v>
      </c>
      <c r="D167" s="2" t="s">
        <v>8205</v>
      </c>
      <c r="F167" s="2" t="s">
        <v>8450</v>
      </c>
      <c r="G167" s="2" t="s">
        <v>8568</v>
      </c>
      <c r="H167" s="78" t="s">
        <v>8569</v>
      </c>
      <c r="I167" s="4" t="s">
        <v>8582</v>
      </c>
      <c r="J167" s="5" t="s">
        <v>8583</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95</v>
      </c>
      <c r="AG167" s="345" t="s">
        <v>96</v>
      </c>
      <c r="AH167" s="286"/>
    </row>
    <row r="168" spans="1:34" ht="21.6" customHeight="1">
      <c r="A168" s="2">
        <v>167</v>
      </c>
      <c r="B168" s="2">
        <v>4282</v>
      </c>
      <c r="C168" s="4" t="s">
        <v>1380</v>
      </c>
      <c r="D168" s="2" t="s">
        <v>8210</v>
      </c>
      <c r="F168" s="2" t="s">
        <v>8450</v>
      </c>
      <c r="G168" s="2" t="s">
        <v>8568</v>
      </c>
      <c r="H168" s="78" t="s">
        <v>8569</v>
      </c>
      <c r="I168" s="4" t="s">
        <v>8584</v>
      </c>
      <c r="J168" s="5" t="s">
        <v>8585</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95</v>
      </c>
      <c r="AG168" s="345" t="s">
        <v>96</v>
      </c>
      <c r="AH168" s="286"/>
    </row>
    <row r="169" spans="1:34" ht="21.6" customHeight="1">
      <c r="A169" s="2">
        <v>168</v>
      </c>
      <c r="B169" s="2">
        <v>4326</v>
      </c>
      <c r="C169" s="4" t="s">
        <v>1390</v>
      </c>
      <c r="D169" s="2" t="s">
        <v>8210</v>
      </c>
      <c r="F169" s="2" t="s">
        <v>8450</v>
      </c>
      <c r="G169" s="2" t="s">
        <v>8568</v>
      </c>
      <c r="H169" s="78" t="s">
        <v>8569</v>
      </c>
      <c r="I169" s="4" t="s">
        <v>8586</v>
      </c>
      <c r="J169" s="5" t="s">
        <v>8587</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95</v>
      </c>
      <c r="AG169" s="345" t="s">
        <v>96</v>
      </c>
      <c r="AH169" s="286"/>
    </row>
    <row r="170" spans="1:34" ht="21.6" customHeight="1">
      <c r="A170" s="2">
        <v>169</v>
      </c>
      <c r="B170" s="2">
        <v>4483</v>
      </c>
      <c r="C170" s="4" t="s">
        <v>1813</v>
      </c>
      <c r="D170" s="2" t="s">
        <v>8210</v>
      </c>
      <c r="F170" s="2" t="s">
        <v>8450</v>
      </c>
      <c r="G170" s="2" t="s">
        <v>8568</v>
      </c>
      <c r="H170" s="78" t="s">
        <v>8569</v>
      </c>
      <c r="I170" s="4" t="s">
        <v>8588</v>
      </c>
      <c r="J170" s="5" t="s">
        <v>8589</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95</v>
      </c>
      <c r="AG170" s="345" t="s">
        <v>96</v>
      </c>
      <c r="AH170" s="286"/>
    </row>
    <row r="171" spans="1:34" ht="21.6" customHeight="1">
      <c r="A171" s="2">
        <v>170</v>
      </c>
      <c r="B171" s="2">
        <v>4514</v>
      </c>
      <c r="C171" s="4" t="s">
        <v>1129</v>
      </c>
      <c r="D171" s="2" t="s">
        <v>8199</v>
      </c>
      <c r="F171" s="2" t="s">
        <v>8450</v>
      </c>
      <c r="G171" s="2" t="s">
        <v>8568</v>
      </c>
      <c r="H171" s="78" t="s">
        <v>8569</v>
      </c>
      <c r="I171" s="4" t="s">
        <v>8590</v>
      </c>
      <c r="J171" s="5" t="s">
        <v>8591</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95</v>
      </c>
      <c r="AG171" s="345" t="s">
        <v>96</v>
      </c>
      <c r="AH171" s="286"/>
    </row>
    <row r="172" spans="1:34" ht="21.6" customHeight="1">
      <c r="A172" s="2">
        <v>171</v>
      </c>
      <c r="B172" s="2">
        <v>4538</v>
      </c>
      <c r="C172" s="4" t="s">
        <v>1121</v>
      </c>
      <c r="D172" s="2" t="s">
        <v>8210</v>
      </c>
      <c r="F172" s="2" t="s">
        <v>8450</v>
      </c>
      <c r="G172" s="2" t="s">
        <v>8568</v>
      </c>
      <c r="H172" s="78" t="s">
        <v>8569</v>
      </c>
      <c r="I172" s="4" t="s">
        <v>8592</v>
      </c>
      <c r="J172" s="5" t="s">
        <v>8593</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95</v>
      </c>
      <c r="AG172" s="345" t="s">
        <v>96</v>
      </c>
      <c r="AH172" s="286"/>
    </row>
    <row r="173" spans="1:34" ht="21.6" customHeight="1">
      <c r="A173" s="2">
        <v>172</v>
      </c>
      <c r="B173" s="2">
        <v>4834</v>
      </c>
      <c r="C173" s="4" t="s">
        <v>1384</v>
      </c>
      <c r="D173" s="2" t="s">
        <v>8199</v>
      </c>
      <c r="F173" s="2" t="s">
        <v>8450</v>
      </c>
      <c r="G173" s="2" t="s">
        <v>8568</v>
      </c>
      <c r="H173" s="78" t="s">
        <v>8569</v>
      </c>
      <c r="I173" s="4" t="s">
        <v>8594</v>
      </c>
      <c r="J173" s="5" t="s">
        <v>8595</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95</v>
      </c>
      <c r="AG173" s="345" t="s">
        <v>96</v>
      </c>
      <c r="AH173" s="286"/>
    </row>
    <row r="174" spans="1:34" ht="21.6" customHeight="1">
      <c r="A174" s="2">
        <v>173</v>
      </c>
      <c r="B174" s="2">
        <v>4715</v>
      </c>
      <c r="C174" s="4" t="s">
        <v>1376</v>
      </c>
      <c r="D174" s="2" t="s">
        <v>8205</v>
      </c>
      <c r="F174" s="2" t="s">
        <v>8450</v>
      </c>
      <c r="G174" s="2" t="s">
        <v>8596</v>
      </c>
      <c r="H174" s="78" t="s">
        <v>8597</v>
      </c>
      <c r="I174" s="4" t="s">
        <v>8598</v>
      </c>
      <c r="J174" s="5" t="s">
        <v>8599</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95</v>
      </c>
      <c r="AG174" s="345" t="s">
        <v>96</v>
      </c>
      <c r="AH174" s="286"/>
    </row>
    <row r="175" spans="1:34" ht="21.6" customHeight="1">
      <c r="A175" s="2">
        <v>174</v>
      </c>
      <c r="B175" s="2">
        <v>3137</v>
      </c>
      <c r="C175" s="4" t="s">
        <v>1829</v>
      </c>
      <c r="D175" s="2" t="s">
        <v>8210</v>
      </c>
      <c r="F175" s="2" t="s">
        <v>8450</v>
      </c>
      <c r="G175" s="2" t="s">
        <v>8600</v>
      </c>
      <c r="H175" s="78" t="s">
        <v>8601</v>
      </c>
      <c r="I175" s="4" t="s">
        <v>8602</v>
      </c>
      <c r="J175" s="5" t="s">
        <v>8603</v>
      </c>
      <c r="U175" s="284" t="str">
        <f t="shared" si="6"/>
        <v>新北市</v>
      </c>
      <c r="V175" s="285" t="str">
        <f t="shared" si="7"/>
        <v>泰山區</v>
      </c>
      <c r="W175" s="285" t="str">
        <f t="shared" si="8"/>
        <v>泰林路三段22號</v>
      </c>
      <c r="X175" s="2" t="s">
        <v>294</v>
      </c>
      <c r="Y175" s="2" t="str">
        <f>VLOOKUP(V175,門市狀態!G:H,2,FALSE)</f>
        <v>湯家瑋</v>
      </c>
      <c r="Z175" s="280" t="s">
        <v>55</v>
      </c>
      <c r="AA175" s="280" t="str">
        <f>IFERROR(VLOOKUP(B175,門市狀態!A:D,4,FALSE),"")</f>
        <v/>
      </c>
      <c r="AB175" s="286" t="str">
        <f>VLOOKUP(B175,門市主檔!A:B,2,FALSE)</f>
        <v>北縣黎明店</v>
      </c>
      <c r="AC175" s="389"/>
      <c r="AD175" s="286" t="s">
        <v>55</v>
      </c>
      <c r="AE175" s="286" t="s">
        <v>8198</v>
      </c>
      <c r="AF175" s="286" t="s">
        <v>95</v>
      </c>
      <c r="AG175" s="345" t="s">
        <v>96</v>
      </c>
      <c r="AH175" s="286"/>
    </row>
    <row r="176" spans="1:34" ht="21.6" customHeight="1">
      <c r="A176" s="2">
        <v>175</v>
      </c>
      <c r="B176" s="2">
        <v>3606</v>
      </c>
      <c r="C176" s="4" t="s">
        <v>906</v>
      </c>
      <c r="D176" s="2" t="s">
        <v>8199</v>
      </c>
      <c r="F176" s="2" t="s">
        <v>8450</v>
      </c>
      <c r="G176" s="2" t="s">
        <v>8600</v>
      </c>
      <c r="H176" s="78" t="s">
        <v>8601</v>
      </c>
      <c r="I176" s="4" t="s">
        <v>8604</v>
      </c>
      <c r="J176" s="5" t="s">
        <v>8605</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95</v>
      </c>
      <c r="AG176" s="345" t="s">
        <v>96</v>
      </c>
      <c r="AH176" s="286"/>
    </row>
    <row r="177" spans="1:34" ht="21.6" customHeight="1">
      <c r="A177" s="2">
        <v>176</v>
      </c>
      <c r="B177" s="2">
        <v>4656</v>
      </c>
      <c r="C177" s="4" t="s">
        <v>901</v>
      </c>
      <c r="D177" s="2" t="s">
        <v>8199</v>
      </c>
      <c r="F177" s="2" t="s">
        <v>8450</v>
      </c>
      <c r="G177" s="2" t="s">
        <v>8600</v>
      </c>
      <c r="H177" s="78" t="s">
        <v>8601</v>
      </c>
      <c r="I177" s="4" t="s">
        <v>8606</v>
      </c>
      <c r="J177" s="5" t="s">
        <v>8607</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95</v>
      </c>
      <c r="AG177" s="345" t="s">
        <v>96</v>
      </c>
      <c r="AH177" s="286"/>
    </row>
    <row r="178" spans="1:34" ht="21.6" customHeight="1">
      <c r="A178" s="2">
        <v>177</v>
      </c>
      <c r="B178" s="2">
        <v>3851</v>
      </c>
      <c r="C178" s="4" t="s">
        <v>5353</v>
      </c>
      <c r="D178" s="2" t="s">
        <v>8210</v>
      </c>
      <c r="F178" s="2" t="s">
        <v>8279</v>
      </c>
      <c r="G178" s="2" t="s">
        <v>8608</v>
      </c>
      <c r="H178" s="78" t="s">
        <v>8609</v>
      </c>
      <c r="I178" s="4" t="s">
        <v>8610</v>
      </c>
      <c r="J178" s="5" t="s">
        <v>8611</v>
      </c>
      <c r="U178" s="284" t="str">
        <f t="shared" si="6"/>
        <v>新北市</v>
      </c>
      <c r="V178" s="285" t="str">
        <f t="shared" si="7"/>
        <v>新莊區</v>
      </c>
      <c r="W178" s="285" t="str">
        <f t="shared" si="8"/>
        <v>中正路510號</v>
      </c>
      <c r="X178" s="2" t="s">
        <v>294</v>
      </c>
      <c r="Y178" s="2" t="str">
        <f>VLOOKUP(V178,門市狀態!G:H,2,FALSE)</f>
        <v>湯家瑋</v>
      </c>
      <c r="Z178" s="280" t="s">
        <v>55</v>
      </c>
      <c r="AA178" s="280" t="str">
        <f>IFERROR(VLOOKUP(B178,門市狀態!A:D,4,FALSE),"")</f>
        <v/>
      </c>
      <c r="AB178" s="286" t="str">
        <f>VLOOKUP(B178,門市主檔!A:B,2,FALSE)</f>
        <v>新莊輔園店</v>
      </c>
      <c r="AC178" s="389"/>
      <c r="AD178" s="286" t="s">
        <v>55</v>
      </c>
      <c r="AE178" s="286"/>
      <c r="AF178" s="286" t="s">
        <v>95</v>
      </c>
      <c r="AG178" s="345" t="s">
        <v>96</v>
      </c>
      <c r="AH178" s="286"/>
    </row>
    <row r="179" spans="1:34" ht="21.6" customHeight="1">
      <c r="A179" s="2">
        <v>178</v>
      </c>
      <c r="B179" s="2" t="s">
        <v>76</v>
      </c>
      <c r="C179" s="4" t="s">
        <v>2067</v>
      </c>
      <c r="D179" s="2" t="s">
        <v>8195</v>
      </c>
      <c r="F179" s="2" t="s">
        <v>8279</v>
      </c>
      <c r="G179" s="2" t="s">
        <v>8516</v>
      </c>
      <c r="H179" s="78" t="s">
        <v>8517</v>
      </c>
      <c r="I179" s="4" t="s">
        <v>8612</v>
      </c>
      <c r="J179" s="5" t="s">
        <v>8613</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57</v>
      </c>
      <c r="C180" s="4" t="s">
        <v>1147</v>
      </c>
      <c r="D180" s="2" t="s">
        <v>8195</v>
      </c>
      <c r="F180" s="2" t="s">
        <v>8279</v>
      </c>
      <c r="G180" s="2" t="s">
        <v>8516</v>
      </c>
      <c r="H180" s="78" t="s">
        <v>8517</v>
      </c>
      <c r="I180" s="4" t="s">
        <v>8614</v>
      </c>
      <c r="J180" s="5" t="s">
        <v>8615</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61</v>
      </c>
      <c r="C181" s="4" t="s">
        <v>572</v>
      </c>
      <c r="D181" s="2" t="s">
        <v>8195</v>
      </c>
      <c r="F181" s="2" t="s">
        <v>8279</v>
      </c>
      <c r="G181" s="2" t="s">
        <v>8516</v>
      </c>
      <c r="H181" s="78" t="s">
        <v>8517</v>
      </c>
      <c r="J181" s="5" t="s">
        <v>8616</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8205</v>
      </c>
      <c r="F182" s="2" t="s">
        <v>8279</v>
      </c>
      <c r="G182" s="2" t="s">
        <v>8608</v>
      </c>
      <c r="H182" s="78" t="s">
        <v>8609</v>
      </c>
      <c r="I182" s="4" t="s">
        <v>8617</v>
      </c>
      <c r="J182" s="5" t="s">
        <v>8618</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95</v>
      </c>
      <c r="AG182" s="345" t="s">
        <v>96</v>
      </c>
      <c r="AH182" s="286"/>
    </row>
    <row r="183" spans="1:34" ht="21.6" customHeight="1">
      <c r="A183" s="2">
        <v>182</v>
      </c>
      <c r="B183" s="2">
        <v>2743</v>
      </c>
      <c r="C183" s="4" t="s">
        <v>1165</v>
      </c>
      <c r="D183" s="2" t="s">
        <v>8205</v>
      </c>
      <c r="F183" s="2" t="s">
        <v>8279</v>
      </c>
      <c r="G183" s="2" t="s">
        <v>8608</v>
      </c>
      <c r="H183" s="78" t="s">
        <v>8609</v>
      </c>
      <c r="I183" s="4" t="s">
        <v>8619</v>
      </c>
      <c r="J183" s="5" t="s">
        <v>8620</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95</v>
      </c>
      <c r="AG183" s="345" t="s">
        <v>96</v>
      </c>
      <c r="AH183" s="286"/>
    </row>
    <row r="184" spans="1:34" ht="21.6" customHeight="1">
      <c r="A184" s="2">
        <v>183</v>
      </c>
      <c r="B184" s="2">
        <v>4005</v>
      </c>
      <c r="C184" s="4" t="s">
        <v>897</v>
      </c>
      <c r="D184" s="2" t="s">
        <v>8199</v>
      </c>
      <c r="F184" s="2" t="s">
        <v>8279</v>
      </c>
      <c r="G184" s="2" t="s">
        <v>8608</v>
      </c>
      <c r="H184" s="78" t="s">
        <v>8609</v>
      </c>
      <c r="I184" s="4" t="s">
        <v>8621</v>
      </c>
      <c r="J184" s="5" t="s">
        <v>8622</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95</v>
      </c>
      <c r="AG184" s="345" t="s">
        <v>96</v>
      </c>
      <c r="AH184" s="286"/>
    </row>
    <row r="185" spans="1:34" ht="21.6" customHeight="1">
      <c r="A185" s="2">
        <v>184</v>
      </c>
      <c r="B185" s="2">
        <v>4208</v>
      </c>
      <c r="C185" s="4" t="s">
        <v>1157</v>
      </c>
      <c r="D185" s="2" t="s">
        <v>8199</v>
      </c>
      <c r="F185" s="2" t="s">
        <v>8279</v>
      </c>
      <c r="G185" s="2" t="s">
        <v>8608</v>
      </c>
      <c r="H185" s="78" t="s">
        <v>8609</v>
      </c>
      <c r="I185" s="4" t="s">
        <v>8623</v>
      </c>
      <c r="J185" s="5" t="s">
        <v>8624</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95</v>
      </c>
      <c r="AG185" s="345" t="s">
        <v>96</v>
      </c>
      <c r="AH185" s="286"/>
    </row>
    <row r="186" spans="1:34" ht="21.6" customHeight="1">
      <c r="A186" s="2">
        <v>185</v>
      </c>
      <c r="B186" s="2" t="s">
        <v>56</v>
      </c>
      <c r="C186" s="4" t="s">
        <v>580</v>
      </c>
      <c r="D186" s="2" t="s">
        <v>8210</v>
      </c>
      <c r="F186" s="2" t="s">
        <v>8279</v>
      </c>
      <c r="G186" s="2" t="s">
        <v>8608</v>
      </c>
      <c r="H186" s="78" t="s">
        <v>8609</v>
      </c>
      <c r="I186" s="4" t="s">
        <v>8625</v>
      </c>
      <c r="J186" s="5" t="s">
        <v>8626</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95</v>
      </c>
      <c r="AG186" s="345" t="s">
        <v>96</v>
      </c>
      <c r="AH186" s="286"/>
    </row>
    <row r="187" spans="1:34" ht="21.6" customHeight="1">
      <c r="A187" s="2">
        <v>186</v>
      </c>
      <c r="B187" s="2" t="s">
        <v>60</v>
      </c>
      <c r="C187" s="4" t="s">
        <v>434</v>
      </c>
      <c r="D187" s="2" t="s">
        <v>8210</v>
      </c>
      <c r="F187" s="2" t="s">
        <v>8279</v>
      </c>
      <c r="G187" s="2" t="s">
        <v>8608</v>
      </c>
      <c r="H187" s="78" t="s">
        <v>8609</v>
      </c>
      <c r="I187" s="4" t="s">
        <v>8627</v>
      </c>
      <c r="J187" s="5" t="s">
        <v>8628</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95</v>
      </c>
      <c r="AG187" s="345" t="s">
        <v>96</v>
      </c>
      <c r="AH187" s="286"/>
    </row>
    <row r="188" spans="1:34" ht="21.6" customHeight="1">
      <c r="A188" s="2">
        <v>187</v>
      </c>
      <c r="B188" s="2">
        <v>3052</v>
      </c>
      <c r="C188" s="4" t="s">
        <v>149</v>
      </c>
      <c r="D188" s="2" t="s">
        <v>8199</v>
      </c>
      <c r="F188" s="2" t="s">
        <v>8279</v>
      </c>
      <c r="G188" s="2" t="s">
        <v>8440</v>
      </c>
      <c r="H188" s="78" t="s">
        <v>8441</v>
      </c>
      <c r="I188" s="4" t="s">
        <v>8629</v>
      </c>
      <c r="J188" s="5" t="s">
        <v>8630</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95</v>
      </c>
      <c r="AG188" s="345" t="s">
        <v>96</v>
      </c>
      <c r="AH188" s="286"/>
    </row>
    <row r="189" spans="1:34" ht="21.6" customHeight="1">
      <c r="A189" s="2">
        <v>188</v>
      </c>
      <c r="B189" s="6">
        <v>3358</v>
      </c>
      <c r="C189" s="4" t="s">
        <v>2037</v>
      </c>
      <c r="D189" s="2" t="s">
        <v>8199</v>
      </c>
      <c r="F189" s="2" t="s">
        <v>8279</v>
      </c>
      <c r="G189" s="2" t="s">
        <v>8440</v>
      </c>
      <c r="H189" s="78" t="s">
        <v>8441</v>
      </c>
      <c r="I189" s="4" t="s">
        <v>8631</v>
      </c>
      <c r="J189" s="5" t="s">
        <v>8632</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95</v>
      </c>
      <c r="AG189" s="345" t="s">
        <v>96</v>
      </c>
      <c r="AH189" s="286"/>
    </row>
    <row r="190" spans="1:34" ht="21.6" customHeight="1">
      <c r="A190" s="2">
        <v>189</v>
      </c>
      <c r="B190" s="2">
        <v>3380</v>
      </c>
      <c r="C190" s="4" t="s">
        <v>484</v>
      </c>
      <c r="D190" s="2" t="s">
        <v>8210</v>
      </c>
      <c r="F190" s="2" t="s">
        <v>8279</v>
      </c>
      <c r="G190" s="2" t="s">
        <v>8440</v>
      </c>
      <c r="H190" s="78" t="s">
        <v>8441</v>
      </c>
      <c r="I190" s="4" t="s">
        <v>8633</v>
      </c>
      <c r="J190" s="5" t="s">
        <v>8634</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95</v>
      </c>
      <c r="AG190" s="345" t="s">
        <v>96</v>
      </c>
      <c r="AH190" s="286"/>
    </row>
    <row r="191" spans="1:34" ht="21.6" customHeight="1">
      <c r="A191" s="2">
        <v>190</v>
      </c>
      <c r="B191" s="2">
        <v>3785</v>
      </c>
      <c r="C191" s="4" t="s">
        <v>1169</v>
      </c>
      <c r="D191" s="2" t="s">
        <v>8210</v>
      </c>
      <c r="F191" s="2" t="s">
        <v>8279</v>
      </c>
      <c r="G191" s="2" t="s">
        <v>8440</v>
      </c>
      <c r="H191" s="78" t="s">
        <v>8441</v>
      </c>
      <c r="I191" s="4" t="s">
        <v>8635</v>
      </c>
      <c r="J191" s="5" t="s">
        <v>8636</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8198</v>
      </c>
      <c r="AF191" s="286" t="s">
        <v>95</v>
      </c>
      <c r="AG191" s="345" t="s">
        <v>96</v>
      </c>
      <c r="AH191" s="286"/>
    </row>
    <row r="192" spans="1:34" ht="21.6" customHeight="1">
      <c r="A192" s="2">
        <v>191</v>
      </c>
      <c r="B192" s="2">
        <v>3999</v>
      </c>
      <c r="C192" s="4" t="s">
        <v>1522</v>
      </c>
      <c r="D192" s="2" t="s">
        <v>8199</v>
      </c>
      <c r="F192" s="2" t="s">
        <v>8279</v>
      </c>
      <c r="G192" s="2" t="s">
        <v>8440</v>
      </c>
      <c r="H192" s="78" t="s">
        <v>8441</v>
      </c>
      <c r="I192" s="4" t="s">
        <v>8637</v>
      </c>
      <c r="J192" s="5" t="s">
        <v>8638</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95</v>
      </c>
      <c r="AG192" s="345" t="s">
        <v>96</v>
      </c>
      <c r="AH192" s="286"/>
    </row>
    <row r="193" spans="1:35" ht="21.6" customHeight="1">
      <c r="A193" s="2">
        <v>192</v>
      </c>
      <c r="B193" s="2">
        <v>4025</v>
      </c>
      <c r="C193" s="4" t="s">
        <v>2022</v>
      </c>
      <c r="D193" s="2" t="s">
        <v>8199</v>
      </c>
      <c r="F193" s="2" t="s">
        <v>8279</v>
      </c>
      <c r="G193" s="2" t="s">
        <v>8440</v>
      </c>
      <c r="H193" s="78" t="s">
        <v>8441</v>
      </c>
      <c r="I193" s="4" t="s">
        <v>8639</v>
      </c>
      <c r="J193" s="5" t="s">
        <v>8640</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95</v>
      </c>
      <c r="AG193" s="345" t="s">
        <v>96</v>
      </c>
      <c r="AH193" s="286"/>
    </row>
    <row r="194" spans="1:35" ht="21.6" customHeight="1">
      <c r="A194" s="2">
        <v>193</v>
      </c>
      <c r="B194" s="2">
        <v>4163</v>
      </c>
      <c r="C194" s="4" t="s">
        <v>599</v>
      </c>
      <c r="D194" s="2" t="s">
        <v>8199</v>
      </c>
      <c r="F194" s="2" t="s">
        <v>8279</v>
      </c>
      <c r="G194" s="2" t="s">
        <v>8440</v>
      </c>
      <c r="H194" s="78" t="s">
        <v>8441</v>
      </c>
      <c r="I194" s="4" t="s">
        <v>8641</v>
      </c>
      <c r="J194" s="5" t="s">
        <v>8642</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95</v>
      </c>
      <c r="AG194" s="345" t="s">
        <v>96</v>
      </c>
      <c r="AH194" s="286"/>
    </row>
    <row r="195" spans="1:35" ht="21.6" customHeight="1">
      <c r="A195" s="2">
        <v>194</v>
      </c>
      <c r="B195" s="2">
        <v>5057</v>
      </c>
      <c r="C195" s="4" t="s">
        <v>1928</v>
      </c>
      <c r="D195" s="2" t="s">
        <v>8205</v>
      </c>
      <c r="F195" s="2" t="s">
        <v>8279</v>
      </c>
      <c r="G195" s="2" t="s">
        <v>8440</v>
      </c>
      <c r="H195" s="78" t="s">
        <v>8441</v>
      </c>
      <c r="I195" s="4" t="s">
        <v>8643</v>
      </c>
      <c r="J195" s="5" t="s">
        <v>8644</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8198</v>
      </c>
      <c r="AF195" s="286" t="s">
        <v>95</v>
      </c>
      <c r="AG195" s="345" t="s">
        <v>96</v>
      </c>
      <c r="AH195" s="286"/>
    </row>
    <row r="196" spans="1:35" ht="21.6" customHeight="1">
      <c r="A196" s="2">
        <v>195</v>
      </c>
      <c r="B196" s="2">
        <v>2362</v>
      </c>
      <c r="C196" s="4" t="s">
        <v>2105</v>
      </c>
      <c r="D196" s="2" t="s">
        <v>8199</v>
      </c>
      <c r="F196" s="2" t="s">
        <v>8279</v>
      </c>
      <c r="G196" s="2" t="s">
        <v>8645</v>
      </c>
      <c r="H196" s="78" t="s">
        <v>8646</v>
      </c>
      <c r="I196" s="4" t="s">
        <v>8647</v>
      </c>
      <c r="J196" s="5" t="s">
        <v>8648</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95</v>
      </c>
      <c r="AG196" s="345" t="s">
        <v>96</v>
      </c>
      <c r="AH196" s="286"/>
    </row>
    <row r="197" spans="1:35" ht="21.6" customHeight="1">
      <c r="A197" s="2">
        <v>196</v>
      </c>
      <c r="B197" s="2">
        <v>3652</v>
      </c>
      <c r="C197" s="4" t="s">
        <v>8649</v>
      </c>
      <c r="D197" s="2" t="s">
        <v>8199</v>
      </c>
      <c r="F197" s="2" t="s">
        <v>8279</v>
      </c>
      <c r="G197" s="2" t="s">
        <v>8645</v>
      </c>
      <c r="H197" s="78" t="s">
        <v>8646</v>
      </c>
      <c r="I197" s="4" t="s">
        <v>8650</v>
      </c>
      <c r="J197" s="5" t="s">
        <v>8651</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95</v>
      </c>
      <c r="AG197" s="345" t="s">
        <v>96</v>
      </c>
      <c r="AH197" s="286"/>
    </row>
    <row r="198" spans="1:35" ht="21.6" customHeight="1">
      <c r="A198" s="2">
        <v>197</v>
      </c>
      <c r="B198" s="2">
        <v>4144</v>
      </c>
      <c r="C198" s="4" t="s">
        <v>1042</v>
      </c>
      <c r="D198" s="2" t="s">
        <v>8199</v>
      </c>
      <c r="F198" s="2" t="s">
        <v>8279</v>
      </c>
      <c r="G198" s="2" t="s">
        <v>8645</v>
      </c>
      <c r="H198" s="78" t="s">
        <v>8646</v>
      </c>
      <c r="I198" s="4" t="s">
        <v>8652</v>
      </c>
      <c r="J198" s="5" t="s">
        <v>8653</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95</v>
      </c>
      <c r="AG198" s="345" t="s">
        <v>96</v>
      </c>
      <c r="AH198" s="286"/>
    </row>
    <row r="199" spans="1:35" ht="21.6" customHeight="1">
      <c r="A199" s="2">
        <v>198</v>
      </c>
      <c r="B199" s="6">
        <v>4194</v>
      </c>
      <c r="C199" s="4" t="s">
        <v>1237</v>
      </c>
      <c r="D199" s="2" t="s">
        <v>8210</v>
      </c>
      <c r="F199" s="2" t="s">
        <v>8279</v>
      </c>
      <c r="G199" s="2" t="s">
        <v>8645</v>
      </c>
      <c r="H199" s="78" t="s">
        <v>8646</v>
      </c>
      <c r="I199" s="4" t="s">
        <v>8654</v>
      </c>
      <c r="J199" s="5" t="s">
        <v>8655</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95</v>
      </c>
      <c r="AG199" s="345" t="s">
        <v>96</v>
      </c>
      <c r="AH199" s="286"/>
    </row>
    <row r="200" spans="1:35" ht="21.6" customHeight="1">
      <c r="A200" s="2">
        <v>199</v>
      </c>
      <c r="B200" s="2">
        <v>4341</v>
      </c>
      <c r="C200" s="4" t="s">
        <v>2033</v>
      </c>
      <c r="D200" s="2" t="s">
        <v>8199</v>
      </c>
      <c r="F200" s="2" t="s">
        <v>8279</v>
      </c>
      <c r="G200" s="2" t="s">
        <v>8645</v>
      </c>
      <c r="H200" s="78" t="s">
        <v>8646</v>
      </c>
      <c r="I200" s="4" t="s">
        <v>8656</v>
      </c>
      <c r="J200" s="5" t="s">
        <v>8657</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95</v>
      </c>
      <c r="AG200" s="345" t="s">
        <v>96</v>
      </c>
      <c r="AH200" s="286"/>
    </row>
    <row r="201" spans="1:35" ht="21.6" customHeight="1">
      <c r="A201" s="2">
        <v>200</v>
      </c>
      <c r="B201" s="2">
        <v>4679</v>
      </c>
      <c r="C201" s="4" t="s">
        <v>2109</v>
      </c>
      <c r="D201" s="2" t="s">
        <v>8199</v>
      </c>
      <c r="F201" s="2" t="s">
        <v>8279</v>
      </c>
      <c r="G201" s="2" t="s">
        <v>8645</v>
      </c>
      <c r="H201" s="78" t="s">
        <v>8646</v>
      </c>
      <c r="I201" s="4" t="s">
        <v>8658</v>
      </c>
      <c r="J201" s="5" t="s">
        <v>8659</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95</v>
      </c>
      <c r="AG201" s="345" t="s">
        <v>96</v>
      </c>
      <c r="AH201" s="286"/>
    </row>
    <row r="202" spans="1:35" ht="21.6" customHeight="1">
      <c r="A202" s="2">
        <v>201</v>
      </c>
      <c r="B202" s="2">
        <v>4701</v>
      </c>
      <c r="C202" s="4" t="s">
        <v>1499</v>
      </c>
      <c r="D202" s="2" t="s">
        <v>8199</v>
      </c>
      <c r="F202" s="2" t="s">
        <v>8279</v>
      </c>
      <c r="G202" s="2" t="s">
        <v>8645</v>
      </c>
      <c r="H202" s="78" t="s">
        <v>8646</v>
      </c>
      <c r="I202" s="4" t="s">
        <v>8660</v>
      </c>
      <c r="J202" s="5" t="s">
        <v>8661</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95</v>
      </c>
      <c r="AG202" s="345" t="s">
        <v>96</v>
      </c>
      <c r="AH202" s="286"/>
    </row>
    <row r="203" spans="1:35" ht="21.6" customHeight="1">
      <c r="A203" s="2">
        <v>202</v>
      </c>
      <c r="B203" s="6">
        <v>4762</v>
      </c>
      <c r="C203" s="4" t="s">
        <v>1526</v>
      </c>
      <c r="D203" s="2" t="s">
        <v>8210</v>
      </c>
      <c r="F203" s="2" t="s">
        <v>8279</v>
      </c>
      <c r="G203" s="2" t="s">
        <v>8645</v>
      </c>
      <c r="H203" s="78" t="s">
        <v>8646</v>
      </c>
      <c r="I203" s="4" t="s">
        <v>8662</v>
      </c>
      <c r="J203" s="5" t="s">
        <v>8663</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8198</v>
      </c>
      <c r="AF203" s="286" t="s">
        <v>95</v>
      </c>
      <c r="AG203" s="345" t="s">
        <v>96</v>
      </c>
      <c r="AH203" s="286"/>
    </row>
    <row r="204" spans="1:35" ht="21.6" customHeight="1">
      <c r="A204" s="2">
        <v>203</v>
      </c>
      <c r="B204" s="2">
        <v>4856</v>
      </c>
      <c r="C204" s="4" t="s">
        <v>126</v>
      </c>
      <c r="D204" s="2" t="s">
        <v>8199</v>
      </c>
      <c r="F204" s="2" t="s">
        <v>8279</v>
      </c>
      <c r="G204" s="2" t="s">
        <v>8645</v>
      </c>
      <c r="H204" s="78" t="s">
        <v>8646</v>
      </c>
      <c r="I204" s="4" t="s">
        <v>8664</v>
      </c>
      <c r="J204" s="5" t="s">
        <v>8665</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37</v>
      </c>
      <c r="AD204" s="286"/>
      <c r="AE204" s="286" t="s">
        <v>8198</v>
      </c>
      <c r="AF204" s="286" t="s">
        <v>95</v>
      </c>
      <c r="AG204" s="345" t="s">
        <v>96</v>
      </c>
      <c r="AH204" s="286"/>
    </row>
    <row r="205" spans="1:35" ht="21.6" customHeight="1">
      <c r="A205" s="2">
        <v>204</v>
      </c>
      <c r="B205" s="2">
        <v>4228</v>
      </c>
      <c r="C205" s="4" t="s">
        <v>2113</v>
      </c>
      <c r="D205" s="2" t="s">
        <v>8210</v>
      </c>
      <c r="F205" s="2" t="s">
        <v>8279</v>
      </c>
      <c r="G205" s="2" t="s">
        <v>8444</v>
      </c>
      <c r="H205" s="78" t="s">
        <v>8445</v>
      </c>
      <c r="I205" s="4" t="s">
        <v>8666</v>
      </c>
      <c r="J205" s="5" t="s">
        <v>8667</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95</v>
      </c>
      <c r="AG205" s="345" t="s">
        <v>96</v>
      </c>
      <c r="AH205" s="286"/>
    </row>
    <row r="206" spans="1:35" ht="21.6" customHeight="1">
      <c r="A206" s="2">
        <v>205</v>
      </c>
      <c r="B206" s="2">
        <v>4552</v>
      </c>
      <c r="C206" s="4" t="s">
        <v>1306</v>
      </c>
      <c r="D206" s="2" t="s">
        <v>8199</v>
      </c>
      <c r="F206" s="2" t="s">
        <v>8279</v>
      </c>
      <c r="G206" s="2" t="s">
        <v>8444</v>
      </c>
      <c r="H206" s="78" t="s">
        <v>8445</v>
      </c>
      <c r="I206" s="4" t="s">
        <v>8668</v>
      </c>
      <c r="J206" s="5" t="s">
        <v>8669</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95</v>
      </c>
      <c r="AG206" s="345" t="s">
        <v>96</v>
      </c>
      <c r="AH206" s="286"/>
    </row>
    <row r="207" spans="1:35" ht="21.6" customHeight="1">
      <c r="A207" s="2">
        <v>206</v>
      </c>
      <c r="B207" s="2">
        <v>5245</v>
      </c>
      <c r="C207" s="4" t="s">
        <v>235</v>
      </c>
      <c r="D207" s="2"/>
      <c r="F207" s="2"/>
      <c r="G207" s="2"/>
      <c r="H207" s="78"/>
      <c r="J207" s="5" t="s">
        <v>8670</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95</v>
      </c>
      <c r="AG207" s="345" t="s">
        <v>96</v>
      </c>
      <c r="AH207" s="286"/>
      <c r="AI207" s="289">
        <v>45890</v>
      </c>
    </row>
    <row r="208" spans="1:35" ht="21.6" customHeight="1">
      <c r="A208" s="2">
        <v>207</v>
      </c>
      <c r="B208" s="2">
        <v>5291</v>
      </c>
      <c r="C208" s="4" t="s">
        <v>128</v>
      </c>
      <c r="D208" s="2"/>
      <c r="F208" s="2"/>
      <c r="G208" s="2"/>
      <c r="H208" s="78"/>
      <c r="J208" s="5" t="s">
        <v>8671</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37</v>
      </c>
      <c r="AD208" s="286"/>
      <c r="AE208" s="286"/>
      <c r="AF208" s="286" t="s">
        <v>95</v>
      </c>
      <c r="AG208" s="345" t="s">
        <v>96</v>
      </c>
      <c r="AH208" s="286"/>
      <c r="AI208" s="289">
        <v>45891</v>
      </c>
    </row>
    <row r="209" spans="1:35" ht="21.6" customHeight="1">
      <c r="A209" s="2">
        <v>208</v>
      </c>
      <c r="B209" s="2">
        <v>5316</v>
      </c>
      <c r="C209" s="4" t="s">
        <v>231</v>
      </c>
      <c r="D209" s="2"/>
      <c r="F209" s="2"/>
      <c r="G209" s="2"/>
      <c r="H209" s="78"/>
      <c r="J209" s="4" t="s">
        <v>8672</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95</v>
      </c>
      <c r="AG209" s="345" t="s">
        <v>96</v>
      </c>
      <c r="AH209" s="286"/>
      <c r="AI209" s="289">
        <v>45891</v>
      </c>
    </row>
    <row r="210" spans="1:35" ht="21.6" customHeight="1">
      <c r="A210" s="2">
        <v>209</v>
      </c>
      <c r="B210" s="2">
        <v>5341</v>
      </c>
      <c r="C210" s="4" t="s">
        <v>227</v>
      </c>
      <c r="D210" s="2"/>
      <c r="F210" s="2"/>
      <c r="G210" s="2"/>
      <c r="H210" s="78"/>
      <c r="J210" s="4" t="s">
        <v>8673</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95</v>
      </c>
      <c r="AG210" s="345" t="s">
        <v>96</v>
      </c>
      <c r="AH210" s="286"/>
      <c r="AI210" s="289">
        <v>45895</v>
      </c>
    </row>
    <row r="211" spans="1:35" ht="21.6" customHeight="1">
      <c r="A211" s="2">
        <v>210</v>
      </c>
      <c r="B211" s="2">
        <v>5352</v>
      </c>
      <c r="C211" s="4" t="s">
        <v>2594</v>
      </c>
      <c r="D211" s="2"/>
      <c r="F211" s="2"/>
      <c r="G211" s="2"/>
      <c r="H211" s="78"/>
      <c r="J211" s="4" t="s">
        <v>8672</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95</v>
      </c>
      <c r="AG211" s="345" t="s">
        <v>96</v>
      </c>
      <c r="AH211" s="286"/>
      <c r="AI211" s="289">
        <v>45890</v>
      </c>
    </row>
    <row r="212" spans="1:35" ht="21.6" customHeight="1">
      <c r="A212" s="2">
        <v>211</v>
      </c>
      <c r="B212" s="2">
        <v>5364</v>
      </c>
      <c r="C212" s="4" t="s">
        <v>238</v>
      </c>
      <c r="D212" s="2"/>
      <c r="F212" s="2"/>
      <c r="G212" s="2"/>
      <c r="H212" s="78"/>
      <c r="J212" s="5" t="s">
        <v>8674</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95</v>
      </c>
      <c r="AG212" s="345" t="s">
        <v>96</v>
      </c>
      <c r="AH212" s="286"/>
      <c r="AI212" s="289">
        <v>45889</v>
      </c>
    </row>
    <row r="213" spans="1:35" ht="21.6" customHeight="1">
      <c r="A213" s="2">
        <v>212</v>
      </c>
      <c r="B213" s="2">
        <v>5384</v>
      </c>
      <c r="C213" s="4" t="s">
        <v>242</v>
      </c>
      <c r="J213" s="5" t="s">
        <v>8675</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95</v>
      </c>
      <c r="AG213" s="345" t="s">
        <v>96</v>
      </c>
      <c r="AH213" s="286"/>
      <c r="AI213" s="289">
        <v>45887</v>
      </c>
    </row>
    <row r="214" spans="1:35" ht="21.6" customHeight="1">
      <c r="A214" s="2">
        <v>213</v>
      </c>
      <c r="B214" s="2">
        <v>5354</v>
      </c>
      <c r="C214" s="4" t="s">
        <v>229</v>
      </c>
      <c r="J214" s="5" t="s">
        <v>8676</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95</v>
      </c>
      <c r="AG214" s="345" t="s">
        <v>96</v>
      </c>
      <c r="AH214" s="286"/>
      <c r="AI214" s="289">
        <v>45895</v>
      </c>
    </row>
    <row r="215" spans="1:35" ht="21.6" customHeight="1">
      <c r="A215" s="2">
        <v>214</v>
      </c>
      <c r="B215" s="2">
        <v>5377</v>
      </c>
      <c r="C215" s="4" t="s">
        <v>181</v>
      </c>
      <c r="J215" s="5" t="s">
        <v>8677</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95</v>
      </c>
      <c r="AG215" s="345" t="s">
        <v>96</v>
      </c>
      <c r="AH215" s="286"/>
      <c r="AI215" s="289"/>
    </row>
    <row r="216" spans="1:35" ht="21.6" customHeight="1">
      <c r="A216" s="2">
        <v>215</v>
      </c>
      <c r="B216" s="2">
        <v>5457</v>
      </c>
      <c r="C216" s="4" t="s">
        <v>174</v>
      </c>
      <c r="J216" s="5" t="s">
        <v>8678</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95</v>
      </c>
      <c r="AG216" s="345" t="s">
        <v>96</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95</v>
      </c>
      <c r="AG217" s="345" t="s">
        <v>96</v>
      </c>
      <c r="AH217" s="286"/>
      <c r="AI217" s="289">
        <v>45887</v>
      </c>
    </row>
    <row r="218" spans="1:35" ht="21.6" customHeight="1">
      <c r="A218" s="2">
        <v>217</v>
      </c>
      <c r="B218" s="2">
        <v>5496</v>
      </c>
      <c r="C218" s="4" t="s">
        <v>147</v>
      </c>
      <c r="J218" s="5" t="s">
        <v>8679</v>
      </c>
      <c r="U218" s="391" t="s">
        <v>8680</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95</v>
      </c>
      <c r="AG218" s="345" t="s">
        <v>96</v>
      </c>
      <c r="AH218" s="286"/>
      <c r="AI218" s="289">
        <v>45887</v>
      </c>
    </row>
    <row r="219" spans="1:35" ht="21.6" customHeight="1">
      <c r="A219" s="2">
        <v>218</v>
      </c>
      <c r="B219" s="2">
        <v>5410</v>
      </c>
      <c r="C219" s="4" t="s">
        <v>162</v>
      </c>
      <c r="J219" s="5" t="s">
        <v>8681</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95</v>
      </c>
      <c r="AG219" s="345" t="s">
        <v>96</v>
      </c>
      <c r="AH219" s="286"/>
      <c r="AI219" s="289">
        <v>45887</v>
      </c>
    </row>
    <row r="220" spans="1:35" ht="21.6" customHeight="1">
      <c r="A220" s="2">
        <v>219</v>
      </c>
      <c r="B220" s="2">
        <v>5430</v>
      </c>
      <c r="C220" s="4" t="s">
        <v>153</v>
      </c>
      <c r="J220" s="5" t="s">
        <v>8682</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95</v>
      </c>
      <c r="AG220" s="345" t="s">
        <v>96</v>
      </c>
      <c r="AH220" s="286"/>
      <c r="AI220" s="289">
        <v>45887</v>
      </c>
    </row>
    <row r="221" spans="1:35" ht="21.6" customHeight="1">
      <c r="A221" s="2">
        <v>220</v>
      </c>
      <c r="B221" s="430">
        <v>2375</v>
      </c>
      <c r="C221" s="431" t="s">
        <v>8683</v>
      </c>
      <c r="J221" s="5" t="s">
        <v>8684</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96</v>
      </c>
      <c r="AH221" s="286"/>
    </row>
    <row r="222" spans="1:35" ht="21.6" customHeight="1">
      <c r="A222" s="2">
        <v>221</v>
      </c>
      <c r="B222" s="430">
        <v>2428</v>
      </c>
      <c r="C222" s="431" t="s">
        <v>8685</v>
      </c>
      <c r="J222" s="5" t="s">
        <v>8686</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96</v>
      </c>
      <c r="AH222" s="286"/>
    </row>
    <row r="223" spans="1:35" ht="21.6" customHeight="1">
      <c r="A223" s="2">
        <v>222</v>
      </c>
      <c r="B223" s="430">
        <v>2596</v>
      </c>
      <c r="C223" s="431" t="s">
        <v>8687</v>
      </c>
      <c r="J223" s="5" t="s">
        <v>8688</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96</v>
      </c>
      <c r="AH223" s="286"/>
    </row>
    <row r="224" spans="1:35" ht="21.6" customHeight="1">
      <c r="A224" s="2">
        <v>223</v>
      </c>
      <c r="B224" s="430">
        <v>2740</v>
      </c>
      <c r="C224" s="431" t="s">
        <v>8689</v>
      </c>
      <c r="J224" s="5" t="s">
        <v>8690</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96</v>
      </c>
      <c r="AH224" s="286"/>
    </row>
    <row r="225" spans="1:34" ht="21.6" customHeight="1">
      <c r="A225" s="2">
        <v>224</v>
      </c>
      <c r="B225" s="430">
        <v>2763</v>
      </c>
      <c r="C225" s="431" t="s">
        <v>8691</v>
      </c>
      <c r="J225" s="5" t="s">
        <v>8692</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96</v>
      </c>
      <c r="AH225" s="286"/>
    </row>
    <row r="226" spans="1:34" ht="21.6" customHeight="1">
      <c r="A226" s="2">
        <v>225</v>
      </c>
      <c r="B226" s="430">
        <v>3008</v>
      </c>
      <c r="C226" s="431" t="s">
        <v>8693</v>
      </c>
      <c r="J226" s="5" t="s">
        <v>8694</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96</v>
      </c>
      <c r="AH226" s="286"/>
    </row>
    <row r="227" spans="1:34" ht="21.6" customHeight="1">
      <c r="A227" s="2">
        <v>226</v>
      </c>
      <c r="B227" s="430">
        <v>3017</v>
      </c>
      <c r="C227" s="431" t="s">
        <v>8695</v>
      </c>
      <c r="J227" s="5" t="s">
        <v>8696</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96</v>
      </c>
      <c r="AH227" s="286"/>
    </row>
    <row r="228" spans="1:34" ht="21.6" customHeight="1">
      <c r="A228" s="2">
        <v>227</v>
      </c>
      <c r="B228" s="430">
        <v>3220</v>
      </c>
      <c r="C228" s="431" t="s">
        <v>8697</v>
      </c>
      <c r="J228" s="5" t="s">
        <v>8698</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96</v>
      </c>
      <c r="AH228" s="286"/>
    </row>
    <row r="229" spans="1:34" ht="21.6" customHeight="1">
      <c r="A229" s="2">
        <v>228</v>
      </c>
      <c r="B229" s="430">
        <v>3692</v>
      </c>
      <c r="C229" s="431" t="s">
        <v>8699</v>
      </c>
      <c r="J229" s="5" t="s">
        <v>8700</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96</v>
      </c>
      <c r="AH229" s="286"/>
    </row>
    <row r="230" spans="1:34" ht="21.6" customHeight="1">
      <c r="A230" s="2">
        <v>229</v>
      </c>
      <c r="B230" s="430">
        <v>3749</v>
      </c>
      <c r="C230" s="431" t="s">
        <v>8701</v>
      </c>
      <c r="J230" s="5" t="s">
        <v>8702</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96</v>
      </c>
      <c r="AH230" s="286"/>
    </row>
    <row r="231" spans="1:34" ht="21.6" customHeight="1">
      <c r="A231" s="2">
        <v>230</v>
      </c>
      <c r="B231" s="430">
        <v>4007</v>
      </c>
      <c r="C231" s="431" t="s">
        <v>8703</v>
      </c>
      <c r="J231" s="5" t="s">
        <v>8704</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96</v>
      </c>
      <c r="AH231" s="286"/>
    </row>
    <row r="232" spans="1:34" ht="21.6" customHeight="1">
      <c r="A232" s="2">
        <v>231</v>
      </c>
      <c r="B232" s="430">
        <v>4035</v>
      </c>
      <c r="C232" s="431" t="s">
        <v>8705</v>
      </c>
      <c r="J232" s="5" t="s">
        <v>8706</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96</v>
      </c>
      <c r="AH232" s="286"/>
    </row>
    <row r="233" spans="1:34" ht="21.6" customHeight="1">
      <c r="A233" s="2">
        <v>232</v>
      </c>
      <c r="B233" s="430">
        <v>4197</v>
      </c>
      <c r="C233" s="431" t="s">
        <v>8707</v>
      </c>
      <c r="J233" s="5" t="s">
        <v>8708</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96</v>
      </c>
      <c r="AH233" s="286"/>
    </row>
    <row r="234" spans="1:34" ht="21.6" customHeight="1">
      <c r="A234" s="2">
        <v>233</v>
      </c>
      <c r="B234" s="430">
        <v>4311</v>
      </c>
      <c r="C234" s="431" t="s">
        <v>8709</v>
      </c>
      <c r="J234" s="5" t="s">
        <v>8710</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96</v>
      </c>
      <c r="AH234" s="286"/>
    </row>
    <row r="235" spans="1:34" ht="21.6" customHeight="1">
      <c r="A235" s="2">
        <v>234</v>
      </c>
      <c r="B235" s="430">
        <v>4424</v>
      </c>
      <c r="C235" s="431" t="s">
        <v>8711</v>
      </c>
      <c r="J235" s="5" t="s">
        <v>8686</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96</v>
      </c>
      <c r="AH235" s="286"/>
    </row>
    <row r="236" spans="1:34" ht="21.6" customHeight="1">
      <c r="A236" s="2">
        <v>235</v>
      </c>
      <c r="B236" s="430">
        <v>4503</v>
      </c>
      <c r="C236" s="431" t="s">
        <v>8712</v>
      </c>
      <c r="J236" s="5" t="s">
        <v>8713</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96</v>
      </c>
      <c r="AH236" s="286"/>
    </row>
    <row r="237" spans="1:34" ht="21.6" customHeight="1">
      <c r="A237" s="2">
        <v>236</v>
      </c>
      <c r="B237" s="430">
        <v>4629</v>
      </c>
      <c r="C237" s="431" t="s">
        <v>8714</v>
      </c>
      <c r="J237" s="5" t="s">
        <v>8715</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96</v>
      </c>
      <c r="AH237" s="286"/>
    </row>
    <row r="238" spans="1:34" ht="21.6" customHeight="1">
      <c r="A238" s="2">
        <v>237</v>
      </c>
      <c r="B238" s="430">
        <v>4685</v>
      </c>
      <c r="C238" s="431" t="s">
        <v>8716</v>
      </c>
      <c r="J238" s="5" t="s">
        <v>8717</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96</v>
      </c>
      <c r="AH238" s="286"/>
    </row>
    <row r="239" spans="1:34" ht="21.6" customHeight="1">
      <c r="A239" s="2">
        <v>238</v>
      </c>
      <c r="B239" s="430">
        <v>4690</v>
      </c>
      <c r="C239" s="431" t="s">
        <v>8718</v>
      </c>
      <c r="J239" s="5" t="s">
        <v>8719</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96</v>
      </c>
      <c r="AH239" s="286"/>
    </row>
    <row r="240" spans="1:34" ht="21.6" customHeight="1">
      <c r="A240" s="2">
        <v>239</v>
      </c>
      <c r="B240" s="430">
        <v>4825</v>
      </c>
      <c r="C240" s="431" t="s">
        <v>8720</v>
      </c>
      <c r="J240" s="5" t="s">
        <v>8721</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96</v>
      </c>
      <c r="AH240" s="286"/>
    </row>
    <row r="241" spans="1:34" ht="21.6" customHeight="1">
      <c r="A241" s="2">
        <v>240</v>
      </c>
      <c r="B241" s="430">
        <v>4902</v>
      </c>
      <c r="C241" s="431" t="s">
        <v>8722</v>
      </c>
      <c r="J241" s="5" t="s">
        <v>8723</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96</v>
      </c>
      <c r="AH241" s="286"/>
    </row>
    <row r="242" spans="1:34" ht="21.6" customHeight="1">
      <c r="A242" s="2">
        <v>241</v>
      </c>
      <c r="B242" s="430">
        <v>4933</v>
      </c>
      <c r="C242" s="431" t="s">
        <v>8724</v>
      </c>
      <c r="J242" s="5" t="s">
        <v>8725</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96</v>
      </c>
      <c r="AH242" s="286"/>
    </row>
    <row r="243" spans="1:34" ht="21.6" customHeight="1">
      <c r="A243" s="2">
        <v>242</v>
      </c>
      <c r="B243" s="430">
        <v>4981</v>
      </c>
      <c r="C243" s="431" t="s">
        <v>8726</v>
      </c>
      <c r="J243" s="5" t="s">
        <v>8727</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96</v>
      </c>
      <c r="AH243" s="286"/>
    </row>
    <row r="244" spans="1:34" ht="21.6" customHeight="1">
      <c r="A244" s="2">
        <v>243</v>
      </c>
      <c r="B244" s="430">
        <v>4985</v>
      </c>
      <c r="C244" s="431" t="s">
        <v>8728</v>
      </c>
      <c r="J244" s="5" t="s">
        <v>8729</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96</v>
      </c>
      <c r="AH244" s="286"/>
    </row>
    <row r="245" spans="1:34" ht="21.6" customHeight="1">
      <c r="A245" s="2">
        <v>244</v>
      </c>
      <c r="B245" s="430">
        <v>5016</v>
      </c>
      <c r="C245" s="431" t="s">
        <v>8730</v>
      </c>
      <c r="J245" s="5" t="s">
        <v>8731</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96</v>
      </c>
      <c r="AH245" s="286"/>
    </row>
    <row r="246" spans="1:34" ht="21.6" customHeight="1">
      <c r="A246" s="2">
        <v>245</v>
      </c>
      <c r="B246" s="430">
        <v>5031</v>
      </c>
      <c r="C246" s="431" t="s">
        <v>8732</v>
      </c>
      <c r="J246" s="5" t="s">
        <v>8733</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96</v>
      </c>
      <c r="AH246" s="286"/>
    </row>
    <row r="247" spans="1:34" ht="21.6" customHeight="1">
      <c r="A247" s="2">
        <v>246</v>
      </c>
      <c r="B247" s="430">
        <v>5064</v>
      </c>
      <c r="C247" s="431" t="s">
        <v>8734</v>
      </c>
      <c r="J247" s="5" t="s">
        <v>8735</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96</v>
      </c>
      <c r="AH247" s="286"/>
    </row>
    <row r="248" spans="1:34" ht="21.6" customHeight="1">
      <c r="A248" s="2">
        <v>247</v>
      </c>
      <c r="B248" s="430">
        <v>5075</v>
      </c>
      <c r="C248" s="431" t="s">
        <v>8736</v>
      </c>
      <c r="J248" s="5" t="s">
        <v>8737</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96</v>
      </c>
      <c r="AH248" s="286"/>
    </row>
    <row r="249" spans="1:34" ht="21.6" customHeight="1">
      <c r="A249" s="2">
        <v>248</v>
      </c>
      <c r="B249" s="430">
        <v>5162</v>
      </c>
      <c r="C249" s="431" t="s">
        <v>8738</v>
      </c>
      <c r="J249" s="5" t="s">
        <v>8739</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96</v>
      </c>
      <c r="AH249" s="286"/>
    </row>
    <row r="250" spans="1:34" ht="21.6" customHeight="1">
      <c r="A250" s="2">
        <v>249</v>
      </c>
      <c r="B250" s="430">
        <v>5178</v>
      </c>
      <c r="C250" s="431" t="s">
        <v>8740</v>
      </c>
      <c r="J250" s="5" t="s">
        <v>8741</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96</v>
      </c>
      <c r="AH250" s="286"/>
    </row>
    <row r="251" spans="1:34" ht="21.6" customHeight="1">
      <c r="A251" s="2">
        <v>250</v>
      </c>
      <c r="B251" s="430">
        <v>5248</v>
      </c>
      <c r="C251" s="431" t="s">
        <v>8742</v>
      </c>
      <c r="J251" s="5" t="s">
        <v>8743</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96</v>
      </c>
      <c r="AH251" s="286"/>
    </row>
    <row r="252" spans="1:34" ht="21.6" customHeight="1">
      <c r="A252" s="2">
        <v>251</v>
      </c>
      <c r="B252" s="430">
        <v>5251</v>
      </c>
      <c r="C252" s="431" t="s">
        <v>8744</v>
      </c>
      <c r="J252" s="5" t="s">
        <v>8745</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96</v>
      </c>
      <c r="AH252" s="286"/>
    </row>
    <row r="253" spans="1:34" ht="21.6" customHeight="1">
      <c r="A253" s="2">
        <v>252</v>
      </c>
      <c r="B253" s="430">
        <v>5402</v>
      </c>
      <c r="C253" s="431" t="s">
        <v>8746</v>
      </c>
      <c r="J253" s="5" t="s">
        <v>8747</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96</v>
      </c>
      <c r="AH253" s="286"/>
    </row>
    <row r="254" spans="1:34" ht="21.6" customHeight="1">
      <c r="A254" s="2">
        <v>253</v>
      </c>
      <c r="B254" s="430">
        <v>5465</v>
      </c>
      <c r="C254" s="431" t="s">
        <v>8748</v>
      </c>
      <c r="J254" s="5" t="s">
        <v>8749</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96</v>
      </c>
      <c r="AH254" s="286"/>
    </row>
    <row r="255" spans="1:34" ht="21.6" customHeight="1">
      <c r="A255" s="2">
        <v>254</v>
      </c>
      <c r="B255" s="430" t="s">
        <v>80</v>
      </c>
      <c r="C255" s="431" t="s">
        <v>8750</v>
      </c>
      <c r="J255" s="5" t="s">
        <v>8751</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96</v>
      </c>
      <c r="AH255" s="286"/>
    </row>
    <row r="256" spans="1:34" ht="21.6" customHeight="1">
      <c r="A256" s="2">
        <v>255</v>
      </c>
      <c r="B256" s="430" t="s">
        <v>81</v>
      </c>
      <c r="C256" s="431" t="s">
        <v>8728</v>
      </c>
      <c r="J256" s="5" t="s">
        <v>8729</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96</v>
      </c>
      <c r="AH256" s="286"/>
    </row>
    <row r="257" spans="1:34" ht="21.6" customHeight="1">
      <c r="A257" s="2">
        <v>256</v>
      </c>
      <c r="B257" s="430" t="s">
        <v>82</v>
      </c>
      <c r="C257" s="431" t="s">
        <v>8752</v>
      </c>
      <c r="J257" s="5" t="s">
        <v>8753</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96</v>
      </c>
      <c r="AH257" s="286"/>
    </row>
    <row r="258" spans="1:34" ht="21.6" customHeight="1">
      <c r="A258" s="2">
        <v>257</v>
      </c>
      <c r="B258" s="430" t="s">
        <v>83</v>
      </c>
      <c r="C258" s="431" t="s">
        <v>8754</v>
      </c>
      <c r="J258" s="5" t="s">
        <v>8755</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96</v>
      </c>
      <c r="AH258" s="286"/>
    </row>
    <row r="259" spans="1:34" ht="21.6" customHeight="1">
      <c r="A259" s="2">
        <v>258</v>
      </c>
      <c r="B259" s="430">
        <v>2201</v>
      </c>
      <c r="C259" s="431" t="s">
        <v>8756</v>
      </c>
      <c r="J259" s="5" t="s">
        <v>8757</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96</v>
      </c>
      <c r="AH259" s="286"/>
    </row>
    <row r="260" spans="1:34" ht="21.6" customHeight="1">
      <c r="A260" s="2">
        <v>259</v>
      </c>
      <c r="B260" s="430">
        <v>2255</v>
      </c>
      <c r="C260" s="431" t="s">
        <v>8758</v>
      </c>
      <c r="J260" s="5" t="s">
        <v>8759</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96</v>
      </c>
      <c r="AH260" s="286"/>
    </row>
    <row r="261" spans="1:34" ht="21.6" customHeight="1">
      <c r="A261" s="2">
        <v>260</v>
      </c>
      <c r="B261" s="430">
        <v>2315</v>
      </c>
      <c r="C261" s="431" t="s">
        <v>8760</v>
      </c>
      <c r="J261" s="5" t="s">
        <v>8761</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96</v>
      </c>
      <c r="AH261" s="286"/>
    </row>
    <row r="262" spans="1:34" ht="21.6" customHeight="1">
      <c r="A262" s="2">
        <v>261</v>
      </c>
      <c r="B262" s="430">
        <v>2322</v>
      </c>
      <c r="C262" s="431" t="s">
        <v>8762</v>
      </c>
      <c r="J262" s="5" t="s">
        <v>8763</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96</v>
      </c>
      <c r="AH262" s="286"/>
    </row>
    <row r="263" spans="1:34" ht="21.6" customHeight="1">
      <c r="A263" s="2">
        <v>262</v>
      </c>
      <c r="B263" s="430">
        <v>2401</v>
      </c>
      <c r="C263" s="431" t="s">
        <v>8764</v>
      </c>
      <c r="J263" s="5" t="s">
        <v>8765</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96</v>
      </c>
      <c r="AH263" s="286"/>
    </row>
    <row r="264" spans="1:34" ht="21.6" customHeight="1">
      <c r="A264" s="2">
        <v>263</v>
      </c>
      <c r="B264" s="430">
        <v>2482</v>
      </c>
      <c r="C264" s="431" t="s">
        <v>8766</v>
      </c>
      <c r="J264" s="5" t="s">
        <v>8767</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96</v>
      </c>
      <c r="AH264" s="286"/>
    </row>
    <row r="265" spans="1:34" ht="21.6" customHeight="1">
      <c r="A265" s="2">
        <v>264</v>
      </c>
      <c r="B265" s="430">
        <v>2501</v>
      </c>
      <c r="C265" s="431" t="s">
        <v>8768</v>
      </c>
      <c r="J265" s="5" t="s">
        <v>8769</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96</v>
      </c>
      <c r="AH265" s="286"/>
    </row>
    <row r="266" spans="1:34" ht="21.6" customHeight="1">
      <c r="A266" s="2">
        <v>265</v>
      </c>
      <c r="B266" s="430">
        <v>2540</v>
      </c>
      <c r="C266" s="431" t="s">
        <v>8770</v>
      </c>
      <c r="J266" s="5" t="s">
        <v>8771</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96</v>
      </c>
      <c r="AH266" s="286"/>
    </row>
    <row r="267" spans="1:34" ht="21.6" customHeight="1">
      <c r="A267" s="2">
        <v>266</v>
      </c>
      <c r="B267" s="430">
        <v>2566</v>
      </c>
      <c r="C267" s="431" t="s">
        <v>8772</v>
      </c>
      <c r="J267" s="5" t="s">
        <v>8773</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96</v>
      </c>
      <c r="AH267" s="286"/>
    </row>
    <row r="268" spans="1:34" ht="21.6" customHeight="1">
      <c r="A268" s="2">
        <v>267</v>
      </c>
      <c r="B268" s="430">
        <v>2620</v>
      </c>
      <c r="C268" s="431" t="s">
        <v>8774</v>
      </c>
      <c r="J268" s="5" t="s">
        <v>8775</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96</v>
      </c>
      <c r="AH268" s="286"/>
    </row>
    <row r="269" spans="1:34" ht="21.6" customHeight="1">
      <c r="A269" s="2">
        <v>268</v>
      </c>
      <c r="B269" s="430">
        <v>2622</v>
      </c>
      <c r="C269" s="431" t="s">
        <v>8776</v>
      </c>
      <c r="J269" s="5" t="s">
        <v>8777</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96</v>
      </c>
      <c r="AH269" s="286"/>
    </row>
    <row r="270" spans="1:34" ht="21.6" customHeight="1">
      <c r="A270" s="2">
        <v>269</v>
      </c>
      <c r="B270" s="430">
        <v>2988</v>
      </c>
      <c r="C270" s="431" t="s">
        <v>8778</v>
      </c>
      <c r="J270" s="5" t="s">
        <v>8779</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96</v>
      </c>
      <c r="AH270" s="286"/>
    </row>
    <row r="271" spans="1:34" ht="21.6" customHeight="1">
      <c r="A271" s="2">
        <v>270</v>
      </c>
      <c r="B271" s="430">
        <v>3045</v>
      </c>
      <c r="C271" s="431" t="s">
        <v>8780</v>
      </c>
      <c r="J271" s="5" t="s">
        <v>8781</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96</v>
      </c>
      <c r="AH271" s="286"/>
    </row>
    <row r="272" spans="1:34" ht="21.6" customHeight="1">
      <c r="A272" s="2">
        <v>271</v>
      </c>
      <c r="B272" s="430">
        <v>3556</v>
      </c>
      <c r="C272" s="431" t="s">
        <v>8782</v>
      </c>
      <c r="J272" s="5" t="s">
        <v>8783</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96</v>
      </c>
      <c r="AH272" s="286"/>
    </row>
    <row r="273" spans="1:34" ht="21.6" customHeight="1">
      <c r="A273" s="2">
        <v>272</v>
      </c>
      <c r="B273" s="430">
        <v>3880</v>
      </c>
      <c r="C273" s="431" t="s">
        <v>8784</v>
      </c>
      <c r="J273" s="5" t="s">
        <v>8785</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96</v>
      </c>
      <c r="AH273" s="286"/>
    </row>
    <row r="274" spans="1:34" ht="21.6" customHeight="1">
      <c r="A274" s="2">
        <v>273</v>
      </c>
      <c r="B274" s="430">
        <v>3881</v>
      </c>
      <c r="C274" s="431" t="s">
        <v>8786</v>
      </c>
      <c r="J274" s="5" t="s">
        <v>8787</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96</v>
      </c>
      <c r="AH274" s="286"/>
    </row>
    <row r="275" spans="1:34" ht="21.6" customHeight="1">
      <c r="A275" s="2">
        <v>274</v>
      </c>
      <c r="B275" s="430">
        <v>4272</v>
      </c>
      <c r="C275" s="431" t="s">
        <v>8788</v>
      </c>
      <c r="J275" s="5" t="s">
        <v>8789</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96</v>
      </c>
      <c r="AH275" s="286"/>
    </row>
    <row r="276" spans="1:34" ht="21.6" customHeight="1">
      <c r="A276" s="2">
        <v>275</v>
      </c>
      <c r="B276" s="430">
        <v>4289</v>
      </c>
      <c r="C276" s="431" t="s">
        <v>8790</v>
      </c>
      <c r="J276" s="5" t="s">
        <v>8791</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96</v>
      </c>
      <c r="AH276" s="286"/>
    </row>
    <row r="277" spans="1:34" ht="21.6" customHeight="1">
      <c r="A277" s="2">
        <v>276</v>
      </c>
      <c r="B277" s="430">
        <v>4342</v>
      </c>
      <c r="C277" s="431" t="s">
        <v>8792</v>
      </c>
      <c r="J277" s="5" t="s">
        <v>8793</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96</v>
      </c>
      <c r="AH277" s="286"/>
    </row>
    <row r="278" spans="1:34" ht="21.6" customHeight="1">
      <c r="A278" s="2">
        <v>277</v>
      </c>
      <c r="B278" s="430">
        <v>4456</v>
      </c>
      <c r="C278" s="431" t="s">
        <v>8794</v>
      </c>
      <c r="J278" s="5" t="s">
        <v>8795</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96</v>
      </c>
      <c r="AH278" s="286"/>
    </row>
    <row r="279" spans="1:34" ht="21.6" customHeight="1">
      <c r="A279" s="2">
        <v>278</v>
      </c>
      <c r="B279" s="430">
        <v>4572</v>
      </c>
      <c r="C279" s="431" t="s">
        <v>8796</v>
      </c>
      <c r="J279" s="5" t="s">
        <v>8797</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96</v>
      </c>
      <c r="AH279" s="286"/>
    </row>
    <row r="280" spans="1:34" ht="21.6" customHeight="1">
      <c r="A280" s="2">
        <v>279</v>
      </c>
      <c r="B280" s="430">
        <v>4601</v>
      </c>
      <c r="C280" s="431" t="s">
        <v>8798</v>
      </c>
      <c r="J280" s="5" t="s">
        <v>8799</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96</v>
      </c>
      <c r="AH280" s="286"/>
    </row>
    <row r="281" spans="1:34" ht="21.6" customHeight="1">
      <c r="A281" s="2">
        <v>280</v>
      </c>
      <c r="B281" s="430">
        <v>4673</v>
      </c>
      <c r="C281" s="431" t="s">
        <v>8800</v>
      </c>
      <c r="J281" s="5" t="s">
        <v>8801</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96</v>
      </c>
      <c r="AH281" s="286"/>
    </row>
    <row r="282" spans="1:34" ht="21.6" customHeight="1">
      <c r="A282" s="2">
        <v>281</v>
      </c>
      <c r="B282" s="430">
        <v>4852</v>
      </c>
      <c r="C282" s="431" t="s">
        <v>8802</v>
      </c>
      <c r="J282" s="5" t="s">
        <v>8803</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96</v>
      </c>
      <c r="AH282" s="286"/>
    </row>
    <row r="283" spans="1:34" ht="21.6" customHeight="1">
      <c r="A283" s="2">
        <v>282</v>
      </c>
      <c r="B283" s="430">
        <v>5110</v>
      </c>
      <c r="C283" s="431" t="s">
        <v>8804</v>
      </c>
      <c r="J283" s="5" t="s">
        <v>8805</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96</v>
      </c>
      <c r="AH283" s="286"/>
    </row>
    <row r="284" spans="1:34" ht="21.6" customHeight="1">
      <c r="A284" s="2">
        <v>283</v>
      </c>
      <c r="B284" s="430">
        <v>5357</v>
      </c>
      <c r="C284" s="431" t="s">
        <v>8806</v>
      </c>
      <c r="J284" s="5" t="s">
        <v>8807</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96</v>
      </c>
      <c r="AH284" s="286"/>
    </row>
    <row r="285" spans="1:34" ht="21.6" customHeight="1">
      <c r="A285" s="2">
        <v>284</v>
      </c>
      <c r="B285" s="430">
        <v>5368</v>
      </c>
      <c r="C285" s="431" t="s">
        <v>8808</v>
      </c>
      <c r="J285" s="5" t="s">
        <v>8809</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96</v>
      </c>
      <c r="AH285" s="286"/>
    </row>
    <row r="286" spans="1:34" ht="21.6" customHeight="1">
      <c r="A286" s="2">
        <v>285</v>
      </c>
      <c r="B286" s="430" t="s">
        <v>84</v>
      </c>
      <c r="C286" s="431" t="s">
        <v>8810</v>
      </c>
      <c r="J286" s="5" t="s">
        <v>8811</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96</v>
      </c>
      <c r="AH286" s="286"/>
    </row>
    <row r="287" spans="1:34" ht="21.6" customHeight="1">
      <c r="A287" s="2">
        <v>286</v>
      </c>
      <c r="B287" s="430" t="s">
        <v>85</v>
      </c>
      <c r="C287" s="431" t="s">
        <v>8812</v>
      </c>
      <c r="J287" s="5" t="s">
        <v>8813</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96</v>
      </c>
      <c r="AH287" s="286"/>
    </row>
    <row r="288" spans="1:34" ht="21.6" customHeight="1">
      <c r="A288" s="2">
        <v>287</v>
      </c>
      <c r="B288" s="430" t="s">
        <v>86</v>
      </c>
      <c r="C288" s="431" t="s">
        <v>8814</v>
      </c>
      <c r="J288" s="5" t="s">
        <v>8815</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96</v>
      </c>
      <c r="AH288" s="286"/>
    </row>
    <row r="289" spans="1:34" ht="21.6" customHeight="1">
      <c r="A289" s="2">
        <v>288</v>
      </c>
      <c r="B289" s="430" t="s">
        <v>87</v>
      </c>
      <c r="C289" s="431" t="s">
        <v>8816</v>
      </c>
      <c r="J289" s="5" t="s">
        <v>8817</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96</v>
      </c>
      <c r="AH289" s="286"/>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5" width="8.796875" style="294" customWidth="1"/>
    <col min="146" max="16384" width="8.796875" style="294"/>
  </cols>
  <sheetData>
    <row r="1" spans="1:5">
      <c r="A1" s="297" t="s">
        <v>6645</v>
      </c>
      <c r="B1" s="297" t="s">
        <v>8818</v>
      </c>
      <c r="C1" s="297" t="s">
        <v>8819</v>
      </c>
      <c r="D1" s="297" t="s">
        <v>8820</v>
      </c>
      <c r="E1" s="297" t="s">
        <v>8821</v>
      </c>
    </row>
    <row r="2" spans="1:5">
      <c r="A2" s="295" t="s">
        <v>8822</v>
      </c>
      <c r="B2" s="295" t="s">
        <v>8823</v>
      </c>
      <c r="C2" s="429" t="s">
        <v>8824</v>
      </c>
      <c r="D2" s="429" t="s">
        <v>8825</v>
      </c>
      <c r="E2" s="429" t="s">
        <v>8826</v>
      </c>
    </row>
    <row r="3" spans="1:5">
      <c r="A3" s="295" t="s">
        <v>8822</v>
      </c>
      <c r="B3" s="295" t="s">
        <v>8823</v>
      </c>
      <c r="C3" s="295" t="s">
        <v>8827</v>
      </c>
      <c r="D3" s="295" t="s">
        <v>8828</v>
      </c>
      <c r="E3" s="295" t="s">
        <v>8829</v>
      </c>
    </row>
    <row r="4" spans="1:5">
      <c r="A4" s="295" t="s">
        <v>8822</v>
      </c>
      <c r="B4" s="295" t="s">
        <v>8823</v>
      </c>
      <c r="C4" s="295" t="s">
        <v>8830</v>
      </c>
      <c r="D4" s="295" t="s">
        <v>8831</v>
      </c>
      <c r="E4" s="295" t="s">
        <v>8832</v>
      </c>
    </row>
    <row r="5" spans="1:5">
      <c r="A5" s="295" t="s">
        <v>8822</v>
      </c>
      <c r="B5" s="295" t="s">
        <v>8823</v>
      </c>
      <c r="C5" s="295" t="s">
        <v>8833</v>
      </c>
      <c r="D5" s="295" t="s">
        <v>8834</v>
      </c>
      <c r="E5" s="295" t="s">
        <v>8835</v>
      </c>
    </row>
    <row r="6" spans="1:5">
      <c r="A6" s="295" t="s">
        <v>8822</v>
      </c>
      <c r="B6" s="295" t="s">
        <v>8823</v>
      </c>
      <c r="C6" s="295" t="s">
        <v>8836</v>
      </c>
      <c r="D6" s="295" t="s">
        <v>8837</v>
      </c>
      <c r="E6" s="295" t="s">
        <v>8838</v>
      </c>
    </row>
    <row r="7" spans="1:5">
      <c r="A7" s="295" t="s">
        <v>8822</v>
      </c>
      <c r="B7" s="295" t="s">
        <v>8823</v>
      </c>
      <c r="C7" s="295" t="s">
        <v>8839</v>
      </c>
      <c r="D7" s="295" t="s">
        <v>8840</v>
      </c>
      <c r="E7" s="295" t="s">
        <v>8841</v>
      </c>
    </row>
    <row r="8" spans="1:5">
      <c r="A8" s="295" t="s">
        <v>8822</v>
      </c>
      <c r="B8" s="295" t="s">
        <v>8823</v>
      </c>
      <c r="C8" s="295" t="s">
        <v>8842</v>
      </c>
      <c r="D8" s="295" t="s">
        <v>8843</v>
      </c>
      <c r="E8" s="295" t="s">
        <v>8844</v>
      </c>
    </row>
    <row r="9" spans="1:5">
      <c r="A9" s="295" t="s">
        <v>8822</v>
      </c>
      <c r="B9" s="295" t="s">
        <v>8823</v>
      </c>
      <c r="C9" s="295" t="s">
        <v>8845</v>
      </c>
      <c r="D9" s="295" t="s">
        <v>8846</v>
      </c>
      <c r="E9" s="295" t="s">
        <v>8847</v>
      </c>
    </row>
    <row r="10" spans="1:5">
      <c r="A10" s="295" t="s">
        <v>8822</v>
      </c>
      <c r="B10" s="295" t="s">
        <v>8823</v>
      </c>
      <c r="C10" s="295" t="s">
        <v>8848</v>
      </c>
      <c r="D10" s="295" t="s">
        <v>8849</v>
      </c>
      <c r="E10" s="295" t="s">
        <v>8850</v>
      </c>
    </row>
    <row r="11" spans="1:5">
      <c r="A11" s="295" t="s">
        <v>8822</v>
      </c>
      <c r="B11" s="295" t="s">
        <v>8823</v>
      </c>
      <c r="C11" s="295" t="s">
        <v>8851</v>
      </c>
      <c r="D11" s="295" t="s">
        <v>8852</v>
      </c>
      <c r="E11" s="295" t="s">
        <v>8853</v>
      </c>
    </row>
    <row r="12" spans="1:5">
      <c r="A12" s="295" t="s">
        <v>8822</v>
      </c>
      <c r="B12" s="295" t="s">
        <v>8854</v>
      </c>
      <c r="C12" s="295" t="s">
        <v>8855</v>
      </c>
      <c r="D12" s="295" t="s">
        <v>8856</v>
      </c>
      <c r="E12" s="295" t="s">
        <v>8857</v>
      </c>
    </row>
    <row r="13" spans="1:5">
      <c r="A13" s="295" t="s">
        <v>8822</v>
      </c>
      <c r="B13" s="295" t="s">
        <v>8854</v>
      </c>
      <c r="C13" s="295" t="s">
        <v>8858</v>
      </c>
      <c r="D13" s="295" t="s">
        <v>8859</v>
      </c>
      <c r="E13" s="295" t="s">
        <v>8860</v>
      </c>
    </row>
    <row r="14" spans="1:5">
      <c r="A14" s="295" t="s">
        <v>8822</v>
      </c>
      <c r="B14" s="295" t="s">
        <v>8854</v>
      </c>
      <c r="C14" s="295" t="s">
        <v>8861</v>
      </c>
      <c r="D14" s="295" t="s">
        <v>8862</v>
      </c>
      <c r="E14" s="295" t="s">
        <v>8863</v>
      </c>
    </row>
    <row r="15" spans="1:5">
      <c r="A15" s="295" t="s">
        <v>8822</v>
      </c>
      <c r="B15" s="295" t="s">
        <v>8854</v>
      </c>
      <c r="C15" s="295" t="s">
        <v>8864</v>
      </c>
      <c r="D15" s="295" t="s">
        <v>8865</v>
      </c>
      <c r="E15" s="295" t="s">
        <v>8866</v>
      </c>
    </row>
    <row r="16" spans="1:5">
      <c r="A16" s="295" t="s">
        <v>8822</v>
      </c>
      <c r="B16" s="295" t="s">
        <v>8854</v>
      </c>
      <c r="C16" s="295" t="s">
        <v>8867</v>
      </c>
      <c r="D16" s="295" t="s">
        <v>8868</v>
      </c>
      <c r="E16" s="295" t="s">
        <v>8869</v>
      </c>
    </row>
    <row r="17" spans="1:5">
      <c r="A17" s="295" t="s">
        <v>8822</v>
      </c>
      <c r="B17" s="295" t="s">
        <v>8854</v>
      </c>
      <c r="C17" s="295" t="s">
        <v>8870</v>
      </c>
      <c r="D17" s="295" t="s">
        <v>8871</v>
      </c>
      <c r="E17" s="295" t="s">
        <v>8872</v>
      </c>
    </row>
    <row r="18" spans="1:5">
      <c r="A18" s="295" t="s">
        <v>8822</v>
      </c>
      <c r="B18" s="295" t="s">
        <v>8854</v>
      </c>
      <c r="C18" s="295" t="s">
        <v>8873</v>
      </c>
      <c r="D18" s="295">
        <v>4401949290</v>
      </c>
      <c r="E18" s="295" t="s">
        <v>8874</v>
      </c>
    </row>
    <row r="19" spans="1:5">
      <c r="A19" s="295" t="s">
        <v>8822</v>
      </c>
      <c r="B19" s="295" t="s">
        <v>8854</v>
      </c>
      <c r="C19" s="295" t="s">
        <v>8875</v>
      </c>
      <c r="D19" s="295" t="s">
        <v>8876</v>
      </c>
      <c r="E19" s="295" t="s">
        <v>8877</v>
      </c>
    </row>
    <row r="20" spans="1:5">
      <c r="A20" s="295" t="s">
        <v>8822</v>
      </c>
      <c r="B20" s="295" t="s">
        <v>8878</v>
      </c>
      <c r="C20" s="295" t="s">
        <v>8879</v>
      </c>
      <c r="D20" s="295" t="s">
        <v>8880</v>
      </c>
      <c r="E20" s="295" t="s">
        <v>8881</v>
      </c>
    </row>
    <row r="21" spans="1:5">
      <c r="A21" s="295" t="s">
        <v>8822</v>
      </c>
      <c r="B21" s="295" t="s">
        <v>8878</v>
      </c>
      <c r="C21" s="295" t="s">
        <v>8882</v>
      </c>
      <c r="D21" s="295" t="s">
        <v>8883</v>
      </c>
      <c r="E21" s="295" t="s">
        <v>8884</v>
      </c>
    </row>
    <row r="22" spans="1:5">
      <c r="A22" s="295" t="s">
        <v>8822</v>
      </c>
      <c r="B22" s="295" t="s">
        <v>8878</v>
      </c>
      <c r="C22" s="295" t="s">
        <v>8885</v>
      </c>
      <c r="D22" s="295" t="s">
        <v>8886</v>
      </c>
      <c r="E22" s="295" t="s">
        <v>8887</v>
      </c>
    </row>
    <row r="23" spans="1:5">
      <c r="A23" s="295" t="s">
        <v>8822</v>
      </c>
      <c r="B23" s="295" t="s">
        <v>8878</v>
      </c>
      <c r="C23" s="295" t="s">
        <v>8888</v>
      </c>
      <c r="D23" s="295" t="s">
        <v>8889</v>
      </c>
      <c r="E23" s="295" t="s">
        <v>8890</v>
      </c>
    </row>
    <row r="24" spans="1:5">
      <c r="A24" s="295" t="s">
        <v>8822</v>
      </c>
      <c r="B24" s="295" t="s">
        <v>8878</v>
      </c>
      <c r="C24" s="295" t="s">
        <v>8891</v>
      </c>
      <c r="D24" s="295" t="s">
        <v>8892</v>
      </c>
      <c r="E24" s="295" t="s">
        <v>8893</v>
      </c>
    </row>
    <row r="25" spans="1:5">
      <c r="A25" s="295" t="s">
        <v>8822</v>
      </c>
      <c r="B25" s="295" t="s">
        <v>8878</v>
      </c>
      <c r="C25" s="295" t="s">
        <v>8894</v>
      </c>
      <c r="D25" s="295" t="s">
        <v>8895</v>
      </c>
      <c r="E25" s="295" t="s">
        <v>8896</v>
      </c>
    </row>
    <row r="26" spans="1:5">
      <c r="A26" s="295" t="s">
        <v>8822</v>
      </c>
      <c r="B26" s="295" t="s">
        <v>8897</v>
      </c>
      <c r="C26" s="295" t="s">
        <v>8898</v>
      </c>
      <c r="D26" s="295" t="s">
        <v>8899</v>
      </c>
      <c r="E26" s="295" t="s">
        <v>8900</v>
      </c>
    </row>
    <row r="27" spans="1:5">
      <c r="A27" s="295" t="s">
        <v>8822</v>
      </c>
      <c r="B27" s="295" t="s">
        <v>8897</v>
      </c>
      <c r="C27" s="295" t="s">
        <v>8901</v>
      </c>
      <c r="D27" s="295" t="s">
        <v>8902</v>
      </c>
      <c r="E27" s="295" t="s">
        <v>8903</v>
      </c>
    </row>
    <row r="28" spans="1:5">
      <c r="A28" s="295" t="s">
        <v>8822</v>
      </c>
      <c r="B28" s="295" t="s">
        <v>8897</v>
      </c>
      <c r="C28" s="295" t="s">
        <v>8904</v>
      </c>
      <c r="D28" s="295" t="s">
        <v>8905</v>
      </c>
      <c r="E28" s="295" t="s">
        <v>8906</v>
      </c>
    </row>
    <row r="29" spans="1:5">
      <c r="A29" s="295" t="s">
        <v>8822</v>
      </c>
      <c r="B29" s="295" t="s">
        <v>8897</v>
      </c>
      <c r="C29" s="295" t="s">
        <v>8907</v>
      </c>
      <c r="D29" s="295" t="s">
        <v>8908</v>
      </c>
      <c r="E29" s="295" t="s">
        <v>8909</v>
      </c>
    </row>
    <row r="30" spans="1:5">
      <c r="A30" s="295" t="s">
        <v>8822</v>
      </c>
      <c r="B30" s="295" t="s">
        <v>8910</v>
      </c>
      <c r="C30" s="295" t="s">
        <v>8911</v>
      </c>
      <c r="D30" s="295" t="s">
        <v>8912</v>
      </c>
      <c r="E30" s="295" t="s">
        <v>8913</v>
      </c>
    </row>
    <row r="31" spans="1:5">
      <c r="A31" s="296" t="s">
        <v>8914</v>
      </c>
      <c r="B31" s="295" t="s">
        <v>8823</v>
      </c>
      <c r="C31" s="429" t="s">
        <v>8824</v>
      </c>
      <c r="D31" s="429" t="s">
        <v>8915</v>
      </c>
      <c r="E31" s="429" t="s">
        <v>8826</v>
      </c>
    </row>
    <row r="32" spans="1:5">
      <c r="A32" s="296" t="s">
        <v>8914</v>
      </c>
      <c r="B32" s="295" t="s">
        <v>8823</v>
      </c>
      <c r="C32" s="295" t="s">
        <v>8916</v>
      </c>
      <c r="D32" s="295" t="s">
        <v>8917</v>
      </c>
      <c r="E32" s="295" t="s">
        <v>8829</v>
      </c>
    </row>
    <row r="33" spans="1:5">
      <c r="A33" s="296" t="s">
        <v>8914</v>
      </c>
      <c r="B33" s="295" t="s">
        <v>8823</v>
      </c>
      <c r="C33" s="295" t="s">
        <v>8830</v>
      </c>
      <c r="D33" s="295" t="s">
        <v>8831</v>
      </c>
      <c r="E33" s="295" t="s">
        <v>8832</v>
      </c>
    </row>
    <row r="34" spans="1:5">
      <c r="A34" s="296" t="s">
        <v>8914</v>
      </c>
      <c r="B34" s="295" t="s">
        <v>8823</v>
      </c>
      <c r="C34" s="295" t="s">
        <v>8833</v>
      </c>
      <c r="D34" s="295" t="s">
        <v>8834</v>
      </c>
      <c r="E34" s="295" t="s">
        <v>8835</v>
      </c>
    </row>
    <row r="35" spans="1:5">
      <c r="A35" s="296" t="s">
        <v>8914</v>
      </c>
      <c r="B35" s="295" t="s">
        <v>8823</v>
      </c>
      <c r="C35" s="295" t="s">
        <v>8836</v>
      </c>
      <c r="D35" s="295" t="s">
        <v>8837</v>
      </c>
      <c r="E35" s="295" t="s">
        <v>8838</v>
      </c>
    </row>
    <row r="36" spans="1:5">
      <c r="A36" s="296" t="s">
        <v>8914</v>
      </c>
      <c r="B36" s="295" t="s">
        <v>8823</v>
      </c>
      <c r="C36" s="295" t="s">
        <v>8839</v>
      </c>
      <c r="D36" s="295" t="s">
        <v>8840</v>
      </c>
      <c r="E36" s="295" t="s">
        <v>8841</v>
      </c>
    </row>
    <row r="37" spans="1:5">
      <c r="A37" s="296" t="s">
        <v>8914</v>
      </c>
      <c r="B37" s="295" t="s">
        <v>8823</v>
      </c>
      <c r="C37" s="295" t="s">
        <v>8842</v>
      </c>
      <c r="D37" s="295" t="s">
        <v>8843</v>
      </c>
      <c r="E37" s="295" t="s">
        <v>8844</v>
      </c>
    </row>
    <row r="38" spans="1:5">
      <c r="A38" s="296" t="s">
        <v>8914</v>
      </c>
      <c r="B38" s="295" t="s">
        <v>8823</v>
      </c>
      <c r="C38" s="295" t="s">
        <v>8845</v>
      </c>
      <c r="D38" s="295" t="s">
        <v>8846</v>
      </c>
      <c r="E38" s="295" t="s">
        <v>8847</v>
      </c>
    </row>
    <row r="39" spans="1:5">
      <c r="A39" s="296" t="s">
        <v>8914</v>
      </c>
      <c r="B39" s="295" t="s">
        <v>8823</v>
      </c>
      <c r="C39" s="295" t="s">
        <v>8848</v>
      </c>
      <c r="D39" s="295" t="s">
        <v>8849</v>
      </c>
      <c r="E39" s="295" t="s">
        <v>8850</v>
      </c>
    </row>
    <row r="40" spans="1:5">
      <c r="A40" s="296" t="s">
        <v>8914</v>
      </c>
      <c r="B40" s="295" t="s">
        <v>8823</v>
      </c>
      <c r="C40" s="295" t="s">
        <v>8851</v>
      </c>
      <c r="D40" s="295" t="s">
        <v>8852</v>
      </c>
      <c r="E40" s="295" t="s">
        <v>8853</v>
      </c>
    </row>
    <row r="41" spans="1:5">
      <c r="A41" s="296" t="s">
        <v>8914</v>
      </c>
      <c r="B41" s="295" t="s">
        <v>8854</v>
      </c>
      <c r="C41" s="295" t="s">
        <v>8855</v>
      </c>
      <c r="D41" s="295" t="s">
        <v>8918</v>
      </c>
      <c r="E41" s="295" t="s">
        <v>8919</v>
      </c>
    </row>
    <row r="42" spans="1:5">
      <c r="A42" s="296" t="s">
        <v>8914</v>
      </c>
      <c r="B42" s="295" t="s">
        <v>8854</v>
      </c>
      <c r="C42" s="295" t="s">
        <v>8858</v>
      </c>
      <c r="D42" s="295" t="s">
        <v>8920</v>
      </c>
      <c r="E42" s="295" t="s">
        <v>8860</v>
      </c>
    </row>
    <row r="43" spans="1:5">
      <c r="A43" s="296" t="s">
        <v>8914</v>
      </c>
      <c r="B43" s="295" t="s">
        <v>8854</v>
      </c>
      <c r="C43" s="295" t="s">
        <v>8861</v>
      </c>
      <c r="D43" s="295" t="s">
        <v>8862</v>
      </c>
      <c r="E43" s="295" t="s">
        <v>8863</v>
      </c>
    </row>
    <row r="44" spans="1:5">
      <c r="A44" s="296" t="s">
        <v>8914</v>
      </c>
      <c r="B44" s="295" t="s">
        <v>8854</v>
      </c>
      <c r="C44" s="295" t="s">
        <v>8864</v>
      </c>
      <c r="D44" s="295" t="s">
        <v>8865</v>
      </c>
      <c r="E44" s="295" t="s">
        <v>8866</v>
      </c>
    </row>
    <row r="45" spans="1:5">
      <c r="A45" s="296" t="s">
        <v>8914</v>
      </c>
      <c r="B45" s="295" t="s">
        <v>8854</v>
      </c>
      <c r="C45" s="295" t="s">
        <v>8867</v>
      </c>
      <c r="D45" s="295" t="s">
        <v>8868</v>
      </c>
      <c r="E45" s="295" t="s">
        <v>8869</v>
      </c>
    </row>
    <row r="46" spans="1:5">
      <c r="A46" s="296" t="s">
        <v>8914</v>
      </c>
      <c r="B46" s="295" t="s">
        <v>8854</v>
      </c>
      <c r="C46" s="295" t="s">
        <v>8870</v>
      </c>
      <c r="D46" s="295" t="s">
        <v>8921</v>
      </c>
      <c r="E46" s="295" t="s">
        <v>8922</v>
      </c>
    </row>
    <row r="47" spans="1:5">
      <c r="A47" s="296" t="s">
        <v>8914</v>
      </c>
      <c r="B47" s="295" t="s">
        <v>8854</v>
      </c>
      <c r="C47" s="295" t="s">
        <v>8873</v>
      </c>
      <c r="D47" s="295">
        <v>4401949290</v>
      </c>
      <c r="E47" s="295" t="s">
        <v>8874</v>
      </c>
    </row>
    <row r="48" spans="1:5">
      <c r="A48" s="296" t="s">
        <v>8914</v>
      </c>
      <c r="B48" s="295" t="s">
        <v>8854</v>
      </c>
      <c r="C48" s="295" t="s">
        <v>8875</v>
      </c>
      <c r="D48" s="295" t="s">
        <v>8876</v>
      </c>
      <c r="E48" s="295" t="s">
        <v>8877</v>
      </c>
    </row>
    <row r="49" spans="1:5">
      <c r="A49" s="296" t="s">
        <v>8914</v>
      </c>
      <c r="B49" s="295" t="s">
        <v>8878</v>
      </c>
      <c r="C49" s="295" t="s">
        <v>8879</v>
      </c>
      <c r="D49" s="295" t="s">
        <v>8880</v>
      </c>
      <c r="E49" s="295" t="s">
        <v>8881</v>
      </c>
    </row>
    <row r="50" spans="1:5">
      <c r="A50" s="296" t="s">
        <v>8914</v>
      </c>
      <c r="B50" s="295" t="s">
        <v>8878</v>
      </c>
      <c r="C50" s="295" t="s">
        <v>8882</v>
      </c>
      <c r="D50" s="295" t="s">
        <v>8883</v>
      </c>
      <c r="E50" s="295" t="s">
        <v>8884</v>
      </c>
    </row>
    <row r="51" spans="1:5">
      <c r="A51" s="296" t="s">
        <v>8914</v>
      </c>
      <c r="B51" s="295" t="s">
        <v>8878</v>
      </c>
      <c r="C51" s="295" t="s">
        <v>8885</v>
      </c>
      <c r="D51" s="295" t="s">
        <v>8886</v>
      </c>
      <c r="E51" s="295" t="s">
        <v>8887</v>
      </c>
    </row>
    <row r="52" spans="1:5">
      <c r="A52" s="296" t="s">
        <v>8914</v>
      </c>
      <c r="B52" s="295" t="s">
        <v>8878</v>
      </c>
      <c r="C52" s="295" t="s">
        <v>8888</v>
      </c>
      <c r="D52" s="295" t="s">
        <v>8889</v>
      </c>
      <c r="E52" s="295" t="s">
        <v>8890</v>
      </c>
    </row>
    <row r="53" spans="1:5">
      <c r="A53" s="296" t="s">
        <v>8914</v>
      </c>
      <c r="B53" s="295" t="s">
        <v>8878</v>
      </c>
      <c r="C53" s="295" t="s">
        <v>8891</v>
      </c>
      <c r="D53" s="295" t="s">
        <v>8892</v>
      </c>
      <c r="E53" s="295" t="s">
        <v>8893</v>
      </c>
    </row>
    <row r="54" spans="1:5">
      <c r="A54" s="296" t="s">
        <v>8914</v>
      </c>
      <c r="B54" s="295" t="s">
        <v>8878</v>
      </c>
      <c r="C54" s="295" t="s">
        <v>8894</v>
      </c>
      <c r="D54" s="295" t="s">
        <v>8895</v>
      </c>
      <c r="E54" s="295" t="s">
        <v>8896</v>
      </c>
    </row>
    <row r="55" spans="1:5">
      <c r="A55" s="296" t="s">
        <v>8914</v>
      </c>
      <c r="B55" s="295" t="s">
        <v>8897</v>
      </c>
      <c r="C55" s="295" t="s">
        <v>8898</v>
      </c>
      <c r="D55" s="295" t="s">
        <v>8899</v>
      </c>
      <c r="E55" s="295" t="s">
        <v>8900</v>
      </c>
    </row>
    <row r="56" spans="1:5">
      <c r="A56" s="296" t="s">
        <v>8914</v>
      </c>
      <c r="B56" s="295" t="s">
        <v>8897</v>
      </c>
      <c r="C56" s="295" t="s">
        <v>8901</v>
      </c>
      <c r="D56" s="295" t="s">
        <v>8902</v>
      </c>
      <c r="E56" s="295" t="s">
        <v>8903</v>
      </c>
    </row>
    <row r="57" spans="1:5">
      <c r="A57" s="296" t="s">
        <v>8914</v>
      </c>
      <c r="B57" s="295" t="s">
        <v>8897</v>
      </c>
      <c r="C57" s="295" t="s">
        <v>8904</v>
      </c>
      <c r="D57" s="295" t="s">
        <v>8905</v>
      </c>
      <c r="E57" s="295" t="s">
        <v>8906</v>
      </c>
    </row>
    <row r="58" spans="1:5">
      <c r="A58" s="296" t="s">
        <v>8914</v>
      </c>
      <c r="B58" s="295" t="s">
        <v>8897</v>
      </c>
      <c r="C58" s="295" t="s">
        <v>8907</v>
      </c>
      <c r="D58" s="295" t="s">
        <v>8908</v>
      </c>
      <c r="E58" s="295" t="s">
        <v>8909</v>
      </c>
    </row>
    <row r="59" spans="1:5">
      <c r="A59" s="296" t="s">
        <v>8914</v>
      </c>
      <c r="B59" s="295" t="s">
        <v>8910</v>
      </c>
      <c r="C59" s="295" t="s">
        <v>8911</v>
      </c>
      <c r="D59" s="295" t="s">
        <v>8912</v>
      </c>
      <c r="E59" s="295" t="s">
        <v>8913</v>
      </c>
    </row>
    <row r="60" spans="1:5">
      <c r="A60" s="295" t="s">
        <v>8923</v>
      </c>
      <c r="B60" s="295" t="s">
        <v>8823</v>
      </c>
      <c r="C60" s="429" t="s">
        <v>8824</v>
      </c>
      <c r="D60" s="429" t="s">
        <v>8924</v>
      </c>
      <c r="E60" s="429" t="s">
        <v>8826</v>
      </c>
    </row>
    <row r="61" spans="1:5">
      <c r="A61" s="295" t="s">
        <v>8923</v>
      </c>
      <c r="B61" s="295" t="s">
        <v>8823</v>
      </c>
      <c r="C61" s="295" t="s">
        <v>8916</v>
      </c>
      <c r="D61" s="295" t="s">
        <v>8925</v>
      </c>
      <c r="E61" s="295" t="s">
        <v>8926</v>
      </c>
    </row>
    <row r="62" spans="1:5">
      <c r="A62" s="295" t="s">
        <v>8923</v>
      </c>
      <c r="B62" s="295" t="s">
        <v>8823</v>
      </c>
      <c r="C62" s="295" t="s">
        <v>8830</v>
      </c>
      <c r="D62" s="295" t="s">
        <v>8831</v>
      </c>
      <c r="E62" s="295" t="s">
        <v>8832</v>
      </c>
    </row>
    <row r="63" spans="1:5">
      <c r="A63" s="295" t="s">
        <v>8923</v>
      </c>
      <c r="B63" s="295" t="s">
        <v>8823</v>
      </c>
      <c r="C63" s="295" t="s">
        <v>8833</v>
      </c>
      <c r="D63" s="295" t="s">
        <v>8834</v>
      </c>
      <c r="E63" s="295" t="s">
        <v>8835</v>
      </c>
    </row>
    <row r="64" spans="1:5">
      <c r="A64" s="295" t="s">
        <v>8923</v>
      </c>
      <c r="B64" s="295" t="s">
        <v>8823</v>
      </c>
      <c r="C64" s="295" t="s">
        <v>8836</v>
      </c>
      <c r="D64" s="295" t="s">
        <v>8837</v>
      </c>
      <c r="E64" s="295" t="s">
        <v>8838</v>
      </c>
    </row>
    <row r="65" spans="1:5">
      <c r="A65" s="295" t="s">
        <v>8923</v>
      </c>
      <c r="B65" s="295" t="s">
        <v>8823</v>
      </c>
      <c r="C65" s="295" t="s">
        <v>8839</v>
      </c>
      <c r="D65" s="295" t="s">
        <v>8840</v>
      </c>
      <c r="E65" s="295" t="s">
        <v>8841</v>
      </c>
    </row>
    <row r="66" spans="1:5">
      <c r="A66" s="295" t="s">
        <v>8923</v>
      </c>
      <c r="B66" s="295" t="s">
        <v>8823</v>
      </c>
      <c r="C66" s="295" t="s">
        <v>8842</v>
      </c>
      <c r="D66" s="295" t="s">
        <v>8927</v>
      </c>
      <c r="E66" s="295" t="s">
        <v>8928</v>
      </c>
    </row>
    <row r="67" spans="1:5">
      <c r="A67" s="295" t="s">
        <v>8923</v>
      </c>
      <c r="B67" s="295" t="s">
        <v>8823</v>
      </c>
      <c r="C67" s="295" t="s">
        <v>8845</v>
      </c>
      <c r="D67" s="295" t="s">
        <v>8929</v>
      </c>
      <c r="E67" s="295" t="s">
        <v>8930</v>
      </c>
    </row>
    <row r="68" spans="1:5">
      <c r="A68" s="295" t="s">
        <v>8923</v>
      </c>
      <c r="B68" s="295" t="s">
        <v>8823</v>
      </c>
      <c r="C68" s="295" t="s">
        <v>8848</v>
      </c>
      <c r="D68" s="295" t="s">
        <v>8931</v>
      </c>
      <c r="E68" s="295" t="s">
        <v>8932</v>
      </c>
    </row>
    <row r="69" spans="1:5">
      <c r="A69" s="295" t="s">
        <v>8923</v>
      </c>
      <c r="B69" s="295" t="s">
        <v>8823</v>
      </c>
      <c r="C69" s="295" t="s">
        <v>8851</v>
      </c>
      <c r="D69" s="295" t="s">
        <v>8933</v>
      </c>
      <c r="E69" s="295" t="s">
        <v>8934</v>
      </c>
    </row>
    <row r="70" spans="1:5">
      <c r="A70" s="295" t="s">
        <v>8923</v>
      </c>
      <c r="B70" s="295" t="s">
        <v>8854</v>
      </c>
      <c r="C70" s="295" t="s">
        <v>8855</v>
      </c>
      <c r="D70" s="295" t="s">
        <v>8935</v>
      </c>
      <c r="E70" s="295" t="s">
        <v>8936</v>
      </c>
    </row>
    <row r="71" spans="1:5">
      <c r="A71" s="295" t="s">
        <v>8923</v>
      </c>
      <c r="B71" s="295" t="s">
        <v>8854</v>
      </c>
      <c r="C71" s="295" t="s">
        <v>8858</v>
      </c>
      <c r="D71" s="295" t="s">
        <v>8937</v>
      </c>
      <c r="E71" s="295" t="s">
        <v>8938</v>
      </c>
    </row>
    <row r="72" spans="1:5">
      <c r="A72" s="295" t="s">
        <v>8923</v>
      </c>
      <c r="B72" s="295" t="s">
        <v>8854</v>
      </c>
      <c r="C72" s="295" t="s">
        <v>8861</v>
      </c>
      <c r="D72" s="295" t="s">
        <v>8939</v>
      </c>
      <c r="E72" s="295" t="s">
        <v>8940</v>
      </c>
    </row>
    <row r="73" spans="1:5">
      <c r="A73" s="295" t="s">
        <v>8923</v>
      </c>
      <c r="B73" s="295" t="s">
        <v>8854</v>
      </c>
      <c r="C73" s="295" t="s">
        <v>8864</v>
      </c>
      <c r="D73" s="295" t="s">
        <v>8941</v>
      </c>
      <c r="E73" s="295" t="s">
        <v>8942</v>
      </c>
    </row>
    <row r="74" spans="1:5">
      <c r="A74" s="295" t="s">
        <v>8923</v>
      </c>
      <c r="B74" s="295" t="s">
        <v>8854</v>
      </c>
      <c r="C74" s="295" t="s">
        <v>8867</v>
      </c>
      <c r="D74" s="295" t="s">
        <v>8943</v>
      </c>
      <c r="E74" s="295" t="s">
        <v>8944</v>
      </c>
    </row>
    <row r="75" spans="1:5">
      <c r="A75" s="295" t="s">
        <v>8923</v>
      </c>
      <c r="B75" s="295" t="s">
        <v>8854</v>
      </c>
      <c r="C75" s="295" t="s">
        <v>8870</v>
      </c>
      <c r="D75" s="295" t="s">
        <v>8945</v>
      </c>
      <c r="E75" s="295" t="s">
        <v>8946</v>
      </c>
    </row>
    <row r="76" spans="1:5">
      <c r="A76" s="295" t="s">
        <v>8923</v>
      </c>
      <c r="B76" s="295" t="s">
        <v>8854</v>
      </c>
      <c r="C76" s="295" t="s">
        <v>8947</v>
      </c>
      <c r="D76" s="295" t="s">
        <v>8948</v>
      </c>
      <c r="E76" s="295" t="s">
        <v>8949</v>
      </c>
    </row>
    <row r="77" spans="1:5">
      <c r="A77" s="295" t="s">
        <v>8923</v>
      </c>
      <c r="B77" s="295" t="s">
        <v>8878</v>
      </c>
      <c r="C77" s="295" t="s">
        <v>8950</v>
      </c>
      <c r="D77" s="295" t="s">
        <v>8951</v>
      </c>
      <c r="E77" s="295" t="s">
        <v>8952</v>
      </c>
    </row>
    <row r="78" spans="1:5">
      <c r="A78" s="295" t="s">
        <v>8923</v>
      </c>
      <c r="B78" s="295" t="s">
        <v>8878</v>
      </c>
      <c r="C78" s="295" t="s">
        <v>8953</v>
      </c>
      <c r="D78" s="295" t="s">
        <v>8880</v>
      </c>
      <c r="E78" s="295" t="s">
        <v>8881</v>
      </c>
    </row>
    <row r="79" spans="1:5">
      <c r="A79" s="295" t="s">
        <v>8923</v>
      </c>
      <c r="B79" s="295" t="s">
        <v>8878</v>
      </c>
      <c r="C79" s="295" t="s">
        <v>8954</v>
      </c>
      <c r="D79" s="295" t="s">
        <v>8955</v>
      </c>
      <c r="E79" s="295" t="s">
        <v>8956</v>
      </c>
    </row>
    <row r="80" spans="1:5">
      <c r="A80" s="295" t="s">
        <v>8923</v>
      </c>
      <c r="B80" s="295" t="s">
        <v>8878</v>
      </c>
      <c r="C80" s="295" t="s">
        <v>8888</v>
      </c>
      <c r="D80" s="295" t="s">
        <v>8889</v>
      </c>
      <c r="E80" s="295" t="s">
        <v>8890</v>
      </c>
    </row>
    <row r="81" spans="1:5">
      <c r="A81" s="295" t="s">
        <v>8923</v>
      </c>
      <c r="B81" s="295" t="s">
        <v>8878</v>
      </c>
      <c r="C81" s="295" t="s">
        <v>8957</v>
      </c>
      <c r="D81" s="295" t="s">
        <v>8958</v>
      </c>
      <c r="E81" s="295" t="s">
        <v>8959</v>
      </c>
    </row>
    <row r="82" spans="1:5">
      <c r="A82" s="295" t="s">
        <v>8923</v>
      </c>
      <c r="B82" s="295" t="s">
        <v>8897</v>
      </c>
      <c r="C82" s="295" t="s">
        <v>8898</v>
      </c>
      <c r="D82" s="295" t="s">
        <v>8899</v>
      </c>
      <c r="E82" s="295" t="s">
        <v>8900</v>
      </c>
    </row>
    <row r="83" spans="1:5">
      <c r="A83" s="295" t="s">
        <v>8923</v>
      </c>
      <c r="B83" s="295" t="s">
        <v>8897</v>
      </c>
      <c r="C83" s="295" t="s">
        <v>8901</v>
      </c>
      <c r="D83" s="295" t="s">
        <v>8902</v>
      </c>
      <c r="E83" s="295" t="s">
        <v>8903</v>
      </c>
    </row>
    <row r="84" spans="1:5">
      <c r="A84" s="295" t="s">
        <v>8923</v>
      </c>
      <c r="B84" s="295" t="s">
        <v>8897</v>
      </c>
      <c r="C84" s="295" t="s">
        <v>8904</v>
      </c>
      <c r="D84" s="295" t="s">
        <v>8905</v>
      </c>
      <c r="E84" s="295" t="s">
        <v>8906</v>
      </c>
    </row>
    <row r="85" spans="1:5">
      <c r="A85" s="295" t="s">
        <v>8923</v>
      </c>
      <c r="B85" s="295" t="s">
        <v>8897</v>
      </c>
      <c r="C85" s="295" t="s">
        <v>8907</v>
      </c>
      <c r="D85" s="295" t="s">
        <v>8908</v>
      </c>
      <c r="E85" s="295" t="s">
        <v>8909</v>
      </c>
    </row>
    <row r="86" spans="1:5">
      <c r="A86" s="295" t="s">
        <v>8923</v>
      </c>
      <c r="B86" s="295" t="s">
        <v>8910</v>
      </c>
      <c r="C86" s="295" t="s">
        <v>8911</v>
      </c>
      <c r="D86" s="295" t="s">
        <v>8912</v>
      </c>
      <c r="E86" s="295" t="s">
        <v>8913</v>
      </c>
    </row>
    <row r="87" spans="1:5">
      <c r="A87" s="295" t="s">
        <v>8960</v>
      </c>
      <c r="B87" s="295" t="s">
        <v>8823</v>
      </c>
      <c r="C87" s="429" t="s">
        <v>8824</v>
      </c>
      <c r="D87" s="429" t="s">
        <v>8961</v>
      </c>
      <c r="E87" s="429" t="s">
        <v>8962</v>
      </c>
    </row>
    <row r="88" spans="1:5">
      <c r="A88" s="295" t="s">
        <v>8960</v>
      </c>
      <c r="B88" s="295" t="s">
        <v>8823</v>
      </c>
      <c r="C88" s="429" t="s">
        <v>8824</v>
      </c>
      <c r="D88" s="429" t="s">
        <v>8963</v>
      </c>
      <c r="E88" s="429" t="s">
        <v>8964</v>
      </c>
    </row>
    <row r="89" spans="1:5">
      <c r="A89" s="295" t="s">
        <v>8960</v>
      </c>
      <c r="B89" s="295" t="s">
        <v>8823</v>
      </c>
      <c r="C89" s="295" t="s">
        <v>8965</v>
      </c>
      <c r="D89" s="295" t="s">
        <v>8966</v>
      </c>
      <c r="E89" s="295" t="s">
        <v>8967</v>
      </c>
    </row>
    <row r="90" spans="1:5">
      <c r="A90" s="295" t="s">
        <v>8960</v>
      </c>
      <c r="B90" s="295" t="s">
        <v>8823</v>
      </c>
      <c r="C90" s="295" t="s">
        <v>8836</v>
      </c>
      <c r="D90" s="295" t="s">
        <v>8968</v>
      </c>
      <c r="E90" s="295" t="s">
        <v>8838</v>
      </c>
    </row>
    <row r="91" spans="1:5">
      <c r="A91" s="295" t="s">
        <v>8960</v>
      </c>
      <c r="B91" s="295" t="s">
        <v>8823</v>
      </c>
      <c r="C91" s="295" t="s">
        <v>8839</v>
      </c>
      <c r="D91" s="295" t="s">
        <v>8969</v>
      </c>
      <c r="E91" s="295" t="s">
        <v>8970</v>
      </c>
    </row>
    <row r="92" spans="1:5">
      <c r="A92" s="295" t="s">
        <v>8960</v>
      </c>
      <c r="B92" s="295" t="s">
        <v>8823</v>
      </c>
      <c r="C92" s="295" t="s">
        <v>8971</v>
      </c>
      <c r="D92" s="295" t="s">
        <v>8972</v>
      </c>
      <c r="E92" s="295" t="s">
        <v>8973</v>
      </c>
    </row>
    <row r="93" spans="1:5">
      <c r="A93" s="295" t="s">
        <v>8960</v>
      </c>
      <c r="B93" s="295" t="s">
        <v>8854</v>
      </c>
      <c r="C93" s="295" t="s">
        <v>8974</v>
      </c>
      <c r="D93" s="295" t="s">
        <v>8975</v>
      </c>
      <c r="E93" s="295" t="s">
        <v>8976</v>
      </c>
    </row>
    <row r="94" spans="1:5">
      <c r="A94" s="295" t="s">
        <v>8960</v>
      </c>
      <c r="B94" s="295" t="s">
        <v>8854</v>
      </c>
      <c r="C94" s="295" t="s">
        <v>8977</v>
      </c>
      <c r="D94" s="295" t="s">
        <v>8978</v>
      </c>
      <c r="E94" s="295" t="s">
        <v>8979</v>
      </c>
    </row>
    <row r="95" spans="1:5">
      <c r="A95" s="295" t="s">
        <v>8960</v>
      </c>
      <c r="B95" s="295" t="s">
        <v>8854</v>
      </c>
      <c r="C95" s="295" t="s">
        <v>8980</v>
      </c>
      <c r="D95" s="295" t="s">
        <v>8981</v>
      </c>
      <c r="E95" s="295" t="s">
        <v>8982</v>
      </c>
    </row>
    <row r="96" spans="1:5">
      <c r="A96" s="295" t="s">
        <v>8960</v>
      </c>
      <c r="B96" s="295" t="s">
        <v>8854</v>
      </c>
      <c r="C96" s="295" t="s">
        <v>8983</v>
      </c>
      <c r="D96" s="295" t="s">
        <v>8984</v>
      </c>
      <c r="E96" s="295" t="s">
        <v>8985</v>
      </c>
    </row>
    <row r="97" spans="1:5">
      <c r="A97" s="295" t="s">
        <v>8960</v>
      </c>
      <c r="B97" s="295" t="s">
        <v>8854</v>
      </c>
      <c r="C97" s="295" t="s">
        <v>8986</v>
      </c>
      <c r="D97" s="295" t="s">
        <v>8987</v>
      </c>
      <c r="E97" s="295" t="s">
        <v>8985</v>
      </c>
    </row>
    <row r="98" spans="1:5">
      <c r="A98" s="295" t="s">
        <v>8960</v>
      </c>
      <c r="B98" s="295" t="s">
        <v>8854</v>
      </c>
      <c r="C98" s="295" t="s">
        <v>8988</v>
      </c>
      <c r="D98" s="295" t="s">
        <v>8989</v>
      </c>
      <c r="E98" s="295" t="s">
        <v>8990</v>
      </c>
    </row>
    <row r="99" spans="1:5">
      <c r="A99" s="295" t="s">
        <v>8960</v>
      </c>
      <c r="B99" s="295" t="s">
        <v>8854</v>
      </c>
      <c r="C99" s="295" t="s">
        <v>8991</v>
      </c>
      <c r="D99" s="295" t="s">
        <v>8992</v>
      </c>
      <c r="E99" s="295" t="s">
        <v>8993</v>
      </c>
    </row>
    <row r="100" spans="1:5">
      <c r="A100" s="295" t="s">
        <v>8960</v>
      </c>
      <c r="B100" s="295" t="s">
        <v>8854</v>
      </c>
      <c r="C100" s="295" t="s">
        <v>8994</v>
      </c>
      <c r="D100" s="295" t="s">
        <v>8995</v>
      </c>
      <c r="E100" s="295" t="s">
        <v>8996</v>
      </c>
    </row>
    <row r="101" spans="1:5">
      <c r="A101" s="295" t="s">
        <v>8960</v>
      </c>
      <c r="B101" s="295" t="s">
        <v>8878</v>
      </c>
      <c r="C101" s="295" t="s">
        <v>8953</v>
      </c>
      <c r="D101" s="295" t="s">
        <v>8997</v>
      </c>
      <c r="E101" s="295" t="s">
        <v>8998</v>
      </c>
    </row>
    <row r="102" spans="1:5">
      <c r="A102" s="295" t="s">
        <v>8960</v>
      </c>
      <c r="B102" s="295" t="s">
        <v>8878</v>
      </c>
      <c r="C102" s="295" t="s">
        <v>8950</v>
      </c>
      <c r="D102" s="295" t="s">
        <v>8999</v>
      </c>
      <c r="E102" s="295" t="s">
        <v>9000</v>
      </c>
    </row>
    <row r="103" spans="1:5">
      <c r="A103" s="295" t="s">
        <v>8960</v>
      </c>
      <c r="B103" s="295" t="s">
        <v>8878</v>
      </c>
      <c r="C103" s="295" t="s">
        <v>9001</v>
      </c>
      <c r="D103" s="295" t="s">
        <v>9002</v>
      </c>
      <c r="E103" s="295" t="s">
        <v>9003</v>
      </c>
    </row>
    <row r="104" spans="1:5">
      <c r="A104" s="295" t="s">
        <v>8960</v>
      </c>
      <c r="B104" s="295" t="s">
        <v>8878</v>
      </c>
      <c r="C104" s="295" t="s">
        <v>9004</v>
      </c>
      <c r="D104" s="295" t="s">
        <v>9005</v>
      </c>
      <c r="E104" s="295" t="s">
        <v>9006</v>
      </c>
    </row>
    <row r="105" spans="1:5">
      <c r="A105" s="295" t="s">
        <v>8960</v>
      </c>
      <c r="B105" s="295" t="s">
        <v>8878</v>
      </c>
      <c r="C105" s="295" t="s">
        <v>9007</v>
      </c>
      <c r="D105" s="295" t="s">
        <v>9008</v>
      </c>
      <c r="E105" s="295" t="s">
        <v>9009</v>
      </c>
    </row>
    <row r="106" spans="1:5">
      <c r="A106" s="295" t="s">
        <v>8960</v>
      </c>
      <c r="B106" s="295" t="s">
        <v>8878</v>
      </c>
      <c r="C106" s="295" t="s">
        <v>9010</v>
      </c>
      <c r="D106" s="295" t="s">
        <v>9011</v>
      </c>
      <c r="E106" s="295" t="s">
        <v>9012</v>
      </c>
    </row>
    <row r="107" spans="1:5">
      <c r="A107" s="295" t="s">
        <v>8960</v>
      </c>
      <c r="B107" s="295" t="s">
        <v>8897</v>
      </c>
      <c r="C107" s="295" t="s">
        <v>8898</v>
      </c>
      <c r="D107" s="295" t="s">
        <v>8899</v>
      </c>
      <c r="E107" s="295" t="s">
        <v>8900</v>
      </c>
    </row>
    <row r="108" spans="1:5">
      <c r="A108" s="295" t="s">
        <v>8960</v>
      </c>
      <c r="B108" s="295" t="s">
        <v>8897</v>
      </c>
      <c r="C108" s="295" t="s">
        <v>8901</v>
      </c>
      <c r="D108" s="295" t="s">
        <v>8902</v>
      </c>
      <c r="E108" s="295" t="s">
        <v>8903</v>
      </c>
    </row>
    <row r="109" spans="1:5">
      <c r="A109" s="295" t="s">
        <v>8960</v>
      </c>
      <c r="B109" s="295" t="s">
        <v>8897</v>
      </c>
      <c r="C109" s="295" t="s">
        <v>8904</v>
      </c>
      <c r="D109" s="295" t="s">
        <v>8905</v>
      </c>
      <c r="E109" s="295" t="s">
        <v>8906</v>
      </c>
    </row>
    <row r="110" spans="1:5">
      <c r="A110" s="295" t="s">
        <v>8960</v>
      </c>
      <c r="B110" s="295" t="s">
        <v>8897</v>
      </c>
      <c r="C110" s="295" t="s">
        <v>8907</v>
      </c>
      <c r="D110" s="295" t="s">
        <v>8908</v>
      </c>
      <c r="E110" s="295" t="s">
        <v>8909</v>
      </c>
    </row>
    <row r="111" spans="1:5">
      <c r="A111" s="295" t="s">
        <v>9013</v>
      </c>
      <c r="B111" s="295" t="s">
        <v>8823</v>
      </c>
      <c r="C111" s="429" t="s">
        <v>8824</v>
      </c>
      <c r="D111" s="429" t="s">
        <v>9014</v>
      </c>
      <c r="E111" s="429" t="s">
        <v>9015</v>
      </c>
    </row>
    <row r="112" spans="1:5">
      <c r="A112" s="295" t="s">
        <v>9013</v>
      </c>
      <c r="B112" s="295" t="s">
        <v>8823</v>
      </c>
      <c r="C112" s="295" t="s">
        <v>8965</v>
      </c>
      <c r="D112" s="295" t="s">
        <v>9016</v>
      </c>
      <c r="E112" s="295" t="s">
        <v>9017</v>
      </c>
    </row>
    <row r="113" spans="1:9">
      <c r="A113" s="295" t="s">
        <v>9013</v>
      </c>
      <c r="B113" s="295" t="s">
        <v>8823</v>
      </c>
      <c r="C113" s="295" t="s">
        <v>8836</v>
      </c>
      <c r="D113" s="295" t="s">
        <v>8968</v>
      </c>
      <c r="E113" s="295" t="s">
        <v>8838</v>
      </c>
    </row>
    <row r="114" spans="1:9">
      <c r="A114" s="295" t="s">
        <v>9013</v>
      </c>
      <c r="B114" s="295" t="s">
        <v>8823</v>
      </c>
      <c r="C114" s="295" t="s">
        <v>8839</v>
      </c>
      <c r="D114" s="295" t="s">
        <v>8969</v>
      </c>
      <c r="E114" s="295" t="s">
        <v>8970</v>
      </c>
    </row>
    <row r="115" spans="1:9">
      <c r="A115" s="295" t="s">
        <v>9013</v>
      </c>
      <c r="B115" s="295" t="s">
        <v>8823</v>
      </c>
      <c r="C115" s="295" t="s">
        <v>8971</v>
      </c>
      <c r="D115" s="295" t="s">
        <v>9018</v>
      </c>
      <c r="E115" s="295" t="s">
        <v>9019</v>
      </c>
    </row>
    <row r="116" spans="1:9">
      <c r="A116" s="295" t="s">
        <v>9013</v>
      </c>
      <c r="B116" s="295" t="s">
        <v>8854</v>
      </c>
      <c r="C116" s="295" t="s">
        <v>8974</v>
      </c>
      <c r="D116" s="295" t="s">
        <v>8975</v>
      </c>
      <c r="E116" s="295" t="s">
        <v>8976</v>
      </c>
    </row>
    <row r="117" spans="1:9">
      <c r="A117" s="295" t="s">
        <v>9013</v>
      </c>
      <c r="B117" s="295" t="s">
        <v>8854</v>
      </c>
      <c r="C117" s="295" t="s">
        <v>8977</v>
      </c>
      <c r="D117" s="295" t="s">
        <v>8978</v>
      </c>
      <c r="E117" s="295" t="s">
        <v>8979</v>
      </c>
    </row>
    <row r="118" spans="1:9">
      <c r="A118" s="295" t="s">
        <v>9013</v>
      </c>
      <c r="B118" s="295" t="s">
        <v>8854</v>
      </c>
      <c r="C118" s="295" t="s">
        <v>8980</v>
      </c>
      <c r="D118" s="295" t="s">
        <v>8981</v>
      </c>
      <c r="E118" s="295" t="s">
        <v>8982</v>
      </c>
    </row>
    <row r="119" spans="1:9">
      <c r="A119" s="295" t="s">
        <v>9013</v>
      </c>
      <c r="B119" s="295" t="s">
        <v>8854</v>
      </c>
      <c r="C119" s="295" t="s">
        <v>8983</v>
      </c>
      <c r="D119" s="295" t="s">
        <v>8984</v>
      </c>
      <c r="E119" s="295" t="s">
        <v>8985</v>
      </c>
    </row>
    <row r="120" spans="1:9">
      <c r="A120" s="295" t="s">
        <v>9013</v>
      </c>
      <c r="B120" s="295" t="s">
        <v>8854</v>
      </c>
      <c r="C120" s="295" t="s">
        <v>8986</v>
      </c>
      <c r="D120" s="295" t="s">
        <v>8987</v>
      </c>
      <c r="E120" s="295" t="s">
        <v>8985</v>
      </c>
      <c r="I120" s="318"/>
    </row>
    <row r="121" spans="1:9">
      <c r="A121" s="295" t="s">
        <v>9013</v>
      </c>
      <c r="B121" s="295" t="s">
        <v>8854</v>
      </c>
      <c r="C121" s="295" t="s">
        <v>8988</v>
      </c>
      <c r="D121" s="295" t="s">
        <v>8989</v>
      </c>
      <c r="E121" s="295" t="s">
        <v>8990</v>
      </c>
    </row>
    <row r="122" spans="1:9">
      <c r="A122" s="295" t="s">
        <v>9013</v>
      </c>
      <c r="B122" s="295" t="s">
        <v>8854</v>
      </c>
      <c r="C122" s="295" t="s">
        <v>8991</v>
      </c>
      <c r="D122" s="295" t="s">
        <v>8992</v>
      </c>
      <c r="E122" s="295" t="s">
        <v>8993</v>
      </c>
    </row>
    <row r="123" spans="1:9">
      <c r="A123" s="295" t="s">
        <v>9013</v>
      </c>
      <c r="B123" s="295" t="s">
        <v>8854</v>
      </c>
      <c r="C123" s="295" t="s">
        <v>8994</v>
      </c>
      <c r="D123" s="295" t="s">
        <v>8995</v>
      </c>
      <c r="E123" s="295" t="s">
        <v>8996</v>
      </c>
    </row>
    <row r="124" spans="1:9">
      <c r="A124" s="295" t="s">
        <v>9013</v>
      </c>
      <c r="B124" s="295" t="s">
        <v>8878</v>
      </c>
      <c r="C124" s="295" t="s">
        <v>8953</v>
      </c>
      <c r="D124" s="295" t="s">
        <v>8997</v>
      </c>
      <c r="E124" s="295" t="s">
        <v>8998</v>
      </c>
    </row>
    <row r="125" spans="1:9">
      <c r="A125" s="295" t="s">
        <v>9013</v>
      </c>
      <c r="B125" s="295" t="s">
        <v>8878</v>
      </c>
      <c r="C125" s="295" t="s">
        <v>8950</v>
      </c>
      <c r="D125" s="295" t="s">
        <v>8999</v>
      </c>
      <c r="E125" s="295" t="s">
        <v>9000</v>
      </c>
    </row>
    <row r="126" spans="1:9">
      <c r="A126" s="295" t="s">
        <v>9013</v>
      </c>
      <c r="B126" s="295" t="s">
        <v>8878</v>
      </c>
      <c r="C126" s="295" t="s">
        <v>9001</v>
      </c>
      <c r="D126" s="295" t="s">
        <v>9002</v>
      </c>
      <c r="E126" s="295" t="s">
        <v>9003</v>
      </c>
    </row>
    <row r="127" spans="1:9">
      <c r="A127" s="295" t="s">
        <v>9013</v>
      </c>
      <c r="B127" s="295" t="s">
        <v>8878</v>
      </c>
      <c r="C127" s="295" t="s">
        <v>9004</v>
      </c>
      <c r="D127" s="295" t="s">
        <v>9005</v>
      </c>
      <c r="E127" s="295" t="s">
        <v>9006</v>
      </c>
    </row>
    <row r="128" spans="1:9">
      <c r="A128" s="295" t="s">
        <v>9013</v>
      </c>
      <c r="B128" s="295" t="s">
        <v>8878</v>
      </c>
      <c r="C128" s="295" t="s">
        <v>9007</v>
      </c>
      <c r="D128" s="295" t="s">
        <v>9008</v>
      </c>
      <c r="E128" s="295" t="s">
        <v>9009</v>
      </c>
    </row>
    <row r="129" spans="1:5">
      <c r="A129" s="295" t="s">
        <v>9013</v>
      </c>
      <c r="B129" s="295" t="s">
        <v>8878</v>
      </c>
      <c r="C129" s="295" t="s">
        <v>9010</v>
      </c>
      <c r="D129" s="295" t="s">
        <v>9011</v>
      </c>
      <c r="E129" s="295" t="s">
        <v>9012</v>
      </c>
    </row>
    <row r="130" spans="1:5">
      <c r="A130" s="295" t="s">
        <v>9013</v>
      </c>
      <c r="B130" s="295" t="s">
        <v>8897</v>
      </c>
      <c r="C130" s="295" t="s">
        <v>8898</v>
      </c>
      <c r="D130" s="295" t="s">
        <v>8899</v>
      </c>
      <c r="E130" s="295" t="s">
        <v>8900</v>
      </c>
    </row>
    <row r="131" spans="1:5">
      <c r="A131" s="295" t="s">
        <v>9013</v>
      </c>
      <c r="B131" s="295" t="s">
        <v>8897</v>
      </c>
      <c r="C131" s="295" t="s">
        <v>8901</v>
      </c>
      <c r="D131" s="295" t="s">
        <v>8902</v>
      </c>
      <c r="E131" s="295" t="s">
        <v>8903</v>
      </c>
    </row>
    <row r="132" spans="1:5">
      <c r="A132" s="295" t="s">
        <v>9013</v>
      </c>
      <c r="B132" s="295" t="s">
        <v>8897</v>
      </c>
      <c r="C132" s="295" t="s">
        <v>8904</v>
      </c>
      <c r="D132" s="295" t="s">
        <v>8905</v>
      </c>
      <c r="E132" s="295" t="s">
        <v>8906</v>
      </c>
    </row>
    <row r="133" spans="1:5">
      <c r="A133" s="295" t="s">
        <v>9013</v>
      </c>
      <c r="B133" s="295" t="s">
        <v>8897</v>
      </c>
      <c r="C133" s="295" t="s">
        <v>8907</v>
      </c>
      <c r="D133" s="295" t="s">
        <v>8908</v>
      </c>
      <c r="E133" s="295" t="s">
        <v>8909</v>
      </c>
    </row>
    <row r="134" spans="1:5">
      <c r="A134" s="316" t="s">
        <v>9020</v>
      </c>
      <c r="B134" s="317" t="s">
        <v>8823</v>
      </c>
      <c r="C134" s="429" t="s">
        <v>8824</v>
      </c>
      <c r="D134" s="317" t="s">
        <v>8915</v>
      </c>
      <c r="E134" s="429" t="s">
        <v>9021</v>
      </c>
    </row>
    <row r="135" spans="1:5">
      <c r="A135" s="316" t="s">
        <v>9020</v>
      </c>
      <c r="B135" s="317" t="s">
        <v>8823</v>
      </c>
      <c r="C135" s="429" t="s">
        <v>8824</v>
      </c>
      <c r="D135" s="317" t="s">
        <v>8825</v>
      </c>
      <c r="E135" s="429" t="s">
        <v>9022</v>
      </c>
    </row>
    <row r="136" spans="1:5">
      <c r="A136" s="316" t="s">
        <v>9020</v>
      </c>
      <c r="B136" s="317" t="s">
        <v>8823</v>
      </c>
      <c r="C136" s="295" t="s">
        <v>8827</v>
      </c>
      <c r="D136" s="317" t="s">
        <v>9023</v>
      </c>
    </row>
    <row r="137" spans="1:5">
      <c r="A137" s="316" t="s">
        <v>9020</v>
      </c>
      <c r="B137" s="317" t="s">
        <v>8823</v>
      </c>
      <c r="C137" s="317" t="s">
        <v>9024</v>
      </c>
      <c r="D137" s="317" t="s">
        <v>9025</v>
      </c>
    </row>
    <row r="138" spans="1:5">
      <c r="A138" s="316" t="s">
        <v>9020</v>
      </c>
      <c r="B138" s="317" t="s">
        <v>8823</v>
      </c>
      <c r="C138" s="317" t="s">
        <v>8836</v>
      </c>
      <c r="D138" s="317" t="s">
        <v>8837</v>
      </c>
    </row>
    <row r="139" spans="1:5">
      <c r="A139" s="316" t="s">
        <v>9020</v>
      </c>
      <c r="B139" s="317" t="s">
        <v>8823</v>
      </c>
      <c r="C139" s="295" t="s">
        <v>8839</v>
      </c>
      <c r="D139" s="295" t="s">
        <v>8840</v>
      </c>
    </row>
    <row r="140" spans="1:5">
      <c r="A140" s="316" t="s">
        <v>9020</v>
      </c>
      <c r="B140" s="316" t="s">
        <v>8854</v>
      </c>
      <c r="C140" s="295" t="s">
        <v>8842</v>
      </c>
      <c r="D140" s="295" t="s">
        <v>9026</v>
      </c>
    </row>
    <row r="141" spans="1:5">
      <c r="A141" s="316" t="s">
        <v>9020</v>
      </c>
      <c r="B141" s="316" t="s">
        <v>8854</v>
      </c>
      <c r="C141" s="295" t="s">
        <v>8845</v>
      </c>
      <c r="D141" s="295" t="s">
        <v>9027</v>
      </c>
    </row>
    <row r="142" spans="1:5">
      <c r="A142" s="316" t="s">
        <v>9020</v>
      </c>
      <c r="B142" s="316" t="s">
        <v>8854</v>
      </c>
      <c r="C142" s="295" t="s">
        <v>8848</v>
      </c>
      <c r="D142" s="295" t="s">
        <v>9028</v>
      </c>
    </row>
    <row r="143" spans="1:5">
      <c r="A143" s="316" t="s">
        <v>9020</v>
      </c>
      <c r="B143" s="316" t="s">
        <v>8854</v>
      </c>
      <c r="C143" s="295" t="s">
        <v>8851</v>
      </c>
      <c r="D143" s="295" t="s">
        <v>9029</v>
      </c>
    </row>
    <row r="144" spans="1:5">
      <c r="A144" s="316" t="s">
        <v>9020</v>
      </c>
      <c r="B144" s="316" t="s">
        <v>8854</v>
      </c>
      <c r="C144" s="295" t="s">
        <v>8855</v>
      </c>
      <c r="D144" s="295" t="s">
        <v>9030</v>
      </c>
    </row>
    <row r="145" spans="1:4">
      <c r="A145" s="316" t="s">
        <v>9020</v>
      </c>
      <c r="B145" s="316" t="s">
        <v>8854</v>
      </c>
      <c r="C145" s="295" t="s">
        <v>8858</v>
      </c>
      <c r="D145" s="295" t="s">
        <v>9031</v>
      </c>
    </row>
    <row r="146" spans="1:4">
      <c r="A146" s="316" t="s">
        <v>9020</v>
      </c>
      <c r="B146" s="316" t="s">
        <v>8854</v>
      </c>
      <c r="C146" s="295" t="s">
        <v>9032</v>
      </c>
      <c r="D146" s="295" t="s">
        <v>9033</v>
      </c>
    </row>
    <row r="147" spans="1:4">
      <c r="A147" s="316" t="s">
        <v>9020</v>
      </c>
      <c r="B147" s="316" t="s">
        <v>8854</v>
      </c>
      <c r="C147" s="295" t="s">
        <v>8870</v>
      </c>
      <c r="D147" s="295" t="s">
        <v>9034</v>
      </c>
    </row>
    <row r="148" spans="1:4">
      <c r="A148" s="316" t="s">
        <v>9020</v>
      </c>
      <c r="B148" s="316" t="s">
        <v>8854</v>
      </c>
      <c r="C148" s="295" t="s">
        <v>8873</v>
      </c>
      <c r="D148" s="295" t="s">
        <v>9035</v>
      </c>
    </row>
    <row r="149" spans="1:4">
      <c r="A149" s="316" t="s">
        <v>9020</v>
      </c>
      <c r="B149" s="316" t="s">
        <v>8854</v>
      </c>
      <c r="C149" s="295" t="s">
        <v>8875</v>
      </c>
      <c r="D149" s="295" t="s">
        <v>9036</v>
      </c>
    </row>
    <row r="150" spans="1:4">
      <c r="A150" s="316" t="s">
        <v>9020</v>
      </c>
      <c r="B150" s="316" t="s">
        <v>8878</v>
      </c>
      <c r="C150" s="295" t="s">
        <v>8879</v>
      </c>
      <c r="D150" s="295" t="s">
        <v>9037</v>
      </c>
    </row>
    <row r="151" spans="1:4">
      <c r="A151" s="316" t="s">
        <v>9020</v>
      </c>
      <c r="B151" s="316" t="s">
        <v>8878</v>
      </c>
      <c r="C151" s="295" t="s">
        <v>9001</v>
      </c>
      <c r="D151" s="295" t="s">
        <v>9038</v>
      </c>
    </row>
    <row r="152" spans="1:4">
      <c r="A152" s="316" t="s">
        <v>9020</v>
      </c>
      <c r="B152" s="316" t="s">
        <v>8878</v>
      </c>
      <c r="C152" s="295" t="s">
        <v>9010</v>
      </c>
      <c r="D152" s="295" t="s">
        <v>9039</v>
      </c>
    </row>
    <row r="153" spans="1:4">
      <c r="A153" s="316" t="s">
        <v>9020</v>
      </c>
      <c r="B153" s="316" t="s">
        <v>8878</v>
      </c>
      <c r="C153" s="295" t="s">
        <v>9007</v>
      </c>
      <c r="D153" s="295" t="s">
        <v>9040</v>
      </c>
    </row>
    <row r="154" spans="1:4">
      <c r="A154" s="316" t="s">
        <v>9020</v>
      </c>
      <c r="B154" s="316" t="s">
        <v>8897</v>
      </c>
      <c r="C154" s="295" t="s">
        <v>8898</v>
      </c>
      <c r="D154" s="295" t="s">
        <v>8899</v>
      </c>
    </row>
    <row r="155" spans="1:4">
      <c r="A155" s="316" t="s">
        <v>9020</v>
      </c>
      <c r="B155" s="316" t="s">
        <v>8897</v>
      </c>
      <c r="C155" s="295" t="s">
        <v>8901</v>
      </c>
      <c r="D155" s="295" t="s">
        <v>8902</v>
      </c>
    </row>
    <row r="156" spans="1:4">
      <c r="A156" s="316" t="s">
        <v>9020</v>
      </c>
      <c r="B156" s="316" t="s">
        <v>8897</v>
      </c>
      <c r="C156" s="295" t="s">
        <v>8904</v>
      </c>
      <c r="D156" s="295" t="s">
        <v>8905</v>
      </c>
    </row>
    <row r="157" spans="1:4">
      <c r="A157" s="316" t="s">
        <v>9020</v>
      </c>
      <c r="B157" s="316" t="s">
        <v>8897</v>
      </c>
      <c r="C157" s="295" t="s">
        <v>8907</v>
      </c>
      <c r="D157" s="295" t="s">
        <v>8908</v>
      </c>
    </row>
    <row r="158" spans="1:4">
      <c r="A158" s="316" t="s">
        <v>9020</v>
      </c>
      <c r="B158" s="316" t="s">
        <v>8897</v>
      </c>
      <c r="C158" s="295" t="s">
        <v>9041</v>
      </c>
      <c r="D158" s="295" t="s">
        <v>9042</v>
      </c>
    </row>
    <row r="159" spans="1:4">
      <c r="A159" s="316" t="s">
        <v>9020</v>
      </c>
      <c r="B159" s="316" t="s">
        <v>8910</v>
      </c>
      <c r="C159" s="295" t="s">
        <v>8911</v>
      </c>
      <c r="D159" s="295" t="s">
        <v>8912</v>
      </c>
    </row>
  </sheetData>
  <phoneticPr fontId="7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4" width="10.59765625" style="154" customWidth="1"/>
    <col min="315" max="16384" width="10.59765625" style="154"/>
  </cols>
  <sheetData>
    <row r="1" spans="1:14" ht="25.05" customHeight="1">
      <c r="A1" s="153" t="s">
        <v>9043</v>
      </c>
      <c r="B1" s="153" t="s">
        <v>9044</v>
      </c>
      <c r="C1" s="153" t="s">
        <v>25</v>
      </c>
      <c r="D1" s="153"/>
      <c r="E1" s="153" t="s">
        <v>103</v>
      </c>
      <c r="F1" s="153" t="s">
        <v>9045</v>
      </c>
      <c r="G1" s="153" t="s">
        <v>9046</v>
      </c>
      <c r="H1" s="153" t="s">
        <v>9047</v>
      </c>
      <c r="I1" s="153" t="s">
        <v>9048</v>
      </c>
      <c r="J1" s="153" t="s">
        <v>8145</v>
      </c>
      <c r="K1" s="153" t="s">
        <v>9049</v>
      </c>
      <c r="L1" s="153" t="s">
        <v>134</v>
      </c>
      <c r="M1" s="153" t="s">
        <v>9050</v>
      </c>
    </row>
    <row r="2" spans="1:14" ht="22.95" customHeight="1">
      <c r="A2" s="155" t="s">
        <v>9051</v>
      </c>
      <c r="B2" s="155">
        <v>4259</v>
      </c>
      <c r="C2" s="156" t="s">
        <v>806</v>
      </c>
      <c r="D2" s="156" t="str">
        <f t="shared" ref="D2:D65" si="0">C2&amp;E2</f>
        <v>八里水灣店1</v>
      </c>
      <c r="E2" s="155">
        <v>1</v>
      </c>
      <c r="F2" s="155" t="s">
        <v>9052</v>
      </c>
      <c r="G2" s="156" t="s">
        <v>9053</v>
      </c>
      <c r="H2" s="155" t="s">
        <v>9054</v>
      </c>
      <c r="I2" s="157" t="s">
        <v>9055</v>
      </c>
      <c r="J2" s="158" t="s">
        <v>5</v>
      </c>
      <c r="K2" s="159" t="s">
        <v>9056</v>
      </c>
      <c r="L2" s="155"/>
      <c r="M2" s="158"/>
      <c r="N2" s="214" t="s">
        <v>3040</v>
      </c>
    </row>
    <row r="3" spans="1:14" ht="22.95" customHeight="1">
      <c r="A3" s="155" t="s">
        <v>9057</v>
      </c>
      <c r="B3" s="155">
        <v>4259</v>
      </c>
      <c r="C3" s="156" t="s">
        <v>806</v>
      </c>
      <c r="D3" s="156" t="str">
        <f t="shared" si="0"/>
        <v>八里水灣店2</v>
      </c>
      <c r="E3" s="155">
        <v>2</v>
      </c>
      <c r="F3" s="155" t="s">
        <v>9058</v>
      </c>
      <c r="G3" s="156" t="s">
        <v>9059</v>
      </c>
      <c r="H3" s="155" t="s">
        <v>9060</v>
      </c>
      <c r="I3" s="157" t="s">
        <v>9061</v>
      </c>
      <c r="J3" s="158" t="s">
        <v>5</v>
      </c>
      <c r="K3" s="159" t="s">
        <v>9056</v>
      </c>
      <c r="L3" s="155"/>
      <c r="M3" s="158"/>
      <c r="N3" s="214" t="s">
        <v>3040</v>
      </c>
    </row>
    <row r="4" spans="1:14" ht="22.95" customHeight="1">
      <c r="A4" s="155" t="s">
        <v>9062</v>
      </c>
      <c r="B4" s="155">
        <v>2306</v>
      </c>
      <c r="C4" s="156" t="s">
        <v>819</v>
      </c>
      <c r="D4" s="156" t="str">
        <f t="shared" si="0"/>
        <v>八里凱旋門1</v>
      </c>
      <c r="E4" s="155">
        <v>1</v>
      </c>
      <c r="F4" s="155" t="s">
        <v>9063</v>
      </c>
      <c r="G4" s="156" t="s">
        <v>9064</v>
      </c>
      <c r="H4" s="155" t="s">
        <v>9054</v>
      </c>
      <c r="I4" s="157" t="s">
        <v>9061</v>
      </c>
      <c r="J4" s="158" t="s">
        <v>5</v>
      </c>
      <c r="K4" s="159" t="s">
        <v>9056</v>
      </c>
      <c r="L4" s="155"/>
      <c r="M4" s="158"/>
      <c r="N4" s="214" t="s">
        <v>3040</v>
      </c>
    </row>
    <row r="5" spans="1:14" ht="22.95" customHeight="1">
      <c r="A5" s="155" t="s">
        <v>9065</v>
      </c>
      <c r="B5" s="155">
        <v>2306</v>
      </c>
      <c r="C5" s="156" t="s">
        <v>819</v>
      </c>
      <c r="D5" s="156" t="str">
        <f t="shared" si="0"/>
        <v>八里凱旋門2</v>
      </c>
      <c r="E5" s="155">
        <v>2</v>
      </c>
      <c r="F5" s="155" t="s">
        <v>9066</v>
      </c>
      <c r="G5" s="156" t="s">
        <v>9067</v>
      </c>
      <c r="H5" s="155" t="s">
        <v>9054</v>
      </c>
      <c r="I5" s="157" t="s">
        <v>9061</v>
      </c>
      <c r="J5" s="158" t="s">
        <v>5</v>
      </c>
      <c r="K5" s="159" t="s">
        <v>9056</v>
      </c>
      <c r="L5" s="155"/>
      <c r="M5" s="158"/>
      <c r="N5" s="214" t="s">
        <v>3040</v>
      </c>
    </row>
    <row r="6" spans="1:14" ht="22.95" customHeight="1">
      <c r="A6" s="155" t="s">
        <v>9068</v>
      </c>
      <c r="B6" s="155">
        <v>4243</v>
      </c>
      <c r="C6" s="156" t="s">
        <v>1228</v>
      </c>
      <c r="D6" s="156" t="str">
        <f t="shared" si="0"/>
        <v>八里聖心店1</v>
      </c>
      <c r="E6" s="155">
        <v>1</v>
      </c>
      <c r="F6" s="155" t="s">
        <v>9069</v>
      </c>
      <c r="G6" s="156" t="s">
        <v>9070</v>
      </c>
      <c r="H6" s="155" t="s">
        <v>9054</v>
      </c>
      <c r="I6" s="157" t="s">
        <v>9061</v>
      </c>
      <c r="J6" s="158" t="s">
        <v>5</v>
      </c>
      <c r="K6" s="159" t="s">
        <v>9056</v>
      </c>
      <c r="L6" s="155"/>
      <c r="M6" s="158"/>
      <c r="N6" s="214" t="s">
        <v>3040</v>
      </c>
    </row>
    <row r="7" spans="1:14" ht="22.95" customHeight="1">
      <c r="A7" s="155" t="s">
        <v>9071</v>
      </c>
      <c r="B7" s="155">
        <v>4243</v>
      </c>
      <c r="C7" s="156" t="s">
        <v>1228</v>
      </c>
      <c r="D7" s="156" t="str">
        <f t="shared" si="0"/>
        <v>八里聖心店2</v>
      </c>
      <c r="E7" s="155">
        <v>2</v>
      </c>
      <c r="F7" s="155" t="s">
        <v>9072</v>
      </c>
      <c r="G7" s="156" t="s">
        <v>9073</v>
      </c>
      <c r="H7" s="155" t="s">
        <v>9054</v>
      </c>
      <c r="I7" s="157" t="s">
        <v>9061</v>
      </c>
      <c r="J7" s="158" t="s">
        <v>5</v>
      </c>
      <c r="K7" s="159" t="s">
        <v>9056</v>
      </c>
      <c r="L7" s="155"/>
      <c r="M7" s="158"/>
      <c r="N7" s="214" t="s">
        <v>3040</v>
      </c>
    </row>
    <row r="8" spans="1:14" ht="22.95" customHeight="1">
      <c r="A8" s="155" t="s">
        <v>9074</v>
      </c>
      <c r="B8" s="155">
        <v>3458</v>
      </c>
      <c r="C8" s="156" t="s">
        <v>1232</v>
      </c>
      <c r="D8" s="156" t="str">
        <f t="shared" si="0"/>
        <v>八里龍米店2</v>
      </c>
      <c r="E8" s="155">
        <v>2</v>
      </c>
      <c r="F8" s="155" t="s">
        <v>9075</v>
      </c>
      <c r="G8" s="156" t="s">
        <v>9076</v>
      </c>
      <c r="H8" s="155" t="s">
        <v>9060</v>
      </c>
      <c r="I8" s="157" t="s">
        <v>9061</v>
      </c>
      <c r="J8" s="158" t="s">
        <v>5</v>
      </c>
      <c r="K8" s="159" t="s">
        <v>9056</v>
      </c>
      <c r="L8" s="155"/>
      <c r="M8" s="158"/>
      <c r="N8" s="214" t="s">
        <v>3040</v>
      </c>
    </row>
    <row r="9" spans="1:14" ht="22.95" customHeight="1">
      <c r="A9" s="155" t="s">
        <v>9077</v>
      </c>
      <c r="B9" s="155">
        <v>2442</v>
      </c>
      <c r="C9" s="156" t="s">
        <v>823</v>
      </c>
      <c r="D9" s="156" t="str">
        <f t="shared" si="0"/>
        <v>北縣商港店1</v>
      </c>
      <c r="E9" s="155">
        <v>1</v>
      </c>
      <c r="F9" s="155" t="s">
        <v>9078</v>
      </c>
      <c r="G9" s="156" t="s">
        <v>9079</v>
      </c>
      <c r="H9" s="155" t="s">
        <v>9054</v>
      </c>
      <c r="I9" s="157" t="s">
        <v>9061</v>
      </c>
      <c r="J9" s="158" t="s">
        <v>5</v>
      </c>
      <c r="K9" s="159" t="s">
        <v>9056</v>
      </c>
      <c r="L9" s="155"/>
      <c r="M9" s="158"/>
      <c r="N9" s="214" t="s">
        <v>3040</v>
      </c>
    </row>
    <row r="10" spans="1:14" ht="22.95" customHeight="1">
      <c r="A10" s="155" t="s">
        <v>9080</v>
      </c>
      <c r="B10" s="155">
        <v>2442</v>
      </c>
      <c r="C10" s="156" t="s">
        <v>823</v>
      </c>
      <c r="D10" s="156" t="str">
        <f t="shared" si="0"/>
        <v>北縣商港店2</v>
      </c>
      <c r="E10" s="155">
        <v>2</v>
      </c>
      <c r="F10" s="155" t="s">
        <v>9081</v>
      </c>
      <c r="G10" s="156" t="s">
        <v>9082</v>
      </c>
      <c r="H10" s="155" t="s">
        <v>9054</v>
      </c>
      <c r="I10" s="157" t="s">
        <v>9061</v>
      </c>
      <c r="J10" s="158" t="s">
        <v>5</v>
      </c>
      <c r="K10" s="159" t="s">
        <v>9056</v>
      </c>
      <c r="L10" s="155"/>
      <c r="M10" s="158"/>
      <c r="N10" s="214" t="s">
        <v>3040</v>
      </c>
    </row>
    <row r="11" spans="1:14" ht="22.95" customHeight="1">
      <c r="A11" s="155" t="s">
        <v>9083</v>
      </c>
      <c r="B11" s="155">
        <v>2237</v>
      </c>
      <c r="C11" s="156" t="s">
        <v>1090</v>
      </c>
      <c r="D11" s="156" t="str">
        <f t="shared" si="0"/>
        <v>北縣芝蘭店1</v>
      </c>
      <c r="E11" s="155">
        <v>1</v>
      </c>
      <c r="F11" s="155" t="s">
        <v>9084</v>
      </c>
      <c r="G11" s="156" t="s">
        <v>9085</v>
      </c>
      <c r="H11" s="155" t="s">
        <v>9054</v>
      </c>
      <c r="I11" s="157" t="s">
        <v>9061</v>
      </c>
      <c r="J11" s="158" t="s">
        <v>2</v>
      </c>
      <c r="K11" s="159" t="s">
        <v>9056</v>
      </c>
      <c r="L11" s="155"/>
      <c r="M11" s="158"/>
      <c r="N11" s="214" t="s">
        <v>3040</v>
      </c>
    </row>
    <row r="12" spans="1:14" ht="22.95" customHeight="1">
      <c r="A12" s="155" t="s">
        <v>9086</v>
      </c>
      <c r="B12" s="155">
        <v>2237</v>
      </c>
      <c r="C12" s="156" t="s">
        <v>1090</v>
      </c>
      <c r="D12" s="156" t="str">
        <f t="shared" si="0"/>
        <v>北縣芝蘭店2</v>
      </c>
      <c r="E12" s="155">
        <v>2</v>
      </c>
      <c r="F12" s="155" t="s">
        <v>9087</v>
      </c>
      <c r="G12" s="156" t="s">
        <v>9088</v>
      </c>
      <c r="H12" s="155" t="s">
        <v>9054</v>
      </c>
      <c r="I12" s="157" t="s">
        <v>9061</v>
      </c>
      <c r="J12" s="158" t="s">
        <v>2</v>
      </c>
      <c r="K12" s="159" t="s">
        <v>9056</v>
      </c>
      <c r="L12" s="155"/>
      <c r="M12" s="158"/>
      <c r="N12" s="214" t="s">
        <v>3040</v>
      </c>
    </row>
    <row r="13" spans="1:14" ht="22.95" customHeight="1">
      <c r="A13" s="155" t="s">
        <v>9089</v>
      </c>
      <c r="B13" s="155">
        <v>3359</v>
      </c>
      <c r="C13" s="156" t="s">
        <v>1055</v>
      </c>
      <c r="D13" s="156" t="str">
        <f t="shared" si="0"/>
        <v>三重金陵店1</v>
      </c>
      <c r="E13" s="155">
        <v>1</v>
      </c>
      <c r="F13" s="155" t="s">
        <v>9090</v>
      </c>
      <c r="G13" s="156" t="s">
        <v>9091</v>
      </c>
      <c r="H13" s="155" t="s">
        <v>9060</v>
      </c>
      <c r="I13" s="157" t="s">
        <v>9092</v>
      </c>
      <c r="J13" s="158" t="s">
        <v>7</v>
      </c>
      <c r="K13" s="159" t="s">
        <v>9056</v>
      </c>
      <c r="L13" s="155" t="s">
        <v>55</v>
      </c>
      <c r="M13" s="158"/>
      <c r="N13" s="214" t="s">
        <v>3040</v>
      </c>
    </row>
    <row r="14" spans="1:14" ht="22.95" customHeight="1">
      <c r="A14" s="155" t="s">
        <v>9093</v>
      </c>
      <c r="B14" s="155">
        <v>3359</v>
      </c>
      <c r="C14" s="156" t="s">
        <v>1055</v>
      </c>
      <c r="D14" s="156" t="str">
        <f t="shared" si="0"/>
        <v>三重金陵店2</v>
      </c>
      <c r="E14" s="155">
        <v>2</v>
      </c>
      <c r="F14" s="155" t="s">
        <v>9094</v>
      </c>
      <c r="G14" s="156" t="s">
        <v>9095</v>
      </c>
      <c r="H14" s="155" t="s">
        <v>9060</v>
      </c>
      <c r="I14" s="157" t="s">
        <v>9092</v>
      </c>
      <c r="J14" s="158" t="s">
        <v>7</v>
      </c>
      <c r="K14" s="159" t="s">
        <v>9056</v>
      </c>
      <c r="L14" s="155" t="s">
        <v>55</v>
      </c>
      <c r="M14" s="158"/>
      <c r="N14" s="214" t="s">
        <v>3040</v>
      </c>
    </row>
    <row r="15" spans="1:14" ht="22.95" customHeight="1">
      <c r="A15" s="155" t="s">
        <v>9096</v>
      </c>
      <c r="B15" s="155" t="s">
        <v>46</v>
      </c>
      <c r="C15" s="156" t="s">
        <v>631</v>
      </c>
      <c r="D15" s="156" t="str">
        <f t="shared" si="0"/>
        <v>三重三民店1</v>
      </c>
      <c r="E15" s="155">
        <v>1</v>
      </c>
      <c r="F15" s="155" t="s">
        <v>9097</v>
      </c>
      <c r="G15" s="156" t="s">
        <v>9098</v>
      </c>
      <c r="H15" s="155" t="s">
        <v>9054</v>
      </c>
      <c r="I15" s="157" t="s">
        <v>9061</v>
      </c>
      <c r="J15" s="158" t="s">
        <v>7</v>
      </c>
      <c r="K15" s="159" t="s">
        <v>9056</v>
      </c>
      <c r="L15" s="155"/>
      <c r="M15" s="158"/>
      <c r="N15" s="214" t="s">
        <v>3040</v>
      </c>
    </row>
    <row r="16" spans="1:14" ht="22.95" customHeight="1">
      <c r="A16" s="155" t="s">
        <v>9099</v>
      </c>
      <c r="B16" s="155" t="s">
        <v>46</v>
      </c>
      <c r="C16" s="156" t="s">
        <v>631</v>
      </c>
      <c r="D16" s="156" t="str">
        <f t="shared" si="0"/>
        <v>三重三民店2</v>
      </c>
      <c r="E16" s="155">
        <v>2</v>
      </c>
      <c r="F16" s="155" t="s">
        <v>9100</v>
      </c>
      <c r="G16" s="156" t="s">
        <v>9101</v>
      </c>
      <c r="H16" s="155" t="s">
        <v>9102</v>
      </c>
      <c r="I16" s="157" t="s">
        <v>9055</v>
      </c>
      <c r="J16" s="158" t="s">
        <v>7</v>
      </c>
      <c r="K16" s="159" t="s">
        <v>9056</v>
      </c>
      <c r="L16" s="155"/>
      <c r="M16" s="158"/>
      <c r="N16" s="214" t="s">
        <v>3040</v>
      </c>
    </row>
    <row r="17" spans="1:14" ht="22.95" customHeight="1">
      <c r="A17" s="155" t="s">
        <v>9103</v>
      </c>
      <c r="B17" s="155">
        <v>2303</v>
      </c>
      <c r="C17" s="156" t="s">
        <v>1626</v>
      </c>
      <c r="D17" s="156" t="str">
        <f t="shared" si="0"/>
        <v>三重三和夜市1</v>
      </c>
      <c r="E17" s="155">
        <v>1</v>
      </c>
      <c r="F17" s="155" t="s">
        <v>9104</v>
      </c>
      <c r="G17" s="156" t="s">
        <v>9105</v>
      </c>
      <c r="H17" s="155" t="s">
        <v>9054</v>
      </c>
      <c r="I17" s="157" t="s">
        <v>9092</v>
      </c>
      <c r="J17" s="158" t="s">
        <v>7</v>
      </c>
      <c r="K17" s="159" t="s">
        <v>9056</v>
      </c>
      <c r="L17" s="155"/>
      <c r="M17" s="158"/>
      <c r="N17" s="214" t="s">
        <v>3040</v>
      </c>
    </row>
    <row r="18" spans="1:14" ht="22.95" customHeight="1">
      <c r="A18" s="155" t="s">
        <v>9106</v>
      </c>
      <c r="B18" s="155">
        <v>2303</v>
      </c>
      <c r="C18" s="156" t="s">
        <v>1626</v>
      </c>
      <c r="D18" s="156" t="str">
        <f t="shared" si="0"/>
        <v>三重三和夜市2</v>
      </c>
      <c r="E18" s="155">
        <v>2</v>
      </c>
      <c r="F18" s="155" t="s">
        <v>9107</v>
      </c>
      <c r="G18" s="156" t="s">
        <v>9108</v>
      </c>
      <c r="H18" s="155" t="s">
        <v>9054</v>
      </c>
      <c r="I18" s="157" t="s">
        <v>9092</v>
      </c>
      <c r="J18" s="158" t="s">
        <v>7</v>
      </c>
      <c r="K18" s="159" t="s">
        <v>9056</v>
      </c>
      <c r="L18" s="155"/>
      <c r="M18" s="158"/>
      <c r="N18" s="214" t="s">
        <v>3040</v>
      </c>
    </row>
    <row r="19" spans="1:14" ht="22.95" customHeight="1">
      <c r="A19" s="155" t="s">
        <v>9109</v>
      </c>
      <c r="B19" s="155">
        <v>2543</v>
      </c>
      <c r="C19" s="156" t="s">
        <v>594</v>
      </c>
      <c r="D19" s="156" t="str">
        <f t="shared" si="0"/>
        <v>三重大仁店1</v>
      </c>
      <c r="E19" s="155">
        <v>1</v>
      </c>
      <c r="F19" s="155" t="s">
        <v>9110</v>
      </c>
      <c r="G19" s="156" t="s">
        <v>9111</v>
      </c>
      <c r="H19" s="155" t="s">
        <v>9054</v>
      </c>
      <c r="I19" s="157" t="s">
        <v>9061</v>
      </c>
      <c r="J19" s="158" t="s">
        <v>7</v>
      </c>
      <c r="K19" s="159" t="s">
        <v>9056</v>
      </c>
      <c r="L19" s="155"/>
      <c r="M19" s="158"/>
      <c r="N19" s="214" t="s">
        <v>3040</v>
      </c>
    </row>
    <row r="20" spans="1:14" ht="22.95" customHeight="1">
      <c r="A20" s="155" t="s">
        <v>9112</v>
      </c>
      <c r="B20" s="155">
        <v>2543</v>
      </c>
      <c r="C20" s="156" t="s">
        <v>594</v>
      </c>
      <c r="D20" s="156" t="str">
        <f t="shared" si="0"/>
        <v>三重大仁店2</v>
      </c>
      <c r="E20" s="155">
        <v>2</v>
      </c>
      <c r="F20" s="155" t="s">
        <v>9113</v>
      </c>
      <c r="G20" s="156" t="s">
        <v>9114</v>
      </c>
      <c r="H20" s="155" t="s">
        <v>9054</v>
      </c>
      <c r="I20" s="157" t="s">
        <v>9061</v>
      </c>
      <c r="J20" s="158" t="s">
        <v>7</v>
      </c>
      <c r="K20" s="159" t="s">
        <v>9056</v>
      </c>
      <c r="L20" s="155"/>
      <c r="M20" s="158"/>
      <c r="N20" s="214" t="s">
        <v>3040</v>
      </c>
    </row>
    <row r="21" spans="1:14" ht="22.95" customHeight="1">
      <c r="A21" s="155" t="s">
        <v>9115</v>
      </c>
      <c r="B21" s="155">
        <v>4134</v>
      </c>
      <c r="C21" s="156" t="s">
        <v>564</v>
      </c>
      <c r="D21" s="156" t="str">
        <f t="shared" si="0"/>
        <v>三重大同南1</v>
      </c>
      <c r="E21" s="155">
        <v>1</v>
      </c>
      <c r="F21" s="155" t="s">
        <v>9116</v>
      </c>
      <c r="G21" s="156" t="s">
        <v>9117</v>
      </c>
      <c r="H21" s="155" t="s">
        <v>9060</v>
      </c>
      <c r="I21" s="157" t="s">
        <v>9061</v>
      </c>
      <c r="J21" s="158" t="s">
        <v>7</v>
      </c>
      <c r="K21" s="159" t="s">
        <v>9056</v>
      </c>
      <c r="L21" s="155"/>
      <c r="M21" s="158"/>
      <c r="N21" s="214" t="s">
        <v>3040</v>
      </c>
    </row>
    <row r="22" spans="1:14" ht="22.95" customHeight="1">
      <c r="A22" s="155" t="s">
        <v>9118</v>
      </c>
      <c r="B22" s="155">
        <v>4134</v>
      </c>
      <c r="C22" s="156" t="s">
        <v>564</v>
      </c>
      <c r="D22" s="156" t="str">
        <f t="shared" si="0"/>
        <v>三重大同南2</v>
      </c>
      <c r="E22" s="155">
        <v>2</v>
      </c>
      <c r="F22" s="155" t="s">
        <v>9119</v>
      </c>
      <c r="G22" s="156" t="s">
        <v>9120</v>
      </c>
      <c r="H22" s="155" t="s">
        <v>9060</v>
      </c>
      <c r="I22" s="157" t="s">
        <v>9061</v>
      </c>
      <c r="J22" s="158" t="s">
        <v>7</v>
      </c>
      <c r="K22" s="159" t="s">
        <v>9056</v>
      </c>
      <c r="L22" s="155"/>
      <c r="M22" s="158"/>
      <c r="N22" s="214" t="s">
        <v>3040</v>
      </c>
    </row>
    <row r="23" spans="1:14" ht="22.95" customHeight="1">
      <c r="A23" s="155" t="s">
        <v>9121</v>
      </c>
      <c r="B23" s="155" t="s">
        <v>45</v>
      </c>
      <c r="C23" s="156" t="s">
        <v>520</v>
      </c>
      <c r="D23" s="156" t="str">
        <f t="shared" si="0"/>
        <v>三重大有店1</v>
      </c>
      <c r="E23" s="155">
        <v>1</v>
      </c>
      <c r="F23" s="155" t="s">
        <v>9122</v>
      </c>
      <c r="G23" s="156" t="s">
        <v>9123</v>
      </c>
      <c r="H23" s="155" t="s">
        <v>9060</v>
      </c>
      <c r="I23" s="157" t="s">
        <v>9061</v>
      </c>
      <c r="J23" s="158" t="s">
        <v>7</v>
      </c>
      <c r="K23" s="159" t="s">
        <v>9056</v>
      </c>
      <c r="L23" s="155"/>
      <c r="M23" s="158"/>
      <c r="N23" s="214" t="s">
        <v>3040</v>
      </c>
    </row>
    <row r="24" spans="1:14" ht="22.95" customHeight="1">
      <c r="A24" s="155" t="s">
        <v>9124</v>
      </c>
      <c r="B24" s="155" t="s">
        <v>45</v>
      </c>
      <c r="C24" s="156" t="s">
        <v>520</v>
      </c>
      <c r="D24" s="156" t="str">
        <f t="shared" si="0"/>
        <v>三重大有店2</v>
      </c>
      <c r="E24" s="155">
        <v>2</v>
      </c>
      <c r="F24" s="155" t="s">
        <v>9125</v>
      </c>
      <c r="G24" s="156" t="s">
        <v>9126</v>
      </c>
      <c r="H24" s="155" t="s">
        <v>9060</v>
      </c>
      <c r="I24" s="157" t="s">
        <v>9055</v>
      </c>
      <c r="J24" s="158" t="s">
        <v>7</v>
      </c>
      <c r="K24" s="159" t="s">
        <v>9056</v>
      </c>
      <c r="L24" s="155"/>
      <c r="M24" s="158"/>
      <c r="N24" s="214" t="s">
        <v>3040</v>
      </c>
    </row>
    <row r="25" spans="1:14" ht="22.95" customHeight="1">
      <c r="A25" s="155" t="s">
        <v>9127</v>
      </c>
      <c r="B25" s="155">
        <v>4560</v>
      </c>
      <c r="C25" s="156" t="s">
        <v>1349</v>
      </c>
      <c r="D25" s="156" t="str">
        <f t="shared" si="0"/>
        <v>三重大院店1</v>
      </c>
      <c r="E25" s="155">
        <v>1</v>
      </c>
      <c r="F25" s="155" t="s">
        <v>9128</v>
      </c>
      <c r="G25" s="156" t="s">
        <v>9129</v>
      </c>
      <c r="H25" s="155" t="s">
        <v>9060</v>
      </c>
      <c r="I25" s="157" t="s">
        <v>9055</v>
      </c>
      <c r="J25" s="158" t="s">
        <v>7</v>
      </c>
      <c r="K25" s="159" t="s">
        <v>9056</v>
      </c>
      <c r="L25" s="155"/>
      <c r="M25" s="158"/>
      <c r="N25" s="214" t="s">
        <v>3040</v>
      </c>
    </row>
    <row r="26" spans="1:14" ht="22.95" customHeight="1">
      <c r="A26" s="155" t="s">
        <v>9130</v>
      </c>
      <c r="B26" s="155">
        <v>4560</v>
      </c>
      <c r="C26" s="156" t="s">
        <v>1349</v>
      </c>
      <c r="D26" s="156" t="str">
        <f t="shared" si="0"/>
        <v>三重大院店2</v>
      </c>
      <c r="E26" s="155">
        <v>2</v>
      </c>
      <c r="F26" s="155" t="s">
        <v>9131</v>
      </c>
      <c r="G26" s="156" t="s">
        <v>9132</v>
      </c>
      <c r="H26" s="155" t="s">
        <v>9060</v>
      </c>
      <c r="I26" s="157" t="s">
        <v>9061</v>
      </c>
      <c r="J26" s="158" t="s">
        <v>7</v>
      </c>
      <c r="K26" s="159" t="s">
        <v>9056</v>
      </c>
      <c r="L26" s="155"/>
      <c r="M26" s="158"/>
      <c r="N26" s="214" t="s">
        <v>3040</v>
      </c>
    </row>
    <row r="27" spans="1:14" ht="22.95" customHeight="1">
      <c r="A27" s="155" t="s">
        <v>9133</v>
      </c>
      <c r="B27" s="155">
        <v>2619</v>
      </c>
      <c r="C27" s="156" t="s">
        <v>222</v>
      </c>
      <c r="D27" s="156" t="str">
        <f t="shared" si="0"/>
        <v>三重大榮店1</v>
      </c>
      <c r="E27" s="155">
        <v>1</v>
      </c>
      <c r="F27" s="155" t="s">
        <v>9134</v>
      </c>
      <c r="G27" s="156" t="s">
        <v>9135</v>
      </c>
      <c r="H27" s="155" t="s">
        <v>9054</v>
      </c>
      <c r="I27" s="157" t="s">
        <v>9061</v>
      </c>
      <c r="J27" s="158" t="s">
        <v>7</v>
      </c>
      <c r="K27" s="159" t="s">
        <v>9056</v>
      </c>
      <c r="L27" s="155"/>
      <c r="M27" s="158"/>
      <c r="N27" s="214" t="s">
        <v>3040</v>
      </c>
    </row>
    <row r="28" spans="1:14" ht="22.95" customHeight="1">
      <c r="A28" s="155" t="s">
        <v>9136</v>
      </c>
      <c r="B28" s="155">
        <v>2619</v>
      </c>
      <c r="C28" s="156" t="s">
        <v>222</v>
      </c>
      <c r="D28" s="156" t="str">
        <f t="shared" si="0"/>
        <v>三重大榮店2</v>
      </c>
      <c r="E28" s="155">
        <v>2</v>
      </c>
      <c r="F28" s="155" t="s">
        <v>9137</v>
      </c>
      <c r="G28" s="156" t="s">
        <v>9138</v>
      </c>
      <c r="H28" s="155" t="s">
        <v>9060</v>
      </c>
      <c r="I28" s="157" t="s">
        <v>9061</v>
      </c>
      <c r="J28" s="158" t="s">
        <v>7</v>
      </c>
      <c r="K28" s="159" t="s">
        <v>9056</v>
      </c>
      <c r="L28" s="155"/>
      <c r="M28" s="158"/>
      <c r="N28" s="214" t="s">
        <v>3040</v>
      </c>
    </row>
    <row r="29" spans="1:14" ht="22.95" customHeight="1">
      <c r="A29" s="155" t="s">
        <v>9139</v>
      </c>
      <c r="B29" s="155">
        <v>2042</v>
      </c>
      <c r="C29" s="156" t="s">
        <v>1301</v>
      </c>
      <c r="D29" s="156" t="str">
        <f t="shared" si="0"/>
        <v>三重中央北店1</v>
      </c>
      <c r="E29" s="155">
        <v>1</v>
      </c>
      <c r="F29" s="155" t="s">
        <v>9140</v>
      </c>
      <c r="G29" s="156" t="s">
        <v>9141</v>
      </c>
      <c r="H29" s="155" t="s">
        <v>9054</v>
      </c>
      <c r="I29" s="157" t="s">
        <v>9061</v>
      </c>
      <c r="J29" s="158" t="s">
        <v>7</v>
      </c>
      <c r="K29" s="159" t="s">
        <v>9056</v>
      </c>
      <c r="L29" s="155"/>
      <c r="M29" s="158"/>
      <c r="N29" s="214" t="s">
        <v>3040</v>
      </c>
    </row>
    <row r="30" spans="1:14" ht="22.95" customHeight="1">
      <c r="A30" s="155" t="s">
        <v>9142</v>
      </c>
      <c r="B30" s="155">
        <v>2042</v>
      </c>
      <c r="C30" s="156" t="s">
        <v>1301</v>
      </c>
      <c r="D30" s="156" t="str">
        <f t="shared" si="0"/>
        <v>三重中央北店2</v>
      </c>
      <c r="E30" s="155">
        <v>2</v>
      </c>
      <c r="F30" s="155" t="s">
        <v>9143</v>
      </c>
      <c r="G30" s="156" t="s">
        <v>9144</v>
      </c>
      <c r="H30" s="155" t="s">
        <v>9054</v>
      </c>
      <c r="I30" s="157" t="s">
        <v>9055</v>
      </c>
      <c r="J30" s="158" t="s">
        <v>7</v>
      </c>
      <c r="K30" s="159" t="s">
        <v>9056</v>
      </c>
      <c r="L30" s="155"/>
      <c r="M30" s="158"/>
      <c r="N30" s="214" t="s">
        <v>3040</v>
      </c>
    </row>
    <row r="31" spans="1:14" ht="22.95" customHeight="1">
      <c r="A31" s="155" t="s">
        <v>9145</v>
      </c>
      <c r="B31" s="155">
        <v>4083</v>
      </c>
      <c r="C31" s="156" t="s">
        <v>160</v>
      </c>
      <c r="D31" s="156" t="str">
        <f t="shared" si="0"/>
        <v>三重中央南1</v>
      </c>
      <c r="E31" s="155">
        <v>1</v>
      </c>
      <c r="F31" s="155" t="s">
        <v>9146</v>
      </c>
      <c r="G31" s="156" t="s">
        <v>9147</v>
      </c>
      <c r="H31" s="155" t="s">
        <v>9102</v>
      </c>
      <c r="I31" s="157" t="s">
        <v>9061</v>
      </c>
      <c r="J31" s="158" t="s">
        <v>7</v>
      </c>
      <c r="K31" s="159" t="s">
        <v>9056</v>
      </c>
      <c r="L31" s="155"/>
      <c r="M31" s="158"/>
      <c r="N31" s="214" t="s">
        <v>3040</v>
      </c>
    </row>
    <row r="32" spans="1:14" ht="22.95" customHeight="1">
      <c r="A32" s="155" t="s">
        <v>9148</v>
      </c>
      <c r="B32" s="155">
        <v>4083</v>
      </c>
      <c r="C32" s="156" t="s">
        <v>160</v>
      </c>
      <c r="D32" s="156" t="str">
        <f t="shared" si="0"/>
        <v>三重中央南2</v>
      </c>
      <c r="E32" s="155">
        <v>2</v>
      </c>
      <c r="F32" s="155" t="s">
        <v>9149</v>
      </c>
      <c r="G32" s="156" t="s">
        <v>9150</v>
      </c>
      <c r="H32" s="155" t="s">
        <v>9102</v>
      </c>
      <c r="I32" s="157" t="s">
        <v>9061</v>
      </c>
      <c r="J32" s="158" t="s">
        <v>7</v>
      </c>
      <c r="K32" s="159" t="s">
        <v>9056</v>
      </c>
      <c r="L32" s="155"/>
      <c r="M32" s="158"/>
      <c r="N32" s="214" t="s">
        <v>3040</v>
      </c>
    </row>
    <row r="33" spans="1:14" ht="22.95" customHeight="1">
      <c r="A33" s="155" t="s">
        <v>9151</v>
      </c>
      <c r="B33" s="155">
        <v>2014</v>
      </c>
      <c r="C33" s="156" t="s">
        <v>530</v>
      </c>
      <c r="D33" s="156" t="str">
        <f t="shared" si="0"/>
        <v>三重中陽二店1</v>
      </c>
      <c r="E33" s="155">
        <v>1</v>
      </c>
      <c r="F33" s="155" t="s">
        <v>9152</v>
      </c>
      <c r="G33" s="156" t="s">
        <v>9153</v>
      </c>
      <c r="H33" s="155" t="s">
        <v>9054</v>
      </c>
      <c r="I33" s="157" t="s">
        <v>9055</v>
      </c>
      <c r="J33" s="158" t="s">
        <v>7</v>
      </c>
      <c r="K33" s="159" t="s">
        <v>9056</v>
      </c>
      <c r="L33" s="155"/>
      <c r="M33" s="158"/>
      <c r="N33" s="214" t="s">
        <v>3040</v>
      </c>
    </row>
    <row r="34" spans="1:14" ht="22.95" customHeight="1">
      <c r="A34" s="155" t="s">
        <v>9154</v>
      </c>
      <c r="B34" s="155">
        <v>2014</v>
      </c>
      <c r="C34" s="156" t="s">
        <v>530</v>
      </c>
      <c r="D34" s="156" t="str">
        <f t="shared" si="0"/>
        <v>三重中陽二店2</v>
      </c>
      <c r="E34" s="155">
        <v>2</v>
      </c>
      <c r="F34" s="155" t="s">
        <v>9155</v>
      </c>
      <c r="G34" s="156" t="s">
        <v>9156</v>
      </c>
      <c r="H34" s="155" t="s">
        <v>9054</v>
      </c>
      <c r="I34" s="157" t="s">
        <v>9092</v>
      </c>
      <c r="J34" s="158" t="s">
        <v>7</v>
      </c>
      <c r="K34" s="159" t="s">
        <v>9056</v>
      </c>
      <c r="L34" s="155"/>
      <c r="M34" s="158"/>
      <c r="N34" s="214" t="s">
        <v>3040</v>
      </c>
    </row>
    <row r="35" spans="1:14" ht="22.95" customHeight="1">
      <c r="A35" s="155" t="s">
        <v>9157</v>
      </c>
      <c r="B35" s="155" t="s">
        <v>54</v>
      </c>
      <c r="C35" s="156" t="s">
        <v>1113</v>
      </c>
      <c r="D35" s="156" t="str">
        <f t="shared" si="0"/>
        <v>三重中興北2</v>
      </c>
      <c r="E35" s="155">
        <v>2</v>
      </c>
      <c r="F35" s="155" t="s">
        <v>9158</v>
      </c>
      <c r="G35" s="156" t="s">
        <v>9159</v>
      </c>
      <c r="H35" s="155" t="s">
        <v>9060</v>
      </c>
      <c r="I35" s="157" t="s">
        <v>9061</v>
      </c>
      <c r="J35" s="158" t="s">
        <v>7</v>
      </c>
      <c r="K35" s="159" t="s">
        <v>9056</v>
      </c>
      <c r="L35" s="155"/>
      <c r="M35" s="158"/>
      <c r="N35" s="214" t="s">
        <v>3040</v>
      </c>
    </row>
    <row r="36" spans="1:14" ht="22.95" customHeight="1">
      <c r="A36" s="155" t="s">
        <v>9160</v>
      </c>
      <c r="B36" s="155" t="s">
        <v>47</v>
      </c>
      <c r="C36" s="156" t="s">
        <v>1161</v>
      </c>
      <c r="D36" s="156" t="str">
        <f t="shared" si="0"/>
        <v>三重中興北二1</v>
      </c>
      <c r="E36" s="155">
        <v>1</v>
      </c>
      <c r="F36" s="155" t="s">
        <v>9161</v>
      </c>
      <c r="G36" s="156" t="s">
        <v>9162</v>
      </c>
      <c r="H36" s="155" t="s">
        <v>9060</v>
      </c>
      <c r="I36" s="157" t="s">
        <v>9092</v>
      </c>
      <c r="J36" s="158" t="s">
        <v>7</v>
      </c>
      <c r="K36" s="159" t="s">
        <v>9056</v>
      </c>
      <c r="L36" s="155"/>
      <c r="M36" s="158"/>
      <c r="N36" s="214" t="s">
        <v>3040</v>
      </c>
    </row>
    <row r="37" spans="1:14" ht="22.95" customHeight="1">
      <c r="A37" s="155" t="s">
        <v>9163</v>
      </c>
      <c r="B37" s="155" t="s">
        <v>47</v>
      </c>
      <c r="C37" s="156" t="s">
        <v>1161</v>
      </c>
      <c r="D37" s="156" t="str">
        <f t="shared" si="0"/>
        <v>三重中興北二2</v>
      </c>
      <c r="E37" s="155">
        <v>2</v>
      </c>
      <c r="F37" s="155" t="s">
        <v>9164</v>
      </c>
      <c r="G37" s="156" t="s">
        <v>9165</v>
      </c>
      <c r="H37" s="155" t="s">
        <v>9060</v>
      </c>
      <c r="I37" s="157" t="s">
        <v>9092</v>
      </c>
      <c r="J37" s="158" t="s">
        <v>7</v>
      </c>
      <c r="K37" s="159" t="s">
        <v>9056</v>
      </c>
      <c r="L37" s="155"/>
      <c r="M37" s="158"/>
      <c r="N37" s="214" t="s">
        <v>3040</v>
      </c>
    </row>
    <row r="38" spans="1:14" ht="22.95" customHeight="1">
      <c r="A38" s="155" t="s">
        <v>9166</v>
      </c>
      <c r="B38" s="155">
        <v>2759</v>
      </c>
      <c r="C38" s="156" t="s">
        <v>568</v>
      </c>
      <c r="D38" s="156" t="str">
        <f t="shared" si="0"/>
        <v>三重仁化店1</v>
      </c>
      <c r="E38" s="155">
        <v>1</v>
      </c>
      <c r="F38" s="155" t="s">
        <v>9167</v>
      </c>
      <c r="G38" s="156" t="s">
        <v>9168</v>
      </c>
      <c r="H38" s="155" t="s">
        <v>9060</v>
      </c>
      <c r="I38" s="157" t="s">
        <v>9061</v>
      </c>
      <c r="J38" s="158" t="s">
        <v>7</v>
      </c>
      <c r="K38" s="159" t="s">
        <v>9056</v>
      </c>
      <c r="L38" s="155"/>
      <c r="M38" s="158"/>
      <c r="N38" s="214" t="s">
        <v>3040</v>
      </c>
    </row>
    <row r="39" spans="1:14" ht="22.95" customHeight="1">
      <c r="A39" s="155" t="s">
        <v>9169</v>
      </c>
      <c r="B39" s="155">
        <v>2759</v>
      </c>
      <c r="C39" s="156" t="s">
        <v>568</v>
      </c>
      <c r="D39" s="156" t="str">
        <f t="shared" si="0"/>
        <v>三重仁化店2</v>
      </c>
      <c r="E39" s="155">
        <v>2</v>
      </c>
      <c r="F39" s="155" t="s">
        <v>9170</v>
      </c>
      <c r="G39" s="156" t="s">
        <v>9171</v>
      </c>
      <c r="H39" s="155" t="s">
        <v>9060</v>
      </c>
      <c r="I39" s="157" t="s">
        <v>9061</v>
      </c>
      <c r="J39" s="158" t="s">
        <v>7</v>
      </c>
      <c r="K39" s="159" t="s">
        <v>9056</v>
      </c>
      <c r="L39" s="155"/>
      <c r="M39" s="158"/>
      <c r="N39" s="214" t="s">
        <v>3040</v>
      </c>
    </row>
    <row r="40" spans="1:14" ht="22.95" customHeight="1">
      <c r="A40" s="155" t="s">
        <v>9172</v>
      </c>
      <c r="B40" s="155">
        <v>4397</v>
      </c>
      <c r="C40" s="156" t="s">
        <v>706</v>
      </c>
      <c r="D40" s="156" t="str">
        <f t="shared" si="0"/>
        <v>三重仁旺店1</v>
      </c>
      <c r="E40" s="155">
        <v>1</v>
      </c>
      <c r="F40" s="155" t="s">
        <v>9173</v>
      </c>
      <c r="G40" s="156" t="s">
        <v>9174</v>
      </c>
      <c r="H40" s="155" t="s">
        <v>9054</v>
      </c>
      <c r="I40" s="157" t="s">
        <v>9061</v>
      </c>
      <c r="J40" s="158" t="s">
        <v>7</v>
      </c>
      <c r="K40" s="159" t="s">
        <v>9056</v>
      </c>
      <c r="L40" s="155"/>
      <c r="M40" s="158"/>
      <c r="N40" s="214" t="s">
        <v>3040</v>
      </c>
    </row>
    <row r="41" spans="1:14" ht="22.95" customHeight="1">
      <c r="A41" s="155" t="s">
        <v>9175</v>
      </c>
      <c r="B41" s="155">
        <v>4397</v>
      </c>
      <c r="C41" s="156" t="s">
        <v>706</v>
      </c>
      <c r="D41" s="156" t="str">
        <f t="shared" si="0"/>
        <v>三重仁旺店2</v>
      </c>
      <c r="E41" s="155">
        <v>2</v>
      </c>
      <c r="F41" s="155" t="s">
        <v>9176</v>
      </c>
      <c r="G41" s="156" t="s">
        <v>9177</v>
      </c>
      <c r="H41" s="155" t="s">
        <v>9054</v>
      </c>
      <c r="I41" s="157" t="s">
        <v>9061</v>
      </c>
      <c r="J41" s="158" t="s">
        <v>7</v>
      </c>
      <c r="K41" s="159" t="s">
        <v>9056</v>
      </c>
      <c r="L41" s="155"/>
      <c r="M41" s="158"/>
      <c r="N41" s="214" t="s">
        <v>3040</v>
      </c>
    </row>
    <row r="42" spans="1:14" ht="22.95" customHeight="1">
      <c r="A42" s="155" t="s">
        <v>9178</v>
      </c>
      <c r="B42" s="155">
        <v>4098</v>
      </c>
      <c r="C42" s="156" t="s">
        <v>1630</v>
      </c>
      <c r="D42" s="156" t="str">
        <f t="shared" si="0"/>
        <v>三重仁美店1</v>
      </c>
      <c r="E42" s="155">
        <v>1</v>
      </c>
      <c r="F42" s="155" t="s">
        <v>9179</v>
      </c>
      <c r="G42" s="156" t="s">
        <v>9180</v>
      </c>
      <c r="H42" s="155" t="s">
        <v>9060</v>
      </c>
      <c r="I42" s="157" t="s">
        <v>9061</v>
      </c>
      <c r="J42" s="158" t="s">
        <v>7</v>
      </c>
      <c r="K42" s="159" t="s">
        <v>9056</v>
      </c>
      <c r="L42" s="155"/>
      <c r="M42" s="158"/>
      <c r="N42" s="214" t="s">
        <v>3040</v>
      </c>
    </row>
    <row r="43" spans="1:14" ht="22.95" customHeight="1">
      <c r="A43" s="155" t="s">
        <v>9181</v>
      </c>
      <c r="B43" s="155">
        <v>4241</v>
      </c>
      <c r="C43" s="156" t="s">
        <v>797</v>
      </c>
      <c r="D43" s="156" t="str">
        <f t="shared" si="0"/>
        <v>三重仁義店1</v>
      </c>
      <c r="E43" s="155">
        <v>1</v>
      </c>
      <c r="F43" s="155" t="s">
        <v>9182</v>
      </c>
      <c r="G43" s="156" t="s">
        <v>9183</v>
      </c>
      <c r="H43" s="155" t="s">
        <v>9060</v>
      </c>
      <c r="I43" s="157" t="s">
        <v>9061</v>
      </c>
      <c r="J43" s="158" t="s">
        <v>7</v>
      </c>
      <c r="K43" s="159" t="s">
        <v>9056</v>
      </c>
      <c r="L43" s="155"/>
      <c r="M43" s="158"/>
      <c r="N43" s="214" t="s">
        <v>3040</v>
      </c>
    </row>
    <row r="44" spans="1:14" ht="22.95" customHeight="1">
      <c r="A44" s="155" t="s">
        <v>9184</v>
      </c>
      <c r="B44" s="155">
        <v>4241</v>
      </c>
      <c r="C44" s="156" t="s">
        <v>797</v>
      </c>
      <c r="D44" s="156" t="str">
        <f t="shared" si="0"/>
        <v>三重仁義店2</v>
      </c>
      <c r="E44" s="155">
        <v>2</v>
      </c>
      <c r="F44" s="155" t="s">
        <v>9185</v>
      </c>
      <c r="G44" s="156" t="s">
        <v>9186</v>
      </c>
      <c r="H44" s="155" t="s">
        <v>9060</v>
      </c>
      <c r="I44" s="157" t="s">
        <v>9061</v>
      </c>
      <c r="J44" s="158" t="s">
        <v>7</v>
      </c>
      <c r="K44" s="159" t="s">
        <v>9056</v>
      </c>
      <c r="L44" s="155"/>
      <c r="M44" s="158"/>
      <c r="N44" s="214" t="s">
        <v>3040</v>
      </c>
    </row>
    <row r="45" spans="1:14" ht="22.95" customHeight="1">
      <c r="A45" s="155" t="s">
        <v>9187</v>
      </c>
      <c r="B45" s="155">
        <v>4184</v>
      </c>
      <c r="C45" s="156" t="s">
        <v>489</v>
      </c>
      <c r="D45" s="156" t="str">
        <f t="shared" si="0"/>
        <v>三重今大店1</v>
      </c>
      <c r="E45" s="155">
        <v>1</v>
      </c>
      <c r="F45" s="155" t="s">
        <v>9188</v>
      </c>
      <c r="G45" s="156" t="s">
        <v>9189</v>
      </c>
      <c r="H45" s="155" t="s">
        <v>9102</v>
      </c>
      <c r="I45" s="157" t="s">
        <v>9092</v>
      </c>
      <c r="J45" s="158" t="s">
        <v>7</v>
      </c>
      <c r="K45" s="159" t="s">
        <v>9056</v>
      </c>
      <c r="L45" s="155"/>
      <c r="M45" s="158"/>
      <c r="N45" s="214" t="s">
        <v>3040</v>
      </c>
    </row>
    <row r="46" spans="1:14" ht="22.95" customHeight="1">
      <c r="A46" s="155" t="s">
        <v>9190</v>
      </c>
      <c r="B46" s="155">
        <v>4352</v>
      </c>
      <c r="C46" s="156" t="s">
        <v>1402</v>
      </c>
      <c r="D46" s="156" t="str">
        <f t="shared" si="0"/>
        <v>三重公園店1</v>
      </c>
      <c r="E46" s="155">
        <v>1</v>
      </c>
      <c r="F46" s="155" t="s">
        <v>9191</v>
      </c>
      <c r="G46" s="156" t="s">
        <v>9192</v>
      </c>
      <c r="H46" s="155" t="s">
        <v>9060</v>
      </c>
      <c r="I46" s="157" t="s">
        <v>9061</v>
      </c>
      <c r="J46" s="158" t="s">
        <v>7</v>
      </c>
      <c r="K46" s="159" t="s">
        <v>9056</v>
      </c>
      <c r="L46" s="155"/>
      <c r="M46" s="158"/>
      <c r="N46" s="214" t="s">
        <v>3040</v>
      </c>
    </row>
    <row r="47" spans="1:14" ht="22.95" customHeight="1">
      <c r="A47" s="155" t="s">
        <v>9193</v>
      </c>
      <c r="B47" s="155">
        <v>4352</v>
      </c>
      <c r="C47" s="156" t="s">
        <v>1402</v>
      </c>
      <c r="D47" s="156" t="str">
        <f t="shared" si="0"/>
        <v>三重公園店2</v>
      </c>
      <c r="E47" s="155">
        <v>2</v>
      </c>
      <c r="F47" s="155" t="s">
        <v>9194</v>
      </c>
      <c r="G47" s="156" t="s">
        <v>9195</v>
      </c>
      <c r="H47" s="155" t="s">
        <v>9060</v>
      </c>
      <c r="I47" s="157" t="s">
        <v>9061</v>
      </c>
      <c r="J47" s="158" t="s">
        <v>7</v>
      </c>
      <c r="K47" s="159" t="s">
        <v>9056</v>
      </c>
      <c r="L47" s="155"/>
      <c r="M47" s="158"/>
      <c r="N47" s="214" t="s">
        <v>3040</v>
      </c>
    </row>
    <row r="48" spans="1:14" ht="22.95" customHeight="1">
      <c r="A48" s="155" t="s">
        <v>9196</v>
      </c>
      <c r="B48" s="155">
        <v>4968</v>
      </c>
      <c r="C48" s="156" t="s">
        <v>526</v>
      </c>
      <c r="D48" s="156" t="str">
        <f t="shared" si="0"/>
        <v>三重太璞宮1</v>
      </c>
      <c r="E48" s="155">
        <v>1</v>
      </c>
      <c r="F48" s="155" t="s">
        <v>9197</v>
      </c>
      <c r="G48" s="156" t="s">
        <v>9198</v>
      </c>
      <c r="H48" s="155" t="s">
        <v>9102</v>
      </c>
      <c r="I48" s="157" t="s">
        <v>9199</v>
      </c>
      <c r="J48" s="158" t="s">
        <v>7</v>
      </c>
      <c r="K48" s="159" t="s">
        <v>9056</v>
      </c>
      <c r="L48" s="155"/>
      <c r="M48" s="158"/>
      <c r="N48" s="214" t="s">
        <v>3040</v>
      </c>
    </row>
    <row r="49" spans="1:14" ht="22.95" customHeight="1">
      <c r="A49" s="155" t="s">
        <v>9200</v>
      </c>
      <c r="B49" s="155">
        <v>4312</v>
      </c>
      <c r="C49" s="156" t="s">
        <v>681</v>
      </c>
      <c r="D49" s="156" t="str">
        <f t="shared" si="0"/>
        <v>三重文化北1</v>
      </c>
      <c r="E49" s="155">
        <v>1</v>
      </c>
      <c r="F49" s="155" t="s">
        <v>9201</v>
      </c>
      <c r="G49" s="156" t="s">
        <v>9202</v>
      </c>
      <c r="H49" s="155" t="s">
        <v>9102</v>
      </c>
      <c r="I49" s="157" t="s">
        <v>9061</v>
      </c>
      <c r="J49" s="158" t="s">
        <v>7</v>
      </c>
      <c r="K49" s="159" t="s">
        <v>9056</v>
      </c>
      <c r="L49" s="155"/>
      <c r="M49" s="158"/>
      <c r="N49" s="214" t="s">
        <v>3040</v>
      </c>
    </row>
    <row r="50" spans="1:14" ht="22.95" customHeight="1">
      <c r="A50" s="155" t="s">
        <v>9203</v>
      </c>
      <c r="B50" s="155">
        <v>4312</v>
      </c>
      <c r="C50" s="156" t="s">
        <v>681</v>
      </c>
      <c r="D50" s="156" t="str">
        <f t="shared" si="0"/>
        <v>三重文化北2</v>
      </c>
      <c r="E50" s="155">
        <v>2</v>
      </c>
      <c r="F50" s="155" t="s">
        <v>9204</v>
      </c>
      <c r="G50" s="156" t="s">
        <v>9205</v>
      </c>
      <c r="H50" s="155" t="s">
        <v>9102</v>
      </c>
      <c r="I50" s="157" t="s">
        <v>9061</v>
      </c>
      <c r="J50" s="158" t="s">
        <v>7</v>
      </c>
      <c r="K50" s="159" t="s">
        <v>9056</v>
      </c>
      <c r="L50" s="155"/>
      <c r="M50" s="158"/>
      <c r="N50" s="214" t="s">
        <v>3040</v>
      </c>
    </row>
    <row r="51" spans="1:14" ht="22.95" customHeight="1">
      <c r="A51" s="155" t="s">
        <v>9206</v>
      </c>
      <c r="B51" s="155" t="s">
        <v>49</v>
      </c>
      <c r="C51" s="156" t="s">
        <v>1320</v>
      </c>
      <c r="D51" s="156" t="str">
        <f t="shared" si="0"/>
        <v>三重正義北店1</v>
      </c>
      <c r="E51" s="155">
        <v>1</v>
      </c>
      <c r="F51" s="155" t="s">
        <v>9207</v>
      </c>
      <c r="G51" s="156" t="s">
        <v>9208</v>
      </c>
      <c r="H51" s="155" t="s">
        <v>9054</v>
      </c>
      <c r="I51" s="157" t="s">
        <v>9055</v>
      </c>
      <c r="J51" s="158" t="s">
        <v>7</v>
      </c>
      <c r="K51" s="159" t="s">
        <v>9056</v>
      </c>
      <c r="L51" s="155"/>
      <c r="M51" s="158"/>
      <c r="N51" s="214" t="s">
        <v>3040</v>
      </c>
    </row>
    <row r="52" spans="1:14" ht="22.95" customHeight="1">
      <c r="A52" s="155" t="s">
        <v>9209</v>
      </c>
      <c r="B52" s="155">
        <v>2349</v>
      </c>
      <c r="C52" s="156" t="s">
        <v>1422</v>
      </c>
      <c r="D52" s="156" t="str">
        <f t="shared" si="0"/>
        <v>三重永福店1</v>
      </c>
      <c r="E52" s="155">
        <v>1</v>
      </c>
      <c r="F52" s="155" t="s">
        <v>9210</v>
      </c>
      <c r="G52" s="156" t="s">
        <v>9211</v>
      </c>
      <c r="H52" s="155" t="s">
        <v>9054</v>
      </c>
      <c r="I52" s="157" t="s">
        <v>9092</v>
      </c>
      <c r="J52" s="158" t="s">
        <v>7</v>
      </c>
      <c r="K52" s="159" t="s">
        <v>9056</v>
      </c>
      <c r="L52" s="155"/>
      <c r="M52" s="158"/>
      <c r="N52" s="214" t="s">
        <v>3040</v>
      </c>
    </row>
    <row r="53" spans="1:14" ht="22.95" customHeight="1">
      <c r="A53" s="155" t="s">
        <v>9212</v>
      </c>
      <c r="B53" s="155">
        <v>2349</v>
      </c>
      <c r="C53" s="156" t="s">
        <v>1422</v>
      </c>
      <c r="D53" s="156" t="str">
        <f t="shared" si="0"/>
        <v>三重永福店2</v>
      </c>
      <c r="E53" s="155">
        <v>2</v>
      </c>
      <c r="F53" s="155" t="s">
        <v>9213</v>
      </c>
      <c r="G53" s="156" t="s">
        <v>9214</v>
      </c>
      <c r="H53" s="155" t="s">
        <v>9054</v>
      </c>
      <c r="I53" s="157" t="s">
        <v>9092</v>
      </c>
      <c r="J53" s="158" t="s">
        <v>7</v>
      </c>
      <c r="K53" s="159" t="s">
        <v>9056</v>
      </c>
      <c r="L53" s="155"/>
      <c r="M53" s="158"/>
      <c r="N53" s="214" t="s">
        <v>3040</v>
      </c>
    </row>
    <row r="54" spans="1:14" ht="22.95" customHeight="1">
      <c r="A54" s="155" t="s">
        <v>9215</v>
      </c>
      <c r="B54" s="155">
        <v>3676</v>
      </c>
      <c r="C54" s="156" t="s">
        <v>635</v>
      </c>
      <c r="D54" s="156" t="str">
        <f t="shared" si="0"/>
        <v>三重田心店1</v>
      </c>
      <c r="E54" s="155">
        <v>1</v>
      </c>
      <c r="F54" s="155" t="s">
        <v>9216</v>
      </c>
      <c r="G54" s="160" t="s">
        <v>9217</v>
      </c>
      <c r="H54" s="155" t="s">
        <v>9060</v>
      </c>
      <c r="I54" s="157" t="s">
        <v>9061</v>
      </c>
      <c r="J54" s="158" t="s">
        <v>7</v>
      </c>
      <c r="K54" s="159" t="s">
        <v>9056</v>
      </c>
      <c r="L54" s="155"/>
      <c r="M54" s="158"/>
      <c r="N54" s="214" t="s">
        <v>3040</v>
      </c>
    </row>
    <row r="55" spans="1:14" ht="22.95" customHeight="1">
      <c r="A55" s="155" t="s">
        <v>9218</v>
      </c>
      <c r="B55" s="155">
        <v>3676</v>
      </c>
      <c r="C55" s="156" t="s">
        <v>635</v>
      </c>
      <c r="D55" s="156" t="str">
        <f t="shared" si="0"/>
        <v>三重田心店2</v>
      </c>
      <c r="E55" s="155">
        <v>2</v>
      </c>
      <c r="F55" s="155" t="s">
        <v>9219</v>
      </c>
      <c r="G55" s="156" t="s">
        <v>9220</v>
      </c>
      <c r="H55" s="155" t="s">
        <v>9060</v>
      </c>
      <c r="I55" s="157" t="s">
        <v>9055</v>
      </c>
      <c r="J55" s="158" t="s">
        <v>7</v>
      </c>
      <c r="K55" s="159" t="s">
        <v>9056</v>
      </c>
      <c r="L55" s="155"/>
      <c r="M55" s="158"/>
      <c r="N55" s="214" t="s">
        <v>3040</v>
      </c>
    </row>
    <row r="56" spans="1:14" ht="22.95" customHeight="1">
      <c r="A56" s="155" t="s">
        <v>9221</v>
      </c>
      <c r="B56" s="155">
        <v>4539</v>
      </c>
      <c r="C56" s="156" t="s">
        <v>625</v>
      </c>
      <c r="D56" s="156" t="str">
        <f t="shared" si="0"/>
        <v>三重自信店1</v>
      </c>
      <c r="E56" s="155">
        <v>1</v>
      </c>
      <c r="F56" s="155" t="s">
        <v>9222</v>
      </c>
      <c r="G56" s="156" t="s">
        <v>9223</v>
      </c>
      <c r="H56" s="155" t="s">
        <v>9060</v>
      </c>
      <c r="I56" s="157" t="s">
        <v>9061</v>
      </c>
      <c r="J56" s="158" t="s">
        <v>7</v>
      </c>
      <c r="K56" s="159" t="s">
        <v>9056</v>
      </c>
      <c r="L56" s="155"/>
      <c r="M56" s="158"/>
      <c r="N56" s="214" t="s">
        <v>3040</v>
      </c>
    </row>
    <row r="57" spans="1:14" ht="22.95" customHeight="1">
      <c r="A57" s="155" t="s">
        <v>9224</v>
      </c>
      <c r="B57" s="155">
        <v>4539</v>
      </c>
      <c r="C57" s="156" t="s">
        <v>625</v>
      </c>
      <c r="D57" s="156" t="str">
        <f t="shared" si="0"/>
        <v>三重自信店2</v>
      </c>
      <c r="E57" s="155">
        <v>2</v>
      </c>
      <c r="F57" s="155" t="s">
        <v>9225</v>
      </c>
      <c r="G57" s="156" t="s">
        <v>9226</v>
      </c>
      <c r="H57" s="155" t="s">
        <v>9060</v>
      </c>
      <c r="I57" s="157" t="s">
        <v>9061</v>
      </c>
      <c r="J57" s="158" t="s">
        <v>7</v>
      </c>
      <c r="K57" s="159" t="s">
        <v>9056</v>
      </c>
      <c r="L57" s="155"/>
      <c r="M57" s="158"/>
      <c r="N57" s="214" t="s">
        <v>3040</v>
      </c>
    </row>
    <row r="58" spans="1:14" ht="22.95" customHeight="1">
      <c r="A58" s="155" t="s">
        <v>9227</v>
      </c>
      <c r="B58" s="155">
        <v>3623</v>
      </c>
      <c r="C58" s="156" t="s">
        <v>145</v>
      </c>
      <c r="D58" s="156" t="str">
        <f t="shared" si="0"/>
        <v>三重自強店1</v>
      </c>
      <c r="E58" s="155">
        <v>1</v>
      </c>
      <c r="F58" s="155" t="s">
        <v>9228</v>
      </c>
      <c r="G58" s="156" t="s">
        <v>9229</v>
      </c>
      <c r="H58" s="155" t="s">
        <v>9060</v>
      </c>
      <c r="I58" s="157" t="s">
        <v>9061</v>
      </c>
      <c r="J58" s="158" t="s">
        <v>7</v>
      </c>
      <c r="K58" s="159" t="s">
        <v>9056</v>
      </c>
      <c r="L58" s="155"/>
      <c r="M58" s="158"/>
      <c r="N58" s="214" t="s">
        <v>3040</v>
      </c>
    </row>
    <row r="59" spans="1:14" ht="22.95" customHeight="1">
      <c r="A59" s="155" t="s">
        <v>9230</v>
      </c>
      <c r="B59" s="155">
        <v>3623</v>
      </c>
      <c r="C59" s="156" t="s">
        <v>145</v>
      </c>
      <c r="D59" s="156" t="str">
        <f t="shared" si="0"/>
        <v>三重自強店2</v>
      </c>
      <c r="E59" s="155">
        <v>2</v>
      </c>
      <c r="F59" s="155" t="s">
        <v>9231</v>
      </c>
      <c r="G59" s="156" t="s">
        <v>9232</v>
      </c>
      <c r="H59" s="155" t="s">
        <v>9060</v>
      </c>
      <c r="I59" s="157" t="s">
        <v>9061</v>
      </c>
      <c r="J59" s="158" t="s">
        <v>7</v>
      </c>
      <c r="K59" s="159" t="s">
        <v>9056</v>
      </c>
      <c r="L59" s="155"/>
      <c r="M59" s="158"/>
      <c r="N59" s="214" t="s">
        <v>3040</v>
      </c>
    </row>
    <row r="60" spans="1:14" ht="22.95" customHeight="1">
      <c r="A60" s="155" t="s">
        <v>9233</v>
      </c>
      <c r="B60" s="155" t="s">
        <v>52</v>
      </c>
      <c r="C60" s="156" t="s">
        <v>172</v>
      </c>
      <c r="D60" s="156" t="str">
        <f t="shared" si="0"/>
        <v>三重車路頭1</v>
      </c>
      <c r="E60" s="155">
        <v>1</v>
      </c>
      <c r="F60" s="155" t="s">
        <v>9234</v>
      </c>
      <c r="G60" s="156" t="s">
        <v>9235</v>
      </c>
      <c r="H60" s="155" t="s">
        <v>9060</v>
      </c>
      <c r="I60" s="157" t="s">
        <v>9061</v>
      </c>
      <c r="J60" s="158" t="s">
        <v>7</v>
      </c>
      <c r="K60" s="159" t="s">
        <v>9056</v>
      </c>
      <c r="L60" s="155"/>
      <c r="M60" s="158"/>
      <c r="N60" s="214" t="s">
        <v>3040</v>
      </c>
    </row>
    <row r="61" spans="1:14" ht="22.95" customHeight="1">
      <c r="A61" s="155" t="s">
        <v>9236</v>
      </c>
      <c r="B61" s="155">
        <v>4977</v>
      </c>
      <c r="C61" s="156" t="s">
        <v>1063</v>
      </c>
      <c r="D61" s="156" t="str">
        <f t="shared" si="0"/>
        <v>三重初戀店1</v>
      </c>
      <c r="E61" s="155">
        <v>1</v>
      </c>
      <c r="F61" s="155" t="s">
        <v>9237</v>
      </c>
      <c r="G61" s="156" t="s">
        <v>9238</v>
      </c>
      <c r="H61" s="155" t="s">
        <v>9060</v>
      </c>
      <c r="I61" s="157" t="s">
        <v>9061</v>
      </c>
      <c r="J61" s="158" t="s">
        <v>7</v>
      </c>
      <c r="K61" s="159" t="s">
        <v>9056</v>
      </c>
      <c r="L61" s="155"/>
      <c r="M61" s="158"/>
      <c r="N61" s="214" t="s">
        <v>3040</v>
      </c>
    </row>
    <row r="62" spans="1:14" ht="22.95" customHeight="1">
      <c r="A62" s="155" t="s">
        <v>9239</v>
      </c>
      <c r="B62" s="155">
        <v>4977</v>
      </c>
      <c r="C62" s="156" t="s">
        <v>1063</v>
      </c>
      <c r="D62" s="156" t="str">
        <f t="shared" si="0"/>
        <v>三重初戀店2</v>
      </c>
      <c r="E62" s="155">
        <v>2</v>
      </c>
      <c r="F62" s="155" t="s">
        <v>9240</v>
      </c>
      <c r="G62" s="156" t="s">
        <v>9241</v>
      </c>
      <c r="H62" s="155" t="s">
        <v>9060</v>
      </c>
      <c r="I62" s="157" t="s">
        <v>9061</v>
      </c>
      <c r="J62" s="158" t="s">
        <v>7</v>
      </c>
      <c r="K62" s="159" t="s">
        <v>9056</v>
      </c>
      <c r="L62" s="155"/>
      <c r="M62" s="158"/>
      <c r="N62" s="214" t="s">
        <v>3040</v>
      </c>
    </row>
    <row r="63" spans="1:14" ht="22.95" customHeight="1">
      <c r="A63" s="155" t="s">
        <v>9242</v>
      </c>
      <c r="B63" s="155">
        <v>2935</v>
      </c>
      <c r="C63" s="156" t="s">
        <v>1288</v>
      </c>
      <c r="D63" s="156" t="str">
        <f t="shared" si="0"/>
        <v>三重夜市口1</v>
      </c>
      <c r="E63" s="155">
        <v>1</v>
      </c>
      <c r="F63" s="155" t="s">
        <v>9243</v>
      </c>
      <c r="G63" s="156" t="s">
        <v>9244</v>
      </c>
      <c r="H63" s="155" t="s">
        <v>9060</v>
      </c>
      <c r="I63" s="157" t="s">
        <v>9061</v>
      </c>
      <c r="J63" s="158" t="s">
        <v>7</v>
      </c>
      <c r="K63" s="159" t="s">
        <v>9056</v>
      </c>
      <c r="L63" s="155"/>
      <c r="M63" s="158"/>
      <c r="N63" s="214" t="s">
        <v>3040</v>
      </c>
    </row>
    <row r="64" spans="1:14" ht="22.95" customHeight="1">
      <c r="A64" s="155" t="s">
        <v>9245</v>
      </c>
      <c r="B64" s="155">
        <v>2935</v>
      </c>
      <c r="C64" s="156" t="s">
        <v>1288</v>
      </c>
      <c r="D64" s="156" t="str">
        <f t="shared" si="0"/>
        <v>三重夜市口2</v>
      </c>
      <c r="E64" s="155">
        <v>2</v>
      </c>
      <c r="F64" s="155" t="s">
        <v>9246</v>
      </c>
      <c r="G64" s="156" t="s">
        <v>9247</v>
      </c>
      <c r="H64" s="155" t="s">
        <v>9060</v>
      </c>
      <c r="I64" s="157" t="s">
        <v>9055</v>
      </c>
      <c r="J64" s="158" t="s">
        <v>7</v>
      </c>
      <c r="K64" s="159" t="s">
        <v>9056</v>
      </c>
      <c r="L64" s="155"/>
      <c r="M64" s="158"/>
      <c r="N64" s="214" t="s">
        <v>3040</v>
      </c>
    </row>
    <row r="65" spans="1:14" ht="22.95" customHeight="1">
      <c r="A65" s="155" t="s">
        <v>9248</v>
      </c>
      <c r="B65" s="155">
        <v>4084</v>
      </c>
      <c r="C65" s="156" t="s">
        <v>552</v>
      </c>
      <c r="D65" s="156" t="str">
        <f t="shared" si="0"/>
        <v>三重昌隆店1</v>
      </c>
      <c r="E65" s="155">
        <v>1</v>
      </c>
      <c r="F65" s="155" t="s">
        <v>9249</v>
      </c>
      <c r="G65" s="156" t="s">
        <v>9250</v>
      </c>
      <c r="H65" s="155" t="s">
        <v>9060</v>
      </c>
      <c r="I65" s="157" t="s">
        <v>9092</v>
      </c>
      <c r="J65" s="158" t="s">
        <v>7</v>
      </c>
      <c r="K65" s="159" t="s">
        <v>9056</v>
      </c>
      <c r="L65" s="155"/>
      <c r="M65" s="158"/>
      <c r="N65" s="214" t="s">
        <v>3040</v>
      </c>
    </row>
    <row r="66" spans="1:14" ht="22.95" customHeight="1">
      <c r="A66" s="155" t="s">
        <v>9251</v>
      </c>
      <c r="B66" s="155">
        <v>4084</v>
      </c>
      <c r="C66" s="156" t="s">
        <v>552</v>
      </c>
      <c r="D66" s="156" t="str">
        <f t="shared" ref="D66:D129" si="1">C66&amp;E66</f>
        <v>三重昌隆店2</v>
      </c>
      <c r="E66" s="155">
        <v>2</v>
      </c>
      <c r="F66" s="155" t="s">
        <v>9252</v>
      </c>
      <c r="G66" s="156" t="s">
        <v>9253</v>
      </c>
      <c r="H66" s="155" t="s">
        <v>9060</v>
      </c>
      <c r="I66" s="157" t="s">
        <v>9092</v>
      </c>
      <c r="J66" s="158" t="s">
        <v>7</v>
      </c>
      <c r="K66" s="159" t="s">
        <v>9056</v>
      </c>
      <c r="L66" s="155"/>
      <c r="M66" s="158"/>
      <c r="N66" s="214" t="s">
        <v>3040</v>
      </c>
    </row>
    <row r="67" spans="1:14" ht="22.95" customHeight="1">
      <c r="A67" s="155" t="s">
        <v>9254</v>
      </c>
      <c r="B67" s="155">
        <v>3983</v>
      </c>
      <c r="C67" s="156" t="s">
        <v>576</v>
      </c>
      <c r="D67" s="156" t="str">
        <f t="shared" si="1"/>
        <v>三重星光店1</v>
      </c>
      <c r="E67" s="155">
        <v>1</v>
      </c>
      <c r="F67" s="155" t="s">
        <v>9255</v>
      </c>
      <c r="G67" s="156" t="s">
        <v>9256</v>
      </c>
      <c r="H67" s="155" t="s">
        <v>9060</v>
      </c>
      <c r="I67" s="157" t="s">
        <v>9061</v>
      </c>
      <c r="J67" s="158" t="s">
        <v>7</v>
      </c>
      <c r="K67" s="159" t="s">
        <v>9056</v>
      </c>
      <c r="L67" s="155"/>
      <c r="M67" s="158"/>
      <c r="N67" s="214" t="s">
        <v>3040</v>
      </c>
    </row>
    <row r="68" spans="1:14" ht="22.95" customHeight="1">
      <c r="A68" s="155" t="s">
        <v>9257</v>
      </c>
      <c r="B68" s="155">
        <v>3890</v>
      </c>
      <c r="C68" s="156" t="s">
        <v>327</v>
      </c>
      <c r="D68" s="156" t="str">
        <f t="shared" si="1"/>
        <v>三重美堤店1</v>
      </c>
      <c r="E68" s="155">
        <v>1</v>
      </c>
      <c r="F68" s="155" t="s">
        <v>9258</v>
      </c>
      <c r="G68" s="156" t="s">
        <v>9259</v>
      </c>
      <c r="H68" s="155" t="s">
        <v>9060</v>
      </c>
      <c r="I68" s="157" t="s">
        <v>9260</v>
      </c>
      <c r="J68" s="158" t="s">
        <v>7</v>
      </c>
      <c r="K68" s="159" t="s">
        <v>9056</v>
      </c>
      <c r="L68" s="155"/>
      <c r="M68" s="158"/>
      <c r="N68" s="214" t="s">
        <v>3040</v>
      </c>
    </row>
    <row r="69" spans="1:14" ht="22.95" customHeight="1">
      <c r="A69" s="155" t="s">
        <v>9261</v>
      </c>
      <c r="B69" s="155">
        <v>3890</v>
      </c>
      <c r="C69" s="156" t="s">
        <v>327</v>
      </c>
      <c r="D69" s="156" t="str">
        <f t="shared" si="1"/>
        <v>三重美堤店2</v>
      </c>
      <c r="E69" s="155">
        <v>2</v>
      </c>
      <c r="F69" s="155" t="s">
        <v>9262</v>
      </c>
      <c r="G69" s="156" t="s">
        <v>9263</v>
      </c>
      <c r="H69" s="155" t="s">
        <v>9060</v>
      </c>
      <c r="I69" s="157" t="s">
        <v>9260</v>
      </c>
      <c r="J69" s="158" t="s">
        <v>7</v>
      </c>
      <c r="K69" s="159" t="s">
        <v>9056</v>
      </c>
      <c r="L69" s="155"/>
      <c r="M69" s="158"/>
      <c r="N69" s="214" t="s">
        <v>3040</v>
      </c>
    </row>
    <row r="70" spans="1:14" ht="22.95" customHeight="1">
      <c r="A70" s="155" t="s">
        <v>9264</v>
      </c>
      <c r="B70" s="155">
        <v>4260</v>
      </c>
      <c r="C70" s="156" t="s">
        <v>556</v>
      </c>
      <c r="D70" s="156" t="str">
        <f t="shared" si="1"/>
        <v>三重重高店1</v>
      </c>
      <c r="E70" s="155">
        <v>1</v>
      </c>
      <c r="F70" s="155" t="s">
        <v>9265</v>
      </c>
      <c r="G70" s="156" t="s">
        <v>9266</v>
      </c>
      <c r="H70" s="155" t="s">
        <v>9060</v>
      </c>
      <c r="I70" s="157" t="s">
        <v>9061</v>
      </c>
      <c r="J70" s="158" t="s">
        <v>7</v>
      </c>
      <c r="K70" s="159" t="s">
        <v>9056</v>
      </c>
      <c r="L70" s="155"/>
      <c r="M70" s="158"/>
      <c r="N70" s="214" t="s">
        <v>3040</v>
      </c>
    </row>
    <row r="71" spans="1:14" ht="22.95" customHeight="1">
      <c r="A71" s="155" t="s">
        <v>9267</v>
      </c>
      <c r="B71" s="155">
        <v>4260</v>
      </c>
      <c r="C71" s="156" t="s">
        <v>556</v>
      </c>
      <c r="D71" s="156" t="str">
        <f t="shared" si="1"/>
        <v>三重重高店2</v>
      </c>
      <c r="E71" s="155">
        <v>2</v>
      </c>
      <c r="F71" s="155" t="s">
        <v>9268</v>
      </c>
      <c r="G71" s="156" t="s">
        <v>9269</v>
      </c>
      <c r="H71" s="155" t="s">
        <v>9060</v>
      </c>
      <c r="I71" s="157" t="s">
        <v>9061</v>
      </c>
      <c r="J71" s="158" t="s">
        <v>7</v>
      </c>
      <c r="K71" s="159" t="s">
        <v>9056</v>
      </c>
      <c r="L71" s="155"/>
      <c r="M71" s="158"/>
      <c r="N71" s="214" t="s">
        <v>3040</v>
      </c>
    </row>
    <row r="72" spans="1:14" ht="22.95" customHeight="1">
      <c r="A72" s="155" t="s">
        <v>9270</v>
      </c>
      <c r="B72" s="155">
        <v>3741</v>
      </c>
      <c r="C72" s="156" t="s">
        <v>1272</v>
      </c>
      <c r="D72" s="156" t="str">
        <f t="shared" si="1"/>
        <v>三重重新三1</v>
      </c>
      <c r="E72" s="155">
        <v>1</v>
      </c>
      <c r="F72" s="155" t="s">
        <v>9271</v>
      </c>
      <c r="G72" s="156" t="s">
        <v>9272</v>
      </c>
      <c r="H72" s="155" t="s">
        <v>9060</v>
      </c>
      <c r="I72" s="157" t="s">
        <v>9061</v>
      </c>
      <c r="J72" s="158" t="s">
        <v>7</v>
      </c>
      <c r="K72" s="159" t="s">
        <v>9056</v>
      </c>
      <c r="L72" s="155"/>
      <c r="M72" s="158"/>
      <c r="N72" s="214" t="s">
        <v>3040</v>
      </c>
    </row>
    <row r="73" spans="1:14" ht="22.95" customHeight="1">
      <c r="A73" s="155" t="s">
        <v>9273</v>
      </c>
      <c r="B73" s="155">
        <v>3741</v>
      </c>
      <c r="C73" s="156" t="s">
        <v>1272</v>
      </c>
      <c r="D73" s="156" t="str">
        <f t="shared" si="1"/>
        <v>三重重新三2</v>
      </c>
      <c r="E73" s="155">
        <v>2</v>
      </c>
      <c r="F73" s="155" t="s">
        <v>9274</v>
      </c>
      <c r="G73" s="156" t="s">
        <v>9275</v>
      </c>
      <c r="H73" s="155" t="s">
        <v>9060</v>
      </c>
      <c r="I73" s="157" t="s">
        <v>9061</v>
      </c>
      <c r="J73" s="158" t="s">
        <v>7</v>
      </c>
      <c r="K73" s="159" t="s">
        <v>9056</v>
      </c>
      <c r="L73" s="155"/>
      <c r="M73" s="158"/>
      <c r="N73" s="214" t="s">
        <v>3040</v>
      </c>
    </row>
    <row r="74" spans="1:14" ht="22.95" customHeight="1">
      <c r="A74" s="155" t="s">
        <v>9276</v>
      </c>
      <c r="B74" s="155" t="s">
        <v>44</v>
      </c>
      <c r="C74" s="156" t="s">
        <v>548</v>
      </c>
      <c r="D74" s="156" t="str">
        <f t="shared" si="1"/>
        <v>三重重新店1</v>
      </c>
      <c r="E74" s="155">
        <v>1</v>
      </c>
      <c r="F74" s="155" t="s">
        <v>9277</v>
      </c>
      <c r="G74" s="156" t="s">
        <v>9278</v>
      </c>
      <c r="H74" s="155" t="s">
        <v>9060</v>
      </c>
      <c r="I74" s="157" t="s">
        <v>9092</v>
      </c>
      <c r="J74" s="158" t="s">
        <v>7</v>
      </c>
      <c r="K74" s="159" t="s">
        <v>9056</v>
      </c>
      <c r="L74" s="155"/>
      <c r="M74" s="158"/>
      <c r="N74" s="214" t="s">
        <v>3040</v>
      </c>
    </row>
    <row r="75" spans="1:14" ht="22.95" customHeight="1">
      <c r="A75" s="155" t="s">
        <v>9279</v>
      </c>
      <c r="B75" s="155" t="s">
        <v>44</v>
      </c>
      <c r="C75" s="156" t="s">
        <v>548</v>
      </c>
      <c r="D75" s="156" t="str">
        <f t="shared" si="1"/>
        <v>三重重新店2</v>
      </c>
      <c r="E75" s="155">
        <v>2</v>
      </c>
      <c r="F75" s="155" t="s">
        <v>9280</v>
      </c>
      <c r="G75" s="156" t="s">
        <v>9281</v>
      </c>
      <c r="H75" s="155" t="s">
        <v>9060</v>
      </c>
      <c r="I75" s="157" t="s">
        <v>9092</v>
      </c>
      <c r="J75" s="158" t="s">
        <v>7</v>
      </c>
      <c r="K75" s="159" t="s">
        <v>9056</v>
      </c>
      <c r="L75" s="155"/>
      <c r="M75" s="158"/>
      <c r="N75" s="214" t="s">
        <v>3040</v>
      </c>
    </row>
    <row r="76" spans="1:14" ht="22.95" customHeight="1">
      <c r="A76" s="155" t="s">
        <v>9282</v>
      </c>
      <c r="B76" s="155">
        <v>3627</v>
      </c>
      <c r="C76" s="156" t="s">
        <v>144</v>
      </c>
      <c r="D76" s="156" t="str">
        <f t="shared" si="1"/>
        <v>三重重新橋1</v>
      </c>
      <c r="E76" s="155">
        <v>1</v>
      </c>
      <c r="F76" s="155" t="s">
        <v>9283</v>
      </c>
      <c r="G76" s="156" t="s">
        <v>9284</v>
      </c>
      <c r="H76" s="155" t="s">
        <v>9054</v>
      </c>
      <c r="I76" s="157" t="s">
        <v>9061</v>
      </c>
      <c r="J76" s="158" t="s">
        <v>7</v>
      </c>
      <c r="K76" s="159" t="s">
        <v>9056</v>
      </c>
      <c r="L76" s="155"/>
      <c r="M76" s="158"/>
      <c r="N76" s="214" t="s">
        <v>3040</v>
      </c>
    </row>
    <row r="77" spans="1:14" ht="22.95" customHeight="1">
      <c r="A77" s="155" t="s">
        <v>9285</v>
      </c>
      <c r="B77" s="155">
        <v>3627</v>
      </c>
      <c r="C77" s="156" t="s">
        <v>144</v>
      </c>
      <c r="D77" s="156" t="str">
        <f t="shared" si="1"/>
        <v>三重重新橋2</v>
      </c>
      <c r="E77" s="155">
        <v>2</v>
      </c>
      <c r="F77" s="155" t="s">
        <v>9286</v>
      </c>
      <c r="G77" s="156" t="s">
        <v>9287</v>
      </c>
      <c r="H77" s="155" t="s">
        <v>9102</v>
      </c>
      <c r="I77" s="157" t="s">
        <v>9055</v>
      </c>
      <c r="J77" s="158" t="s">
        <v>7</v>
      </c>
      <c r="K77" s="159" t="s">
        <v>9056</v>
      </c>
      <c r="L77" s="155"/>
      <c r="M77" s="158"/>
      <c r="N77" s="214" t="s">
        <v>3040</v>
      </c>
    </row>
    <row r="78" spans="1:14" ht="22.95" customHeight="1">
      <c r="A78" s="155" t="s">
        <v>9288</v>
      </c>
      <c r="B78" s="155">
        <v>4804</v>
      </c>
      <c r="C78" s="156" t="s">
        <v>588</v>
      </c>
      <c r="D78" s="156" t="str">
        <f t="shared" si="1"/>
        <v>三重國隆店1</v>
      </c>
      <c r="E78" s="155">
        <v>1</v>
      </c>
      <c r="F78" s="155" t="s">
        <v>9289</v>
      </c>
      <c r="G78" s="156" t="s">
        <v>9290</v>
      </c>
      <c r="H78" s="155" t="s">
        <v>9102</v>
      </c>
      <c r="I78" s="157" t="s">
        <v>9055</v>
      </c>
      <c r="J78" s="158" t="s">
        <v>7</v>
      </c>
      <c r="K78" s="159" t="s">
        <v>9056</v>
      </c>
      <c r="L78" s="155"/>
      <c r="M78" s="158"/>
      <c r="N78" s="214" t="s">
        <v>3040</v>
      </c>
    </row>
    <row r="79" spans="1:14" ht="22.95" customHeight="1">
      <c r="A79" s="155" t="s">
        <v>9291</v>
      </c>
      <c r="B79" s="155">
        <v>4804</v>
      </c>
      <c r="C79" s="156" t="s">
        <v>588</v>
      </c>
      <c r="D79" s="156" t="str">
        <f t="shared" si="1"/>
        <v>三重國隆店2</v>
      </c>
      <c r="E79" s="155">
        <v>2</v>
      </c>
      <c r="F79" s="155" t="s">
        <v>9292</v>
      </c>
      <c r="G79" s="156" t="s">
        <v>9293</v>
      </c>
      <c r="H79" s="155" t="s">
        <v>9054</v>
      </c>
      <c r="I79" s="157" t="s">
        <v>9061</v>
      </c>
      <c r="J79" s="158" t="s">
        <v>7</v>
      </c>
      <c r="K79" s="159" t="s">
        <v>9056</v>
      </c>
      <c r="L79" s="155"/>
      <c r="M79" s="158"/>
      <c r="N79" s="214" t="s">
        <v>3040</v>
      </c>
    </row>
    <row r="80" spans="1:14" ht="22.95" customHeight="1">
      <c r="A80" s="155" t="s">
        <v>9294</v>
      </c>
      <c r="B80" s="155">
        <v>4698</v>
      </c>
      <c r="C80" s="156" t="s">
        <v>1173</v>
      </c>
      <c r="D80" s="156" t="str">
        <f t="shared" si="1"/>
        <v>三重頂崁店1</v>
      </c>
      <c r="E80" s="155">
        <v>1</v>
      </c>
      <c r="F80" s="155" t="s">
        <v>9295</v>
      </c>
      <c r="G80" s="156" t="s">
        <v>9296</v>
      </c>
      <c r="H80" s="155" t="s">
        <v>9102</v>
      </c>
      <c r="I80" s="157" t="s">
        <v>9061</v>
      </c>
      <c r="J80" s="158" t="s">
        <v>7</v>
      </c>
      <c r="K80" s="159" t="s">
        <v>9056</v>
      </c>
      <c r="L80" s="155"/>
      <c r="M80" s="158"/>
      <c r="N80" s="214" t="s">
        <v>3040</v>
      </c>
    </row>
    <row r="81" spans="1:14" ht="22.95" customHeight="1">
      <c r="A81" s="155" t="s">
        <v>9297</v>
      </c>
      <c r="B81" s="155">
        <v>4698</v>
      </c>
      <c r="C81" s="156" t="s">
        <v>1173</v>
      </c>
      <c r="D81" s="156" t="str">
        <f t="shared" si="1"/>
        <v>三重頂崁店2</v>
      </c>
      <c r="E81" s="155">
        <v>2</v>
      </c>
      <c r="F81" s="155" t="s">
        <v>9298</v>
      </c>
      <c r="G81" s="156" t="s">
        <v>9299</v>
      </c>
      <c r="H81" s="155" t="s">
        <v>9102</v>
      </c>
      <c r="I81" s="157" t="s">
        <v>9061</v>
      </c>
      <c r="J81" s="158" t="s">
        <v>7</v>
      </c>
      <c r="K81" s="159" t="s">
        <v>9056</v>
      </c>
      <c r="L81" s="155"/>
      <c r="M81" s="158"/>
      <c r="N81" s="214" t="s">
        <v>3040</v>
      </c>
    </row>
    <row r="82" spans="1:14" ht="22.95" customHeight="1">
      <c r="A82" s="155" t="s">
        <v>9300</v>
      </c>
      <c r="B82" s="155">
        <v>3796</v>
      </c>
      <c r="C82" s="156" t="s">
        <v>1607</v>
      </c>
      <c r="D82" s="156" t="str">
        <f t="shared" si="1"/>
        <v>三重進安店1</v>
      </c>
      <c r="E82" s="155">
        <v>1</v>
      </c>
      <c r="F82" s="155" t="s">
        <v>9301</v>
      </c>
      <c r="G82" s="156" t="s">
        <v>9302</v>
      </c>
      <c r="H82" s="155" t="s">
        <v>9060</v>
      </c>
      <c r="I82" s="157" t="s">
        <v>9055</v>
      </c>
      <c r="J82" s="158" t="s">
        <v>7</v>
      </c>
      <c r="K82" s="159" t="s">
        <v>9056</v>
      </c>
      <c r="L82" s="155"/>
      <c r="M82" s="158"/>
      <c r="N82" s="214" t="s">
        <v>3040</v>
      </c>
    </row>
    <row r="83" spans="1:14" ht="22.95" customHeight="1">
      <c r="A83" s="155" t="s">
        <v>9303</v>
      </c>
      <c r="B83" s="155">
        <v>3796</v>
      </c>
      <c r="C83" s="156" t="s">
        <v>1607</v>
      </c>
      <c r="D83" s="156" t="str">
        <f t="shared" si="1"/>
        <v>三重進安店2</v>
      </c>
      <c r="E83" s="155">
        <v>2</v>
      </c>
      <c r="F83" s="155" t="s">
        <v>9304</v>
      </c>
      <c r="G83" s="156" t="s">
        <v>9305</v>
      </c>
      <c r="H83" s="155" t="s">
        <v>9060</v>
      </c>
      <c r="I83" s="157" t="s">
        <v>9061</v>
      </c>
      <c r="J83" s="158" t="s">
        <v>7</v>
      </c>
      <c r="K83" s="159" t="s">
        <v>9056</v>
      </c>
      <c r="L83" s="155"/>
      <c r="M83" s="158"/>
      <c r="N83" s="214" t="s">
        <v>3040</v>
      </c>
    </row>
    <row r="84" spans="1:14" ht="22.95" customHeight="1">
      <c r="A84" s="155" t="s">
        <v>9306</v>
      </c>
      <c r="B84" s="155">
        <v>4191</v>
      </c>
      <c r="C84" s="156" t="s">
        <v>371</v>
      </c>
      <c r="D84" s="156" t="str">
        <f t="shared" si="1"/>
        <v>三重溪美店1</v>
      </c>
      <c r="E84" s="155">
        <v>1</v>
      </c>
      <c r="F84" s="155" t="s">
        <v>9307</v>
      </c>
      <c r="G84" s="156" t="s">
        <v>9308</v>
      </c>
      <c r="H84" s="155" t="s">
        <v>9054</v>
      </c>
      <c r="I84" s="157" t="s">
        <v>9092</v>
      </c>
      <c r="J84" s="158" t="s">
        <v>7</v>
      </c>
      <c r="K84" s="159" t="s">
        <v>9056</v>
      </c>
      <c r="L84" s="155"/>
      <c r="M84" s="158"/>
      <c r="N84" s="214" t="s">
        <v>3040</v>
      </c>
    </row>
    <row r="85" spans="1:14" ht="22.95" customHeight="1">
      <c r="A85" s="155" t="s">
        <v>9309</v>
      </c>
      <c r="B85" s="155">
        <v>4191</v>
      </c>
      <c r="C85" s="156" t="s">
        <v>371</v>
      </c>
      <c r="D85" s="156" t="str">
        <f t="shared" si="1"/>
        <v>三重溪美店2</v>
      </c>
      <c r="E85" s="155">
        <v>2</v>
      </c>
      <c r="F85" s="155" t="s">
        <v>9310</v>
      </c>
      <c r="G85" s="156" t="s">
        <v>9311</v>
      </c>
      <c r="H85" s="155" t="s">
        <v>9102</v>
      </c>
      <c r="I85" s="157" t="s">
        <v>9092</v>
      </c>
      <c r="J85" s="158" t="s">
        <v>7</v>
      </c>
      <c r="K85" s="159" t="s">
        <v>9056</v>
      </c>
      <c r="L85" s="155"/>
      <c r="M85" s="158"/>
      <c r="N85" s="214" t="s">
        <v>3040</v>
      </c>
    </row>
    <row r="86" spans="1:14" ht="22.95" customHeight="1">
      <c r="A86" s="155" t="s">
        <v>9312</v>
      </c>
      <c r="B86" s="155">
        <v>2222</v>
      </c>
      <c r="C86" s="156" t="s">
        <v>141</v>
      </c>
      <c r="D86" s="156" t="str">
        <f t="shared" si="1"/>
        <v>三重義天店1</v>
      </c>
      <c r="E86" s="155">
        <v>1</v>
      </c>
      <c r="F86" s="155" t="s">
        <v>9313</v>
      </c>
      <c r="G86" s="156" t="s">
        <v>9314</v>
      </c>
      <c r="H86" s="155" t="s">
        <v>9054</v>
      </c>
      <c r="I86" s="157" t="s">
        <v>9061</v>
      </c>
      <c r="J86" s="158" t="s">
        <v>7</v>
      </c>
      <c r="K86" s="159" t="s">
        <v>9056</v>
      </c>
      <c r="L86" s="155"/>
      <c r="M86" s="158"/>
      <c r="N86" s="214" t="s">
        <v>3040</v>
      </c>
    </row>
    <row r="87" spans="1:14" ht="22.95" customHeight="1">
      <c r="A87" s="155" t="s">
        <v>9315</v>
      </c>
      <c r="B87" s="155">
        <v>2222</v>
      </c>
      <c r="C87" s="156" t="s">
        <v>141</v>
      </c>
      <c r="D87" s="156" t="str">
        <f t="shared" si="1"/>
        <v>三重義天店2</v>
      </c>
      <c r="E87" s="155">
        <v>2</v>
      </c>
      <c r="F87" s="155" t="s">
        <v>9316</v>
      </c>
      <c r="G87" s="156" t="s">
        <v>9317</v>
      </c>
      <c r="H87" s="155" t="s">
        <v>9060</v>
      </c>
      <c r="I87" s="157" t="s">
        <v>9055</v>
      </c>
      <c r="J87" s="158" t="s">
        <v>7</v>
      </c>
      <c r="K87" s="159" t="s">
        <v>9056</v>
      </c>
      <c r="L87" s="155"/>
      <c r="M87" s="158"/>
      <c r="N87" s="214" t="s">
        <v>3040</v>
      </c>
    </row>
    <row r="88" spans="1:14" ht="22.95" customHeight="1">
      <c r="A88" s="155" t="s">
        <v>9318</v>
      </c>
      <c r="B88" s="155">
        <v>3811</v>
      </c>
      <c r="C88" s="156" t="s">
        <v>1531</v>
      </c>
      <c r="D88" s="156" t="str">
        <f t="shared" si="1"/>
        <v>三重碧華公園1</v>
      </c>
      <c r="E88" s="155">
        <v>1</v>
      </c>
      <c r="F88" s="155" t="s">
        <v>9319</v>
      </c>
      <c r="G88" s="156" t="s">
        <v>9320</v>
      </c>
      <c r="H88" s="155" t="s">
        <v>9060</v>
      </c>
      <c r="I88" s="157" t="s">
        <v>9092</v>
      </c>
      <c r="J88" s="158" t="s">
        <v>7</v>
      </c>
      <c r="K88" s="159" t="s">
        <v>9056</v>
      </c>
      <c r="L88" s="155"/>
      <c r="M88" s="158"/>
      <c r="N88" s="214" t="s">
        <v>3040</v>
      </c>
    </row>
    <row r="89" spans="1:14" ht="22.95" customHeight="1">
      <c r="A89" s="155" t="s">
        <v>9321</v>
      </c>
      <c r="B89" s="155">
        <v>3811</v>
      </c>
      <c r="C89" s="156" t="s">
        <v>1531</v>
      </c>
      <c r="D89" s="156" t="str">
        <f t="shared" si="1"/>
        <v>三重碧華公園2</v>
      </c>
      <c r="E89" s="155">
        <v>2</v>
      </c>
      <c r="F89" s="155" t="s">
        <v>9322</v>
      </c>
      <c r="G89" s="156" t="s">
        <v>9323</v>
      </c>
      <c r="H89" s="155" t="s">
        <v>9060</v>
      </c>
      <c r="I89" s="157" t="s">
        <v>9092</v>
      </c>
      <c r="J89" s="158" t="s">
        <v>7</v>
      </c>
      <c r="K89" s="159" t="s">
        <v>9056</v>
      </c>
      <c r="L89" s="155"/>
      <c r="M89" s="158"/>
      <c r="N89" s="214" t="s">
        <v>3040</v>
      </c>
    </row>
    <row r="90" spans="1:14" ht="22.95" customHeight="1">
      <c r="A90" s="155" t="s">
        <v>9324</v>
      </c>
      <c r="B90" s="155">
        <v>3957</v>
      </c>
      <c r="C90" s="156" t="s">
        <v>1644</v>
      </c>
      <c r="D90" s="156" t="str">
        <f t="shared" si="1"/>
        <v>三重福仁店1</v>
      </c>
      <c r="E90" s="155">
        <v>1</v>
      </c>
      <c r="F90" s="155" t="s">
        <v>9325</v>
      </c>
      <c r="G90" s="156" t="s">
        <v>9326</v>
      </c>
      <c r="H90" s="155" t="s">
        <v>9060</v>
      </c>
      <c r="I90" s="157" t="s">
        <v>9061</v>
      </c>
      <c r="J90" s="158" t="s">
        <v>7</v>
      </c>
      <c r="K90" s="159" t="s">
        <v>9056</v>
      </c>
      <c r="L90" s="155"/>
      <c r="M90" s="158"/>
      <c r="N90" s="214" t="s">
        <v>3040</v>
      </c>
    </row>
    <row r="91" spans="1:14" ht="22.95" customHeight="1">
      <c r="A91" s="155" t="s">
        <v>9327</v>
      </c>
      <c r="B91" s="155">
        <v>3957</v>
      </c>
      <c r="C91" s="156" t="s">
        <v>1644</v>
      </c>
      <c r="D91" s="156" t="str">
        <f t="shared" si="1"/>
        <v>三重福仁店2</v>
      </c>
      <c r="E91" s="155">
        <v>2</v>
      </c>
      <c r="F91" s="155" t="s">
        <v>9328</v>
      </c>
      <c r="G91" s="156" t="s">
        <v>9329</v>
      </c>
      <c r="H91" s="155" t="s">
        <v>9060</v>
      </c>
      <c r="I91" s="157" t="s">
        <v>9061</v>
      </c>
      <c r="J91" s="158" t="s">
        <v>7</v>
      </c>
      <c r="K91" s="159" t="s">
        <v>9056</v>
      </c>
      <c r="L91" s="155"/>
      <c r="M91" s="158"/>
      <c r="N91" s="214" t="s">
        <v>3040</v>
      </c>
    </row>
    <row r="92" spans="1:14" ht="22.95" customHeight="1">
      <c r="A92" s="155" t="s">
        <v>9330</v>
      </c>
      <c r="B92" s="155">
        <v>4210</v>
      </c>
      <c r="C92" s="156" t="s">
        <v>168</v>
      </c>
      <c r="D92" s="156" t="str">
        <f t="shared" si="1"/>
        <v>三重福華店1</v>
      </c>
      <c r="E92" s="155">
        <v>1</v>
      </c>
      <c r="F92" s="155" t="s">
        <v>9331</v>
      </c>
      <c r="G92" s="156" t="s">
        <v>9332</v>
      </c>
      <c r="H92" s="155" t="s">
        <v>9102</v>
      </c>
      <c r="I92" s="157" t="s">
        <v>9061</v>
      </c>
      <c r="J92" s="158" t="s">
        <v>7</v>
      </c>
      <c r="K92" s="159" t="s">
        <v>9056</v>
      </c>
      <c r="L92" s="155"/>
      <c r="M92" s="158"/>
      <c r="N92" s="214" t="s">
        <v>3040</v>
      </c>
    </row>
    <row r="93" spans="1:14" ht="22.95" customHeight="1">
      <c r="A93" s="155" t="s">
        <v>9333</v>
      </c>
      <c r="B93" s="155">
        <v>4210</v>
      </c>
      <c r="C93" s="156" t="s">
        <v>168</v>
      </c>
      <c r="D93" s="156" t="str">
        <f t="shared" si="1"/>
        <v>三重福華店2</v>
      </c>
      <c r="E93" s="155">
        <v>2</v>
      </c>
      <c r="F93" s="155" t="s">
        <v>9334</v>
      </c>
      <c r="G93" s="156" t="s">
        <v>9335</v>
      </c>
      <c r="H93" s="155" t="s">
        <v>9102</v>
      </c>
      <c r="I93" s="157" t="s">
        <v>9061</v>
      </c>
      <c r="J93" s="158" t="s">
        <v>7</v>
      </c>
      <c r="K93" s="159" t="s">
        <v>9056</v>
      </c>
      <c r="L93" s="155"/>
      <c r="M93" s="158"/>
      <c r="N93" s="214" t="s">
        <v>3040</v>
      </c>
    </row>
    <row r="94" spans="1:14" ht="22.95" customHeight="1">
      <c r="A94" s="155" t="s">
        <v>9336</v>
      </c>
      <c r="B94" s="155" t="s">
        <v>71</v>
      </c>
      <c r="C94" s="156" t="s">
        <v>1615</v>
      </c>
      <c r="D94" s="156" t="str">
        <f t="shared" si="1"/>
        <v>三重維德店2</v>
      </c>
      <c r="E94" s="155">
        <v>2</v>
      </c>
      <c r="F94" s="155" t="s">
        <v>9337</v>
      </c>
      <c r="G94" s="156" t="s">
        <v>9338</v>
      </c>
      <c r="H94" s="155" t="s">
        <v>9060</v>
      </c>
      <c r="I94" s="157" t="s">
        <v>9061</v>
      </c>
      <c r="J94" s="158" t="s">
        <v>7</v>
      </c>
      <c r="K94" s="159" t="s">
        <v>9056</v>
      </c>
      <c r="L94" s="155"/>
      <c r="M94" s="158"/>
      <c r="N94" s="214" t="s">
        <v>3040</v>
      </c>
    </row>
    <row r="95" spans="1:14" ht="22.95" customHeight="1">
      <c r="A95" s="155" t="s">
        <v>9339</v>
      </c>
      <c r="B95" s="155">
        <v>4155</v>
      </c>
      <c r="C95" s="156" t="s">
        <v>510</v>
      </c>
      <c r="D95" s="156" t="str">
        <f t="shared" si="1"/>
        <v>三重穀保店1</v>
      </c>
      <c r="E95" s="155">
        <v>1</v>
      </c>
      <c r="F95" s="155" t="s">
        <v>9340</v>
      </c>
      <c r="G95" s="156" t="s">
        <v>9341</v>
      </c>
      <c r="H95" s="155" t="s">
        <v>9054</v>
      </c>
      <c r="I95" s="157" t="s">
        <v>9061</v>
      </c>
      <c r="J95" s="158" t="s">
        <v>7</v>
      </c>
      <c r="K95" s="159" t="s">
        <v>9056</v>
      </c>
      <c r="L95" s="155"/>
      <c r="M95" s="158"/>
      <c r="N95" s="214" t="s">
        <v>3040</v>
      </c>
    </row>
    <row r="96" spans="1:14" ht="22.95" customHeight="1">
      <c r="A96" s="155" t="s">
        <v>9342</v>
      </c>
      <c r="B96" s="155">
        <v>4196</v>
      </c>
      <c r="C96" s="156" t="s">
        <v>150</v>
      </c>
      <c r="D96" s="156" t="str">
        <f t="shared" si="1"/>
        <v>三重蝶愛店1</v>
      </c>
      <c r="E96" s="155">
        <v>1</v>
      </c>
      <c r="F96" s="155" t="s">
        <v>9343</v>
      </c>
      <c r="G96" s="156" t="s">
        <v>9344</v>
      </c>
      <c r="H96" s="155" t="s">
        <v>9060</v>
      </c>
      <c r="I96" s="157" t="s">
        <v>9061</v>
      </c>
      <c r="J96" s="158" t="s">
        <v>7</v>
      </c>
      <c r="K96" s="159" t="s">
        <v>9056</v>
      </c>
      <c r="L96" s="155"/>
      <c r="M96" s="158"/>
      <c r="N96" s="214" t="s">
        <v>3040</v>
      </c>
    </row>
    <row r="97" spans="1:14" ht="22.95" customHeight="1">
      <c r="A97" s="155" t="s">
        <v>9345</v>
      </c>
      <c r="B97" s="155">
        <v>4196</v>
      </c>
      <c r="C97" s="156" t="s">
        <v>150</v>
      </c>
      <c r="D97" s="156" t="str">
        <f t="shared" si="1"/>
        <v>三重蝶愛店2</v>
      </c>
      <c r="E97" s="155">
        <v>2</v>
      </c>
      <c r="F97" s="155" t="s">
        <v>9346</v>
      </c>
      <c r="G97" s="156" t="s">
        <v>9347</v>
      </c>
      <c r="H97" s="155" t="s">
        <v>9060</v>
      </c>
      <c r="I97" s="157" t="s">
        <v>9061</v>
      </c>
      <c r="J97" s="158" t="s">
        <v>7</v>
      </c>
      <c r="K97" s="159" t="s">
        <v>9056</v>
      </c>
      <c r="L97" s="155"/>
      <c r="M97" s="158"/>
      <c r="N97" s="214" t="s">
        <v>3040</v>
      </c>
    </row>
    <row r="98" spans="1:14" ht="22.95" customHeight="1">
      <c r="A98" s="155" t="s">
        <v>9348</v>
      </c>
      <c r="B98" s="155">
        <v>2259</v>
      </c>
      <c r="C98" s="156" t="s">
        <v>124</v>
      </c>
      <c r="D98" s="156" t="str">
        <f t="shared" si="1"/>
        <v>三重興華店1</v>
      </c>
      <c r="E98" s="155">
        <v>1</v>
      </c>
      <c r="F98" s="155" t="s">
        <v>9349</v>
      </c>
      <c r="G98" s="156" t="s">
        <v>9350</v>
      </c>
      <c r="H98" s="155" t="s">
        <v>9054</v>
      </c>
      <c r="I98" s="157" t="s">
        <v>9055</v>
      </c>
      <c r="J98" s="158" t="s">
        <v>7</v>
      </c>
      <c r="K98" s="159" t="s">
        <v>9056</v>
      </c>
      <c r="L98" s="155"/>
      <c r="M98" s="158"/>
      <c r="N98" s="214" t="s">
        <v>3040</v>
      </c>
    </row>
    <row r="99" spans="1:14" ht="22.95" customHeight="1">
      <c r="A99" s="155" t="s">
        <v>9351</v>
      </c>
      <c r="B99" s="155">
        <v>2259</v>
      </c>
      <c r="C99" s="156" t="s">
        <v>124</v>
      </c>
      <c r="D99" s="156" t="str">
        <f t="shared" si="1"/>
        <v>三重興華店2</v>
      </c>
      <c r="E99" s="155">
        <v>2</v>
      </c>
      <c r="F99" s="155" t="s">
        <v>9352</v>
      </c>
      <c r="G99" s="156" t="s">
        <v>9353</v>
      </c>
      <c r="H99" s="155" t="s">
        <v>9102</v>
      </c>
      <c r="I99" s="157" t="s">
        <v>9055</v>
      </c>
      <c r="J99" s="158" t="s">
        <v>7</v>
      </c>
      <c r="K99" s="159" t="s">
        <v>9056</v>
      </c>
      <c r="L99" s="155"/>
      <c r="M99" s="158"/>
      <c r="N99" s="214" t="s">
        <v>3040</v>
      </c>
    </row>
    <row r="100" spans="1:14" ht="22.95" customHeight="1">
      <c r="A100" s="155" t="s">
        <v>9354</v>
      </c>
      <c r="B100" s="155" t="s">
        <v>59</v>
      </c>
      <c r="C100" s="156" t="s">
        <v>1059</v>
      </c>
      <c r="D100" s="156" t="str">
        <f t="shared" si="1"/>
        <v>三重興德店1</v>
      </c>
      <c r="E100" s="155">
        <v>1</v>
      </c>
      <c r="F100" s="155" t="s">
        <v>9355</v>
      </c>
      <c r="G100" s="156" t="s">
        <v>9356</v>
      </c>
      <c r="H100" s="155" t="s">
        <v>9060</v>
      </c>
      <c r="I100" s="157" t="s">
        <v>9061</v>
      </c>
      <c r="J100" s="158" t="s">
        <v>7</v>
      </c>
      <c r="K100" s="159" t="s">
        <v>9056</v>
      </c>
      <c r="L100" s="155"/>
      <c r="M100" s="158"/>
      <c r="N100" s="214" t="s">
        <v>3040</v>
      </c>
    </row>
    <row r="101" spans="1:14" ht="22.95" customHeight="1">
      <c r="A101" s="155" t="s">
        <v>9357</v>
      </c>
      <c r="B101" s="155" t="s">
        <v>59</v>
      </c>
      <c r="C101" s="156" t="s">
        <v>1059</v>
      </c>
      <c r="D101" s="156" t="str">
        <f t="shared" si="1"/>
        <v>三重興德店2</v>
      </c>
      <c r="E101" s="155">
        <v>2</v>
      </c>
      <c r="F101" s="155" t="s">
        <v>9358</v>
      </c>
      <c r="G101" s="156" t="s">
        <v>9359</v>
      </c>
      <c r="H101" s="155" t="s">
        <v>9060</v>
      </c>
      <c r="I101" s="157" t="s">
        <v>9061</v>
      </c>
      <c r="J101" s="158" t="s">
        <v>7</v>
      </c>
      <c r="K101" s="159" t="s">
        <v>9056</v>
      </c>
      <c r="L101" s="155"/>
      <c r="M101" s="158"/>
      <c r="N101" s="214" t="s">
        <v>3040</v>
      </c>
    </row>
    <row r="102" spans="1:14" ht="22.95" customHeight="1">
      <c r="A102" s="155" t="s">
        <v>9360</v>
      </c>
      <c r="B102" s="155">
        <v>4029</v>
      </c>
      <c r="C102" s="156" t="s">
        <v>1324</v>
      </c>
      <c r="D102" s="156" t="str">
        <f t="shared" si="1"/>
        <v>三重龍濱店1</v>
      </c>
      <c r="E102" s="155">
        <v>1</v>
      </c>
      <c r="F102" s="155" t="s">
        <v>9361</v>
      </c>
      <c r="G102" s="156" t="s">
        <v>9362</v>
      </c>
      <c r="H102" s="155" t="s">
        <v>9060</v>
      </c>
      <c r="I102" s="157" t="s">
        <v>9061</v>
      </c>
      <c r="J102" s="158" t="s">
        <v>7</v>
      </c>
      <c r="K102" s="159" t="s">
        <v>9056</v>
      </c>
      <c r="L102" s="155"/>
      <c r="M102" s="158"/>
      <c r="N102" s="214" t="s">
        <v>3040</v>
      </c>
    </row>
    <row r="103" spans="1:14" ht="22.95" customHeight="1">
      <c r="A103" s="155" t="s">
        <v>9363</v>
      </c>
      <c r="B103" s="155">
        <v>4029</v>
      </c>
      <c r="C103" s="156" t="s">
        <v>1324</v>
      </c>
      <c r="D103" s="156" t="str">
        <f t="shared" si="1"/>
        <v>三重龍濱店2</v>
      </c>
      <c r="E103" s="155">
        <v>2</v>
      </c>
      <c r="F103" s="155" t="s">
        <v>9364</v>
      </c>
      <c r="G103" s="156" t="s">
        <v>9365</v>
      </c>
      <c r="H103" s="155" t="s">
        <v>9060</v>
      </c>
      <c r="I103" s="157" t="s">
        <v>9061</v>
      </c>
      <c r="J103" s="158" t="s">
        <v>7</v>
      </c>
      <c r="K103" s="159" t="s">
        <v>9056</v>
      </c>
      <c r="L103" s="155"/>
      <c r="M103" s="158"/>
      <c r="N103" s="214" t="s">
        <v>3040</v>
      </c>
    </row>
    <row r="104" spans="1:14" ht="22.95" customHeight="1">
      <c r="A104" s="155" t="s">
        <v>9366</v>
      </c>
      <c r="B104" s="155">
        <v>4388</v>
      </c>
      <c r="C104" s="156" t="s">
        <v>1356</v>
      </c>
      <c r="D104" s="156" t="str">
        <f t="shared" si="1"/>
        <v>三重薔薇店1</v>
      </c>
      <c r="E104" s="155">
        <v>1</v>
      </c>
      <c r="F104" s="155" t="s">
        <v>9367</v>
      </c>
      <c r="G104" s="156"/>
      <c r="H104" s="155" t="s">
        <v>9054</v>
      </c>
      <c r="I104" s="157" t="s">
        <v>9055</v>
      </c>
      <c r="J104" s="158" t="s">
        <v>7</v>
      </c>
      <c r="K104" s="159" t="s">
        <v>9056</v>
      </c>
      <c r="L104" s="155"/>
      <c r="M104" s="158"/>
      <c r="N104" s="214" t="s">
        <v>3040</v>
      </c>
    </row>
    <row r="105" spans="1:14" ht="22.95" customHeight="1">
      <c r="A105" s="155" t="s">
        <v>9368</v>
      </c>
      <c r="B105" s="155">
        <v>4388</v>
      </c>
      <c r="C105" s="156" t="s">
        <v>1356</v>
      </c>
      <c r="D105" s="156" t="str">
        <f t="shared" si="1"/>
        <v>三重薔薇店2</v>
      </c>
      <c r="E105" s="155">
        <v>2</v>
      </c>
      <c r="F105" s="155" t="s">
        <v>9369</v>
      </c>
      <c r="G105" s="156" t="s">
        <v>9370</v>
      </c>
      <c r="H105" s="155" t="s">
        <v>9102</v>
      </c>
      <c r="I105" s="157" t="s">
        <v>9061</v>
      </c>
      <c r="J105" s="158" t="s">
        <v>7</v>
      </c>
      <c r="K105" s="159" t="s">
        <v>9056</v>
      </c>
      <c r="L105" s="155"/>
      <c r="M105" s="158"/>
      <c r="N105" s="214" t="s">
        <v>3040</v>
      </c>
    </row>
    <row r="106" spans="1:14" ht="22.95" customHeight="1">
      <c r="A106" s="155" t="s">
        <v>9371</v>
      </c>
      <c r="B106" s="155" t="s">
        <v>53</v>
      </c>
      <c r="C106" s="156" t="s">
        <v>1611</v>
      </c>
      <c r="D106" s="156" t="str">
        <f t="shared" si="1"/>
        <v>北縣三愛三店1</v>
      </c>
      <c r="E106" s="155">
        <v>1</v>
      </c>
      <c r="F106" s="155" t="s">
        <v>9372</v>
      </c>
      <c r="G106" s="156" t="s">
        <v>9373</v>
      </c>
      <c r="H106" s="155" t="s">
        <v>9060</v>
      </c>
      <c r="I106" s="157" t="s">
        <v>9061</v>
      </c>
      <c r="J106" s="158" t="s">
        <v>7</v>
      </c>
      <c r="K106" s="159" t="s">
        <v>9056</v>
      </c>
      <c r="L106" s="155"/>
      <c r="M106" s="158"/>
      <c r="N106" s="214" t="s">
        <v>3040</v>
      </c>
    </row>
    <row r="107" spans="1:14" ht="22.95" customHeight="1">
      <c r="A107" s="155" t="s">
        <v>9374</v>
      </c>
      <c r="B107" s="155" t="s">
        <v>53</v>
      </c>
      <c r="C107" s="156" t="s">
        <v>1611</v>
      </c>
      <c r="D107" s="156" t="str">
        <f t="shared" si="1"/>
        <v>北縣三愛三店2</v>
      </c>
      <c r="E107" s="155">
        <v>2</v>
      </c>
      <c r="F107" s="155" t="s">
        <v>9375</v>
      </c>
      <c r="G107" s="156" t="s">
        <v>9376</v>
      </c>
      <c r="H107" s="155" t="s">
        <v>9060</v>
      </c>
      <c r="I107" s="157" t="s">
        <v>9061</v>
      </c>
      <c r="J107" s="158" t="s">
        <v>7</v>
      </c>
      <c r="K107" s="159" t="s">
        <v>9056</v>
      </c>
      <c r="L107" s="155"/>
      <c r="M107" s="158"/>
      <c r="N107" s="214" t="s">
        <v>3040</v>
      </c>
    </row>
    <row r="108" spans="1:14" ht="22.95" customHeight="1">
      <c r="A108" s="155" t="s">
        <v>9377</v>
      </c>
      <c r="B108" s="155" t="s">
        <v>50</v>
      </c>
      <c r="C108" s="156" t="s">
        <v>584</v>
      </c>
      <c r="D108" s="156" t="str">
        <f t="shared" si="1"/>
        <v>北縣中陽店1</v>
      </c>
      <c r="E108" s="155">
        <v>1</v>
      </c>
      <c r="F108" s="155" t="s">
        <v>9378</v>
      </c>
      <c r="G108" s="156" t="s">
        <v>9379</v>
      </c>
      <c r="H108" s="155" t="s">
        <v>9060</v>
      </c>
      <c r="I108" s="157" t="s">
        <v>9061</v>
      </c>
      <c r="J108" s="158" t="s">
        <v>7</v>
      </c>
      <c r="K108" s="159" t="s">
        <v>9056</v>
      </c>
      <c r="L108" s="155"/>
      <c r="M108" s="158"/>
      <c r="N108" s="214" t="s">
        <v>3040</v>
      </c>
    </row>
    <row r="109" spans="1:14" ht="22.95" customHeight="1">
      <c r="A109" s="155" t="s">
        <v>9380</v>
      </c>
      <c r="B109" s="155" t="s">
        <v>50</v>
      </c>
      <c r="C109" s="156" t="s">
        <v>584</v>
      </c>
      <c r="D109" s="156" t="str">
        <f t="shared" si="1"/>
        <v>北縣中陽店2</v>
      </c>
      <c r="E109" s="155">
        <v>2</v>
      </c>
      <c r="F109" s="155" t="s">
        <v>9381</v>
      </c>
      <c r="G109" s="156" t="s">
        <v>9382</v>
      </c>
      <c r="H109" s="155" t="s">
        <v>9060</v>
      </c>
      <c r="I109" s="157" t="s">
        <v>9061</v>
      </c>
      <c r="J109" s="158" t="s">
        <v>7</v>
      </c>
      <c r="K109" s="159" t="s">
        <v>9056</v>
      </c>
      <c r="L109" s="155"/>
      <c r="M109" s="158"/>
      <c r="N109" s="214" t="s">
        <v>3040</v>
      </c>
    </row>
    <row r="110" spans="1:14" ht="22.95" customHeight="1">
      <c r="A110" s="155" t="s">
        <v>9383</v>
      </c>
      <c r="B110" s="155" t="s">
        <v>48</v>
      </c>
      <c r="C110" s="156" t="s">
        <v>1449</v>
      </c>
      <c r="D110" s="156" t="str">
        <f t="shared" si="1"/>
        <v>北縣五華三店1</v>
      </c>
      <c r="E110" s="155">
        <v>1</v>
      </c>
      <c r="F110" s="155" t="s">
        <v>9384</v>
      </c>
      <c r="G110" s="156" t="s">
        <v>9385</v>
      </c>
      <c r="H110" s="155" t="s">
        <v>9054</v>
      </c>
      <c r="I110" s="157" t="s">
        <v>9061</v>
      </c>
      <c r="J110" s="158" t="s">
        <v>7</v>
      </c>
      <c r="K110" s="159" t="s">
        <v>9056</v>
      </c>
      <c r="L110" s="155"/>
      <c r="M110" s="158"/>
      <c r="N110" s="214" t="s">
        <v>3040</v>
      </c>
    </row>
    <row r="111" spans="1:14" ht="22.95" customHeight="1">
      <c r="A111" s="155" t="s">
        <v>9386</v>
      </c>
      <c r="B111" s="155" t="s">
        <v>48</v>
      </c>
      <c r="C111" s="156" t="s">
        <v>1449</v>
      </c>
      <c r="D111" s="156" t="str">
        <f t="shared" si="1"/>
        <v>北縣五華三店2</v>
      </c>
      <c r="E111" s="155">
        <v>2</v>
      </c>
      <c r="F111" s="155" t="s">
        <v>9387</v>
      </c>
      <c r="G111" s="156" t="s">
        <v>9388</v>
      </c>
      <c r="H111" s="155" t="s">
        <v>9054</v>
      </c>
      <c r="I111" s="157" t="s">
        <v>9061</v>
      </c>
      <c r="J111" s="158" t="s">
        <v>7</v>
      </c>
      <c r="K111" s="159" t="s">
        <v>9056</v>
      </c>
      <c r="L111" s="155"/>
      <c r="M111" s="158"/>
      <c r="N111" s="214" t="s">
        <v>3040</v>
      </c>
    </row>
    <row r="112" spans="1:14" ht="22.95" customHeight="1">
      <c r="A112" s="155" t="s">
        <v>9389</v>
      </c>
      <c r="B112" s="155" t="s">
        <v>72</v>
      </c>
      <c r="C112" s="156" t="s">
        <v>1640</v>
      </c>
      <c r="D112" s="156" t="str">
        <f t="shared" si="1"/>
        <v>北縣仁和店1</v>
      </c>
      <c r="E112" s="155">
        <v>1</v>
      </c>
      <c r="F112" s="155" t="s">
        <v>9390</v>
      </c>
      <c r="G112" s="156" t="s">
        <v>9391</v>
      </c>
      <c r="H112" s="155" t="s">
        <v>9054</v>
      </c>
      <c r="I112" s="157" t="s">
        <v>9061</v>
      </c>
      <c r="J112" s="158" t="s">
        <v>7</v>
      </c>
      <c r="K112" s="159" t="s">
        <v>9056</v>
      </c>
      <c r="L112" s="155"/>
      <c r="M112" s="158"/>
      <c r="N112" s="214" t="s">
        <v>3040</v>
      </c>
    </row>
    <row r="113" spans="1:14" ht="22.95" customHeight="1">
      <c r="A113" s="155" t="s">
        <v>9392</v>
      </c>
      <c r="B113" s="155" t="s">
        <v>72</v>
      </c>
      <c r="C113" s="156" t="s">
        <v>1640</v>
      </c>
      <c r="D113" s="156" t="str">
        <f t="shared" si="1"/>
        <v>北縣仁和店2</v>
      </c>
      <c r="E113" s="155">
        <v>2</v>
      </c>
      <c r="F113" s="155" t="s">
        <v>9393</v>
      </c>
      <c r="G113" s="156" t="s">
        <v>9394</v>
      </c>
      <c r="H113" s="155" t="s">
        <v>9054</v>
      </c>
      <c r="I113" s="157" t="s">
        <v>9055</v>
      </c>
      <c r="J113" s="158" t="s">
        <v>7</v>
      </c>
      <c r="K113" s="159" t="s">
        <v>9056</v>
      </c>
      <c r="L113" s="155"/>
      <c r="M113" s="158"/>
      <c r="N113" s="214" t="s">
        <v>3040</v>
      </c>
    </row>
    <row r="114" spans="1:14" ht="22.95" customHeight="1">
      <c r="A114" s="155" t="s">
        <v>9395</v>
      </c>
      <c r="B114" s="155">
        <v>3840</v>
      </c>
      <c r="C114" s="156" t="s">
        <v>1599</v>
      </c>
      <c r="D114" s="156" t="str">
        <f t="shared" si="1"/>
        <v>北縣天龍店1</v>
      </c>
      <c r="E114" s="155">
        <v>1</v>
      </c>
      <c r="F114" s="155" t="s">
        <v>9396</v>
      </c>
      <c r="G114" s="156" t="s">
        <v>9397</v>
      </c>
      <c r="H114" s="155" t="s">
        <v>9060</v>
      </c>
      <c r="I114" s="157" t="s">
        <v>9061</v>
      </c>
      <c r="J114" s="158" t="s">
        <v>7</v>
      </c>
      <c r="K114" s="159" t="s">
        <v>9056</v>
      </c>
      <c r="L114" s="155"/>
      <c r="M114" s="158"/>
      <c r="N114" s="214" t="s">
        <v>3040</v>
      </c>
    </row>
    <row r="115" spans="1:14" ht="22.95" customHeight="1">
      <c r="A115" s="155" t="s">
        <v>9398</v>
      </c>
      <c r="B115" s="155">
        <v>3840</v>
      </c>
      <c r="C115" s="156" t="s">
        <v>1599</v>
      </c>
      <c r="D115" s="156" t="str">
        <f t="shared" si="1"/>
        <v>北縣天龍店2</v>
      </c>
      <c r="E115" s="155">
        <v>2</v>
      </c>
      <c r="F115" s="155" t="s">
        <v>9399</v>
      </c>
      <c r="G115" s="156" t="s">
        <v>9400</v>
      </c>
      <c r="H115" s="155" t="s">
        <v>9102</v>
      </c>
      <c r="I115" s="157" t="s">
        <v>9055</v>
      </c>
      <c r="J115" s="158" t="s">
        <v>7</v>
      </c>
      <c r="K115" s="159" t="s">
        <v>9056</v>
      </c>
      <c r="L115" s="155"/>
      <c r="M115" s="158"/>
      <c r="N115" s="214" t="s">
        <v>3040</v>
      </c>
    </row>
    <row r="116" spans="1:14" ht="22.95" customHeight="1">
      <c r="A116" s="155" t="s">
        <v>9401</v>
      </c>
      <c r="B116" s="155">
        <v>2302</v>
      </c>
      <c r="C116" s="156" t="s">
        <v>1652</v>
      </c>
      <c r="D116" s="156" t="str">
        <f t="shared" si="1"/>
        <v>北縣重安店1</v>
      </c>
      <c r="E116" s="155">
        <v>1</v>
      </c>
      <c r="F116" s="155" t="s">
        <v>9402</v>
      </c>
      <c r="G116" s="156"/>
      <c r="H116" s="155" t="s">
        <v>9054</v>
      </c>
      <c r="I116" s="157" t="s">
        <v>9061</v>
      </c>
      <c r="J116" s="158" t="s">
        <v>7</v>
      </c>
      <c r="K116" s="159" t="s">
        <v>9056</v>
      </c>
      <c r="L116" s="155"/>
      <c r="M116" s="158"/>
      <c r="N116" s="214" t="s">
        <v>3040</v>
      </c>
    </row>
    <row r="117" spans="1:14" ht="22.95" customHeight="1">
      <c r="A117" s="155" t="s">
        <v>9403</v>
      </c>
      <c r="B117" s="155">
        <v>2302</v>
      </c>
      <c r="C117" s="156" t="s">
        <v>1652</v>
      </c>
      <c r="D117" s="156" t="str">
        <f t="shared" si="1"/>
        <v>北縣重安店2</v>
      </c>
      <c r="E117" s="155">
        <v>2</v>
      </c>
      <c r="F117" s="155" t="s">
        <v>9404</v>
      </c>
      <c r="G117" s="156" t="s">
        <v>9405</v>
      </c>
      <c r="H117" s="155" t="s">
        <v>9054</v>
      </c>
      <c r="I117" s="157" t="s">
        <v>9061</v>
      </c>
      <c r="J117" s="158" t="s">
        <v>7</v>
      </c>
      <c r="K117" s="159" t="s">
        <v>9056</v>
      </c>
      <c r="L117" s="155"/>
      <c r="M117" s="158"/>
      <c r="N117" s="214" t="s">
        <v>3040</v>
      </c>
    </row>
    <row r="118" spans="1:14" ht="22.95" customHeight="1">
      <c r="A118" s="155" t="s">
        <v>9406</v>
      </c>
      <c r="B118" s="155">
        <v>3362</v>
      </c>
      <c r="C118" s="156" t="s">
        <v>313</v>
      </c>
      <c r="D118" s="156" t="str">
        <f t="shared" si="1"/>
        <v>北縣重武店2</v>
      </c>
      <c r="E118" s="155">
        <v>2</v>
      </c>
      <c r="F118" s="155" t="s">
        <v>9407</v>
      </c>
      <c r="G118" s="156" t="s">
        <v>9408</v>
      </c>
      <c r="H118" s="155" t="s">
        <v>9060</v>
      </c>
      <c r="I118" s="157" t="s">
        <v>9061</v>
      </c>
      <c r="J118" s="158" t="s">
        <v>7</v>
      </c>
      <c r="K118" s="159" t="s">
        <v>9056</v>
      </c>
      <c r="L118" s="155"/>
      <c r="M118" s="158"/>
      <c r="N118" s="214" t="s">
        <v>3040</v>
      </c>
    </row>
    <row r="119" spans="1:14" ht="22.95" customHeight="1">
      <c r="A119" s="155" t="s">
        <v>9409</v>
      </c>
      <c r="B119" s="155">
        <v>2209</v>
      </c>
      <c r="C119" s="156" t="s">
        <v>621</v>
      </c>
      <c r="D119" s="156" t="str">
        <f t="shared" si="1"/>
        <v>北縣重強店2</v>
      </c>
      <c r="E119" s="155">
        <v>2</v>
      </c>
      <c r="F119" s="155" t="s">
        <v>9410</v>
      </c>
      <c r="G119" s="156" t="s">
        <v>9411</v>
      </c>
      <c r="H119" s="155" t="s">
        <v>9054</v>
      </c>
      <c r="I119" s="157" t="s">
        <v>9061</v>
      </c>
      <c r="J119" s="158" t="s">
        <v>7</v>
      </c>
      <c r="K119" s="159" t="s">
        <v>9056</v>
      </c>
      <c r="L119" s="155"/>
      <c r="M119" s="158"/>
      <c r="N119" s="214" t="s">
        <v>3040</v>
      </c>
    </row>
    <row r="120" spans="1:14" ht="22.95" customHeight="1">
      <c r="A120" s="155" t="s">
        <v>9412</v>
      </c>
      <c r="B120" s="155">
        <v>3601</v>
      </c>
      <c r="C120" s="156" t="s">
        <v>1590</v>
      </c>
      <c r="D120" s="156" t="str">
        <f t="shared" si="1"/>
        <v>北縣重富店1</v>
      </c>
      <c r="E120" s="155">
        <v>1</v>
      </c>
      <c r="F120" s="155" t="s">
        <v>9413</v>
      </c>
      <c r="G120" s="156" t="s">
        <v>9414</v>
      </c>
      <c r="H120" s="155" t="s">
        <v>9054</v>
      </c>
      <c r="I120" s="157" t="s">
        <v>9061</v>
      </c>
      <c r="J120" s="158" t="s">
        <v>7</v>
      </c>
      <c r="K120" s="159" t="s">
        <v>9056</v>
      </c>
      <c r="L120" s="155"/>
      <c r="M120" s="158"/>
      <c r="N120" s="214" t="s">
        <v>3040</v>
      </c>
    </row>
    <row r="121" spans="1:14" ht="22.95" customHeight="1">
      <c r="A121" s="155" t="s">
        <v>9415</v>
      </c>
      <c r="B121" s="155">
        <v>3601</v>
      </c>
      <c r="C121" s="156" t="s">
        <v>1590</v>
      </c>
      <c r="D121" s="156" t="str">
        <f t="shared" si="1"/>
        <v>北縣重富店2</v>
      </c>
      <c r="E121" s="155">
        <v>2</v>
      </c>
      <c r="F121" s="155" t="s">
        <v>9416</v>
      </c>
      <c r="G121" s="156" t="s">
        <v>9417</v>
      </c>
      <c r="H121" s="155" t="s">
        <v>9054</v>
      </c>
      <c r="I121" s="157" t="s">
        <v>9061</v>
      </c>
      <c r="J121" s="158" t="s">
        <v>7</v>
      </c>
      <c r="K121" s="159" t="s">
        <v>9056</v>
      </c>
      <c r="L121" s="155"/>
      <c r="M121" s="158"/>
      <c r="N121" s="214" t="s">
        <v>3040</v>
      </c>
    </row>
    <row r="122" spans="1:14" ht="22.95" customHeight="1">
      <c r="A122" s="155" t="s">
        <v>9418</v>
      </c>
      <c r="B122" s="155">
        <v>2837</v>
      </c>
      <c r="C122" s="156" t="s">
        <v>412</v>
      </c>
      <c r="D122" s="156" t="str">
        <f t="shared" si="1"/>
        <v>北縣重萬店1</v>
      </c>
      <c r="E122" s="155">
        <v>1</v>
      </c>
      <c r="F122" s="155" t="s">
        <v>9419</v>
      </c>
      <c r="G122" s="156" t="s">
        <v>9420</v>
      </c>
      <c r="H122" s="155" t="s">
        <v>9060</v>
      </c>
      <c r="I122" s="157" t="s">
        <v>9061</v>
      </c>
      <c r="J122" s="158" t="s">
        <v>7</v>
      </c>
      <c r="K122" s="159" t="s">
        <v>9056</v>
      </c>
      <c r="L122" s="155"/>
      <c r="M122" s="158"/>
      <c r="N122" s="214" t="s">
        <v>3040</v>
      </c>
    </row>
    <row r="123" spans="1:14" ht="22.95" customHeight="1">
      <c r="A123" s="155" t="s">
        <v>9421</v>
      </c>
      <c r="B123" s="155">
        <v>2837</v>
      </c>
      <c r="C123" s="156" t="s">
        <v>412</v>
      </c>
      <c r="D123" s="156" t="str">
        <f t="shared" si="1"/>
        <v>北縣重萬店2</v>
      </c>
      <c r="E123" s="155">
        <v>2</v>
      </c>
      <c r="F123" s="155" t="s">
        <v>9422</v>
      </c>
      <c r="G123" s="156" t="s">
        <v>9423</v>
      </c>
      <c r="H123" s="155" t="s">
        <v>9060</v>
      </c>
      <c r="I123" s="157" t="s">
        <v>9055</v>
      </c>
      <c r="J123" s="158" t="s">
        <v>7</v>
      </c>
      <c r="K123" s="159" t="s">
        <v>9056</v>
      </c>
      <c r="L123" s="155"/>
      <c r="M123" s="158"/>
      <c r="N123" s="214" t="s">
        <v>3040</v>
      </c>
    </row>
    <row r="124" spans="1:14" ht="22.95" customHeight="1">
      <c r="A124" s="155" t="s">
        <v>9424</v>
      </c>
      <c r="B124" s="155">
        <v>2321</v>
      </c>
      <c r="C124" s="156" t="s">
        <v>560</v>
      </c>
      <c r="D124" s="156" t="str">
        <f t="shared" si="1"/>
        <v>北縣重鑫店1</v>
      </c>
      <c r="E124" s="155">
        <v>1</v>
      </c>
      <c r="F124" s="155" t="s">
        <v>9425</v>
      </c>
      <c r="G124" s="156" t="s">
        <v>9426</v>
      </c>
      <c r="H124" s="155" t="s">
        <v>9054</v>
      </c>
      <c r="I124" s="157" t="s">
        <v>9061</v>
      </c>
      <c r="J124" s="158" t="s">
        <v>7</v>
      </c>
      <c r="K124" s="159" t="s">
        <v>9056</v>
      </c>
      <c r="L124" s="155"/>
      <c r="M124" s="158"/>
      <c r="N124" s="214" t="s">
        <v>3040</v>
      </c>
    </row>
    <row r="125" spans="1:14" ht="22.95" customHeight="1">
      <c r="A125" s="155" t="s">
        <v>9427</v>
      </c>
      <c r="B125" s="155">
        <v>2321</v>
      </c>
      <c r="C125" s="156" t="s">
        <v>560</v>
      </c>
      <c r="D125" s="156" t="str">
        <f t="shared" si="1"/>
        <v>北縣重鑫店2</v>
      </c>
      <c r="E125" s="155">
        <v>2</v>
      </c>
      <c r="F125" s="155" t="s">
        <v>9428</v>
      </c>
      <c r="G125" s="156" t="s">
        <v>9429</v>
      </c>
      <c r="H125" s="155" t="s">
        <v>9054</v>
      </c>
      <c r="I125" s="157" t="s">
        <v>9061</v>
      </c>
      <c r="J125" s="158" t="s">
        <v>7</v>
      </c>
      <c r="K125" s="159" t="s">
        <v>9056</v>
      </c>
      <c r="L125" s="155"/>
      <c r="M125" s="158"/>
      <c r="N125" s="214" t="s">
        <v>3040</v>
      </c>
    </row>
    <row r="126" spans="1:14" ht="22.95" customHeight="1">
      <c r="A126" s="155" t="s">
        <v>9430</v>
      </c>
      <c r="B126" s="155" t="s">
        <v>70</v>
      </c>
      <c r="C126" s="156" t="s">
        <v>1439</v>
      </c>
      <c r="D126" s="156" t="str">
        <f t="shared" si="1"/>
        <v>北縣溪尾二店1</v>
      </c>
      <c r="E126" s="155">
        <v>1</v>
      </c>
      <c r="F126" s="155" t="s">
        <v>9431</v>
      </c>
      <c r="G126" s="156" t="s">
        <v>9432</v>
      </c>
      <c r="H126" s="155" t="s">
        <v>9060</v>
      </c>
      <c r="I126" s="157" t="s">
        <v>9061</v>
      </c>
      <c r="J126" s="158" t="s">
        <v>7</v>
      </c>
      <c r="K126" s="159" t="s">
        <v>9056</v>
      </c>
      <c r="L126" s="155"/>
      <c r="M126" s="158"/>
      <c r="N126" s="214" t="s">
        <v>3040</v>
      </c>
    </row>
    <row r="127" spans="1:14" ht="22.95" customHeight="1">
      <c r="A127" s="155" t="s">
        <v>9433</v>
      </c>
      <c r="B127" s="155" t="s">
        <v>70</v>
      </c>
      <c r="C127" s="156" t="s">
        <v>1439</v>
      </c>
      <c r="D127" s="156" t="str">
        <f t="shared" si="1"/>
        <v>北縣溪尾二店2</v>
      </c>
      <c r="E127" s="155">
        <v>2</v>
      </c>
      <c r="F127" s="155" t="s">
        <v>9434</v>
      </c>
      <c r="G127" s="156" t="s">
        <v>9435</v>
      </c>
      <c r="H127" s="155" t="s">
        <v>9060</v>
      </c>
      <c r="I127" s="157" t="s">
        <v>9061</v>
      </c>
      <c r="J127" s="158" t="s">
        <v>7</v>
      </c>
      <c r="K127" s="159" t="s">
        <v>9056</v>
      </c>
      <c r="L127" s="155"/>
      <c r="M127" s="158"/>
      <c r="N127" s="214" t="s">
        <v>3040</v>
      </c>
    </row>
    <row r="128" spans="1:14" ht="22.95" customHeight="1">
      <c r="A128" s="155" t="s">
        <v>9436</v>
      </c>
      <c r="B128" s="155">
        <v>2535</v>
      </c>
      <c r="C128" s="156" t="s">
        <v>2213</v>
      </c>
      <c r="D128" s="156" t="str">
        <f t="shared" si="1"/>
        <v>五股五工店1</v>
      </c>
      <c r="E128" s="155">
        <v>1</v>
      </c>
      <c r="F128" s="155" t="s">
        <v>9437</v>
      </c>
      <c r="G128" s="156" t="s">
        <v>9438</v>
      </c>
      <c r="H128" s="155" t="s">
        <v>9102</v>
      </c>
      <c r="I128" s="157" t="s">
        <v>9061</v>
      </c>
      <c r="J128" s="158" t="s">
        <v>10</v>
      </c>
      <c r="K128" s="159" t="s">
        <v>9056</v>
      </c>
      <c r="L128" s="155"/>
      <c r="M128" s="158"/>
      <c r="N128" s="214" t="s">
        <v>3040</v>
      </c>
    </row>
    <row r="129" spans="1:14" ht="22.95" customHeight="1">
      <c r="A129" s="155" t="s">
        <v>9439</v>
      </c>
      <c r="B129" s="155" t="s">
        <v>77</v>
      </c>
      <c r="C129" s="156" t="s">
        <v>182</v>
      </c>
      <c r="D129" s="156" t="str">
        <f t="shared" si="1"/>
        <v>五股訓練教室1</v>
      </c>
      <c r="E129" s="155">
        <v>1</v>
      </c>
      <c r="F129" s="155" t="s">
        <v>9440</v>
      </c>
      <c r="G129" s="156" t="s">
        <v>9441</v>
      </c>
      <c r="H129" s="155" t="s">
        <v>9060</v>
      </c>
      <c r="I129" s="157" t="s">
        <v>9061</v>
      </c>
      <c r="J129" s="158" t="s">
        <v>10</v>
      </c>
      <c r="K129" s="159" t="s">
        <v>9056</v>
      </c>
      <c r="L129" s="155" t="s">
        <v>78</v>
      </c>
      <c r="M129" s="158"/>
      <c r="N129" s="214" t="s">
        <v>3040</v>
      </c>
    </row>
    <row r="130" spans="1:14" ht="22.95" customHeight="1">
      <c r="A130" s="155" t="s">
        <v>9442</v>
      </c>
      <c r="B130" s="155">
        <v>3227</v>
      </c>
      <c r="C130" s="156" t="s">
        <v>844</v>
      </c>
      <c r="D130" s="156" t="str">
        <f t="shared" ref="D130:D193" si="2">C130&amp;E130</f>
        <v>五股四維店2</v>
      </c>
      <c r="E130" s="155">
        <v>2</v>
      </c>
      <c r="F130" s="155" t="s">
        <v>9443</v>
      </c>
      <c r="G130" s="156" t="s">
        <v>9444</v>
      </c>
      <c r="H130" s="155" t="s">
        <v>9054</v>
      </c>
      <c r="I130" s="157" t="s">
        <v>9061</v>
      </c>
      <c r="J130" s="158" t="s">
        <v>10</v>
      </c>
      <c r="K130" s="159" t="s">
        <v>9056</v>
      </c>
      <c r="L130" s="155"/>
      <c r="M130" s="158"/>
      <c r="N130" s="214" t="s">
        <v>3040</v>
      </c>
    </row>
    <row r="131" spans="1:14" ht="22.95" customHeight="1">
      <c r="A131" s="155" t="s">
        <v>9445</v>
      </c>
      <c r="B131" s="155">
        <v>4801</v>
      </c>
      <c r="C131" s="156" t="s">
        <v>771</v>
      </c>
      <c r="D131" s="156" t="str">
        <f t="shared" si="2"/>
        <v>五股成州店1</v>
      </c>
      <c r="E131" s="155">
        <v>1</v>
      </c>
      <c r="F131" s="155" t="s">
        <v>9446</v>
      </c>
      <c r="G131" s="156" t="s">
        <v>9447</v>
      </c>
      <c r="H131" s="155" t="s">
        <v>9102</v>
      </c>
      <c r="I131" s="157" t="s">
        <v>9061</v>
      </c>
      <c r="J131" s="158" t="s">
        <v>10</v>
      </c>
      <c r="K131" s="159" t="s">
        <v>9056</v>
      </c>
      <c r="L131" s="155"/>
      <c r="M131" s="158"/>
      <c r="N131" s="214" t="s">
        <v>3040</v>
      </c>
    </row>
    <row r="132" spans="1:14" ht="22.95" customHeight="1">
      <c r="A132" s="155" t="s">
        <v>9448</v>
      </c>
      <c r="B132" s="155">
        <v>4801</v>
      </c>
      <c r="C132" s="156" t="s">
        <v>771</v>
      </c>
      <c r="D132" s="156" t="str">
        <f t="shared" si="2"/>
        <v>五股成州店2</v>
      </c>
      <c r="E132" s="155">
        <v>2</v>
      </c>
      <c r="F132" s="155" t="s">
        <v>9449</v>
      </c>
      <c r="G132" s="156" t="s">
        <v>9450</v>
      </c>
      <c r="H132" s="155" t="s">
        <v>9102</v>
      </c>
      <c r="I132" s="157" t="s">
        <v>9061</v>
      </c>
      <c r="J132" s="158" t="s">
        <v>10</v>
      </c>
      <c r="K132" s="159" t="s">
        <v>9056</v>
      </c>
      <c r="L132" s="155"/>
      <c r="M132" s="158"/>
      <c r="N132" s="214" t="s">
        <v>3040</v>
      </c>
    </row>
    <row r="133" spans="1:14" ht="22.95" customHeight="1">
      <c r="A133" s="155" t="s">
        <v>9451</v>
      </c>
      <c r="B133" s="155">
        <v>4819</v>
      </c>
      <c r="C133" s="156" t="s">
        <v>767</v>
      </c>
      <c r="D133" s="156" t="str">
        <f t="shared" si="2"/>
        <v>五股凌雲店1</v>
      </c>
      <c r="E133" s="155">
        <v>1</v>
      </c>
      <c r="F133" s="155" t="s">
        <v>9452</v>
      </c>
      <c r="G133" s="156" t="s">
        <v>9453</v>
      </c>
      <c r="H133" s="155" t="s">
        <v>9060</v>
      </c>
      <c r="I133" s="157" t="s">
        <v>9061</v>
      </c>
      <c r="J133" s="158" t="s">
        <v>10</v>
      </c>
      <c r="K133" s="159" t="s">
        <v>9056</v>
      </c>
      <c r="L133" s="155"/>
      <c r="M133" s="158"/>
      <c r="N133" s="214" t="s">
        <v>3040</v>
      </c>
    </row>
    <row r="134" spans="1:14" ht="22.95" customHeight="1">
      <c r="A134" s="155" t="s">
        <v>9454</v>
      </c>
      <c r="B134" s="155">
        <v>4819</v>
      </c>
      <c r="C134" s="156" t="s">
        <v>767</v>
      </c>
      <c r="D134" s="156" t="str">
        <f t="shared" si="2"/>
        <v>五股凌雲店2</v>
      </c>
      <c r="E134" s="155">
        <v>2</v>
      </c>
      <c r="F134" s="155" t="s">
        <v>9455</v>
      </c>
      <c r="G134" s="156" t="s">
        <v>9456</v>
      </c>
      <c r="H134" s="155" t="s">
        <v>9060</v>
      </c>
      <c r="I134" s="157" t="s">
        <v>9061</v>
      </c>
      <c r="J134" s="158" t="s">
        <v>10</v>
      </c>
      <c r="K134" s="159" t="s">
        <v>9056</v>
      </c>
      <c r="L134" s="155"/>
      <c r="M134" s="158"/>
      <c r="N134" s="214" t="s">
        <v>3040</v>
      </c>
    </row>
    <row r="135" spans="1:14" ht="22.95" customHeight="1">
      <c r="A135" s="155" t="s">
        <v>9457</v>
      </c>
      <c r="B135" s="155">
        <v>2390</v>
      </c>
      <c r="C135" s="156" t="s">
        <v>763</v>
      </c>
      <c r="D135" s="156" t="str">
        <f t="shared" si="2"/>
        <v>五股產業園區2</v>
      </c>
      <c r="E135" s="155">
        <v>2</v>
      </c>
      <c r="F135" s="155" t="s">
        <v>9458</v>
      </c>
      <c r="G135" s="156" t="s">
        <v>9459</v>
      </c>
      <c r="H135" s="155" t="s">
        <v>9102</v>
      </c>
      <c r="I135" s="157" t="s">
        <v>9061</v>
      </c>
      <c r="J135" s="158" t="s">
        <v>10</v>
      </c>
      <c r="K135" s="159" t="s">
        <v>9056</v>
      </c>
      <c r="L135" s="155"/>
      <c r="M135" s="158"/>
      <c r="N135" s="214" t="s">
        <v>3040</v>
      </c>
    </row>
    <row r="136" spans="1:14" ht="22.95" customHeight="1">
      <c r="A136" s="155" t="s">
        <v>9460</v>
      </c>
      <c r="B136" s="155">
        <v>3921</v>
      </c>
      <c r="C136" s="156" t="s">
        <v>1094</v>
      </c>
      <c r="D136" s="156" t="str">
        <f t="shared" si="2"/>
        <v>五股福鑫店1</v>
      </c>
      <c r="E136" s="155">
        <v>1</v>
      </c>
      <c r="F136" s="155" t="s">
        <v>9461</v>
      </c>
      <c r="G136" s="156" t="s">
        <v>9462</v>
      </c>
      <c r="H136" s="155" t="s">
        <v>9060</v>
      </c>
      <c r="I136" s="157" t="s">
        <v>9061</v>
      </c>
      <c r="J136" s="158" t="s">
        <v>10</v>
      </c>
      <c r="K136" s="159" t="s">
        <v>9056</v>
      </c>
      <c r="L136" s="155"/>
      <c r="M136" s="158"/>
      <c r="N136" s="214" t="s">
        <v>3040</v>
      </c>
    </row>
    <row r="137" spans="1:14" ht="22.95" customHeight="1">
      <c r="A137" s="155" t="s">
        <v>9463</v>
      </c>
      <c r="B137" s="155">
        <v>3921</v>
      </c>
      <c r="C137" s="156" t="s">
        <v>1094</v>
      </c>
      <c r="D137" s="156" t="str">
        <f t="shared" si="2"/>
        <v>五股福鑫店2</v>
      </c>
      <c r="E137" s="155">
        <v>2</v>
      </c>
      <c r="F137" s="155" t="s">
        <v>9464</v>
      </c>
      <c r="G137" s="156"/>
      <c r="H137" s="155" t="s">
        <v>9060</v>
      </c>
      <c r="I137" s="157" t="s">
        <v>9061</v>
      </c>
      <c r="J137" s="158" t="s">
        <v>10</v>
      </c>
      <c r="K137" s="159" t="s">
        <v>9056</v>
      </c>
      <c r="L137" s="155"/>
      <c r="M137" s="158"/>
      <c r="N137" s="214" t="s">
        <v>3040</v>
      </c>
    </row>
    <row r="138" spans="1:14" ht="22.95" customHeight="1">
      <c r="A138" s="155" t="s">
        <v>9465</v>
      </c>
      <c r="B138" s="155">
        <v>2691</v>
      </c>
      <c r="C138" s="156" t="s">
        <v>758</v>
      </c>
      <c r="D138" s="156" t="str">
        <f t="shared" si="2"/>
        <v>五股興珍店1</v>
      </c>
      <c r="E138" s="155">
        <v>1</v>
      </c>
      <c r="F138" s="155" t="s">
        <v>9466</v>
      </c>
      <c r="G138" s="156" t="s">
        <v>9467</v>
      </c>
      <c r="H138" s="155" t="s">
        <v>9060</v>
      </c>
      <c r="I138" s="157" t="s">
        <v>9061</v>
      </c>
      <c r="J138" s="158" t="s">
        <v>10</v>
      </c>
      <c r="K138" s="159" t="s">
        <v>9056</v>
      </c>
      <c r="L138" s="155"/>
      <c r="M138" s="158"/>
      <c r="N138" s="214" t="s">
        <v>3040</v>
      </c>
    </row>
    <row r="139" spans="1:14" ht="22.95" customHeight="1">
      <c r="A139" s="155" t="s">
        <v>9468</v>
      </c>
      <c r="B139" s="155">
        <v>2691</v>
      </c>
      <c r="C139" s="156" t="s">
        <v>758</v>
      </c>
      <c r="D139" s="156" t="str">
        <f t="shared" si="2"/>
        <v>五股興珍店2</v>
      </c>
      <c r="E139" s="155">
        <v>2</v>
      </c>
      <c r="F139" s="155" t="s">
        <v>9469</v>
      </c>
      <c r="G139" s="156" t="s">
        <v>9470</v>
      </c>
      <c r="H139" s="155" t="s">
        <v>9060</v>
      </c>
      <c r="I139" s="157" t="s">
        <v>9061</v>
      </c>
      <c r="J139" s="158" t="s">
        <v>10</v>
      </c>
      <c r="K139" s="159" t="s">
        <v>9056</v>
      </c>
      <c r="L139" s="155"/>
      <c r="M139" s="158"/>
      <c r="N139" s="214" t="s">
        <v>3040</v>
      </c>
    </row>
    <row r="140" spans="1:14" ht="22.95" customHeight="1">
      <c r="A140" s="155" t="s">
        <v>9471</v>
      </c>
      <c r="B140" s="155">
        <v>2325</v>
      </c>
      <c r="C140" s="156" t="s">
        <v>781</v>
      </c>
      <c r="D140" s="156" t="str">
        <f t="shared" si="2"/>
        <v>北縣五泰店1</v>
      </c>
      <c r="E140" s="155">
        <v>1</v>
      </c>
      <c r="F140" s="155" t="s">
        <v>9472</v>
      </c>
      <c r="G140" s="156" t="s">
        <v>9473</v>
      </c>
      <c r="H140" s="155" t="s">
        <v>9054</v>
      </c>
      <c r="I140" s="157" t="s">
        <v>9061</v>
      </c>
      <c r="J140" s="158" t="s">
        <v>10</v>
      </c>
      <c r="K140" s="159" t="s">
        <v>9056</v>
      </c>
      <c r="L140" s="155"/>
      <c r="M140" s="158"/>
      <c r="N140" s="214" t="s">
        <v>3040</v>
      </c>
    </row>
    <row r="141" spans="1:14" ht="22.95" customHeight="1">
      <c r="A141" s="155" t="s">
        <v>9474</v>
      </c>
      <c r="B141" s="155">
        <v>2325</v>
      </c>
      <c r="C141" s="156" t="s">
        <v>781</v>
      </c>
      <c r="D141" s="156" t="str">
        <f t="shared" si="2"/>
        <v>北縣五泰店2</v>
      </c>
      <c r="E141" s="155">
        <v>2</v>
      </c>
      <c r="F141" s="155" t="s">
        <v>9475</v>
      </c>
      <c r="G141" s="156" t="s">
        <v>9476</v>
      </c>
      <c r="H141" s="155" t="s">
        <v>9054</v>
      </c>
      <c r="I141" s="157" t="s">
        <v>9061</v>
      </c>
      <c r="J141" s="158" t="s">
        <v>10</v>
      </c>
      <c r="K141" s="159" t="s">
        <v>9056</v>
      </c>
      <c r="L141" s="155"/>
      <c r="M141" s="158"/>
      <c r="N141" s="214" t="s">
        <v>3040</v>
      </c>
    </row>
    <row r="142" spans="1:14" ht="22.95" customHeight="1">
      <c r="A142" s="155" t="s">
        <v>9477</v>
      </c>
      <c r="B142" s="155">
        <v>3770</v>
      </c>
      <c r="C142" s="156" t="s">
        <v>777</v>
      </c>
      <c r="D142" s="156" t="str">
        <f t="shared" si="2"/>
        <v>北縣西雲店2</v>
      </c>
      <c r="E142" s="155">
        <v>2</v>
      </c>
      <c r="F142" s="155" t="s">
        <v>9478</v>
      </c>
      <c r="G142" s="156" t="s">
        <v>9479</v>
      </c>
      <c r="H142" s="155" t="s">
        <v>9060</v>
      </c>
      <c r="I142" s="157" t="s">
        <v>9061</v>
      </c>
      <c r="J142" s="158" t="s">
        <v>10</v>
      </c>
      <c r="K142" s="159" t="s">
        <v>9056</v>
      </c>
      <c r="L142" s="155"/>
      <c r="M142" s="158"/>
      <c r="N142" s="214" t="s">
        <v>3040</v>
      </c>
    </row>
    <row r="143" spans="1:14" ht="22.95" customHeight="1">
      <c r="A143" s="155" t="s">
        <v>9480</v>
      </c>
      <c r="B143" s="155">
        <v>4845</v>
      </c>
      <c r="C143" s="156" t="s">
        <v>942</v>
      </c>
      <c r="D143" s="156" t="str">
        <f t="shared" si="2"/>
        <v>石門海角店1</v>
      </c>
      <c r="E143" s="155">
        <v>1</v>
      </c>
      <c r="F143" s="155" t="s">
        <v>9481</v>
      </c>
      <c r="G143" s="156" t="s">
        <v>9482</v>
      </c>
      <c r="H143" s="155" t="s">
        <v>9060</v>
      </c>
      <c r="I143" s="157" t="s">
        <v>9061</v>
      </c>
      <c r="J143" s="158" t="s">
        <v>1</v>
      </c>
      <c r="K143" s="159" t="s">
        <v>9056</v>
      </c>
      <c r="L143" s="155"/>
      <c r="M143" s="158"/>
      <c r="N143" s="214" t="s">
        <v>3040</v>
      </c>
    </row>
    <row r="144" spans="1:14" ht="22.95" customHeight="1">
      <c r="A144" s="155" t="s">
        <v>9483</v>
      </c>
      <c r="B144" s="155">
        <v>4845</v>
      </c>
      <c r="C144" s="156" t="s">
        <v>942</v>
      </c>
      <c r="D144" s="156" t="str">
        <f t="shared" si="2"/>
        <v>石門海角店2</v>
      </c>
      <c r="E144" s="155">
        <v>2</v>
      </c>
      <c r="F144" s="155" t="s">
        <v>9484</v>
      </c>
      <c r="G144" s="156" t="s">
        <v>9485</v>
      </c>
      <c r="H144" s="155" t="s">
        <v>9060</v>
      </c>
      <c r="I144" s="157" t="s">
        <v>9061</v>
      </c>
      <c r="J144" s="158" t="s">
        <v>1</v>
      </c>
      <c r="K144" s="159" t="s">
        <v>9056</v>
      </c>
      <c r="L144" s="155"/>
      <c r="M144" s="158"/>
      <c r="N144" s="214" t="s">
        <v>3040</v>
      </c>
    </row>
    <row r="145" spans="1:14" ht="22.95" customHeight="1">
      <c r="A145" s="155" t="s">
        <v>9486</v>
      </c>
      <c r="B145" s="155">
        <v>3752</v>
      </c>
      <c r="C145" s="156" t="s">
        <v>2164</v>
      </c>
      <c r="D145" s="156" t="str">
        <f t="shared" si="2"/>
        <v>板橋豫章店1</v>
      </c>
      <c r="E145" s="155">
        <v>1</v>
      </c>
      <c r="F145" s="155" t="s">
        <v>9487</v>
      </c>
      <c r="G145" s="156" t="s">
        <v>9488</v>
      </c>
      <c r="H145" s="155" t="s">
        <v>9054</v>
      </c>
      <c r="I145" s="157" t="s">
        <v>9061</v>
      </c>
      <c r="J145" s="158" t="s">
        <v>14</v>
      </c>
      <c r="K145" s="159" t="s">
        <v>9056</v>
      </c>
      <c r="L145" s="155" t="s">
        <v>55</v>
      </c>
      <c r="M145" s="158"/>
      <c r="N145" s="214" t="s">
        <v>3040</v>
      </c>
    </row>
    <row r="146" spans="1:14" ht="22.95" customHeight="1">
      <c r="A146" s="155" t="s">
        <v>9489</v>
      </c>
      <c r="B146" s="155">
        <v>3752</v>
      </c>
      <c r="C146" s="156" t="s">
        <v>2164</v>
      </c>
      <c r="D146" s="156" t="str">
        <f t="shared" si="2"/>
        <v>板橋豫章店2</v>
      </c>
      <c r="E146" s="155">
        <v>2</v>
      </c>
      <c r="F146" s="155" t="s">
        <v>9490</v>
      </c>
      <c r="G146" s="156" t="s">
        <v>9491</v>
      </c>
      <c r="H146" s="155" t="s">
        <v>9054</v>
      </c>
      <c r="I146" s="157" t="s">
        <v>9061</v>
      </c>
      <c r="J146" s="158" t="s">
        <v>14</v>
      </c>
      <c r="K146" s="159" t="s">
        <v>9056</v>
      </c>
      <c r="L146" s="155" t="s">
        <v>55</v>
      </c>
      <c r="M146" s="158"/>
      <c r="N146" s="214" t="s">
        <v>3040</v>
      </c>
    </row>
    <row r="147" spans="1:14" ht="22.95" customHeight="1">
      <c r="A147" s="155" t="s">
        <v>9492</v>
      </c>
      <c r="B147" s="155" t="s">
        <v>74</v>
      </c>
      <c r="C147" s="156" t="s">
        <v>2138</v>
      </c>
      <c r="D147" s="156" t="str">
        <f t="shared" si="2"/>
        <v>北縣府中店1</v>
      </c>
      <c r="E147" s="155">
        <v>1</v>
      </c>
      <c r="F147" s="155" t="s">
        <v>9493</v>
      </c>
      <c r="G147" s="156" t="s">
        <v>9494</v>
      </c>
      <c r="H147" s="155" t="s">
        <v>9060</v>
      </c>
      <c r="I147" s="157" t="s">
        <v>9061</v>
      </c>
      <c r="J147" s="158" t="s">
        <v>14</v>
      </c>
      <c r="K147" s="159" t="s">
        <v>9056</v>
      </c>
      <c r="L147" s="155"/>
      <c r="M147" s="158"/>
      <c r="N147" s="214" t="s">
        <v>3040</v>
      </c>
    </row>
    <row r="148" spans="1:14" ht="22.95" customHeight="1">
      <c r="A148" s="155" t="s">
        <v>9495</v>
      </c>
      <c r="B148" s="155" t="s">
        <v>74</v>
      </c>
      <c r="C148" s="156" t="s">
        <v>2138</v>
      </c>
      <c r="D148" s="156" t="str">
        <f t="shared" si="2"/>
        <v>北縣府中店2</v>
      </c>
      <c r="E148" s="155">
        <v>2</v>
      </c>
      <c r="F148" s="155" t="s">
        <v>9496</v>
      </c>
      <c r="G148" s="156" t="s">
        <v>9497</v>
      </c>
      <c r="H148" s="155" t="s">
        <v>9060</v>
      </c>
      <c r="I148" s="157" t="s">
        <v>9061</v>
      </c>
      <c r="J148" s="158" t="s">
        <v>14</v>
      </c>
      <c r="K148" s="159" t="s">
        <v>9056</v>
      </c>
      <c r="L148" s="155"/>
      <c r="M148" s="158"/>
      <c r="N148" s="214" t="s">
        <v>3040</v>
      </c>
    </row>
    <row r="149" spans="1:14" ht="22.95" customHeight="1">
      <c r="A149" s="155" t="s">
        <v>9498</v>
      </c>
      <c r="B149" s="155">
        <v>3183</v>
      </c>
      <c r="C149" s="156" t="s">
        <v>1208</v>
      </c>
      <c r="D149" s="156" t="str">
        <f t="shared" si="2"/>
        <v>北縣板好店1</v>
      </c>
      <c r="E149" s="155">
        <v>1</v>
      </c>
      <c r="F149" s="155" t="s">
        <v>9499</v>
      </c>
      <c r="G149" s="156" t="s">
        <v>9500</v>
      </c>
      <c r="H149" s="155" t="s">
        <v>9060</v>
      </c>
      <c r="I149" s="157" t="s">
        <v>9061</v>
      </c>
      <c r="J149" s="158" t="s">
        <v>14</v>
      </c>
      <c r="K149" s="159" t="s">
        <v>9056</v>
      </c>
      <c r="L149" s="155"/>
      <c r="M149" s="158"/>
      <c r="N149" s="214" t="s">
        <v>3040</v>
      </c>
    </row>
    <row r="150" spans="1:14" ht="22.95" customHeight="1">
      <c r="A150" s="155" t="s">
        <v>9501</v>
      </c>
      <c r="B150" s="155">
        <v>3183</v>
      </c>
      <c r="C150" s="156" t="s">
        <v>1208</v>
      </c>
      <c r="D150" s="156" t="str">
        <f t="shared" si="2"/>
        <v>北縣板好店2</v>
      </c>
      <c r="E150" s="155">
        <v>2</v>
      </c>
      <c r="F150" s="155" t="s">
        <v>9502</v>
      </c>
      <c r="G150" s="156" t="s">
        <v>9503</v>
      </c>
      <c r="H150" s="155" t="s">
        <v>9102</v>
      </c>
      <c r="I150" s="157" t="s">
        <v>9055</v>
      </c>
      <c r="J150" s="158" t="s">
        <v>14</v>
      </c>
      <c r="K150" s="159" t="s">
        <v>9056</v>
      </c>
      <c r="L150" s="155"/>
      <c r="M150" s="158"/>
      <c r="N150" s="214" t="s">
        <v>3040</v>
      </c>
    </row>
    <row r="151" spans="1:14" ht="22.95" customHeight="1">
      <c r="A151" s="155" t="s">
        <v>9504</v>
      </c>
      <c r="B151" s="155">
        <v>3147</v>
      </c>
      <c r="C151" s="156" t="s">
        <v>1000</v>
      </c>
      <c r="D151" s="156" t="str">
        <f t="shared" si="2"/>
        <v>北縣板明店2</v>
      </c>
      <c r="E151" s="155">
        <v>2</v>
      </c>
      <c r="F151" s="155" t="s">
        <v>9505</v>
      </c>
      <c r="G151" s="156" t="s">
        <v>9506</v>
      </c>
      <c r="H151" s="155" t="s">
        <v>9060</v>
      </c>
      <c r="I151" s="157" t="s">
        <v>9061</v>
      </c>
      <c r="J151" s="158" t="s">
        <v>14</v>
      </c>
      <c r="K151" s="159" t="s">
        <v>9056</v>
      </c>
      <c r="L151" s="155"/>
      <c r="M151" s="158"/>
      <c r="N151" s="214" t="s">
        <v>3040</v>
      </c>
    </row>
    <row r="152" spans="1:14" ht="22.95" customHeight="1">
      <c r="A152" s="155" t="s">
        <v>9507</v>
      </c>
      <c r="B152" s="155">
        <v>2746</v>
      </c>
      <c r="C152" s="156" t="s">
        <v>1821</v>
      </c>
      <c r="D152" s="156" t="str">
        <f t="shared" si="2"/>
        <v>北縣板嘉店1</v>
      </c>
      <c r="E152" s="155">
        <v>1</v>
      </c>
      <c r="F152" s="155" t="s">
        <v>9508</v>
      </c>
      <c r="G152" s="156" t="s">
        <v>9509</v>
      </c>
      <c r="H152" s="155" t="s">
        <v>9054</v>
      </c>
      <c r="I152" s="157" t="s">
        <v>9061</v>
      </c>
      <c r="J152" s="158" t="s">
        <v>14</v>
      </c>
      <c r="K152" s="159" t="s">
        <v>9056</v>
      </c>
      <c r="L152" s="155"/>
      <c r="M152" s="158"/>
      <c r="N152" s="214" t="s">
        <v>3040</v>
      </c>
    </row>
    <row r="153" spans="1:14" ht="22.95" customHeight="1">
      <c r="A153" s="155" t="s">
        <v>9510</v>
      </c>
      <c r="B153" s="155">
        <v>2746</v>
      </c>
      <c r="C153" s="156" t="s">
        <v>1821</v>
      </c>
      <c r="D153" s="156" t="str">
        <f t="shared" si="2"/>
        <v>北縣板嘉店2</v>
      </c>
      <c r="E153" s="155">
        <v>2</v>
      </c>
      <c r="F153" s="155" t="s">
        <v>9511</v>
      </c>
      <c r="G153" s="156" t="s">
        <v>9512</v>
      </c>
      <c r="H153" s="155" t="s">
        <v>9102</v>
      </c>
      <c r="I153" s="157" t="s">
        <v>9061</v>
      </c>
      <c r="J153" s="158" t="s">
        <v>14</v>
      </c>
      <c r="K153" s="159" t="s">
        <v>9056</v>
      </c>
      <c r="L153" s="155"/>
      <c r="M153" s="158"/>
      <c r="N153" s="214" t="s">
        <v>3040</v>
      </c>
    </row>
    <row r="154" spans="1:14" ht="22.95" customHeight="1">
      <c r="A154" s="155" t="s">
        <v>9513</v>
      </c>
      <c r="B154" s="155">
        <v>2422</v>
      </c>
      <c r="C154" s="156" t="s">
        <v>2193</v>
      </c>
      <c r="D154" s="156" t="str">
        <f t="shared" si="2"/>
        <v>北縣板億店1</v>
      </c>
      <c r="E154" s="155">
        <v>1</v>
      </c>
      <c r="F154" s="155" t="s">
        <v>9514</v>
      </c>
      <c r="G154" s="156" t="s">
        <v>9515</v>
      </c>
      <c r="H154" s="155" t="s">
        <v>9054</v>
      </c>
      <c r="I154" s="157" t="s">
        <v>9061</v>
      </c>
      <c r="J154" s="158" t="s">
        <v>14</v>
      </c>
      <c r="K154" s="159" t="s">
        <v>9056</v>
      </c>
      <c r="L154" s="155"/>
      <c r="M154" s="158"/>
      <c r="N154" s="214" t="s">
        <v>3040</v>
      </c>
    </row>
    <row r="155" spans="1:14" ht="22.95" customHeight="1">
      <c r="A155" s="155" t="s">
        <v>9516</v>
      </c>
      <c r="B155" s="155">
        <v>2422</v>
      </c>
      <c r="C155" s="156" t="s">
        <v>2193</v>
      </c>
      <c r="D155" s="156" t="str">
        <f t="shared" si="2"/>
        <v>北縣板億店2</v>
      </c>
      <c r="E155" s="155">
        <v>2</v>
      </c>
      <c r="F155" s="155" t="s">
        <v>9517</v>
      </c>
      <c r="G155" s="156" t="s">
        <v>9518</v>
      </c>
      <c r="H155" s="155" t="s">
        <v>9054</v>
      </c>
      <c r="I155" s="157" t="s">
        <v>9061</v>
      </c>
      <c r="J155" s="158" t="s">
        <v>14</v>
      </c>
      <c r="K155" s="159" t="s">
        <v>9056</v>
      </c>
      <c r="L155" s="155"/>
      <c r="M155" s="158"/>
      <c r="N155" s="214" t="s">
        <v>3040</v>
      </c>
    </row>
    <row r="156" spans="1:14" ht="22.95" customHeight="1">
      <c r="A156" s="155" t="s">
        <v>9519</v>
      </c>
      <c r="B156" s="155">
        <v>2403</v>
      </c>
      <c r="C156" s="156" t="s">
        <v>2025</v>
      </c>
      <c r="D156" s="156" t="str">
        <f t="shared" si="2"/>
        <v>北縣板龍店1</v>
      </c>
      <c r="E156" s="155">
        <v>1</v>
      </c>
      <c r="F156" s="155" t="s">
        <v>9520</v>
      </c>
      <c r="G156" s="156" t="s">
        <v>9521</v>
      </c>
      <c r="H156" s="155" t="s">
        <v>9102</v>
      </c>
      <c r="I156" s="157" t="s">
        <v>9061</v>
      </c>
      <c r="J156" s="158" t="s">
        <v>14</v>
      </c>
      <c r="K156" s="159" t="s">
        <v>9056</v>
      </c>
      <c r="L156" s="155"/>
      <c r="M156" s="158"/>
      <c r="N156" s="214" t="s">
        <v>3040</v>
      </c>
    </row>
    <row r="157" spans="1:14" ht="22.95" customHeight="1">
      <c r="A157" s="155" t="s">
        <v>9522</v>
      </c>
      <c r="B157" s="155">
        <v>2403</v>
      </c>
      <c r="C157" s="156" t="s">
        <v>2025</v>
      </c>
      <c r="D157" s="156" t="str">
        <f t="shared" si="2"/>
        <v>北縣板龍店2</v>
      </c>
      <c r="E157" s="155">
        <v>2</v>
      </c>
      <c r="F157" s="155" t="s">
        <v>9523</v>
      </c>
      <c r="G157" s="156" t="s">
        <v>9524</v>
      </c>
      <c r="H157" s="155" t="s">
        <v>9102</v>
      </c>
      <c r="I157" s="157" t="s">
        <v>9055</v>
      </c>
      <c r="J157" s="158" t="s">
        <v>14</v>
      </c>
      <c r="K157" s="159" t="s">
        <v>9056</v>
      </c>
      <c r="L157" s="155"/>
      <c r="M157" s="158"/>
      <c r="N157" s="214" t="s">
        <v>3040</v>
      </c>
    </row>
    <row r="158" spans="1:14" ht="22.95" customHeight="1">
      <c r="A158" s="155" t="s">
        <v>9525</v>
      </c>
      <c r="B158" s="155">
        <v>3551</v>
      </c>
      <c r="C158" s="156" t="s">
        <v>2134</v>
      </c>
      <c r="D158" s="156" t="str">
        <f t="shared" si="2"/>
        <v>北縣板豐店1</v>
      </c>
      <c r="E158" s="155">
        <v>1</v>
      </c>
      <c r="F158" s="155" t="s">
        <v>9526</v>
      </c>
      <c r="G158" s="156" t="s">
        <v>9527</v>
      </c>
      <c r="H158" s="155" t="s">
        <v>9060</v>
      </c>
      <c r="I158" s="157" t="s">
        <v>9061</v>
      </c>
      <c r="J158" s="158" t="s">
        <v>14</v>
      </c>
      <c r="K158" s="159" t="s">
        <v>9056</v>
      </c>
      <c r="L158" s="155"/>
      <c r="M158" s="158"/>
      <c r="N158" s="214" t="s">
        <v>3040</v>
      </c>
    </row>
    <row r="159" spans="1:14" ht="22.95" customHeight="1">
      <c r="A159" s="155" t="s">
        <v>9528</v>
      </c>
      <c r="B159" s="155">
        <v>3551</v>
      </c>
      <c r="C159" s="156" t="s">
        <v>2134</v>
      </c>
      <c r="D159" s="156" t="str">
        <f t="shared" si="2"/>
        <v>北縣板豐店2</v>
      </c>
      <c r="E159" s="155">
        <v>2</v>
      </c>
      <c r="F159" s="155" t="s">
        <v>9529</v>
      </c>
      <c r="G159" s="156" t="s">
        <v>9530</v>
      </c>
      <c r="H159" s="155" t="s">
        <v>9060</v>
      </c>
      <c r="I159" s="157" t="s">
        <v>9055</v>
      </c>
      <c r="J159" s="158" t="s">
        <v>14</v>
      </c>
      <c r="K159" s="159" t="s">
        <v>9056</v>
      </c>
      <c r="L159" s="155"/>
      <c r="M159" s="158"/>
      <c r="N159" s="214" t="s">
        <v>3040</v>
      </c>
    </row>
    <row r="160" spans="1:14" ht="22.95" customHeight="1">
      <c r="A160" s="155" t="s">
        <v>9531</v>
      </c>
      <c r="B160" s="155" t="s">
        <v>66</v>
      </c>
      <c r="C160" s="156" t="s">
        <v>2016</v>
      </c>
      <c r="D160" s="156" t="str">
        <f t="shared" si="2"/>
        <v>北縣僑中三店1</v>
      </c>
      <c r="E160" s="155">
        <v>1</v>
      </c>
      <c r="F160" s="155" t="s">
        <v>9532</v>
      </c>
      <c r="G160" s="156" t="s">
        <v>9533</v>
      </c>
      <c r="H160" s="155" t="s">
        <v>9054</v>
      </c>
      <c r="I160" s="157" t="s">
        <v>9061</v>
      </c>
      <c r="J160" s="158" t="s">
        <v>14</v>
      </c>
      <c r="K160" s="159" t="s">
        <v>9056</v>
      </c>
      <c r="L160" s="155"/>
      <c r="M160" s="158"/>
      <c r="N160" s="214" t="s">
        <v>3040</v>
      </c>
    </row>
    <row r="161" spans="1:14" ht="22.95" customHeight="1">
      <c r="A161" s="155" t="s">
        <v>9534</v>
      </c>
      <c r="B161" s="155" t="s">
        <v>66</v>
      </c>
      <c r="C161" s="156" t="s">
        <v>2016</v>
      </c>
      <c r="D161" s="156" t="str">
        <f t="shared" si="2"/>
        <v>北縣僑中三店2</v>
      </c>
      <c r="E161" s="155">
        <v>2</v>
      </c>
      <c r="F161" s="155" t="s">
        <v>9535</v>
      </c>
      <c r="G161" s="156"/>
      <c r="H161" s="155" t="s">
        <v>9054</v>
      </c>
      <c r="I161" s="157" t="s">
        <v>9061</v>
      </c>
      <c r="J161" s="158" t="s">
        <v>14</v>
      </c>
      <c r="K161" s="159" t="s">
        <v>9056</v>
      </c>
      <c r="L161" s="155"/>
      <c r="M161" s="158"/>
      <c r="N161" s="214" t="s">
        <v>3040</v>
      </c>
    </row>
    <row r="162" spans="1:14" ht="22.95" customHeight="1">
      <c r="A162" s="155" t="s">
        <v>9536</v>
      </c>
      <c r="B162" s="155" t="s">
        <v>67</v>
      </c>
      <c r="C162" s="156" t="s">
        <v>1693</v>
      </c>
      <c r="D162" s="156" t="str">
        <f t="shared" si="2"/>
        <v>北縣僑福店1</v>
      </c>
      <c r="E162" s="155">
        <v>1</v>
      </c>
      <c r="F162" s="155" t="s">
        <v>9537</v>
      </c>
      <c r="G162" s="156" t="s">
        <v>9538</v>
      </c>
      <c r="H162" s="155" t="s">
        <v>9054</v>
      </c>
      <c r="I162" s="157" t="s">
        <v>9061</v>
      </c>
      <c r="J162" s="158" t="s">
        <v>14</v>
      </c>
      <c r="K162" s="159" t="s">
        <v>9056</v>
      </c>
      <c r="L162" s="155"/>
      <c r="M162" s="158" t="s">
        <v>9539</v>
      </c>
      <c r="N162" s="214" t="s">
        <v>3040</v>
      </c>
    </row>
    <row r="163" spans="1:14" ht="22.95" customHeight="1">
      <c r="A163" s="155" t="s">
        <v>9540</v>
      </c>
      <c r="B163" s="155" t="s">
        <v>73</v>
      </c>
      <c r="C163" s="156" t="s">
        <v>2029</v>
      </c>
      <c r="D163" s="156" t="str">
        <f t="shared" si="2"/>
        <v>板橋大興店1</v>
      </c>
      <c r="E163" s="155">
        <v>1</v>
      </c>
      <c r="F163" s="155" t="s">
        <v>9541</v>
      </c>
      <c r="G163" s="156" t="s">
        <v>9542</v>
      </c>
      <c r="H163" s="155" t="s">
        <v>9060</v>
      </c>
      <c r="I163" s="157" t="s">
        <v>9055</v>
      </c>
      <c r="J163" s="158" t="s">
        <v>14</v>
      </c>
      <c r="K163" s="159" t="s">
        <v>9056</v>
      </c>
      <c r="L163" s="155"/>
      <c r="M163" s="158"/>
      <c r="N163" s="214" t="s">
        <v>3040</v>
      </c>
    </row>
    <row r="164" spans="1:14" ht="22.95" customHeight="1">
      <c r="A164" s="155" t="s">
        <v>9543</v>
      </c>
      <c r="B164" s="155" t="s">
        <v>73</v>
      </c>
      <c r="C164" s="156" t="s">
        <v>2029</v>
      </c>
      <c r="D164" s="156" t="str">
        <f t="shared" si="2"/>
        <v>板橋大興店2</v>
      </c>
      <c r="E164" s="155">
        <v>2</v>
      </c>
      <c r="F164" s="155" t="s">
        <v>9544</v>
      </c>
      <c r="G164" s="156" t="s">
        <v>9545</v>
      </c>
      <c r="H164" s="155" t="s">
        <v>9060</v>
      </c>
      <c r="I164" s="157" t="s">
        <v>9092</v>
      </c>
      <c r="J164" s="158" t="s">
        <v>14</v>
      </c>
      <c r="K164" s="159" t="s">
        <v>9056</v>
      </c>
      <c r="L164" s="155"/>
      <c r="M164" s="158"/>
      <c r="N164" s="214" t="s">
        <v>3040</v>
      </c>
    </row>
    <row r="165" spans="1:14" ht="22.95" customHeight="1">
      <c r="A165" s="155" t="s">
        <v>9546</v>
      </c>
      <c r="B165" s="155">
        <v>3962</v>
      </c>
      <c r="C165" s="156" t="s">
        <v>2124</v>
      </c>
      <c r="D165" s="156" t="str">
        <f t="shared" si="2"/>
        <v>板橋仁化店1</v>
      </c>
      <c r="E165" s="155">
        <v>1</v>
      </c>
      <c r="F165" s="155" t="s">
        <v>9547</v>
      </c>
      <c r="G165" s="156" t="s">
        <v>9548</v>
      </c>
      <c r="H165" s="155" t="s">
        <v>9054</v>
      </c>
      <c r="I165" s="157" t="s">
        <v>9061</v>
      </c>
      <c r="J165" s="158" t="s">
        <v>14</v>
      </c>
      <c r="K165" s="159" t="s">
        <v>9056</v>
      </c>
      <c r="L165" s="155"/>
      <c r="M165" s="158"/>
      <c r="N165" s="214" t="s">
        <v>3040</v>
      </c>
    </row>
    <row r="166" spans="1:14" ht="22.95" customHeight="1">
      <c r="A166" s="155" t="s">
        <v>9549</v>
      </c>
      <c r="B166" s="155">
        <v>3962</v>
      </c>
      <c r="C166" s="156" t="s">
        <v>2124</v>
      </c>
      <c r="D166" s="156" t="str">
        <f t="shared" si="2"/>
        <v>板橋仁化店2</v>
      </c>
      <c r="E166" s="155">
        <v>2</v>
      </c>
      <c r="F166" s="155" t="s">
        <v>9550</v>
      </c>
      <c r="G166" s="156" t="s">
        <v>9551</v>
      </c>
      <c r="H166" s="155" t="s">
        <v>9054</v>
      </c>
      <c r="I166" s="157" t="s">
        <v>9061</v>
      </c>
      <c r="J166" s="158" t="s">
        <v>14</v>
      </c>
      <c r="K166" s="159" t="s">
        <v>9056</v>
      </c>
      <c r="L166" s="155"/>
      <c r="M166" s="158"/>
      <c r="N166" s="214" t="s">
        <v>3040</v>
      </c>
    </row>
    <row r="167" spans="1:14" ht="22.95" customHeight="1">
      <c r="A167" s="155" t="s">
        <v>9552</v>
      </c>
      <c r="B167" s="155">
        <v>3965</v>
      </c>
      <c r="C167" s="156" t="s">
        <v>1757</v>
      </c>
      <c r="D167" s="156" t="str">
        <f t="shared" si="2"/>
        <v>板橋民治店1</v>
      </c>
      <c r="E167" s="155">
        <v>1</v>
      </c>
      <c r="F167" s="155" t="s">
        <v>9553</v>
      </c>
      <c r="G167" s="156" t="s">
        <v>9554</v>
      </c>
      <c r="H167" s="155" t="s">
        <v>9060</v>
      </c>
      <c r="I167" s="157" t="s">
        <v>9061</v>
      </c>
      <c r="J167" s="158" t="s">
        <v>14</v>
      </c>
      <c r="K167" s="159" t="s">
        <v>9056</v>
      </c>
      <c r="L167" s="155"/>
      <c r="M167" s="158"/>
      <c r="N167" s="214" t="s">
        <v>3040</v>
      </c>
    </row>
    <row r="168" spans="1:14" ht="22.95" customHeight="1">
      <c r="A168" s="155" t="s">
        <v>9555</v>
      </c>
      <c r="B168" s="155">
        <v>3965</v>
      </c>
      <c r="C168" s="156" t="s">
        <v>1757</v>
      </c>
      <c r="D168" s="156" t="str">
        <f t="shared" si="2"/>
        <v>板橋民治店2</v>
      </c>
      <c r="E168" s="155">
        <v>2</v>
      </c>
      <c r="F168" s="155" t="s">
        <v>9556</v>
      </c>
      <c r="G168" s="156" t="s">
        <v>9557</v>
      </c>
      <c r="H168" s="155" t="s">
        <v>9060</v>
      </c>
      <c r="I168" s="157" t="s">
        <v>9061</v>
      </c>
      <c r="J168" s="158" t="s">
        <v>14</v>
      </c>
      <c r="K168" s="159" t="s">
        <v>9056</v>
      </c>
      <c r="L168" s="155"/>
      <c r="M168" s="158"/>
      <c r="N168" s="214" t="s">
        <v>3040</v>
      </c>
    </row>
    <row r="169" spans="1:14" ht="22.95" customHeight="1">
      <c r="A169" s="155" t="s">
        <v>9558</v>
      </c>
      <c r="B169" s="155">
        <v>4167</v>
      </c>
      <c r="C169" s="156" t="s">
        <v>1192</v>
      </c>
      <c r="D169" s="156" t="str">
        <f t="shared" si="2"/>
        <v>板橋松翠店1</v>
      </c>
      <c r="E169" s="155">
        <v>1</v>
      </c>
      <c r="F169" s="155" t="s">
        <v>9559</v>
      </c>
      <c r="G169" s="156" t="s">
        <v>9560</v>
      </c>
      <c r="H169" s="155" t="s">
        <v>9054</v>
      </c>
      <c r="I169" s="157" t="s">
        <v>9061</v>
      </c>
      <c r="J169" s="158" t="s">
        <v>14</v>
      </c>
      <c r="K169" s="159" t="s">
        <v>9056</v>
      </c>
      <c r="L169" s="155"/>
      <c r="M169" s="158"/>
      <c r="N169" s="214" t="s">
        <v>3040</v>
      </c>
    </row>
    <row r="170" spans="1:14" ht="22.95" customHeight="1">
      <c r="A170" s="155" t="s">
        <v>9561</v>
      </c>
      <c r="B170" s="155">
        <v>4167</v>
      </c>
      <c r="C170" s="156" t="s">
        <v>1192</v>
      </c>
      <c r="D170" s="156" t="str">
        <f t="shared" si="2"/>
        <v>板橋松翠店2</v>
      </c>
      <c r="E170" s="155">
        <v>2</v>
      </c>
      <c r="F170" s="155" t="s">
        <v>9562</v>
      </c>
      <c r="G170" s="156" t="s">
        <v>9563</v>
      </c>
      <c r="H170" s="155" t="s">
        <v>9054</v>
      </c>
      <c r="I170" s="157" t="s">
        <v>9061</v>
      </c>
      <c r="J170" s="158" t="s">
        <v>14</v>
      </c>
      <c r="K170" s="159" t="s">
        <v>9056</v>
      </c>
      <c r="L170" s="155"/>
      <c r="M170" s="158"/>
      <c r="N170" s="214" t="s">
        <v>3040</v>
      </c>
    </row>
    <row r="171" spans="1:14" ht="22.95" customHeight="1">
      <c r="A171" s="155" t="s">
        <v>9564</v>
      </c>
      <c r="B171" s="155">
        <v>3955</v>
      </c>
      <c r="C171" s="156" t="s">
        <v>2063</v>
      </c>
      <c r="D171" s="156" t="str">
        <f t="shared" si="2"/>
        <v>板橋海龍店1</v>
      </c>
      <c r="E171" s="155">
        <v>1</v>
      </c>
      <c r="F171" s="155" t="s">
        <v>9565</v>
      </c>
      <c r="G171" s="156" t="s">
        <v>9566</v>
      </c>
      <c r="H171" s="155" t="s">
        <v>9102</v>
      </c>
      <c r="I171" s="157" t="s">
        <v>9055</v>
      </c>
      <c r="J171" s="158" t="s">
        <v>14</v>
      </c>
      <c r="K171" s="159" t="s">
        <v>9056</v>
      </c>
      <c r="L171" s="155"/>
      <c r="M171" s="158"/>
      <c r="N171" s="214" t="s">
        <v>3040</v>
      </c>
    </row>
    <row r="172" spans="1:14" ht="22.95" customHeight="1">
      <c r="A172" s="155" t="s">
        <v>9567</v>
      </c>
      <c r="B172" s="155">
        <v>3955</v>
      </c>
      <c r="C172" s="156" t="s">
        <v>2063</v>
      </c>
      <c r="D172" s="156" t="str">
        <f t="shared" si="2"/>
        <v>板橋海龍店2</v>
      </c>
      <c r="E172" s="155">
        <v>2</v>
      </c>
      <c r="F172" s="155" t="s">
        <v>9568</v>
      </c>
      <c r="G172" s="156" t="s">
        <v>9569</v>
      </c>
      <c r="H172" s="155" t="s">
        <v>9054</v>
      </c>
      <c r="I172" s="157" t="s">
        <v>9061</v>
      </c>
      <c r="J172" s="158" t="s">
        <v>14</v>
      </c>
      <c r="K172" s="159" t="s">
        <v>9056</v>
      </c>
      <c r="L172" s="155"/>
      <c r="M172" s="158"/>
      <c r="N172" s="214" t="s">
        <v>3040</v>
      </c>
    </row>
    <row r="173" spans="1:14" ht="22.95" customHeight="1">
      <c r="A173" s="155" t="s">
        <v>9570</v>
      </c>
      <c r="B173" s="155">
        <v>3416</v>
      </c>
      <c r="C173" s="156" t="s">
        <v>2153</v>
      </c>
      <c r="D173" s="156" t="str">
        <f t="shared" si="2"/>
        <v>板橋國慶店1</v>
      </c>
      <c r="E173" s="155">
        <v>1</v>
      </c>
      <c r="F173" s="155" t="s">
        <v>9571</v>
      </c>
      <c r="G173" s="156" t="s">
        <v>9572</v>
      </c>
      <c r="H173" s="155" t="s">
        <v>9060</v>
      </c>
      <c r="I173" s="157" t="s">
        <v>9061</v>
      </c>
      <c r="J173" s="158" t="s">
        <v>14</v>
      </c>
      <c r="K173" s="159" t="s">
        <v>9056</v>
      </c>
      <c r="L173" s="155"/>
      <c r="M173" s="158"/>
      <c r="N173" s="214" t="s">
        <v>3040</v>
      </c>
    </row>
    <row r="174" spans="1:14" ht="22.95" customHeight="1">
      <c r="A174" s="155" t="s">
        <v>9573</v>
      </c>
      <c r="B174" s="155">
        <v>3416</v>
      </c>
      <c r="C174" s="156" t="s">
        <v>2153</v>
      </c>
      <c r="D174" s="156" t="str">
        <f t="shared" si="2"/>
        <v>板橋國慶店2</v>
      </c>
      <c r="E174" s="155">
        <v>2</v>
      </c>
      <c r="F174" s="155" t="s">
        <v>9574</v>
      </c>
      <c r="G174" s="156" t="s">
        <v>9575</v>
      </c>
      <c r="H174" s="155" t="s">
        <v>9060</v>
      </c>
      <c r="I174" s="157" t="s">
        <v>9061</v>
      </c>
      <c r="J174" s="158" t="s">
        <v>14</v>
      </c>
      <c r="K174" s="159" t="s">
        <v>9056</v>
      </c>
      <c r="L174" s="155"/>
      <c r="M174" s="158"/>
      <c r="N174" s="214" t="s">
        <v>3040</v>
      </c>
    </row>
    <row r="175" spans="1:14" ht="22.95" customHeight="1">
      <c r="A175" s="155" t="s">
        <v>9576</v>
      </c>
      <c r="B175" s="155">
        <v>2224</v>
      </c>
      <c r="C175" s="156" t="s">
        <v>1962</v>
      </c>
      <c r="D175" s="156" t="str">
        <f t="shared" si="2"/>
        <v>板橋莒光店1</v>
      </c>
      <c r="E175" s="155">
        <v>1</v>
      </c>
      <c r="F175" s="155" t="s">
        <v>9577</v>
      </c>
      <c r="G175" s="156" t="s">
        <v>9578</v>
      </c>
      <c r="H175" s="155" t="s">
        <v>9102</v>
      </c>
      <c r="I175" s="157" t="s">
        <v>9061</v>
      </c>
      <c r="J175" s="158" t="s">
        <v>14</v>
      </c>
      <c r="K175" s="159" t="s">
        <v>9056</v>
      </c>
      <c r="L175" s="155"/>
      <c r="M175" s="158"/>
      <c r="N175" s="214" t="s">
        <v>3040</v>
      </c>
    </row>
    <row r="176" spans="1:14" ht="22.95" customHeight="1">
      <c r="A176" s="155" t="s">
        <v>9579</v>
      </c>
      <c r="B176" s="155">
        <v>2224</v>
      </c>
      <c r="C176" s="156" t="s">
        <v>1962</v>
      </c>
      <c r="D176" s="156" t="str">
        <f t="shared" si="2"/>
        <v>板橋莒光店2</v>
      </c>
      <c r="E176" s="155">
        <v>2</v>
      </c>
      <c r="F176" s="155" t="s">
        <v>9580</v>
      </c>
      <c r="G176" s="156" t="s">
        <v>9581</v>
      </c>
      <c r="H176" s="155" t="s">
        <v>9102</v>
      </c>
      <c r="I176" s="157" t="s">
        <v>9061</v>
      </c>
      <c r="J176" s="158" t="s">
        <v>14</v>
      </c>
      <c r="K176" s="159" t="s">
        <v>9056</v>
      </c>
      <c r="L176" s="155"/>
      <c r="M176" s="158"/>
      <c r="N176" s="214" t="s">
        <v>3040</v>
      </c>
    </row>
    <row r="177" spans="1:14" ht="22.95" customHeight="1">
      <c r="A177" s="155" t="s">
        <v>9582</v>
      </c>
      <c r="B177" s="155">
        <v>2995</v>
      </c>
      <c r="C177" s="156" t="s">
        <v>610</v>
      </c>
      <c r="D177" s="156" t="str">
        <f t="shared" si="2"/>
        <v>板橋湳雅夜市1</v>
      </c>
      <c r="E177" s="155">
        <v>1</v>
      </c>
      <c r="F177" s="155" t="s">
        <v>9583</v>
      </c>
      <c r="G177" s="156" t="s">
        <v>9584</v>
      </c>
      <c r="H177" s="155" t="s">
        <v>9060</v>
      </c>
      <c r="I177" s="157" t="s">
        <v>9092</v>
      </c>
      <c r="J177" s="158" t="s">
        <v>14</v>
      </c>
      <c r="K177" s="159" t="s">
        <v>9056</v>
      </c>
      <c r="L177" s="155"/>
      <c r="M177" s="158"/>
      <c r="N177" s="214" t="s">
        <v>3040</v>
      </c>
    </row>
    <row r="178" spans="1:14" ht="22.95" customHeight="1">
      <c r="A178" s="155" t="s">
        <v>9585</v>
      </c>
      <c r="B178" s="155">
        <v>2995</v>
      </c>
      <c r="C178" s="156" t="s">
        <v>610</v>
      </c>
      <c r="D178" s="156" t="str">
        <f t="shared" si="2"/>
        <v>板橋湳雅夜市2</v>
      </c>
      <c r="E178" s="155">
        <v>2</v>
      </c>
      <c r="F178" s="155" t="s">
        <v>9586</v>
      </c>
      <c r="G178" s="156" t="s">
        <v>9587</v>
      </c>
      <c r="H178" s="155" t="s">
        <v>9060</v>
      </c>
      <c r="I178" s="157" t="s">
        <v>9092</v>
      </c>
      <c r="J178" s="158" t="s">
        <v>14</v>
      </c>
      <c r="K178" s="159" t="s">
        <v>9056</v>
      </c>
      <c r="L178" s="155"/>
      <c r="M178" s="158"/>
      <c r="N178" s="214" t="s">
        <v>3040</v>
      </c>
    </row>
    <row r="179" spans="1:14" ht="22.95" customHeight="1">
      <c r="A179" s="155" t="s">
        <v>9588</v>
      </c>
      <c r="B179" s="155">
        <v>4145</v>
      </c>
      <c r="C179" s="156" t="s">
        <v>452</v>
      </c>
      <c r="D179" s="156" t="str">
        <f t="shared" si="2"/>
        <v>板橋僑興店1</v>
      </c>
      <c r="E179" s="155">
        <v>1</v>
      </c>
      <c r="F179" s="155" t="s">
        <v>9589</v>
      </c>
      <c r="G179" s="156" t="s">
        <v>9590</v>
      </c>
      <c r="H179" s="155" t="s">
        <v>9060</v>
      </c>
      <c r="I179" s="157" t="s">
        <v>9092</v>
      </c>
      <c r="J179" s="158" t="s">
        <v>14</v>
      </c>
      <c r="K179" s="159" t="s">
        <v>9056</v>
      </c>
      <c r="L179" s="155"/>
      <c r="M179" s="158"/>
      <c r="N179" s="214" t="s">
        <v>3040</v>
      </c>
    </row>
    <row r="180" spans="1:14" ht="22.95" customHeight="1">
      <c r="A180" s="155" t="s">
        <v>9591</v>
      </c>
      <c r="B180" s="155">
        <v>4145</v>
      </c>
      <c r="C180" s="156" t="s">
        <v>452</v>
      </c>
      <c r="D180" s="156" t="str">
        <f t="shared" si="2"/>
        <v>板橋僑興店2</v>
      </c>
      <c r="E180" s="155">
        <v>2</v>
      </c>
      <c r="F180" s="155" t="s">
        <v>9592</v>
      </c>
      <c r="G180" s="156" t="s">
        <v>9593</v>
      </c>
      <c r="H180" s="155" t="s">
        <v>9060</v>
      </c>
      <c r="I180" s="157" t="s">
        <v>9092</v>
      </c>
      <c r="J180" s="158" t="s">
        <v>14</v>
      </c>
      <c r="K180" s="159" t="s">
        <v>9056</v>
      </c>
      <c r="L180" s="155"/>
      <c r="M180" s="158"/>
      <c r="N180" s="214" t="s">
        <v>3040</v>
      </c>
    </row>
    <row r="181" spans="1:14" ht="22.95" customHeight="1">
      <c r="A181" s="155" t="s">
        <v>9594</v>
      </c>
      <c r="B181" s="155">
        <v>3818</v>
      </c>
      <c r="C181" s="156" t="s">
        <v>640</v>
      </c>
      <c r="D181" s="156" t="str">
        <f t="shared" si="2"/>
        <v>板橋漢江店2</v>
      </c>
      <c r="E181" s="155">
        <v>2</v>
      </c>
      <c r="F181" s="155" t="s">
        <v>9595</v>
      </c>
      <c r="G181" s="156" t="s">
        <v>9596</v>
      </c>
      <c r="H181" s="155" t="s">
        <v>9054</v>
      </c>
      <c r="I181" s="157" t="s">
        <v>9061</v>
      </c>
      <c r="J181" s="158" t="s">
        <v>14</v>
      </c>
      <c r="K181" s="159" t="s">
        <v>9056</v>
      </c>
      <c r="L181" s="155"/>
      <c r="M181" s="158"/>
      <c r="N181" s="214" t="s">
        <v>3040</v>
      </c>
    </row>
    <row r="182" spans="1:14" ht="22.95" customHeight="1">
      <c r="A182" s="155" t="s">
        <v>9597</v>
      </c>
      <c r="B182" s="155">
        <v>4046</v>
      </c>
      <c r="C182" s="156" t="s">
        <v>1994</v>
      </c>
      <c r="D182" s="156" t="str">
        <f t="shared" si="2"/>
        <v>板橋福康店1</v>
      </c>
      <c r="E182" s="155">
        <v>1</v>
      </c>
      <c r="F182" s="155" t="s">
        <v>9598</v>
      </c>
      <c r="G182" s="156" t="s">
        <v>9599</v>
      </c>
      <c r="H182" s="155" t="s">
        <v>9054</v>
      </c>
      <c r="I182" s="157" t="s">
        <v>9061</v>
      </c>
      <c r="J182" s="158" t="s">
        <v>14</v>
      </c>
      <c r="K182" s="159" t="s">
        <v>9056</v>
      </c>
      <c r="L182" s="155"/>
      <c r="M182" s="158"/>
      <c r="N182" s="214" t="s">
        <v>3040</v>
      </c>
    </row>
    <row r="183" spans="1:14" ht="22.95" customHeight="1">
      <c r="A183" s="155" t="s">
        <v>9600</v>
      </c>
      <c r="B183" s="155">
        <v>4046</v>
      </c>
      <c r="C183" s="156" t="s">
        <v>1994</v>
      </c>
      <c r="D183" s="156" t="str">
        <f t="shared" si="2"/>
        <v>板橋福康店2</v>
      </c>
      <c r="E183" s="155">
        <v>2</v>
      </c>
      <c r="F183" s="155" t="s">
        <v>9601</v>
      </c>
      <c r="G183" s="156" t="s">
        <v>9602</v>
      </c>
      <c r="H183" s="155" t="s">
        <v>9054</v>
      </c>
      <c r="I183" s="157" t="s">
        <v>9061</v>
      </c>
      <c r="J183" s="158" t="s">
        <v>14</v>
      </c>
      <c r="K183" s="159" t="s">
        <v>9056</v>
      </c>
      <c r="L183" s="155"/>
      <c r="M183" s="158"/>
      <c r="N183" s="214" t="s">
        <v>3040</v>
      </c>
    </row>
    <row r="184" spans="1:14" ht="22.95" customHeight="1">
      <c r="A184" s="155" t="s">
        <v>9603</v>
      </c>
      <c r="B184" s="155">
        <v>4917</v>
      </c>
      <c r="C184" s="156" t="s">
        <v>164</v>
      </c>
      <c r="D184" s="156" t="str">
        <f t="shared" si="2"/>
        <v>板橋翠華店2</v>
      </c>
      <c r="E184" s="155">
        <v>2</v>
      </c>
      <c r="F184" s="155" t="s">
        <v>9604</v>
      </c>
      <c r="G184" s="156" t="s">
        <v>9605</v>
      </c>
      <c r="H184" s="155" t="s">
        <v>9060</v>
      </c>
      <c r="I184" s="157" t="s">
        <v>9199</v>
      </c>
      <c r="J184" s="158" t="s">
        <v>14</v>
      </c>
      <c r="K184" s="159" t="s">
        <v>9056</v>
      </c>
      <c r="L184" s="155"/>
      <c r="M184" s="158"/>
      <c r="N184" s="214" t="s">
        <v>3040</v>
      </c>
    </row>
    <row r="185" spans="1:14" ht="22.95" customHeight="1">
      <c r="A185" s="155" t="s">
        <v>9606</v>
      </c>
      <c r="B185" s="155">
        <v>2221</v>
      </c>
      <c r="C185" s="156" t="s">
        <v>1262</v>
      </c>
      <c r="D185" s="156" t="str">
        <f t="shared" si="2"/>
        <v>板橋雙十店2</v>
      </c>
      <c r="E185" s="155">
        <v>2</v>
      </c>
      <c r="F185" s="155" t="s">
        <v>9607</v>
      </c>
      <c r="G185" s="156" t="s">
        <v>9608</v>
      </c>
      <c r="H185" s="155" t="s">
        <v>9054</v>
      </c>
      <c r="I185" s="157" t="s">
        <v>9061</v>
      </c>
      <c r="J185" s="158" t="s">
        <v>14</v>
      </c>
      <c r="K185" s="159" t="s">
        <v>9056</v>
      </c>
      <c r="L185" s="155"/>
      <c r="M185" s="158"/>
      <c r="N185" s="214" t="s">
        <v>3040</v>
      </c>
    </row>
    <row r="186" spans="1:14" ht="22.95" customHeight="1">
      <c r="A186" s="155" t="s">
        <v>9609</v>
      </c>
      <c r="B186" s="155">
        <v>3399</v>
      </c>
      <c r="C186" s="156" t="s">
        <v>173</v>
      </c>
      <c r="D186" s="156" t="str">
        <f t="shared" si="2"/>
        <v>板橋藝文中心1</v>
      </c>
      <c r="E186" s="155">
        <v>1</v>
      </c>
      <c r="F186" s="155" t="s">
        <v>9610</v>
      </c>
      <c r="G186" s="156" t="s">
        <v>9611</v>
      </c>
      <c r="H186" s="155" t="s">
        <v>9060</v>
      </c>
      <c r="I186" s="157" t="s">
        <v>9061</v>
      </c>
      <c r="J186" s="158" t="s">
        <v>14</v>
      </c>
      <c r="K186" s="159" t="s">
        <v>9056</v>
      </c>
      <c r="L186" s="155"/>
      <c r="M186" s="158"/>
      <c r="N186" s="214" t="s">
        <v>3040</v>
      </c>
    </row>
    <row r="187" spans="1:14" ht="22.95" customHeight="1">
      <c r="A187" s="155" t="s">
        <v>9612</v>
      </c>
      <c r="B187" s="155">
        <v>3399</v>
      </c>
      <c r="C187" s="156" t="s">
        <v>173</v>
      </c>
      <c r="D187" s="156" t="str">
        <f t="shared" si="2"/>
        <v>板橋藝文中心2</v>
      </c>
      <c r="E187" s="155">
        <v>2</v>
      </c>
      <c r="F187" s="155" t="s">
        <v>9613</v>
      </c>
      <c r="G187" s="156" t="s">
        <v>9614</v>
      </c>
      <c r="H187" s="155" t="s">
        <v>9060</v>
      </c>
      <c r="I187" s="157" t="s">
        <v>9061</v>
      </c>
      <c r="J187" s="158" t="s">
        <v>14</v>
      </c>
      <c r="K187" s="159" t="s">
        <v>9056</v>
      </c>
      <c r="L187" s="155"/>
      <c r="M187" s="158"/>
      <c r="N187" s="214" t="s">
        <v>3040</v>
      </c>
    </row>
    <row r="188" spans="1:14" ht="22.95" customHeight="1">
      <c r="A188" s="155" t="s">
        <v>9615</v>
      </c>
      <c r="B188" s="155" t="s">
        <v>75</v>
      </c>
      <c r="C188" s="156" t="s">
        <v>461</v>
      </c>
      <c r="D188" s="156" t="str">
        <f t="shared" si="2"/>
        <v>板橋寶翠店1</v>
      </c>
      <c r="E188" s="155">
        <v>1</v>
      </c>
      <c r="F188" s="155" t="s">
        <v>9616</v>
      </c>
      <c r="G188" s="156" t="s">
        <v>9617</v>
      </c>
      <c r="H188" s="155" t="s">
        <v>9060</v>
      </c>
      <c r="I188" s="157" t="s">
        <v>9061</v>
      </c>
      <c r="J188" s="158" t="s">
        <v>14</v>
      </c>
      <c r="K188" s="159" t="s">
        <v>9056</v>
      </c>
      <c r="L188" s="155"/>
      <c r="M188" s="158"/>
      <c r="N188" s="214" t="s">
        <v>3040</v>
      </c>
    </row>
    <row r="189" spans="1:14" ht="22.95" customHeight="1">
      <c r="A189" s="155" t="s">
        <v>9618</v>
      </c>
      <c r="B189" s="155" t="s">
        <v>75</v>
      </c>
      <c r="C189" s="156" t="s">
        <v>461</v>
      </c>
      <c r="D189" s="156" t="str">
        <f t="shared" si="2"/>
        <v>板橋寶翠店2</v>
      </c>
      <c r="E189" s="155">
        <v>2</v>
      </c>
      <c r="F189" s="155" t="s">
        <v>9619</v>
      </c>
      <c r="G189" s="156" t="s">
        <v>9620</v>
      </c>
      <c r="H189" s="155" t="s">
        <v>9060</v>
      </c>
      <c r="I189" s="157" t="s">
        <v>9061</v>
      </c>
      <c r="J189" s="158" t="s">
        <v>14</v>
      </c>
      <c r="K189" s="159" t="s">
        <v>9056</v>
      </c>
      <c r="L189" s="155"/>
      <c r="M189" s="158"/>
      <c r="N189" s="214" t="s">
        <v>3040</v>
      </c>
    </row>
    <row r="190" spans="1:14" ht="22.95" customHeight="1">
      <c r="A190" s="155" t="s">
        <v>9621</v>
      </c>
      <c r="B190" s="155">
        <v>2069</v>
      </c>
      <c r="C190" s="156" t="s">
        <v>1557</v>
      </c>
      <c r="D190" s="156" t="str">
        <f t="shared" si="2"/>
        <v>板橋江子翠站1</v>
      </c>
      <c r="E190" s="155">
        <v>1</v>
      </c>
      <c r="F190" s="155" t="s">
        <v>9622</v>
      </c>
      <c r="G190" s="156" t="s">
        <v>9623</v>
      </c>
      <c r="H190" s="155" t="s">
        <v>9054</v>
      </c>
      <c r="I190" s="157" t="s">
        <v>9061</v>
      </c>
      <c r="J190" s="158" t="s">
        <v>14</v>
      </c>
      <c r="K190" s="159" t="s">
        <v>9056</v>
      </c>
      <c r="L190" s="155">
        <v>0</v>
      </c>
      <c r="M190" s="158"/>
      <c r="N190" s="214" t="s">
        <v>3040</v>
      </c>
    </row>
    <row r="191" spans="1:14" ht="22.95" customHeight="1">
      <c r="A191" s="155" t="s">
        <v>9624</v>
      </c>
      <c r="B191" s="155">
        <v>2069</v>
      </c>
      <c r="C191" s="156" t="s">
        <v>1557</v>
      </c>
      <c r="D191" s="156" t="str">
        <f t="shared" si="2"/>
        <v>板橋江子翠站2</v>
      </c>
      <c r="E191" s="155">
        <v>2</v>
      </c>
      <c r="F191" s="155" t="s">
        <v>9625</v>
      </c>
      <c r="G191" s="156" t="s">
        <v>9626</v>
      </c>
      <c r="H191" s="155" t="s">
        <v>9060</v>
      </c>
      <c r="I191" s="157" t="s">
        <v>9055</v>
      </c>
      <c r="J191" s="158" t="s">
        <v>14</v>
      </c>
      <c r="K191" s="159" t="s">
        <v>9056</v>
      </c>
      <c r="L191" s="155">
        <v>0</v>
      </c>
      <c r="M191" s="158"/>
      <c r="N191" s="214" t="s">
        <v>3040</v>
      </c>
    </row>
    <row r="192" spans="1:14" ht="22.95" customHeight="1">
      <c r="A192" s="155" t="s">
        <v>9627</v>
      </c>
      <c r="B192" s="155">
        <v>3243</v>
      </c>
      <c r="C192" s="156" t="s">
        <v>1825</v>
      </c>
      <c r="D192" s="156" t="str">
        <f t="shared" si="2"/>
        <v>北縣醒吾店1</v>
      </c>
      <c r="E192" s="155">
        <v>1</v>
      </c>
      <c r="F192" s="155" t="s">
        <v>9628</v>
      </c>
      <c r="G192" s="156" t="s">
        <v>9629</v>
      </c>
      <c r="H192" s="155" t="s">
        <v>9054</v>
      </c>
      <c r="I192" s="157" t="s">
        <v>9055</v>
      </c>
      <c r="J192" s="158" t="s">
        <v>13</v>
      </c>
      <c r="K192" s="159" t="s">
        <v>9056</v>
      </c>
      <c r="L192" s="155" t="s">
        <v>55</v>
      </c>
      <c r="M192" s="158"/>
      <c r="N192" s="214" t="s">
        <v>3040</v>
      </c>
    </row>
    <row r="193" spans="1:14" ht="22.95" customHeight="1">
      <c r="A193" s="155" t="s">
        <v>9630</v>
      </c>
      <c r="B193" s="155">
        <v>3243</v>
      </c>
      <c r="C193" s="156" t="s">
        <v>1825</v>
      </c>
      <c r="D193" s="156" t="str">
        <f t="shared" si="2"/>
        <v>北縣醒吾店2</v>
      </c>
      <c r="E193" s="155">
        <v>2</v>
      </c>
      <c r="F193" s="155" t="s">
        <v>9631</v>
      </c>
      <c r="G193" s="156" t="s">
        <v>9632</v>
      </c>
      <c r="H193" s="155" t="s">
        <v>9060</v>
      </c>
      <c r="I193" s="157" t="s">
        <v>9061</v>
      </c>
      <c r="J193" s="158" t="s">
        <v>13</v>
      </c>
      <c r="K193" s="159" t="s">
        <v>9056</v>
      </c>
      <c r="L193" s="155" t="s">
        <v>55</v>
      </c>
      <c r="M193" s="158"/>
      <c r="N193" s="214" t="s">
        <v>3040</v>
      </c>
    </row>
    <row r="194" spans="1:14" ht="22.95" customHeight="1">
      <c r="A194" s="155" t="s">
        <v>9633</v>
      </c>
      <c r="B194" s="155">
        <v>4834</v>
      </c>
      <c r="C194" s="156" t="s">
        <v>1384</v>
      </c>
      <c r="D194" s="156" t="str">
        <f t="shared" ref="D194:D257" si="3">C194&amp;E194</f>
        <v>林口大千苑店1</v>
      </c>
      <c r="E194" s="155">
        <v>1</v>
      </c>
      <c r="F194" s="155" t="s">
        <v>9634</v>
      </c>
      <c r="G194" s="156" t="s">
        <v>9635</v>
      </c>
      <c r="H194" s="155" t="s">
        <v>9054</v>
      </c>
      <c r="I194" s="157" t="s">
        <v>9061</v>
      </c>
      <c r="J194" s="158" t="s">
        <v>13</v>
      </c>
      <c r="K194" s="159" t="s">
        <v>9056</v>
      </c>
      <c r="L194" s="155"/>
      <c r="M194" s="158"/>
      <c r="N194" s="214" t="s">
        <v>3040</v>
      </c>
    </row>
    <row r="195" spans="1:14" ht="22.95" customHeight="1">
      <c r="A195" s="155" t="s">
        <v>9636</v>
      </c>
      <c r="B195" s="155">
        <v>4326</v>
      </c>
      <c r="C195" s="156" t="s">
        <v>1390</v>
      </c>
      <c r="D195" s="156" t="str">
        <f t="shared" si="3"/>
        <v>林口建安店1</v>
      </c>
      <c r="E195" s="155">
        <v>1</v>
      </c>
      <c r="F195" s="155" t="s">
        <v>9637</v>
      </c>
      <c r="G195" s="156" t="s">
        <v>9638</v>
      </c>
      <c r="H195" s="155" t="s">
        <v>9060</v>
      </c>
      <c r="I195" s="157" t="s">
        <v>9061</v>
      </c>
      <c r="J195" s="158" t="s">
        <v>13</v>
      </c>
      <c r="K195" s="159" t="s">
        <v>9056</v>
      </c>
      <c r="L195" s="155"/>
      <c r="M195" s="158"/>
      <c r="N195" s="214" t="s">
        <v>3040</v>
      </c>
    </row>
    <row r="196" spans="1:14" ht="22.95" customHeight="1">
      <c r="A196" s="155" t="s">
        <v>9639</v>
      </c>
      <c r="B196" s="155">
        <v>4326</v>
      </c>
      <c r="C196" s="156" t="s">
        <v>1390</v>
      </c>
      <c r="D196" s="156" t="str">
        <f t="shared" si="3"/>
        <v>林口建安店2</v>
      </c>
      <c r="E196" s="155">
        <v>2</v>
      </c>
      <c r="F196" s="155" t="s">
        <v>9640</v>
      </c>
      <c r="G196" s="156" t="s">
        <v>9641</v>
      </c>
      <c r="H196" s="155" t="s">
        <v>9060</v>
      </c>
      <c r="I196" s="157" t="s">
        <v>9061</v>
      </c>
      <c r="J196" s="158" t="s">
        <v>13</v>
      </c>
      <c r="K196" s="159" t="s">
        <v>9056</v>
      </c>
      <c r="L196" s="155"/>
      <c r="M196" s="158"/>
      <c r="N196" s="214" t="s">
        <v>3040</v>
      </c>
    </row>
    <row r="197" spans="1:14" ht="22.95" customHeight="1">
      <c r="A197" s="155" t="s">
        <v>9642</v>
      </c>
      <c r="B197" s="155">
        <v>4057</v>
      </c>
      <c r="C197" s="156" t="s">
        <v>911</v>
      </c>
      <c r="D197" s="156" t="str">
        <f t="shared" si="3"/>
        <v>林口香澄店1</v>
      </c>
      <c r="E197" s="155">
        <v>1</v>
      </c>
      <c r="F197" s="155" t="s">
        <v>9643</v>
      </c>
      <c r="G197" s="156" t="s">
        <v>9644</v>
      </c>
      <c r="H197" s="155" t="s">
        <v>9060</v>
      </c>
      <c r="I197" s="157" t="s">
        <v>9061</v>
      </c>
      <c r="J197" s="158" t="s">
        <v>13</v>
      </c>
      <c r="K197" s="159" t="s">
        <v>9056</v>
      </c>
      <c r="L197" s="155"/>
      <c r="M197" s="158"/>
      <c r="N197" s="214" t="s">
        <v>3040</v>
      </c>
    </row>
    <row r="198" spans="1:14" ht="22.95" customHeight="1">
      <c r="A198" s="155" t="s">
        <v>9645</v>
      </c>
      <c r="B198" s="155">
        <v>4057</v>
      </c>
      <c r="C198" s="156" t="s">
        <v>911</v>
      </c>
      <c r="D198" s="156" t="str">
        <f t="shared" si="3"/>
        <v>林口香澄店2</v>
      </c>
      <c r="E198" s="155">
        <v>2</v>
      </c>
      <c r="F198" s="155" t="s">
        <v>9646</v>
      </c>
      <c r="G198" s="156" t="s">
        <v>9647</v>
      </c>
      <c r="H198" s="155" t="s">
        <v>9060</v>
      </c>
      <c r="I198" s="157" t="s">
        <v>9061</v>
      </c>
      <c r="J198" s="158" t="s">
        <v>13</v>
      </c>
      <c r="K198" s="159" t="s">
        <v>9056</v>
      </c>
      <c r="L198" s="155"/>
      <c r="M198" s="158"/>
      <c r="N198" s="214" t="s">
        <v>3040</v>
      </c>
    </row>
    <row r="199" spans="1:14" ht="22.95" customHeight="1">
      <c r="A199" s="155" t="s">
        <v>9648</v>
      </c>
      <c r="B199" s="155">
        <v>4715</v>
      </c>
      <c r="C199" s="156" t="s">
        <v>1376</v>
      </c>
      <c r="D199" s="156" t="str">
        <f t="shared" si="3"/>
        <v>林口捷韻店1</v>
      </c>
      <c r="E199" s="155">
        <v>1</v>
      </c>
      <c r="F199" s="155" t="s">
        <v>9649</v>
      </c>
      <c r="G199" s="156" t="s">
        <v>9650</v>
      </c>
      <c r="H199" s="155" t="s">
        <v>9060</v>
      </c>
      <c r="I199" s="157" t="s">
        <v>9061</v>
      </c>
      <c r="J199" s="158" t="s">
        <v>13</v>
      </c>
      <c r="K199" s="159" t="s">
        <v>9056</v>
      </c>
      <c r="L199" s="155"/>
      <c r="M199" s="158"/>
      <c r="N199" s="214" t="s">
        <v>3040</v>
      </c>
    </row>
    <row r="200" spans="1:14" ht="22.95" customHeight="1">
      <c r="A200" s="155" t="s">
        <v>9651</v>
      </c>
      <c r="B200" s="155">
        <v>4715</v>
      </c>
      <c r="C200" s="156" t="s">
        <v>1376</v>
      </c>
      <c r="D200" s="156" t="str">
        <f t="shared" si="3"/>
        <v>林口捷韻店2</v>
      </c>
      <c r="E200" s="155">
        <v>2</v>
      </c>
      <c r="F200" s="155" t="s">
        <v>9652</v>
      </c>
      <c r="G200" s="156" t="s">
        <v>9653</v>
      </c>
      <c r="H200" s="155" t="s">
        <v>9060</v>
      </c>
      <c r="I200" s="157" t="s">
        <v>9061</v>
      </c>
      <c r="J200" s="158" t="s">
        <v>13</v>
      </c>
      <c r="K200" s="159" t="s">
        <v>9056</v>
      </c>
      <c r="L200" s="155"/>
      <c r="M200" s="158"/>
      <c r="N200" s="214" t="s">
        <v>3040</v>
      </c>
    </row>
    <row r="201" spans="1:14" ht="22.95" customHeight="1">
      <c r="A201" s="155" t="s">
        <v>9654</v>
      </c>
      <c r="B201" s="155">
        <v>3878</v>
      </c>
      <c r="C201" s="156" t="s">
        <v>1125</v>
      </c>
      <c r="D201" s="156" t="str">
        <f t="shared" si="3"/>
        <v>林口清梅店1</v>
      </c>
      <c r="E201" s="155">
        <v>1</v>
      </c>
      <c r="F201" s="155" t="s">
        <v>9655</v>
      </c>
      <c r="G201" s="156" t="s">
        <v>9656</v>
      </c>
      <c r="H201" s="155" t="s">
        <v>9060</v>
      </c>
      <c r="I201" s="157" t="s">
        <v>9061</v>
      </c>
      <c r="J201" s="158" t="s">
        <v>13</v>
      </c>
      <c r="K201" s="159" t="s">
        <v>9056</v>
      </c>
      <c r="L201" s="155"/>
      <c r="M201" s="158"/>
      <c r="N201" s="214" t="s">
        <v>3040</v>
      </c>
    </row>
    <row r="202" spans="1:14" ht="22.95" customHeight="1">
      <c r="A202" s="155" t="s">
        <v>9657</v>
      </c>
      <c r="B202" s="155">
        <v>4483</v>
      </c>
      <c r="C202" s="156" t="s">
        <v>1813</v>
      </c>
      <c r="D202" s="156" t="str">
        <f t="shared" si="3"/>
        <v>林口築夢店1</v>
      </c>
      <c r="E202" s="155">
        <v>1</v>
      </c>
      <c r="F202" s="155" t="s">
        <v>9658</v>
      </c>
      <c r="G202" s="156" t="s">
        <v>9659</v>
      </c>
      <c r="H202" s="155" t="s">
        <v>9054</v>
      </c>
      <c r="I202" s="157" t="s">
        <v>9061</v>
      </c>
      <c r="J202" s="158" t="s">
        <v>13</v>
      </c>
      <c r="K202" s="159" t="s">
        <v>9056</v>
      </c>
      <c r="L202" s="155"/>
      <c r="M202" s="158"/>
      <c r="N202" s="214" t="s">
        <v>3040</v>
      </c>
    </row>
    <row r="203" spans="1:14" ht="22.95" customHeight="1">
      <c r="A203" s="155" t="s">
        <v>9660</v>
      </c>
      <c r="B203" s="155">
        <v>4154</v>
      </c>
      <c r="C203" s="156" t="s">
        <v>154</v>
      </c>
      <c r="D203" s="156" t="str">
        <f t="shared" si="3"/>
        <v>林口麗園店1</v>
      </c>
      <c r="E203" s="155">
        <v>1</v>
      </c>
      <c r="F203" s="155" t="s">
        <v>9661</v>
      </c>
      <c r="G203" s="156" t="s">
        <v>9662</v>
      </c>
      <c r="H203" s="155" t="s">
        <v>9102</v>
      </c>
      <c r="I203" s="157" t="s">
        <v>9061</v>
      </c>
      <c r="J203" s="158" t="s">
        <v>13</v>
      </c>
      <c r="K203" s="159" t="s">
        <v>9056</v>
      </c>
      <c r="L203" s="155"/>
      <c r="M203" s="158"/>
      <c r="N203" s="214" t="s">
        <v>3040</v>
      </c>
    </row>
    <row r="204" spans="1:14" ht="22.95" customHeight="1">
      <c r="A204" s="155" t="s">
        <v>9663</v>
      </c>
      <c r="B204" s="155">
        <v>4154</v>
      </c>
      <c r="C204" s="156" t="s">
        <v>154</v>
      </c>
      <c r="D204" s="156" t="str">
        <f t="shared" si="3"/>
        <v>林口麗園店2</v>
      </c>
      <c r="E204" s="155">
        <v>2</v>
      </c>
      <c r="F204" s="155" t="s">
        <v>9664</v>
      </c>
      <c r="G204" s="156" t="s">
        <v>9665</v>
      </c>
      <c r="H204" s="155" t="s">
        <v>9054</v>
      </c>
      <c r="I204" s="157" t="s">
        <v>9061</v>
      </c>
      <c r="J204" s="158" t="s">
        <v>13</v>
      </c>
      <c r="K204" s="159" t="s">
        <v>9056</v>
      </c>
      <c r="L204" s="155"/>
      <c r="M204" s="158"/>
      <c r="N204" s="214" t="s">
        <v>3040</v>
      </c>
    </row>
    <row r="205" spans="1:14" ht="22.95" customHeight="1">
      <c r="A205" s="155" t="s">
        <v>9666</v>
      </c>
      <c r="B205" s="155">
        <v>2267</v>
      </c>
      <c r="C205" s="156" t="s">
        <v>933</v>
      </c>
      <c r="D205" s="156" t="str">
        <f t="shared" si="3"/>
        <v>北縣金陽店1</v>
      </c>
      <c r="E205" s="155">
        <v>1</v>
      </c>
      <c r="F205" s="155" t="s">
        <v>9667</v>
      </c>
      <c r="G205" s="156" t="s">
        <v>9668</v>
      </c>
      <c r="H205" s="155" t="s">
        <v>9054</v>
      </c>
      <c r="I205" s="157" t="s">
        <v>9061</v>
      </c>
      <c r="J205" s="158" t="s">
        <v>4</v>
      </c>
      <c r="K205" s="159" t="s">
        <v>9056</v>
      </c>
      <c r="L205" s="155"/>
      <c r="M205" s="158"/>
      <c r="N205" s="214" t="s">
        <v>3040</v>
      </c>
    </row>
    <row r="206" spans="1:14" ht="22.95" customHeight="1">
      <c r="A206" s="155" t="s">
        <v>9669</v>
      </c>
      <c r="B206" s="155">
        <v>2267</v>
      </c>
      <c r="C206" s="156" t="s">
        <v>933</v>
      </c>
      <c r="D206" s="156" t="str">
        <f t="shared" si="3"/>
        <v>北縣金陽店2</v>
      </c>
      <c r="E206" s="155">
        <v>2</v>
      </c>
      <c r="F206" s="155" t="s">
        <v>9670</v>
      </c>
      <c r="G206" s="156" t="s">
        <v>9671</v>
      </c>
      <c r="H206" s="155" t="s">
        <v>9054</v>
      </c>
      <c r="I206" s="157" t="s">
        <v>9061</v>
      </c>
      <c r="J206" s="158" t="s">
        <v>4</v>
      </c>
      <c r="K206" s="159" t="s">
        <v>9056</v>
      </c>
      <c r="L206" s="155"/>
      <c r="M206" s="158"/>
      <c r="N206" s="214" t="s">
        <v>3040</v>
      </c>
    </row>
    <row r="207" spans="1:14" ht="22.95" customHeight="1">
      <c r="A207" s="155" t="s">
        <v>9672</v>
      </c>
      <c r="B207" s="155">
        <v>3606</v>
      </c>
      <c r="C207" s="156" t="s">
        <v>906</v>
      </c>
      <c r="D207" s="156" t="str">
        <f t="shared" si="3"/>
        <v>北縣泰富店1</v>
      </c>
      <c r="E207" s="155">
        <v>1</v>
      </c>
      <c r="F207" s="155" t="s">
        <v>9673</v>
      </c>
      <c r="G207" s="156" t="s">
        <v>9674</v>
      </c>
      <c r="H207" s="155" t="s">
        <v>9060</v>
      </c>
      <c r="I207" s="157" t="s">
        <v>9061</v>
      </c>
      <c r="J207" s="158" t="s">
        <v>12</v>
      </c>
      <c r="K207" s="159" t="s">
        <v>9056</v>
      </c>
      <c r="L207" s="155"/>
      <c r="M207" s="158"/>
      <c r="N207" s="214" t="s">
        <v>3040</v>
      </c>
    </row>
    <row r="208" spans="1:14" ht="22.95" customHeight="1">
      <c r="A208" s="155" t="s">
        <v>9675</v>
      </c>
      <c r="B208" s="155">
        <v>3606</v>
      </c>
      <c r="C208" s="156" t="s">
        <v>906</v>
      </c>
      <c r="D208" s="156" t="str">
        <f t="shared" si="3"/>
        <v>北縣泰富店2</v>
      </c>
      <c r="E208" s="155">
        <v>2</v>
      </c>
      <c r="F208" s="155" t="s">
        <v>9676</v>
      </c>
      <c r="G208" s="156" t="s">
        <v>9677</v>
      </c>
      <c r="H208" s="155" t="s">
        <v>9060</v>
      </c>
      <c r="I208" s="157" t="s">
        <v>9061</v>
      </c>
      <c r="J208" s="158" t="s">
        <v>12</v>
      </c>
      <c r="K208" s="159" t="s">
        <v>9056</v>
      </c>
      <c r="L208" s="155"/>
      <c r="M208" s="158"/>
      <c r="N208" s="214" t="s">
        <v>3040</v>
      </c>
    </row>
    <row r="209" spans="1:14" ht="22.95" customHeight="1">
      <c r="A209" s="155" t="s">
        <v>9678</v>
      </c>
      <c r="B209" s="155">
        <v>4656</v>
      </c>
      <c r="C209" s="156" t="s">
        <v>901</v>
      </c>
      <c r="D209" s="156" t="str">
        <f t="shared" si="3"/>
        <v>泰山新民店1</v>
      </c>
      <c r="E209" s="155">
        <v>1</v>
      </c>
      <c r="F209" s="155" t="s">
        <v>9679</v>
      </c>
      <c r="G209" s="156" t="s">
        <v>9680</v>
      </c>
      <c r="H209" s="155" t="s">
        <v>9681</v>
      </c>
      <c r="I209" s="157" t="s">
        <v>9055</v>
      </c>
      <c r="J209" s="158" t="s">
        <v>12</v>
      </c>
      <c r="K209" s="159" t="s">
        <v>9056</v>
      </c>
      <c r="L209" s="155"/>
      <c r="M209" s="158"/>
      <c r="N209" s="214" t="s">
        <v>3040</v>
      </c>
    </row>
    <row r="210" spans="1:14" ht="22.95" customHeight="1">
      <c r="A210" s="155" t="s">
        <v>9682</v>
      </c>
      <c r="B210" s="155">
        <v>4656</v>
      </c>
      <c r="C210" s="156" t="s">
        <v>901</v>
      </c>
      <c r="D210" s="156" t="str">
        <f t="shared" si="3"/>
        <v>泰山新民店2</v>
      </c>
      <c r="E210" s="155">
        <v>2</v>
      </c>
      <c r="F210" s="155" t="s">
        <v>9683</v>
      </c>
      <c r="G210" s="156" t="s">
        <v>9684</v>
      </c>
      <c r="H210" s="155" t="s">
        <v>9060</v>
      </c>
      <c r="I210" s="157" t="s">
        <v>9061</v>
      </c>
      <c r="J210" s="158" t="s">
        <v>12</v>
      </c>
      <c r="K210" s="159" t="s">
        <v>9056</v>
      </c>
      <c r="L210" s="155"/>
      <c r="M210" s="158"/>
      <c r="N210" s="214" t="s">
        <v>3040</v>
      </c>
    </row>
    <row r="211" spans="1:14" ht="22.95" customHeight="1">
      <c r="A211" s="155" t="s">
        <v>9685</v>
      </c>
      <c r="B211" s="155">
        <v>3751</v>
      </c>
      <c r="C211" s="156" t="s">
        <v>1721</v>
      </c>
      <c r="D211" s="156" t="str">
        <f t="shared" si="3"/>
        <v>淡水真理大1</v>
      </c>
      <c r="E211" s="155">
        <v>1</v>
      </c>
      <c r="F211" s="155" t="s">
        <v>9686</v>
      </c>
      <c r="G211" s="156" t="s">
        <v>9687</v>
      </c>
      <c r="H211" s="155" t="s">
        <v>9060</v>
      </c>
      <c r="I211" s="157" t="s">
        <v>9061</v>
      </c>
      <c r="J211" s="158" t="s">
        <v>3</v>
      </c>
      <c r="K211" s="159" t="s">
        <v>9056</v>
      </c>
      <c r="L211" s="155" t="s">
        <v>55</v>
      </c>
      <c r="M211" s="158"/>
      <c r="N211" s="214" t="s">
        <v>3040</v>
      </c>
    </row>
    <row r="212" spans="1:14" ht="22.95" customHeight="1">
      <c r="A212" s="155" t="s">
        <v>9688</v>
      </c>
      <c r="B212" s="155">
        <v>3751</v>
      </c>
      <c r="C212" s="156" t="s">
        <v>1721</v>
      </c>
      <c r="D212" s="156" t="str">
        <f t="shared" si="3"/>
        <v>淡水真理大2</v>
      </c>
      <c r="E212" s="155">
        <v>2</v>
      </c>
      <c r="F212" s="155" t="s">
        <v>9689</v>
      </c>
      <c r="G212" s="156" t="s">
        <v>9690</v>
      </c>
      <c r="H212" s="155" t="s">
        <v>9060</v>
      </c>
      <c r="I212" s="157" t="s">
        <v>9061</v>
      </c>
      <c r="J212" s="158" t="s">
        <v>3</v>
      </c>
      <c r="K212" s="159" t="s">
        <v>9056</v>
      </c>
      <c r="L212" s="155" t="s">
        <v>55</v>
      </c>
      <c r="M212" s="158"/>
      <c r="N212" s="214" t="s">
        <v>3040</v>
      </c>
    </row>
    <row r="213" spans="1:14" ht="22.95" customHeight="1">
      <c r="A213" s="155" t="s">
        <v>9691</v>
      </c>
      <c r="B213" s="155">
        <v>2318</v>
      </c>
      <c r="C213" s="156" t="s">
        <v>1220</v>
      </c>
      <c r="D213" s="156" t="str">
        <f t="shared" si="3"/>
        <v>北縣淡俊店2</v>
      </c>
      <c r="E213" s="155">
        <v>2</v>
      </c>
      <c r="F213" s="155" t="s">
        <v>9692</v>
      </c>
      <c r="G213" s="156" t="s">
        <v>9693</v>
      </c>
      <c r="H213" s="155" t="s">
        <v>9102</v>
      </c>
      <c r="I213" s="157" t="s">
        <v>9061</v>
      </c>
      <c r="J213" s="158" t="s">
        <v>3</v>
      </c>
      <c r="K213" s="159" t="s">
        <v>9056</v>
      </c>
      <c r="L213" s="155"/>
      <c r="M213" s="158"/>
      <c r="N213" s="214" t="s">
        <v>3040</v>
      </c>
    </row>
    <row r="214" spans="1:14" ht="22.95" customHeight="1">
      <c r="A214" s="155" t="s">
        <v>9694</v>
      </c>
      <c r="B214" s="155">
        <v>2897</v>
      </c>
      <c r="C214" s="156" t="s">
        <v>1874</v>
      </c>
      <c r="D214" s="156" t="str">
        <f t="shared" si="3"/>
        <v>淡水台電宿舍1</v>
      </c>
      <c r="E214" s="155">
        <v>1</v>
      </c>
      <c r="F214" s="155" t="s">
        <v>9695</v>
      </c>
      <c r="G214" s="156" t="s">
        <v>9696</v>
      </c>
      <c r="H214" s="155" t="s">
        <v>9060</v>
      </c>
      <c r="I214" s="157" t="s">
        <v>9061</v>
      </c>
      <c r="J214" s="158" t="s">
        <v>3</v>
      </c>
      <c r="K214" s="159" t="s">
        <v>9056</v>
      </c>
      <c r="L214" s="155"/>
      <c r="M214" s="158"/>
      <c r="N214" s="214" t="s">
        <v>3040</v>
      </c>
    </row>
    <row r="215" spans="1:14" ht="22.95" customHeight="1">
      <c r="A215" s="155" t="s">
        <v>9697</v>
      </c>
      <c r="B215" s="155">
        <v>2897</v>
      </c>
      <c r="C215" s="156" t="s">
        <v>1874</v>
      </c>
      <c r="D215" s="156" t="str">
        <f t="shared" si="3"/>
        <v>淡水台電宿舍2</v>
      </c>
      <c r="E215" s="155">
        <v>2</v>
      </c>
      <c r="F215" s="155" t="s">
        <v>9698</v>
      </c>
      <c r="G215" s="156" t="s">
        <v>9699</v>
      </c>
      <c r="H215" s="155" t="s">
        <v>9060</v>
      </c>
      <c r="I215" s="157" t="s">
        <v>9061</v>
      </c>
      <c r="J215" s="158" t="s">
        <v>3</v>
      </c>
      <c r="K215" s="159" t="s">
        <v>9056</v>
      </c>
      <c r="L215" s="155"/>
      <c r="M215" s="158"/>
      <c r="N215" s="214" t="s">
        <v>3040</v>
      </c>
    </row>
    <row r="216" spans="1:14" ht="22.95" customHeight="1">
      <c r="A216" s="155" t="s">
        <v>9700</v>
      </c>
      <c r="B216" s="155">
        <v>2749</v>
      </c>
      <c r="C216" s="156" t="s">
        <v>1070</v>
      </c>
      <c r="D216" s="156" t="str">
        <f t="shared" si="3"/>
        <v>淡水灰瑤子1</v>
      </c>
      <c r="E216" s="155">
        <v>1</v>
      </c>
      <c r="F216" s="155" t="s">
        <v>9701</v>
      </c>
      <c r="G216" s="156" t="s">
        <v>9702</v>
      </c>
      <c r="H216" s="155" t="s">
        <v>9060</v>
      </c>
      <c r="I216" s="157" t="s">
        <v>9061</v>
      </c>
      <c r="J216" s="158" t="s">
        <v>3</v>
      </c>
      <c r="K216" s="159" t="s">
        <v>9056</v>
      </c>
      <c r="L216" s="155"/>
      <c r="M216" s="158"/>
      <c r="N216" s="214" t="s">
        <v>3040</v>
      </c>
    </row>
    <row r="217" spans="1:14" ht="22.95" customHeight="1">
      <c r="A217" s="155" t="s">
        <v>9703</v>
      </c>
      <c r="B217" s="155">
        <v>2749</v>
      </c>
      <c r="C217" s="156" t="s">
        <v>1070</v>
      </c>
      <c r="D217" s="156" t="str">
        <f t="shared" si="3"/>
        <v>淡水灰瑤子2</v>
      </c>
      <c r="E217" s="155">
        <v>2</v>
      </c>
      <c r="F217" s="155" t="s">
        <v>9704</v>
      </c>
      <c r="G217" s="156" t="s">
        <v>9705</v>
      </c>
      <c r="H217" s="155" t="s">
        <v>9060</v>
      </c>
      <c r="I217" s="157" t="s">
        <v>9061</v>
      </c>
      <c r="J217" s="158" t="s">
        <v>3</v>
      </c>
      <c r="K217" s="159" t="s">
        <v>9056</v>
      </c>
      <c r="L217" s="155"/>
      <c r="M217" s="158"/>
      <c r="N217" s="214" t="s">
        <v>3040</v>
      </c>
    </row>
    <row r="218" spans="1:14" ht="22.95" customHeight="1">
      <c r="A218" s="155" t="s">
        <v>9706</v>
      </c>
      <c r="B218" s="155" t="s">
        <v>62</v>
      </c>
      <c r="C218" s="156" t="s">
        <v>358</v>
      </c>
      <c r="D218" s="156" t="str">
        <f t="shared" si="3"/>
        <v>淡水金龍店1</v>
      </c>
      <c r="E218" s="155">
        <v>1</v>
      </c>
      <c r="F218" s="155" t="s">
        <v>9707</v>
      </c>
      <c r="G218" s="156" t="s">
        <v>9708</v>
      </c>
      <c r="H218" s="155" t="s">
        <v>9054</v>
      </c>
      <c r="I218" s="157" t="s">
        <v>9092</v>
      </c>
      <c r="J218" s="158" t="s">
        <v>3</v>
      </c>
      <c r="K218" s="159" t="s">
        <v>9056</v>
      </c>
      <c r="L218" s="155"/>
      <c r="M218" s="158"/>
      <c r="N218" s="214" t="s">
        <v>3040</v>
      </c>
    </row>
    <row r="219" spans="1:14" ht="22.95" customHeight="1">
      <c r="A219" s="155" t="s">
        <v>9709</v>
      </c>
      <c r="B219" s="155" t="s">
        <v>62</v>
      </c>
      <c r="C219" s="156" t="s">
        <v>358</v>
      </c>
      <c r="D219" s="156" t="str">
        <f t="shared" si="3"/>
        <v>淡水金龍店2</v>
      </c>
      <c r="E219" s="155">
        <v>2</v>
      </c>
      <c r="F219" s="155" t="s">
        <v>9710</v>
      </c>
      <c r="G219" s="156" t="s">
        <v>9711</v>
      </c>
      <c r="H219" s="155" t="s">
        <v>9054</v>
      </c>
      <c r="I219" s="157" t="s">
        <v>9092</v>
      </c>
      <c r="J219" s="158" t="s">
        <v>3</v>
      </c>
      <c r="K219" s="159" t="s">
        <v>9056</v>
      </c>
      <c r="L219" s="155"/>
      <c r="M219" s="158"/>
      <c r="N219" s="214" t="s">
        <v>3040</v>
      </c>
    </row>
    <row r="220" spans="1:14" ht="22.95" customHeight="1">
      <c r="A220" s="155" t="s">
        <v>9712</v>
      </c>
      <c r="B220" s="155">
        <v>4298</v>
      </c>
      <c r="C220" s="156" t="s">
        <v>1910</v>
      </c>
      <c r="D220" s="156" t="str">
        <f t="shared" si="3"/>
        <v>淡水後洲店1</v>
      </c>
      <c r="E220" s="155">
        <v>1</v>
      </c>
      <c r="F220" s="155" t="s">
        <v>9713</v>
      </c>
      <c r="G220" s="156" t="s">
        <v>9714</v>
      </c>
      <c r="H220" s="155" t="s">
        <v>9054</v>
      </c>
      <c r="I220" s="157" t="s">
        <v>9061</v>
      </c>
      <c r="J220" s="158" t="s">
        <v>3</v>
      </c>
      <c r="K220" s="159" t="s">
        <v>9056</v>
      </c>
      <c r="L220" s="155"/>
      <c r="M220" s="158"/>
      <c r="N220" s="214" t="s">
        <v>3040</v>
      </c>
    </row>
    <row r="221" spans="1:14" ht="22.95" customHeight="1">
      <c r="A221" s="155" t="s">
        <v>9715</v>
      </c>
      <c r="B221" s="155">
        <v>4298</v>
      </c>
      <c r="C221" s="156" t="s">
        <v>1910</v>
      </c>
      <c r="D221" s="156" t="str">
        <f t="shared" si="3"/>
        <v>淡水後洲店2</v>
      </c>
      <c r="E221" s="155">
        <v>2</v>
      </c>
      <c r="F221" s="155" t="s">
        <v>9716</v>
      </c>
      <c r="G221" s="156" t="s">
        <v>9717</v>
      </c>
      <c r="H221" s="155" t="s">
        <v>9054</v>
      </c>
      <c r="I221" s="157" t="s">
        <v>9061</v>
      </c>
      <c r="J221" s="158" t="s">
        <v>3</v>
      </c>
      <c r="K221" s="159" t="s">
        <v>9056</v>
      </c>
      <c r="L221" s="155"/>
      <c r="M221" s="158"/>
      <c r="N221" s="214" t="s">
        <v>3040</v>
      </c>
    </row>
    <row r="222" spans="1:14" ht="22.95" customHeight="1">
      <c r="A222" s="155" t="s">
        <v>9718</v>
      </c>
      <c r="B222" s="155">
        <v>4788</v>
      </c>
      <c r="C222" s="156" t="s">
        <v>1899</v>
      </c>
      <c r="D222" s="156" t="str">
        <f t="shared" si="3"/>
        <v>淡水國家店1</v>
      </c>
      <c r="E222" s="155">
        <v>1</v>
      </c>
      <c r="F222" s="155" t="s">
        <v>9719</v>
      </c>
      <c r="G222" s="156" t="s">
        <v>9720</v>
      </c>
      <c r="H222" s="155" t="s">
        <v>9054</v>
      </c>
      <c r="I222" s="157" t="s">
        <v>9061</v>
      </c>
      <c r="J222" s="158" t="s">
        <v>3</v>
      </c>
      <c r="K222" s="159" t="s">
        <v>9056</v>
      </c>
      <c r="L222" s="155"/>
      <c r="M222" s="158"/>
      <c r="N222" s="214" t="s">
        <v>3040</v>
      </c>
    </row>
    <row r="223" spans="1:14" ht="22.95" customHeight="1">
      <c r="A223" s="155" t="s">
        <v>9721</v>
      </c>
      <c r="B223" s="155">
        <v>4788</v>
      </c>
      <c r="C223" s="156" t="s">
        <v>1899</v>
      </c>
      <c r="D223" s="156" t="str">
        <f t="shared" si="3"/>
        <v>淡水國家店2</v>
      </c>
      <c r="E223" s="155">
        <v>2</v>
      </c>
      <c r="F223" s="155" t="s">
        <v>9722</v>
      </c>
      <c r="G223" s="156" t="s">
        <v>9723</v>
      </c>
      <c r="H223" s="155" t="s">
        <v>9054</v>
      </c>
      <c r="I223" s="157" t="s">
        <v>9061</v>
      </c>
      <c r="J223" s="158" t="s">
        <v>3</v>
      </c>
      <c r="K223" s="159" t="s">
        <v>9056</v>
      </c>
      <c r="L223" s="155"/>
      <c r="M223" s="158"/>
      <c r="N223" s="214" t="s">
        <v>3040</v>
      </c>
    </row>
    <row r="224" spans="1:14" ht="22.95" customHeight="1">
      <c r="A224" s="155" t="s">
        <v>9724</v>
      </c>
      <c r="B224" s="155">
        <v>4153</v>
      </c>
      <c r="C224" s="156" t="s">
        <v>1885</v>
      </c>
      <c r="D224" s="156" t="str">
        <f t="shared" si="3"/>
        <v>淡水莊園店1</v>
      </c>
      <c r="E224" s="155">
        <v>1</v>
      </c>
      <c r="F224" s="155" t="s">
        <v>9725</v>
      </c>
      <c r="G224" s="156" t="s">
        <v>9726</v>
      </c>
      <c r="H224" s="155" t="s">
        <v>9060</v>
      </c>
      <c r="I224" s="157" t="s">
        <v>9092</v>
      </c>
      <c r="J224" s="158" t="s">
        <v>3</v>
      </c>
      <c r="K224" s="159" t="s">
        <v>9056</v>
      </c>
      <c r="L224" s="155"/>
      <c r="M224" s="158"/>
      <c r="N224" s="214" t="s">
        <v>3040</v>
      </c>
    </row>
    <row r="225" spans="1:14" ht="22.95" customHeight="1">
      <c r="A225" s="155" t="s">
        <v>9727</v>
      </c>
      <c r="B225" s="155">
        <v>4153</v>
      </c>
      <c r="C225" s="156" t="s">
        <v>1885</v>
      </c>
      <c r="D225" s="156" t="str">
        <f t="shared" si="3"/>
        <v>淡水莊園店2</v>
      </c>
      <c r="E225" s="155">
        <v>2</v>
      </c>
      <c r="F225" s="155" t="s">
        <v>9728</v>
      </c>
      <c r="G225" s="156" t="s">
        <v>9729</v>
      </c>
      <c r="H225" s="155" t="s">
        <v>9060</v>
      </c>
      <c r="I225" s="157" t="s">
        <v>9092</v>
      </c>
      <c r="J225" s="158" t="s">
        <v>3</v>
      </c>
      <c r="K225" s="159" t="s">
        <v>9056</v>
      </c>
      <c r="L225" s="155"/>
      <c r="M225" s="158"/>
      <c r="N225" s="214" t="s">
        <v>3040</v>
      </c>
    </row>
    <row r="226" spans="1:14" ht="22.95" customHeight="1">
      <c r="A226" s="155" t="s">
        <v>9730</v>
      </c>
      <c r="B226" s="155">
        <v>4093</v>
      </c>
      <c r="C226" s="156" t="s">
        <v>1548</v>
      </c>
      <c r="D226" s="156" t="str">
        <f t="shared" si="3"/>
        <v>淡水新市一2</v>
      </c>
      <c r="E226" s="155">
        <v>2</v>
      </c>
      <c r="F226" s="155" t="s">
        <v>9731</v>
      </c>
      <c r="G226" s="156" t="s">
        <v>9732</v>
      </c>
      <c r="H226" s="155" t="s">
        <v>9054</v>
      </c>
      <c r="I226" s="157" t="s">
        <v>9061</v>
      </c>
      <c r="J226" s="158" t="s">
        <v>3</v>
      </c>
      <c r="K226" s="159" t="s">
        <v>9056</v>
      </c>
      <c r="L226" s="155"/>
      <c r="M226" s="158"/>
      <c r="N226" s="214" t="s">
        <v>3040</v>
      </c>
    </row>
    <row r="227" spans="1:14" ht="22.95" customHeight="1">
      <c r="A227" s="155" t="s">
        <v>9733</v>
      </c>
      <c r="B227" s="155">
        <v>4529</v>
      </c>
      <c r="C227" s="156" t="s">
        <v>1030</v>
      </c>
      <c r="D227" s="156" t="str">
        <f t="shared" si="3"/>
        <v>淡水新洲店1</v>
      </c>
      <c r="E227" s="155">
        <v>1</v>
      </c>
      <c r="F227" s="155" t="s">
        <v>9734</v>
      </c>
      <c r="G227" s="156" t="s">
        <v>9735</v>
      </c>
      <c r="H227" s="155" t="s">
        <v>9060</v>
      </c>
      <c r="I227" s="157" t="s">
        <v>9092</v>
      </c>
      <c r="J227" s="158" t="s">
        <v>3</v>
      </c>
      <c r="K227" s="159" t="s">
        <v>9056</v>
      </c>
      <c r="L227" s="155"/>
      <c r="M227" s="158"/>
      <c r="N227" s="214" t="s">
        <v>3040</v>
      </c>
    </row>
    <row r="228" spans="1:14" ht="22.95" customHeight="1">
      <c r="A228" s="155" t="s">
        <v>9736</v>
      </c>
      <c r="B228" s="155">
        <v>4529</v>
      </c>
      <c r="C228" s="156" t="s">
        <v>1030</v>
      </c>
      <c r="D228" s="156" t="str">
        <f t="shared" si="3"/>
        <v>淡水新洲店2</v>
      </c>
      <c r="E228" s="155">
        <v>2</v>
      </c>
      <c r="F228" s="155" t="s">
        <v>9737</v>
      </c>
      <c r="G228" s="156" t="s">
        <v>9738</v>
      </c>
      <c r="H228" s="155" t="s">
        <v>9060</v>
      </c>
      <c r="I228" s="157" t="s">
        <v>9092</v>
      </c>
      <c r="J228" s="158" t="s">
        <v>3</v>
      </c>
      <c r="K228" s="159" t="s">
        <v>9056</v>
      </c>
      <c r="L228" s="155"/>
      <c r="M228" s="158"/>
      <c r="N228" s="214" t="s">
        <v>3040</v>
      </c>
    </row>
    <row r="229" spans="1:14" ht="22.95" customHeight="1">
      <c r="A229" s="155" t="s">
        <v>9739</v>
      </c>
      <c r="B229" s="155">
        <v>4739</v>
      </c>
      <c r="C229" s="156" t="s">
        <v>1787</v>
      </c>
      <c r="D229" s="156" t="str">
        <f t="shared" si="3"/>
        <v>淡水櫻花店2</v>
      </c>
      <c r="E229" s="155">
        <v>2</v>
      </c>
      <c r="F229" s="155" t="s">
        <v>9740</v>
      </c>
      <c r="G229" s="156" t="s">
        <v>9741</v>
      </c>
      <c r="H229" s="155" t="s">
        <v>9054</v>
      </c>
      <c r="I229" s="157" t="s">
        <v>9061</v>
      </c>
      <c r="J229" s="158" t="s">
        <v>3</v>
      </c>
      <c r="K229" s="159" t="s">
        <v>9056</v>
      </c>
      <c r="L229" s="155"/>
      <c r="M229" s="158"/>
      <c r="N229" s="214" t="s">
        <v>3040</v>
      </c>
    </row>
    <row r="230" spans="1:14" ht="22.95" customHeight="1">
      <c r="A230" s="155" t="s">
        <v>9742</v>
      </c>
      <c r="B230" s="155">
        <v>3851</v>
      </c>
      <c r="C230" s="156" t="s">
        <v>1955</v>
      </c>
      <c r="D230" s="156" t="str">
        <f t="shared" si="3"/>
        <v>北縣輔園店1</v>
      </c>
      <c r="E230" s="155">
        <v>1</v>
      </c>
      <c r="F230" s="155" t="s">
        <v>9743</v>
      </c>
      <c r="G230" s="156" t="s">
        <v>9744</v>
      </c>
      <c r="H230" s="155" t="s">
        <v>9054</v>
      </c>
      <c r="I230" s="157" t="s">
        <v>9061</v>
      </c>
      <c r="J230" s="158" t="s">
        <v>11</v>
      </c>
      <c r="K230" s="159" t="s">
        <v>9056</v>
      </c>
      <c r="L230" s="155" t="s">
        <v>55</v>
      </c>
      <c r="M230" s="158"/>
      <c r="N230" s="214" t="s">
        <v>3040</v>
      </c>
    </row>
    <row r="231" spans="1:14" ht="22.95" customHeight="1">
      <c r="A231" s="155" t="s">
        <v>9745</v>
      </c>
      <c r="B231" s="155">
        <v>3851</v>
      </c>
      <c r="C231" s="156" t="s">
        <v>1955</v>
      </c>
      <c r="D231" s="156" t="str">
        <f t="shared" si="3"/>
        <v>北縣輔園店2</v>
      </c>
      <c r="E231" s="155">
        <v>2</v>
      </c>
      <c r="F231" s="155" t="s">
        <v>9746</v>
      </c>
      <c r="G231" s="156" t="s">
        <v>9747</v>
      </c>
      <c r="H231" s="155" t="s">
        <v>9054</v>
      </c>
      <c r="I231" s="157" t="s">
        <v>9061</v>
      </c>
      <c r="J231" s="158" t="s">
        <v>11</v>
      </c>
      <c r="K231" s="159" t="s">
        <v>9056</v>
      </c>
      <c r="L231" s="155" t="s">
        <v>55</v>
      </c>
      <c r="M231" s="158"/>
      <c r="N231" s="214" t="s">
        <v>3040</v>
      </c>
    </row>
    <row r="232" spans="1:14" ht="22.95" customHeight="1">
      <c r="A232" s="155" t="s">
        <v>9748</v>
      </c>
      <c r="B232" s="155" t="s">
        <v>57</v>
      </c>
      <c r="C232" s="156" t="s">
        <v>1147</v>
      </c>
      <c r="D232" s="156" t="str">
        <f t="shared" si="3"/>
        <v>田倉新樹店1</v>
      </c>
      <c r="E232" s="155">
        <v>1</v>
      </c>
      <c r="F232" s="155" t="s">
        <v>9749</v>
      </c>
      <c r="G232" s="156" t="s">
        <v>9750</v>
      </c>
      <c r="H232" s="155" t="s">
        <v>9054</v>
      </c>
      <c r="I232" s="157" t="s">
        <v>9055</v>
      </c>
      <c r="J232" s="158" t="s">
        <v>11</v>
      </c>
      <c r="K232" s="159" t="s">
        <v>9056</v>
      </c>
      <c r="L232" s="155" t="s">
        <v>58</v>
      </c>
      <c r="M232" s="158"/>
      <c r="N232" s="214" t="s">
        <v>3040</v>
      </c>
    </row>
    <row r="233" spans="1:14" ht="22.95" customHeight="1">
      <c r="A233" s="155" t="s">
        <v>9751</v>
      </c>
      <c r="B233" s="155">
        <v>3652</v>
      </c>
      <c r="C233" s="156" t="s">
        <v>1920</v>
      </c>
      <c r="D233" s="156" t="str">
        <f t="shared" si="3"/>
        <v>北縣莊民店1</v>
      </c>
      <c r="E233" s="155">
        <v>1</v>
      </c>
      <c r="F233" s="155" t="s">
        <v>9752</v>
      </c>
      <c r="G233" s="156" t="s">
        <v>9753</v>
      </c>
      <c r="H233" s="155" t="s">
        <v>9054</v>
      </c>
      <c r="I233" s="157" t="s">
        <v>9061</v>
      </c>
      <c r="J233" s="158" t="s">
        <v>11</v>
      </c>
      <c r="K233" s="159" t="s">
        <v>9056</v>
      </c>
      <c r="L233" s="155"/>
      <c r="M233" s="158"/>
      <c r="N233" s="214" t="s">
        <v>3040</v>
      </c>
    </row>
    <row r="234" spans="1:14" ht="22.95" customHeight="1">
      <c r="A234" s="155" t="s">
        <v>9754</v>
      </c>
      <c r="B234" s="155">
        <v>3652</v>
      </c>
      <c r="C234" s="156" t="s">
        <v>1920</v>
      </c>
      <c r="D234" s="156" t="str">
        <f t="shared" si="3"/>
        <v>北縣莊民店2</v>
      </c>
      <c r="E234" s="155">
        <v>2</v>
      </c>
      <c r="F234" s="155" t="s">
        <v>9755</v>
      </c>
      <c r="G234" s="156" t="s">
        <v>9756</v>
      </c>
      <c r="H234" s="155" t="s">
        <v>9054</v>
      </c>
      <c r="I234" s="157" t="s">
        <v>9061</v>
      </c>
      <c r="J234" s="158" t="s">
        <v>11</v>
      </c>
      <c r="K234" s="159" t="s">
        <v>9056</v>
      </c>
      <c r="L234" s="155"/>
      <c r="M234" s="158"/>
      <c r="N234" s="214" t="s">
        <v>3040</v>
      </c>
    </row>
    <row r="235" spans="1:14" ht="22.95" customHeight="1">
      <c r="A235" s="155" t="s">
        <v>9757</v>
      </c>
      <c r="B235" s="155">
        <v>3052</v>
      </c>
      <c r="C235" s="156" t="s">
        <v>149</v>
      </c>
      <c r="D235" s="156" t="str">
        <f t="shared" si="3"/>
        <v>北縣莊玲店1</v>
      </c>
      <c r="E235" s="155">
        <v>1</v>
      </c>
      <c r="F235" s="155" t="s">
        <v>9758</v>
      </c>
      <c r="G235" s="156" t="s">
        <v>9759</v>
      </c>
      <c r="H235" s="155" t="s">
        <v>9102</v>
      </c>
      <c r="I235" s="157" t="s">
        <v>9061</v>
      </c>
      <c r="J235" s="158" t="s">
        <v>11</v>
      </c>
      <c r="K235" s="159" t="s">
        <v>9056</v>
      </c>
      <c r="L235" s="155"/>
      <c r="M235" s="158"/>
      <c r="N235" s="214" t="s">
        <v>3040</v>
      </c>
    </row>
    <row r="236" spans="1:14" ht="22.95" customHeight="1">
      <c r="A236" s="155" t="s">
        <v>9760</v>
      </c>
      <c r="B236" s="155">
        <v>3052</v>
      </c>
      <c r="C236" s="156" t="s">
        <v>149</v>
      </c>
      <c r="D236" s="156" t="str">
        <f t="shared" si="3"/>
        <v>北縣莊玲店2</v>
      </c>
      <c r="E236" s="155">
        <v>2</v>
      </c>
      <c r="F236" s="155" t="s">
        <v>9761</v>
      </c>
      <c r="G236" s="156" t="s">
        <v>9762</v>
      </c>
      <c r="H236" s="155" t="s">
        <v>9102</v>
      </c>
      <c r="I236" s="157" t="s">
        <v>9061</v>
      </c>
      <c r="J236" s="158" t="s">
        <v>11</v>
      </c>
      <c r="K236" s="159" t="s">
        <v>9056</v>
      </c>
      <c r="L236" s="155"/>
      <c r="M236" s="158"/>
      <c r="N236" s="214" t="s">
        <v>3040</v>
      </c>
    </row>
    <row r="237" spans="1:14" ht="22.95" customHeight="1">
      <c r="A237" s="155" t="s">
        <v>9763</v>
      </c>
      <c r="B237" s="155">
        <v>3380</v>
      </c>
      <c r="C237" s="156" t="s">
        <v>484</v>
      </c>
      <c r="D237" s="156" t="str">
        <f t="shared" si="3"/>
        <v>北縣莊勝店2</v>
      </c>
      <c r="E237" s="155">
        <v>2</v>
      </c>
      <c r="F237" s="155" t="s">
        <v>9764</v>
      </c>
      <c r="G237" s="156" t="s">
        <v>9765</v>
      </c>
      <c r="H237" s="155" t="s">
        <v>9102</v>
      </c>
      <c r="I237" s="157" t="s">
        <v>9061</v>
      </c>
      <c r="J237" s="158" t="s">
        <v>11</v>
      </c>
      <c r="K237" s="159" t="s">
        <v>9056</v>
      </c>
      <c r="L237" s="155"/>
      <c r="M237" s="158"/>
      <c r="N237" s="214" t="s">
        <v>3040</v>
      </c>
    </row>
    <row r="238" spans="1:14" ht="22.95" customHeight="1">
      <c r="A238" s="155" t="s">
        <v>9766</v>
      </c>
      <c r="B238" s="155">
        <v>2109</v>
      </c>
      <c r="C238" s="156" t="s">
        <v>1151</v>
      </c>
      <c r="D238" s="156" t="str">
        <f t="shared" si="3"/>
        <v>北縣瓊林南店1</v>
      </c>
      <c r="E238" s="155">
        <v>1</v>
      </c>
      <c r="F238" s="155" t="s">
        <v>9767</v>
      </c>
      <c r="G238" s="156" t="s">
        <v>9768</v>
      </c>
      <c r="H238" s="155" t="s">
        <v>9054</v>
      </c>
      <c r="I238" s="157" t="s">
        <v>9055</v>
      </c>
      <c r="J238" s="158" t="s">
        <v>11</v>
      </c>
      <c r="K238" s="159" t="s">
        <v>9056</v>
      </c>
      <c r="L238" s="155"/>
      <c r="M238" s="158"/>
      <c r="N238" s="214" t="s">
        <v>3040</v>
      </c>
    </row>
    <row r="239" spans="1:14" ht="22.95" customHeight="1">
      <c r="A239" s="155" t="s">
        <v>9769</v>
      </c>
      <c r="B239" s="155">
        <v>2109</v>
      </c>
      <c r="C239" s="156" t="s">
        <v>1151</v>
      </c>
      <c r="D239" s="156" t="str">
        <f t="shared" si="3"/>
        <v>北縣瓊林南店2</v>
      </c>
      <c r="E239" s="155">
        <v>2</v>
      </c>
      <c r="F239" s="155" t="s">
        <v>9770</v>
      </c>
      <c r="G239" s="156" t="s">
        <v>9771</v>
      </c>
      <c r="H239" s="155" t="s">
        <v>9054</v>
      </c>
      <c r="I239" s="157" t="s">
        <v>9055</v>
      </c>
      <c r="J239" s="158" t="s">
        <v>11</v>
      </c>
      <c r="K239" s="159" t="s">
        <v>9056</v>
      </c>
      <c r="L239" s="155"/>
      <c r="M239" s="158"/>
      <c r="N239" s="214" t="s">
        <v>3040</v>
      </c>
    </row>
    <row r="240" spans="1:14" ht="22.95" customHeight="1">
      <c r="A240" s="155" t="s">
        <v>9772</v>
      </c>
      <c r="B240" s="155">
        <v>4856</v>
      </c>
      <c r="C240" s="156" t="s">
        <v>126</v>
      </c>
      <c r="D240" s="156" t="str">
        <f t="shared" si="3"/>
        <v>新莊小胖店2</v>
      </c>
      <c r="E240" s="155">
        <v>2</v>
      </c>
      <c r="F240" s="155" t="s">
        <v>9773</v>
      </c>
      <c r="G240" s="156" t="s">
        <v>9774</v>
      </c>
      <c r="H240" s="155" t="s">
        <v>9054</v>
      </c>
      <c r="I240" s="157" t="s">
        <v>9061</v>
      </c>
      <c r="J240" s="158" t="s">
        <v>11</v>
      </c>
      <c r="K240" s="159" t="s">
        <v>9056</v>
      </c>
      <c r="L240" s="155"/>
      <c r="M240" s="158"/>
      <c r="N240" s="214" t="s">
        <v>3040</v>
      </c>
    </row>
    <row r="241" spans="1:14" ht="22.95" customHeight="1">
      <c r="A241" s="155" t="s">
        <v>9775</v>
      </c>
      <c r="B241" s="155">
        <v>4163</v>
      </c>
      <c r="C241" s="156" t="s">
        <v>599</v>
      </c>
      <c r="D241" s="156" t="str">
        <f t="shared" si="3"/>
        <v>新莊中泉店1</v>
      </c>
      <c r="E241" s="155">
        <v>1</v>
      </c>
      <c r="F241" s="155" t="s">
        <v>9776</v>
      </c>
      <c r="G241" s="156" t="s">
        <v>9777</v>
      </c>
      <c r="H241" s="155" t="s">
        <v>9102</v>
      </c>
      <c r="I241" s="157" t="s">
        <v>9061</v>
      </c>
      <c r="J241" s="158" t="s">
        <v>11</v>
      </c>
      <c r="K241" s="159" t="s">
        <v>9056</v>
      </c>
      <c r="L241" s="155"/>
      <c r="M241" s="158"/>
      <c r="N241" s="214" t="s">
        <v>3040</v>
      </c>
    </row>
    <row r="242" spans="1:14" ht="22.95" customHeight="1">
      <c r="A242" s="155" t="s">
        <v>9778</v>
      </c>
      <c r="B242" s="155">
        <v>4163</v>
      </c>
      <c r="C242" s="156" t="s">
        <v>599</v>
      </c>
      <c r="D242" s="156" t="str">
        <f t="shared" si="3"/>
        <v>新莊中泉店2</v>
      </c>
      <c r="E242" s="155">
        <v>2</v>
      </c>
      <c r="F242" s="155" t="s">
        <v>9779</v>
      </c>
      <c r="G242" s="156" t="s">
        <v>9780</v>
      </c>
      <c r="H242" s="155" t="s">
        <v>9102</v>
      </c>
      <c r="I242" s="157" t="s">
        <v>9061</v>
      </c>
      <c r="J242" s="158" t="s">
        <v>11</v>
      </c>
      <c r="K242" s="159" t="s">
        <v>9056</v>
      </c>
      <c r="L242" s="155"/>
      <c r="M242" s="158"/>
      <c r="N242" s="214" t="s">
        <v>3040</v>
      </c>
    </row>
    <row r="243" spans="1:14" ht="22.95" customHeight="1">
      <c r="A243" s="155" t="s">
        <v>9781</v>
      </c>
      <c r="B243" s="155">
        <v>5057</v>
      </c>
      <c r="C243" s="156" t="s">
        <v>1928</v>
      </c>
      <c r="D243" s="156" t="str">
        <f t="shared" si="3"/>
        <v>新莊中港店1</v>
      </c>
      <c r="E243" s="155">
        <v>1</v>
      </c>
      <c r="F243" s="155" t="s">
        <v>9782</v>
      </c>
      <c r="G243" s="156" t="s">
        <v>9783</v>
      </c>
      <c r="H243" s="155" t="s">
        <v>9060</v>
      </c>
      <c r="I243" s="157" t="s">
        <v>9055</v>
      </c>
      <c r="J243" s="158" t="s">
        <v>11</v>
      </c>
      <c r="K243" s="159" t="s">
        <v>9056</v>
      </c>
      <c r="L243" s="155"/>
      <c r="M243" s="158"/>
      <c r="N243" s="214" t="s">
        <v>3040</v>
      </c>
    </row>
    <row r="244" spans="1:14" ht="22.95" customHeight="1">
      <c r="A244" s="155" t="s">
        <v>9784</v>
      </c>
      <c r="B244" s="155">
        <v>5057</v>
      </c>
      <c r="C244" s="156" t="s">
        <v>1928</v>
      </c>
      <c r="D244" s="156" t="str">
        <f t="shared" si="3"/>
        <v>新莊中港店2</v>
      </c>
      <c r="E244" s="155">
        <v>2</v>
      </c>
      <c r="F244" s="155" t="s">
        <v>9785</v>
      </c>
      <c r="G244" s="156" t="s">
        <v>9786</v>
      </c>
      <c r="H244" s="155" t="s">
        <v>9102</v>
      </c>
      <c r="I244" s="157" t="s">
        <v>9199</v>
      </c>
      <c r="J244" s="158" t="s">
        <v>11</v>
      </c>
      <c r="K244" s="159" t="s">
        <v>9056</v>
      </c>
      <c r="L244" s="155"/>
      <c r="M244" s="158"/>
      <c r="N244" s="214" t="s">
        <v>3040</v>
      </c>
    </row>
    <row r="245" spans="1:14" ht="22.95" customHeight="1">
      <c r="A245" s="155" t="s">
        <v>9787</v>
      </c>
      <c r="B245" s="155">
        <v>2362</v>
      </c>
      <c r="C245" s="156" t="s">
        <v>2105</v>
      </c>
      <c r="D245" s="156" t="str">
        <f t="shared" si="3"/>
        <v>新莊化成店1</v>
      </c>
      <c r="E245" s="155">
        <v>1</v>
      </c>
      <c r="F245" s="155" t="s">
        <v>9788</v>
      </c>
      <c r="G245" s="156" t="s">
        <v>9789</v>
      </c>
      <c r="H245" s="155" t="s">
        <v>9102</v>
      </c>
      <c r="I245" s="157" t="s">
        <v>9061</v>
      </c>
      <c r="J245" s="158" t="s">
        <v>11</v>
      </c>
      <c r="K245" s="159" t="s">
        <v>9056</v>
      </c>
      <c r="L245" s="155"/>
      <c r="M245" s="158"/>
      <c r="N245" s="214" t="s">
        <v>3040</v>
      </c>
    </row>
    <row r="246" spans="1:14" ht="22.95" customHeight="1">
      <c r="A246" s="155" t="s">
        <v>9790</v>
      </c>
      <c r="B246" s="155">
        <v>2362</v>
      </c>
      <c r="C246" s="156" t="s">
        <v>2105</v>
      </c>
      <c r="D246" s="156" t="str">
        <f t="shared" si="3"/>
        <v>新莊化成店2</v>
      </c>
      <c r="E246" s="155">
        <v>2</v>
      </c>
      <c r="F246" s="155" t="s">
        <v>9791</v>
      </c>
      <c r="G246" s="156" t="s">
        <v>9792</v>
      </c>
      <c r="H246" s="155" t="s">
        <v>9102</v>
      </c>
      <c r="I246" s="157" t="s">
        <v>9061</v>
      </c>
      <c r="J246" s="158" t="s">
        <v>11</v>
      </c>
      <c r="K246" s="159" t="s">
        <v>9056</v>
      </c>
      <c r="L246" s="155"/>
      <c r="M246" s="158"/>
      <c r="N246" s="214" t="s">
        <v>3040</v>
      </c>
    </row>
    <row r="247" spans="1:14" ht="22.95" customHeight="1">
      <c r="A247" s="155" t="s">
        <v>9793</v>
      </c>
      <c r="B247" s="155">
        <v>4025</v>
      </c>
      <c r="C247" s="156" t="s">
        <v>2022</v>
      </c>
      <c r="D247" s="156" t="str">
        <f t="shared" si="3"/>
        <v>新莊祐信店1</v>
      </c>
      <c r="E247" s="155">
        <v>1</v>
      </c>
      <c r="F247" s="155" t="s">
        <v>9794</v>
      </c>
      <c r="G247" s="156" t="s">
        <v>9795</v>
      </c>
      <c r="H247" s="155" t="s">
        <v>9054</v>
      </c>
      <c r="I247" s="157" t="s">
        <v>9061</v>
      </c>
      <c r="J247" s="158" t="s">
        <v>11</v>
      </c>
      <c r="K247" s="159" t="s">
        <v>9056</v>
      </c>
      <c r="L247" s="155"/>
      <c r="M247" s="158"/>
      <c r="N247" s="214" t="s">
        <v>3040</v>
      </c>
    </row>
    <row r="248" spans="1:14" ht="22.95" customHeight="1">
      <c r="A248" s="155" t="s">
        <v>9796</v>
      </c>
      <c r="B248" s="155">
        <v>4025</v>
      </c>
      <c r="C248" s="156" t="s">
        <v>2022</v>
      </c>
      <c r="D248" s="156" t="str">
        <f t="shared" si="3"/>
        <v>新莊祐信店2</v>
      </c>
      <c r="E248" s="155">
        <v>2</v>
      </c>
      <c r="F248" s="155" t="s">
        <v>9797</v>
      </c>
      <c r="G248" s="156" t="s">
        <v>9798</v>
      </c>
      <c r="H248" s="155" t="s">
        <v>9054</v>
      </c>
      <c r="I248" s="157" t="s">
        <v>9061</v>
      </c>
      <c r="J248" s="158" t="s">
        <v>11</v>
      </c>
      <c r="K248" s="159" t="s">
        <v>9056</v>
      </c>
      <c r="L248" s="155"/>
      <c r="M248" s="158"/>
      <c r="N248" s="214" t="s">
        <v>3040</v>
      </c>
    </row>
    <row r="249" spans="1:14" ht="22.95" customHeight="1">
      <c r="A249" s="155" t="s">
        <v>9799</v>
      </c>
      <c r="B249" s="155">
        <v>4341</v>
      </c>
      <c r="C249" s="156" t="s">
        <v>2033</v>
      </c>
      <c r="D249" s="156" t="str">
        <f t="shared" si="3"/>
        <v>新莊莊美店1</v>
      </c>
      <c r="E249" s="155">
        <v>1</v>
      </c>
      <c r="F249" s="155" t="s">
        <v>9800</v>
      </c>
      <c r="G249" s="156" t="s">
        <v>9801</v>
      </c>
      <c r="H249" s="155" t="s">
        <v>9060</v>
      </c>
      <c r="I249" s="157" t="s">
        <v>9061</v>
      </c>
      <c r="J249" s="158" t="s">
        <v>11</v>
      </c>
      <c r="K249" s="159" t="s">
        <v>9056</v>
      </c>
      <c r="L249" s="155"/>
      <c r="M249" s="158"/>
      <c r="N249" s="214" t="s">
        <v>3040</v>
      </c>
    </row>
    <row r="250" spans="1:14" ht="22.95" customHeight="1">
      <c r="A250" s="155" t="s">
        <v>9802</v>
      </c>
      <c r="B250" s="155">
        <v>4341</v>
      </c>
      <c r="C250" s="156" t="s">
        <v>2033</v>
      </c>
      <c r="D250" s="156" t="str">
        <f t="shared" si="3"/>
        <v>新莊莊美店2</v>
      </c>
      <c r="E250" s="155">
        <v>2</v>
      </c>
      <c r="F250" s="155" t="s">
        <v>9803</v>
      </c>
      <c r="G250" s="156" t="s">
        <v>9804</v>
      </c>
      <c r="H250" s="155" t="s">
        <v>9060</v>
      </c>
      <c r="I250" s="157" t="s">
        <v>9061</v>
      </c>
      <c r="J250" s="158" t="s">
        <v>11</v>
      </c>
      <c r="K250" s="159" t="s">
        <v>9056</v>
      </c>
      <c r="L250" s="155"/>
      <c r="M250" s="158"/>
      <c r="N250" s="214" t="s">
        <v>3040</v>
      </c>
    </row>
    <row r="251" spans="1:14" ht="22.95" customHeight="1">
      <c r="A251" s="155" t="s">
        <v>9805</v>
      </c>
      <c r="B251" s="155" t="s">
        <v>60</v>
      </c>
      <c r="C251" s="156" t="s">
        <v>434</v>
      </c>
      <c r="D251" s="156" t="str">
        <f t="shared" si="3"/>
        <v>新莊裕民店1</v>
      </c>
      <c r="E251" s="155">
        <v>1</v>
      </c>
      <c r="F251" s="155" t="s">
        <v>9806</v>
      </c>
      <c r="G251" s="156" t="s">
        <v>9807</v>
      </c>
      <c r="H251" s="155" t="s">
        <v>9054</v>
      </c>
      <c r="I251" s="157" t="s">
        <v>9061</v>
      </c>
      <c r="J251" s="158" t="s">
        <v>11</v>
      </c>
      <c r="K251" s="159" t="s">
        <v>9056</v>
      </c>
      <c r="L251" s="155"/>
      <c r="M251" s="158"/>
      <c r="N251" s="214" t="s">
        <v>3040</v>
      </c>
    </row>
    <row r="252" spans="1:14" ht="22.95" customHeight="1">
      <c r="A252" s="155" t="s">
        <v>9808</v>
      </c>
      <c r="B252" s="155">
        <v>4194</v>
      </c>
      <c r="C252" s="156" t="s">
        <v>1237</v>
      </c>
      <c r="D252" s="156" t="str">
        <f t="shared" si="3"/>
        <v>新莊鼎苑店1</v>
      </c>
      <c r="E252" s="155">
        <v>1</v>
      </c>
      <c r="F252" s="155" t="s">
        <v>9809</v>
      </c>
      <c r="G252" s="156" t="s">
        <v>9810</v>
      </c>
      <c r="H252" s="155" t="s">
        <v>9054</v>
      </c>
      <c r="I252" s="157" t="s">
        <v>9061</v>
      </c>
      <c r="J252" s="158" t="s">
        <v>11</v>
      </c>
      <c r="K252" s="159" t="s">
        <v>9056</v>
      </c>
      <c r="L252" s="155"/>
      <c r="M252" s="158"/>
      <c r="N252" s="214" t="s">
        <v>3040</v>
      </c>
    </row>
    <row r="253" spans="1:14" ht="22.95" customHeight="1">
      <c r="A253" s="155" t="s">
        <v>9811</v>
      </c>
      <c r="B253" s="155">
        <v>4194</v>
      </c>
      <c r="C253" s="156" t="s">
        <v>1237</v>
      </c>
      <c r="D253" s="156" t="str">
        <f t="shared" si="3"/>
        <v>新莊鼎苑店2</v>
      </c>
      <c r="E253" s="155">
        <v>2</v>
      </c>
      <c r="F253" s="155" t="s">
        <v>9812</v>
      </c>
      <c r="G253" s="156" t="s">
        <v>9813</v>
      </c>
      <c r="H253" s="155" t="s">
        <v>9054</v>
      </c>
      <c r="I253" s="157" t="s">
        <v>9061</v>
      </c>
      <c r="J253" s="158" t="s">
        <v>11</v>
      </c>
      <c r="K253" s="159" t="s">
        <v>9056</v>
      </c>
      <c r="L253" s="155"/>
      <c r="M253" s="158"/>
      <c r="N253" s="214" t="s">
        <v>3040</v>
      </c>
    </row>
    <row r="254" spans="1:14" ht="22.95" customHeight="1">
      <c r="A254" s="155" t="s">
        <v>9814</v>
      </c>
      <c r="B254" s="155">
        <v>3999</v>
      </c>
      <c r="C254" s="156" t="s">
        <v>1522</v>
      </c>
      <c r="D254" s="156" t="str">
        <f t="shared" si="3"/>
        <v>新莊福祐店2</v>
      </c>
      <c r="E254" s="155">
        <v>2</v>
      </c>
      <c r="F254" s="155" t="s">
        <v>9815</v>
      </c>
      <c r="G254" s="156"/>
      <c r="H254" s="155" t="s">
        <v>9054</v>
      </c>
      <c r="I254" s="157" t="s">
        <v>9061</v>
      </c>
      <c r="J254" s="158" t="s">
        <v>11</v>
      </c>
      <c r="K254" s="159" t="s">
        <v>9056</v>
      </c>
      <c r="L254" s="155"/>
      <c r="M254" s="158"/>
      <c r="N254" s="214" t="s">
        <v>3040</v>
      </c>
    </row>
    <row r="255" spans="1:14" ht="22.95" customHeight="1">
      <c r="A255" s="155" t="s">
        <v>9816</v>
      </c>
      <c r="B255" s="155">
        <v>4552</v>
      </c>
      <c r="C255" s="156" t="s">
        <v>1306</v>
      </c>
      <c r="D255" s="156" t="str">
        <f t="shared" si="3"/>
        <v>新莊福慧店1</v>
      </c>
      <c r="E255" s="155">
        <v>1</v>
      </c>
      <c r="F255" s="155" t="s">
        <v>9817</v>
      </c>
      <c r="G255" s="156" t="s">
        <v>9818</v>
      </c>
      <c r="H255" s="155" t="s">
        <v>9060</v>
      </c>
      <c r="I255" s="157" t="s">
        <v>9055</v>
      </c>
      <c r="J255" s="158" t="s">
        <v>11</v>
      </c>
      <c r="K255" s="159" t="s">
        <v>9056</v>
      </c>
      <c r="L255" s="155"/>
      <c r="M255" s="158"/>
      <c r="N255" s="214" t="s">
        <v>3040</v>
      </c>
    </row>
    <row r="256" spans="1:14" ht="22.95" customHeight="1">
      <c r="A256" s="155" t="s">
        <v>9819</v>
      </c>
      <c r="B256" s="155" t="s">
        <v>56</v>
      </c>
      <c r="C256" s="156" t="s">
        <v>580</v>
      </c>
      <c r="D256" s="156" t="str">
        <f t="shared" si="3"/>
        <v>新莊福營店1</v>
      </c>
      <c r="E256" s="155">
        <v>1</v>
      </c>
      <c r="F256" s="155" t="s">
        <v>9820</v>
      </c>
      <c r="G256" s="156" t="s">
        <v>9821</v>
      </c>
      <c r="H256" s="155" t="s">
        <v>9054</v>
      </c>
      <c r="I256" s="157" t="s">
        <v>9061</v>
      </c>
      <c r="J256" s="158" t="s">
        <v>11</v>
      </c>
      <c r="K256" s="159" t="s">
        <v>9056</v>
      </c>
      <c r="L256" s="155"/>
      <c r="M256" s="158"/>
      <c r="N256" s="214" t="s">
        <v>3040</v>
      </c>
    </row>
    <row r="257" spans="1:14" ht="22.95" customHeight="1">
      <c r="A257" s="155" t="s">
        <v>9822</v>
      </c>
      <c r="B257" s="155" t="s">
        <v>56</v>
      </c>
      <c r="C257" s="156" t="s">
        <v>580</v>
      </c>
      <c r="D257" s="156" t="str">
        <f t="shared" si="3"/>
        <v>新莊福營店2</v>
      </c>
      <c r="E257" s="155">
        <v>2</v>
      </c>
      <c r="F257" s="155" t="s">
        <v>9823</v>
      </c>
      <c r="G257" s="156" t="s">
        <v>9824</v>
      </c>
      <c r="H257" s="155" t="s">
        <v>9054</v>
      </c>
      <c r="I257" s="157" t="s">
        <v>9061</v>
      </c>
      <c r="J257" s="158" t="s">
        <v>11</v>
      </c>
      <c r="K257" s="159" t="s">
        <v>9056</v>
      </c>
      <c r="L257" s="155"/>
      <c r="M257" s="158"/>
      <c r="N257" s="214" t="s">
        <v>3040</v>
      </c>
    </row>
    <row r="258" spans="1:14" ht="22.95" customHeight="1">
      <c r="A258" s="155" t="s">
        <v>9825</v>
      </c>
      <c r="B258" s="155">
        <v>4228</v>
      </c>
      <c r="C258" s="156" t="s">
        <v>2113</v>
      </c>
      <c r="D258" s="156" t="str">
        <f t="shared" ref="D258:D321" si="4">C258&amp;E258</f>
        <v>新莊頭前公園1</v>
      </c>
      <c r="E258" s="155">
        <v>1</v>
      </c>
      <c r="F258" s="155" t="s">
        <v>9826</v>
      </c>
      <c r="G258" s="156" t="s">
        <v>9827</v>
      </c>
      <c r="H258" s="155" t="s">
        <v>9054</v>
      </c>
      <c r="I258" s="157" t="s">
        <v>9061</v>
      </c>
      <c r="J258" s="158" t="s">
        <v>11</v>
      </c>
      <c r="K258" s="159" t="s">
        <v>9056</v>
      </c>
      <c r="L258" s="155"/>
      <c r="M258" s="158"/>
      <c r="N258" s="214" t="s">
        <v>3040</v>
      </c>
    </row>
    <row r="259" spans="1:14" ht="22.95" customHeight="1">
      <c r="A259" s="155" t="s">
        <v>9828</v>
      </c>
      <c r="B259" s="155">
        <v>4228</v>
      </c>
      <c r="C259" s="156" t="s">
        <v>2113</v>
      </c>
      <c r="D259" s="156" t="str">
        <f t="shared" si="4"/>
        <v>新莊頭前公園2</v>
      </c>
      <c r="E259" s="155">
        <v>2</v>
      </c>
      <c r="F259" s="155" t="s">
        <v>9829</v>
      </c>
      <c r="G259" s="156" t="s">
        <v>9830</v>
      </c>
      <c r="H259" s="155" t="s">
        <v>9054</v>
      </c>
      <c r="I259" s="157" t="s">
        <v>9061</v>
      </c>
      <c r="J259" s="158" t="s">
        <v>11</v>
      </c>
      <c r="K259" s="159" t="s">
        <v>9056</v>
      </c>
      <c r="L259" s="155"/>
      <c r="M259" s="158"/>
      <c r="N259" s="214" t="s">
        <v>3040</v>
      </c>
    </row>
    <row r="260" spans="1:14" ht="22.95" customHeight="1">
      <c r="A260" s="155" t="s">
        <v>9831</v>
      </c>
      <c r="B260" s="155">
        <v>4144</v>
      </c>
      <c r="C260" s="156" t="s">
        <v>1042</v>
      </c>
      <c r="D260" s="156" t="str">
        <f t="shared" si="4"/>
        <v>新莊頭前店1</v>
      </c>
      <c r="E260" s="155">
        <v>1</v>
      </c>
      <c r="F260" s="155" t="s">
        <v>9832</v>
      </c>
      <c r="G260" s="156" t="s">
        <v>9833</v>
      </c>
      <c r="H260" s="155" t="s">
        <v>9102</v>
      </c>
      <c r="I260" s="157" t="s">
        <v>9061</v>
      </c>
      <c r="J260" s="158" t="s">
        <v>11</v>
      </c>
      <c r="K260" s="159" t="s">
        <v>9056</v>
      </c>
      <c r="L260" s="155"/>
      <c r="M260" s="158"/>
      <c r="N260" s="214" t="s">
        <v>3040</v>
      </c>
    </row>
    <row r="261" spans="1:14" ht="22.95" customHeight="1">
      <c r="A261" s="155" t="s">
        <v>9834</v>
      </c>
      <c r="B261" s="155">
        <v>4144</v>
      </c>
      <c r="C261" s="156" t="s">
        <v>1042</v>
      </c>
      <c r="D261" s="156" t="str">
        <f t="shared" si="4"/>
        <v>新莊頭前店2</v>
      </c>
      <c r="E261" s="155">
        <v>2</v>
      </c>
      <c r="F261" s="155" t="s">
        <v>9835</v>
      </c>
      <c r="G261" s="156" t="s">
        <v>9836</v>
      </c>
      <c r="H261" s="155" t="s">
        <v>9102</v>
      </c>
      <c r="I261" s="157" t="s">
        <v>9061</v>
      </c>
      <c r="J261" s="158" t="s">
        <v>11</v>
      </c>
      <c r="K261" s="159" t="s">
        <v>9056</v>
      </c>
      <c r="L261" s="155"/>
      <c r="M261" s="158"/>
      <c r="N261" s="214" t="s">
        <v>3040</v>
      </c>
    </row>
    <row r="262" spans="1:14" ht="22.95" customHeight="1">
      <c r="A262" s="155" t="s">
        <v>9837</v>
      </c>
      <c r="B262" s="155">
        <v>2743</v>
      </c>
      <c r="C262" s="156" t="s">
        <v>1165</v>
      </c>
      <c r="D262" s="156" t="str">
        <f t="shared" si="4"/>
        <v>新莊豐年店2</v>
      </c>
      <c r="E262" s="155">
        <v>2</v>
      </c>
      <c r="F262" s="155" t="s">
        <v>9838</v>
      </c>
      <c r="G262" s="156" t="s">
        <v>9839</v>
      </c>
      <c r="H262" s="155" t="s">
        <v>9102</v>
      </c>
      <c r="I262" s="157" t="s">
        <v>9092</v>
      </c>
      <c r="J262" s="158" t="s">
        <v>11</v>
      </c>
      <c r="K262" s="159" t="s">
        <v>9056</v>
      </c>
      <c r="L262" s="155"/>
      <c r="M262" s="158"/>
      <c r="N262" s="214" t="s">
        <v>3040</v>
      </c>
    </row>
    <row r="263" spans="1:14" ht="22.95" customHeight="1">
      <c r="A263" s="155" t="s">
        <v>9840</v>
      </c>
      <c r="B263" s="155">
        <v>4005</v>
      </c>
      <c r="C263" s="156" t="s">
        <v>897</v>
      </c>
      <c r="D263" s="156" t="str">
        <f t="shared" si="4"/>
        <v>新莊雙鳳店1</v>
      </c>
      <c r="E263" s="155">
        <v>1</v>
      </c>
      <c r="F263" s="155" t="s">
        <v>9841</v>
      </c>
      <c r="G263" s="156" t="s">
        <v>9842</v>
      </c>
      <c r="H263" s="155" t="s">
        <v>9060</v>
      </c>
      <c r="I263" s="157" t="s">
        <v>9061</v>
      </c>
      <c r="J263" s="158" t="s">
        <v>11</v>
      </c>
      <c r="K263" s="159" t="s">
        <v>9056</v>
      </c>
      <c r="L263" s="155"/>
      <c r="M263" s="158"/>
      <c r="N263" s="214" t="s">
        <v>3040</v>
      </c>
    </row>
    <row r="264" spans="1:14" ht="22.95" customHeight="1">
      <c r="A264" s="155" t="s">
        <v>9843</v>
      </c>
      <c r="B264" s="155">
        <v>4005</v>
      </c>
      <c r="C264" s="156" t="s">
        <v>897</v>
      </c>
      <c r="D264" s="156" t="str">
        <f t="shared" si="4"/>
        <v>新莊雙鳳店2</v>
      </c>
      <c r="E264" s="155">
        <v>2</v>
      </c>
      <c r="F264" s="155" t="s">
        <v>9844</v>
      </c>
      <c r="G264" s="156" t="s">
        <v>9845</v>
      </c>
      <c r="H264" s="155" t="s">
        <v>9054</v>
      </c>
      <c r="I264" s="157" t="s">
        <v>9061</v>
      </c>
      <c r="J264" s="158" t="s">
        <v>11</v>
      </c>
      <c r="K264" s="159" t="s">
        <v>9056</v>
      </c>
      <c r="L264" s="155"/>
      <c r="M264" s="158"/>
      <c r="N264" s="214" t="s">
        <v>3040</v>
      </c>
    </row>
    <row r="265" spans="1:14" ht="22.95" customHeight="1">
      <c r="A265" s="155" t="s">
        <v>9846</v>
      </c>
      <c r="B265" s="155">
        <v>2958</v>
      </c>
      <c r="C265" s="156" t="s">
        <v>1479</v>
      </c>
      <c r="D265" s="156" t="str">
        <f t="shared" si="4"/>
        <v>北縣蘆旺店1</v>
      </c>
      <c r="E265" s="155">
        <v>1</v>
      </c>
      <c r="F265" s="155" t="s">
        <v>9847</v>
      </c>
      <c r="G265" s="156" t="s">
        <v>9848</v>
      </c>
      <c r="H265" s="155" t="s">
        <v>9102</v>
      </c>
      <c r="I265" s="157" t="s">
        <v>9061</v>
      </c>
      <c r="J265" s="158" t="s">
        <v>6</v>
      </c>
      <c r="K265" s="159" t="s">
        <v>9056</v>
      </c>
      <c r="L265" s="155"/>
      <c r="M265" s="158"/>
      <c r="N265" s="214" t="s">
        <v>3040</v>
      </c>
    </row>
    <row r="266" spans="1:14" ht="22.95" customHeight="1">
      <c r="A266" s="155" t="s">
        <v>9849</v>
      </c>
      <c r="B266" s="155">
        <v>2958</v>
      </c>
      <c r="C266" s="156" t="s">
        <v>1479</v>
      </c>
      <c r="D266" s="156" t="str">
        <f t="shared" si="4"/>
        <v>北縣蘆旺店2</v>
      </c>
      <c r="E266" s="155">
        <v>2</v>
      </c>
      <c r="F266" s="155" t="s">
        <v>9850</v>
      </c>
      <c r="G266" s="156" t="s">
        <v>9851</v>
      </c>
      <c r="H266" s="155" t="s">
        <v>9102</v>
      </c>
      <c r="I266" s="157" t="s">
        <v>9061</v>
      </c>
      <c r="J266" s="158" t="s">
        <v>6</v>
      </c>
      <c r="K266" s="159" t="s">
        <v>9056</v>
      </c>
      <c r="L266" s="155"/>
      <c r="M266" s="158"/>
      <c r="N266" s="214" t="s">
        <v>3040</v>
      </c>
    </row>
    <row r="267" spans="1:14" ht="22.95" customHeight="1">
      <c r="A267" s="155" t="s">
        <v>9852</v>
      </c>
      <c r="B267" s="155">
        <v>3452</v>
      </c>
      <c r="C267" s="156" t="s">
        <v>1648</v>
      </c>
      <c r="D267" s="156" t="str">
        <f t="shared" si="4"/>
        <v>北縣蘆信店1</v>
      </c>
      <c r="E267" s="155">
        <v>1</v>
      </c>
      <c r="F267" s="155" t="s">
        <v>9853</v>
      </c>
      <c r="G267" s="156" t="s">
        <v>9854</v>
      </c>
      <c r="H267" s="155" t="s">
        <v>9102</v>
      </c>
      <c r="I267" s="157" t="s">
        <v>9061</v>
      </c>
      <c r="J267" s="158" t="s">
        <v>6</v>
      </c>
      <c r="K267" s="159" t="s">
        <v>9056</v>
      </c>
      <c r="L267" s="155"/>
      <c r="M267" s="158"/>
      <c r="N267" s="214" t="s">
        <v>3040</v>
      </c>
    </row>
    <row r="268" spans="1:14" ht="22.95" customHeight="1">
      <c r="A268" s="155" t="s">
        <v>9855</v>
      </c>
      <c r="B268" s="155">
        <v>3452</v>
      </c>
      <c r="C268" s="156" t="s">
        <v>1648</v>
      </c>
      <c r="D268" s="156" t="str">
        <f t="shared" si="4"/>
        <v>北縣蘆信店2</v>
      </c>
      <c r="E268" s="155">
        <v>2</v>
      </c>
      <c r="F268" s="155" t="s">
        <v>9856</v>
      </c>
      <c r="G268" s="156" t="s">
        <v>9857</v>
      </c>
      <c r="H268" s="155" t="s">
        <v>9102</v>
      </c>
      <c r="I268" s="157" t="s">
        <v>9061</v>
      </c>
      <c r="J268" s="158" t="s">
        <v>6</v>
      </c>
      <c r="K268" s="159" t="s">
        <v>9056</v>
      </c>
      <c r="L268" s="155"/>
      <c r="M268" s="158"/>
      <c r="N268" s="214" t="s">
        <v>3040</v>
      </c>
    </row>
    <row r="269" spans="1:14" ht="22.95" customHeight="1">
      <c r="A269" s="155" t="s">
        <v>9858</v>
      </c>
      <c r="B269" s="155">
        <v>3929</v>
      </c>
      <c r="C269" s="156" t="s">
        <v>130</v>
      </c>
      <c r="D269" s="156" t="str">
        <f t="shared" si="4"/>
        <v>蘆洲中山一1</v>
      </c>
      <c r="E269" s="155">
        <v>1</v>
      </c>
      <c r="F269" s="155" t="s">
        <v>9859</v>
      </c>
      <c r="G269" s="156" t="s">
        <v>9860</v>
      </c>
      <c r="H269" s="155" t="s">
        <v>9054</v>
      </c>
      <c r="I269" s="157" t="s">
        <v>9061</v>
      </c>
      <c r="J269" s="158" t="s">
        <v>6</v>
      </c>
      <c r="K269" s="159" t="s">
        <v>9056</v>
      </c>
      <c r="L269" s="155"/>
      <c r="M269" s="158"/>
      <c r="N269" s="214" t="s">
        <v>3040</v>
      </c>
    </row>
    <row r="270" spans="1:14" ht="22.95" customHeight="1">
      <c r="A270" s="155" t="s">
        <v>9861</v>
      </c>
      <c r="B270" s="155">
        <v>4923</v>
      </c>
      <c r="C270" s="156" t="s">
        <v>1411</v>
      </c>
      <c r="D270" s="156" t="str">
        <f t="shared" si="4"/>
        <v>蘆洲永平店2</v>
      </c>
      <c r="E270" s="155">
        <v>2</v>
      </c>
      <c r="F270" s="155" t="s">
        <v>9862</v>
      </c>
      <c r="G270" s="156" t="s">
        <v>9863</v>
      </c>
      <c r="H270" s="155" t="s">
        <v>9060</v>
      </c>
      <c r="I270" s="157" t="s">
        <v>9055</v>
      </c>
      <c r="J270" s="158" t="s">
        <v>6</v>
      </c>
      <c r="K270" s="159" t="s">
        <v>9056</v>
      </c>
      <c r="L270" s="155"/>
      <c r="M270" s="158"/>
      <c r="N270" s="214" t="s">
        <v>3040</v>
      </c>
    </row>
    <row r="271" spans="1:14" ht="22.95" customHeight="1">
      <c r="A271" s="155" t="s">
        <v>9864</v>
      </c>
      <c r="B271" s="155">
        <v>4036</v>
      </c>
      <c r="C271" s="156" t="s">
        <v>417</v>
      </c>
      <c r="D271" s="156" t="str">
        <f t="shared" si="4"/>
        <v>蘆洲永樂店1</v>
      </c>
      <c r="E271" s="155">
        <v>1</v>
      </c>
      <c r="F271" s="155" t="s">
        <v>9865</v>
      </c>
      <c r="G271" s="156" t="s">
        <v>9866</v>
      </c>
      <c r="H271" s="155" t="s">
        <v>9054</v>
      </c>
      <c r="I271" s="157" t="s">
        <v>9061</v>
      </c>
      <c r="J271" s="158" t="s">
        <v>6</v>
      </c>
      <c r="K271" s="159" t="s">
        <v>9056</v>
      </c>
      <c r="L271" s="155"/>
      <c r="M271" s="158"/>
      <c r="N271" s="214" t="s">
        <v>3040</v>
      </c>
    </row>
    <row r="272" spans="1:14" ht="22.95" customHeight="1">
      <c r="A272" s="155" t="s">
        <v>9867</v>
      </c>
      <c r="B272" s="155">
        <v>4125</v>
      </c>
      <c r="C272" s="156" t="s">
        <v>1464</v>
      </c>
      <c r="D272" s="156" t="str">
        <f t="shared" si="4"/>
        <v>蘆洲長樂店1</v>
      </c>
      <c r="E272" s="155">
        <v>1</v>
      </c>
      <c r="F272" s="155" t="s">
        <v>9868</v>
      </c>
      <c r="G272" s="156" t="s">
        <v>9869</v>
      </c>
      <c r="H272" s="155" t="s">
        <v>9054</v>
      </c>
      <c r="I272" s="157" t="s">
        <v>9061</v>
      </c>
      <c r="J272" s="158" t="s">
        <v>6</v>
      </c>
      <c r="K272" s="159" t="s">
        <v>9056</v>
      </c>
      <c r="L272" s="155"/>
      <c r="M272" s="158"/>
      <c r="N272" s="214" t="s">
        <v>3040</v>
      </c>
    </row>
    <row r="273" spans="1:14" ht="22.95" customHeight="1">
      <c r="A273" s="155" t="s">
        <v>9870</v>
      </c>
      <c r="B273" s="155">
        <v>4125</v>
      </c>
      <c r="C273" s="156" t="s">
        <v>1464</v>
      </c>
      <c r="D273" s="156" t="str">
        <f t="shared" si="4"/>
        <v>蘆洲長樂店2</v>
      </c>
      <c r="E273" s="155">
        <v>2</v>
      </c>
      <c r="F273" s="155" t="s">
        <v>9871</v>
      </c>
      <c r="G273" s="156" t="s">
        <v>9872</v>
      </c>
      <c r="H273" s="155" t="s">
        <v>9054</v>
      </c>
      <c r="I273" s="157" t="s">
        <v>9055</v>
      </c>
      <c r="J273" s="158" t="s">
        <v>6</v>
      </c>
      <c r="K273" s="159" t="s">
        <v>9056</v>
      </c>
      <c r="L273" s="155"/>
      <c r="M273" s="158"/>
      <c r="N273" s="214" t="s">
        <v>3040</v>
      </c>
    </row>
    <row r="274" spans="1:14" ht="22.95" customHeight="1">
      <c r="A274" s="155" t="s">
        <v>9873</v>
      </c>
      <c r="B274" s="155">
        <v>4609</v>
      </c>
      <c r="C274" s="156" t="s">
        <v>1475</v>
      </c>
      <c r="D274" s="156" t="str">
        <f t="shared" si="4"/>
        <v>蘆洲洲正店1</v>
      </c>
      <c r="E274" s="155">
        <v>1</v>
      </c>
      <c r="F274" s="155" t="s">
        <v>9874</v>
      </c>
      <c r="G274" s="156" t="s">
        <v>9875</v>
      </c>
      <c r="H274" s="155" t="s">
        <v>9060</v>
      </c>
      <c r="I274" s="157" t="s">
        <v>9055</v>
      </c>
      <c r="J274" s="158" t="s">
        <v>6</v>
      </c>
      <c r="K274" s="159" t="s">
        <v>9056</v>
      </c>
      <c r="L274" s="155"/>
      <c r="M274" s="158"/>
      <c r="N274" s="214" t="s">
        <v>3040</v>
      </c>
    </row>
    <row r="275" spans="1:14" ht="22.95" customHeight="1">
      <c r="A275" s="155" t="s">
        <v>9876</v>
      </c>
      <c r="B275" s="155">
        <v>4609</v>
      </c>
      <c r="C275" s="156" t="s">
        <v>1475</v>
      </c>
      <c r="D275" s="156" t="str">
        <f t="shared" si="4"/>
        <v>蘆洲洲正店2</v>
      </c>
      <c r="E275" s="155">
        <v>2</v>
      </c>
      <c r="F275" s="155" t="s">
        <v>9877</v>
      </c>
      <c r="G275" s="156" t="s">
        <v>9878</v>
      </c>
      <c r="H275" s="155" t="s">
        <v>9060</v>
      </c>
      <c r="I275" s="157" t="s">
        <v>9061</v>
      </c>
      <c r="J275" s="158" t="s">
        <v>6</v>
      </c>
      <c r="K275" s="159" t="s">
        <v>9056</v>
      </c>
      <c r="L275" s="155"/>
      <c r="M275" s="158"/>
      <c r="N275" s="214" t="s">
        <v>3040</v>
      </c>
    </row>
    <row r="276" spans="1:14" ht="22.95" customHeight="1">
      <c r="A276" s="155" t="s">
        <v>9879</v>
      </c>
      <c r="B276" s="155">
        <v>4218</v>
      </c>
      <c r="C276" s="156" t="s">
        <v>193</v>
      </c>
      <c r="D276" s="156" t="str">
        <f t="shared" si="4"/>
        <v>蘆洲湧蓮店2</v>
      </c>
      <c r="E276" s="155">
        <v>2</v>
      </c>
      <c r="F276" s="155" t="s">
        <v>9880</v>
      </c>
      <c r="G276" s="156" t="s">
        <v>9881</v>
      </c>
      <c r="H276" s="155" t="s">
        <v>9054</v>
      </c>
      <c r="I276" s="157" t="s">
        <v>9061</v>
      </c>
      <c r="J276" s="158" t="s">
        <v>6</v>
      </c>
      <c r="K276" s="159" t="s">
        <v>9056</v>
      </c>
      <c r="L276" s="155"/>
      <c r="M276" s="158"/>
      <c r="N276" s="214" t="s">
        <v>3040</v>
      </c>
    </row>
    <row r="277" spans="1:14" ht="22.95" customHeight="1">
      <c r="A277" s="155" t="s">
        <v>9882</v>
      </c>
      <c r="B277" s="155">
        <v>2301</v>
      </c>
      <c r="C277" s="156" t="s">
        <v>506</v>
      </c>
      <c r="D277" s="156" t="str">
        <f t="shared" si="4"/>
        <v>蘆洲樂平店1</v>
      </c>
      <c r="E277" s="155">
        <v>1</v>
      </c>
      <c r="F277" s="155" t="s">
        <v>9883</v>
      </c>
      <c r="G277" s="156" t="s">
        <v>9884</v>
      </c>
      <c r="H277" s="155" t="s">
        <v>9060</v>
      </c>
      <c r="I277" s="157" t="s">
        <v>9055</v>
      </c>
      <c r="J277" s="158" t="s">
        <v>6</v>
      </c>
      <c r="K277" s="159" t="s">
        <v>9056</v>
      </c>
      <c r="L277" s="155"/>
      <c r="M277" s="158"/>
      <c r="N277" s="214" t="s">
        <v>3040</v>
      </c>
    </row>
    <row r="278" spans="1:14" ht="22.95" customHeight="1">
      <c r="A278" s="155" t="s">
        <v>9885</v>
      </c>
      <c r="B278" s="155">
        <v>2301</v>
      </c>
      <c r="C278" s="156" t="s">
        <v>506</v>
      </c>
      <c r="D278" s="156" t="str">
        <f t="shared" si="4"/>
        <v>蘆洲樂平店2</v>
      </c>
      <c r="E278" s="155">
        <v>2</v>
      </c>
      <c r="F278" s="155" t="s">
        <v>9886</v>
      </c>
      <c r="G278" s="156" t="s">
        <v>9887</v>
      </c>
      <c r="H278" s="155" t="s">
        <v>9102</v>
      </c>
      <c r="I278" s="157" t="s">
        <v>9061</v>
      </c>
      <c r="J278" s="158" t="s">
        <v>6</v>
      </c>
      <c r="K278" s="159" t="s">
        <v>9056</v>
      </c>
      <c r="L278" s="155"/>
      <c r="M278" s="158"/>
      <c r="N278" s="214" t="s">
        <v>3040</v>
      </c>
    </row>
    <row r="279" spans="1:14" ht="22.95" customHeight="1">
      <c r="A279" s="155" t="s">
        <v>9888</v>
      </c>
      <c r="B279" s="155" t="s">
        <v>65</v>
      </c>
      <c r="C279" s="156" t="s">
        <v>498</v>
      </c>
      <c r="D279" s="156" t="str">
        <f t="shared" si="4"/>
        <v>蘆洲權義店1</v>
      </c>
      <c r="E279" s="155">
        <v>1</v>
      </c>
      <c r="F279" s="155" t="s">
        <v>9889</v>
      </c>
      <c r="G279" s="156" t="s">
        <v>9890</v>
      </c>
      <c r="H279" s="155" t="s">
        <v>9054</v>
      </c>
      <c r="I279" s="157" t="s">
        <v>9061</v>
      </c>
      <c r="J279" s="158" t="s">
        <v>6</v>
      </c>
      <c r="K279" s="159" t="s">
        <v>9056</v>
      </c>
      <c r="L279" s="155"/>
      <c r="M279" s="158"/>
      <c r="N279" s="214" t="s">
        <v>3040</v>
      </c>
    </row>
    <row r="280" spans="1:14" ht="22.95" customHeight="1">
      <c r="A280" s="155" t="s">
        <v>9891</v>
      </c>
      <c r="B280" s="155" t="s">
        <v>65</v>
      </c>
      <c r="C280" s="156" t="s">
        <v>498</v>
      </c>
      <c r="D280" s="156" t="str">
        <f t="shared" si="4"/>
        <v>蘆洲權義店2</v>
      </c>
      <c r="E280" s="155">
        <v>2</v>
      </c>
      <c r="F280" s="155" t="s">
        <v>9892</v>
      </c>
      <c r="G280" s="156" t="s">
        <v>9893</v>
      </c>
      <c r="H280" s="155" t="s">
        <v>9054</v>
      </c>
      <c r="I280" s="157" t="s">
        <v>9055</v>
      </c>
      <c r="J280" s="158" t="s">
        <v>6</v>
      </c>
      <c r="K280" s="159" t="s">
        <v>9056</v>
      </c>
      <c r="L280" s="155"/>
      <c r="M280" s="158"/>
      <c r="N280" s="214" t="s">
        <v>3040</v>
      </c>
    </row>
    <row r="281" spans="1:14" ht="22.95" customHeight="1">
      <c r="A281" s="155" t="s">
        <v>9894</v>
      </c>
      <c r="B281" s="155">
        <v>2890</v>
      </c>
      <c r="C281" s="156" t="s">
        <v>1368</v>
      </c>
      <c r="D281" s="156" t="str">
        <f t="shared" si="4"/>
        <v>蘆洲鷺江店1</v>
      </c>
      <c r="E281" s="155">
        <v>1</v>
      </c>
      <c r="F281" s="155" t="s">
        <v>9895</v>
      </c>
      <c r="G281" s="156" t="s">
        <v>9896</v>
      </c>
      <c r="H281" s="155" t="s">
        <v>9102</v>
      </c>
      <c r="I281" s="157" t="s">
        <v>9061</v>
      </c>
      <c r="J281" s="158" t="s">
        <v>6</v>
      </c>
      <c r="K281" s="159" t="s">
        <v>9056</v>
      </c>
      <c r="L281" s="155"/>
      <c r="M281" s="158"/>
      <c r="N281" s="214" t="s">
        <v>3040</v>
      </c>
    </row>
    <row r="282" spans="1:14" ht="22.95" customHeight="1">
      <c r="A282" s="155" t="s">
        <v>9897</v>
      </c>
      <c r="B282" s="155">
        <v>2890</v>
      </c>
      <c r="C282" s="156" t="s">
        <v>1368</v>
      </c>
      <c r="D282" s="156" t="str">
        <f t="shared" si="4"/>
        <v>蘆洲鷺江店2</v>
      </c>
      <c r="E282" s="155">
        <v>2</v>
      </c>
      <c r="F282" s="155" t="s">
        <v>9898</v>
      </c>
      <c r="G282" s="156" t="s">
        <v>9899</v>
      </c>
      <c r="H282" s="155" t="s">
        <v>9102</v>
      </c>
      <c r="I282" s="157" t="s">
        <v>9061</v>
      </c>
      <c r="J282" s="158" t="s">
        <v>6</v>
      </c>
      <c r="K282" s="159" t="s">
        <v>9056</v>
      </c>
      <c r="L282" s="155"/>
      <c r="M282" s="158"/>
      <c r="N282" s="214"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1" width="8.796875" style="30" customWidth="1"/>
    <col min="352" max="16384" width="8.796875" style="30"/>
  </cols>
  <sheetData>
    <row r="1" spans="1:50" ht="18" customHeight="1">
      <c r="A1" s="476" t="s">
        <v>9900</v>
      </c>
      <c r="B1" s="477"/>
      <c r="D1" s="474" t="s">
        <v>9901</v>
      </c>
      <c r="E1" s="475"/>
      <c r="F1" s="475"/>
      <c r="G1" s="475"/>
      <c r="H1" s="475"/>
      <c r="I1" s="475"/>
      <c r="J1" s="475"/>
      <c r="K1" s="475"/>
      <c r="M1" s="474" t="s">
        <v>9902</v>
      </c>
      <c r="N1" s="475"/>
      <c r="O1" s="475"/>
      <c r="P1" s="475"/>
      <c r="Q1" s="475"/>
      <c r="R1" s="475"/>
      <c r="S1" s="475"/>
      <c r="T1" s="31"/>
      <c r="V1" s="474" t="s">
        <v>1691</v>
      </c>
      <c r="W1" s="475"/>
      <c r="X1" s="475"/>
      <c r="Y1" s="475"/>
      <c r="Z1" s="475"/>
      <c r="AA1" s="475"/>
      <c r="AB1" s="475"/>
      <c r="AC1" s="475"/>
      <c r="AD1" s="475"/>
      <c r="AF1" s="474" t="s">
        <v>9903</v>
      </c>
      <c r="AG1" s="475"/>
      <c r="AH1" s="475"/>
      <c r="AI1" s="475"/>
      <c r="AJ1" s="475"/>
      <c r="AK1" s="475"/>
      <c r="AL1" s="475"/>
      <c r="AM1" s="475"/>
      <c r="AN1" s="475"/>
      <c r="AP1" s="474" t="s">
        <v>9904</v>
      </c>
      <c r="AQ1" s="475"/>
      <c r="AR1" s="475"/>
      <c r="AS1" s="475"/>
      <c r="AT1" s="475"/>
      <c r="AU1" s="475"/>
      <c r="AV1" s="475"/>
      <c r="AW1" s="475"/>
      <c r="AX1" s="475"/>
    </row>
    <row r="2" spans="1:50" ht="15.6" customHeight="1">
      <c r="A2" s="32" t="s">
        <v>9905</v>
      </c>
      <c r="B2" s="32" t="s">
        <v>8168</v>
      </c>
      <c r="D2" s="32" t="s">
        <v>244</v>
      </c>
      <c r="E2" s="32" t="s">
        <v>24</v>
      </c>
      <c r="F2" s="32" t="s">
        <v>25</v>
      </c>
      <c r="G2" s="32" t="s">
        <v>9905</v>
      </c>
      <c r="H2" s="32" t="s">
        <v>9906</v>
      </c>
      <c r="I2" s="32" t="s">
        <v>9907</v>
      </c>
      <c r="J2" s="33" t="s">
        <v>9908</v>
      </c>
      <c r="K2" s="33" t="s">
        <v>9908</v>
      </c>
      <c r="L2" s="34"/>
      <c r="M2" s="32" t="s">
        <v>244</v>
      </c>
      <c r="N2" s="32" t="s">
        <v>135</v>
      </c>
      <c r="O2" s="32" t="s">
        <v>136</v>
      </c>
      <c r="P2" s="32" t="s">
        <v>9905</v>
      </c>
      <c r="Q2" s="32" t="s">
        <v>9906</v>
      </c>
      <c r="R2" s="32" t="s">
        <v>9907</v>
      </c>
      <c r="S2" s="32" t="s">
        <v>9909</v>
      </c>
      <c r="T2" s="35"/>
      <c r="V2" s="32" t="s">
        <v>244</v>
      </c>
      <c r="W2" s="32" t="s">
        <v>9905</v>
      </c>
      <c r="X2" s="32" t="s">
        <v>9910</v>
      </c>
      <c r="Y2" s="32" t="s">
        <v>9907</v>
      </c>
      <c r="Z2" s="32" t="s">
        <v>135</v>
      </c>
      <c r="AA2" s="32" t="s">
        <v>136</v>
      </c>
      <c r="AB2" s="32" t="s">
        <v>6648</v>
      </c>
      <c r="AC2" s="32" t="s">
        <v>9911</v>
      </c>
      <c r="AD2" s="32" t="s">
        <v>9912</v>
      </c>
      <c r="AF2" s="32" t="s">
        <v>244</v>
      </c>
      <c r="AG2" s="32" t="s">
        <v>9905</v>
      </c>
      <c r="AH2" s="32" t="s">
        <v>9910</v>
      </c>
      <c r="AI2" s="32" t="s">
        <v>9907</v>
      </c>
      <c r="AJ2" s="32" t="s">
        <v>135</v>
      </c>
      <c r="AK2" s="32" t="s">
        <v>136</v>
      </c>
      <c r="AL2" s="32" t="s">
        <v>6648</v>
      </c>
      <c r="AM2" s="32" t="s">
        <v>9911</v>
      </c>
      <c r="AN2" s="32" t="s">
        <v>9912</v>
      </c>
      <c r="AP2" s="32" t="s">
        <v>244</v>
      </c>
      <c r="AQ2" s="32" t="s">
        <v>9905</v>
      </c>
      <c r="AR2" s="32" t="s">
        <v>9910</v>
      </c>
      <c r="AS2" s="32" t="s">
        <v>9907</v>
      </c>
      <c r="AT2" s="32" t="s">
        <v>135</v>
      </c>
      <c r="AU2" s="32" t="s">
        <v>136</v>
      </c>
      <c r="AV2" s="32" t="s">
        <v>6648</v>
      </c>
      <c r="AW2" s="32" t="s">
        <v>9911</v>
      </c>
      <c r="AX2" s="32" t="s">
        <v>9912</v>
      </c>
    </row>
    <row r="3" spans="1:50" ht="15.6" customHeight="1">
      <c r="A3" s="36" t="s">
        <v>9913</v>
      </c>
      <c r="B3" s="37">
        <f t="shared" ref="B3:B24" si="0">COUNTIF(G:G,A3)+COUNTIF(P:P,A3)+COUNTIF(W:W,A3)-COUNTIF(AG:AG,A3)</f>
        <v>12</v>
      </c>
      <c r="D3" s="38">
        <v>1</v>
      </c>
      <c r="E3" s="39">
        <v>4851</v>
      </c>
      <c r="F3" s="40" t="s">
        <v>9914</v>
      </c>
      <c r="G3" s="40" t="s">
        <v>9915</v>
      </c>
      <c r="H3" s="40" t="s">
        <v>9916</v>
      </c>
      <c r="I3" s="39">
        <v>2</v>
      </c>
      <c r="J3" s="41">
        <v>44326.583333333343</v>
      </c>
      <c r="K3" s="41">
        <v>44607.583333333343</v>
      </c>
      <c r="M3" s="38">
        <v>1</v>
      </c>
      <c r="N3" s="42"/>
      <c r="O3" s="42" t="s">
        <v>9917</v>
      </c>
      <c r="P3" s="42" t="s">
        <v>9918</v>
      </c>
      <c r="Q3" s="42" t="s">
        <v>9919</v>
      </c>
      <c r="R3" s="43">
        <v>1</v>
      </c>
      <c r="S3" s="44">
        <v>44503.458333333343</v>
      </c>
      <c r="T3" s="35" t="s">
        <v>23</v>
      </c>
      <c r="V3" s="38">
        <v>1</v>
      </c>
      <c r="W3" s="38" t="str">
        <f t="shared" ref="W3:W34" si="1">LEFT(AB3,3)</f>
        <v>高雄市</v>
      </c>
      <c r="X3" s="45" t="s">
        <v>22</v>
      </c>
      <c r="Y3" s="45">
        <v>2</v>
      </c>
      <c r="Z3" s="45">
        <v>4861</v>
      </c>
      <c r="AA3" s="45" t="s">
        <v>9920</v>
      </c>
      <c r="AB3" s="45" t="s">
        <v>9921</v>
      </c>
      <c r="AC3" s="41">
        <v>44607.321527777778</v>
      </c>
      <c r="AD3" s="41">
        <v>44628.625</v>
      </c>
      <c r="AF3" s="38">
        <v>1</v>
      </c>
      <c r="AG3" s="38" t="str">
        <f>IF(    AND((ISNA(VLOOKUP(AJ3,E:E,1,FALSE))),(ISNA(VLOOKUP(AJ3,N:N,1,FALSE))),(ISNA(VLOOKUP(AJ3,Z:Z,1,FALSE)))),"",LEFT(AL3,3))</f>
        <v/>
      </c>
      <c r="AH3" s="45" t="s">
        <v>21</v>
      </c>
      <c r="AI3" s="46"/>
      <c r="AJ3" s="45">
        <v>4111</v>
      </c>
      <c r="AK3" s="45" t="s">
        <v>9922</v>
      </c>
      <c r="AL3" s="45" t="s">
        <v>9923</v>
      </c>
      <c r="AM3" s="41">
        <v>44603.698611111111</v>
      </c>
      <c r="AN3" s="41">
        <v>44622.25</v>
      </c>
      <c r="AP3" s="38">
        <v>1</v>
      </c>
      <c r="AQ3" s="38" t="str">
        <f t="shared" ref="AQ3:AQ13" si="2">LEFT(AV3,3)</f>
        <v>桃園市</v>
      </c>
      <c r="AR3" s="45" t="s">
        <v>6802</v>
      </c>
      <c r="AS3" s="46">
        <v>2</v>
      </c>
      <c r="AT3" s="45">
        <v>2959</v>
      </c>
      <c r="AU3" s="45" t="s">
        <v>9924</v>
      </c>
      <c r="AV3" s="45" t="s">
        <v>9925</v>
      </c>
      <c r="AW3" s="41">
        <v>44883.680555555547</v>
      </c>
      <c r="AX3" s="41">
        <v>44894.541666666657</v>
      </c>
    </row>
    <row r="4" spans="1:50" ht="15.6" customHeight="1">
      <c r="A4" s="36" t="s">
        <v>9915</v>
      </c>
      <c r="B4" s="37">
        <f t="shared" si="0"/>
        <v>195</v>
      </c>
      <c r="D4" s="38">
        <v>2</v>
      </c>
      <c r="E4" s="39">
        <v>3750</v>
      </c>
      <c r="F4" s="47" t="s">
        <v>9926</v>
      </c>
      <c r="G4" s="40" t="s">
        <v>9915</v>
      </c>
      <c r="H4" s="40" t="s">
        <v>9916</v>
      </c>
      <c r="I4" s="39">
        <v>2</v>
      </c>
      <c r="J4" s="41">
        <v>44382.583333333343</v>
      </c>
      <c r="K4" s="41">
        <v>44572.583333333343</v>
      </c>
      <c r="M4" s="38">
        <v>2</v>
      </c>
      <c r="N4" s="42"/>
      <c r="O4" s="42" t="s">
        <v>9927</v>
      </c>
      <c r="P4" s="42" t="s">
        <v>9913</v>
      </c>
      <c r="Q4" s="42" t="s">
        <v>9928</v>
      </c>
      <c r="R4" s="43">
        <v>1</v>
      </c>
      <c r="S4" s="44">
        <v>44504.458333333343</v>
      </c>
      <c r="T4" s="35" t="s">
        <v>23</v>
      </c>
      <c r="V4" s="38">
        <v>2</v>
      </c>
      <c r="W4" s="38" t="str">
        <f t="shared" si="1"/>
        <v>新竹縣</v>
      </c>
      <c r="X4" s="45" t="s">
        <v>22</v>
      </c>
      <c r="Y4" s="45">
        <v>2</v>
      </c>
      <c r="Z4" s="45">
        <v>4982</v>
      </c>
      <c r="AA4" s="45" t="s">
        <v>9929</v>
      </c>
      <c r="AB4" s="45" t="s">
        <v>9930</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9931</v>
      </c>
      <c r="AL4" s="45" t="s">
        <v>9932</v>
      </c>
      <c r="AM4" s="41">
        <v>44603.698611111111</v>
      </c>
      <c r="AN4" s="41">
        <v>44622.25</v>
      </c>
      <c r="AP4" s="38">
        <v>2</v>
      </c>
      <c r="AQ4" s="38" t="str">
        <f t="shared" si="2"/>
        <v>桃園市</v>
      </c>
      <c r="AR4" s="45" t="s">
        <v>6802</v>
      </c>
      <c r="AS4" s="46">
        <v>2</v>
      </c>
      <c r="AT4" s="45">
        <v>4960</v>
      </c>
      <c r="AU4" s="45" t="s">
        <v>9933</v>
      </c>
      <c r="AV4" s="45" t="s">
        <v>9934</v>
      </c>
      <c r="AW4" s="41">
        <v>44897.606944444437</v>
      </c>
      <c r="AX4" s="41">
        <v>44908.583333333343</v>
      </c>
    </row>
    <row r="5" spans="1:50" ht="15.6" customHeight="1">
      <c r="A5" s="36" t="s">
        <v>8680</v>
      </c>
      <c r="B5" s="37">
        <f t="shared" si="0"/>
        <v>325</v>
      </c>
      <c r="D5" s="38">
        <v>3</v>
      </c>
      <c r="E5" s="39">
        <v>2705</v>
      </c>
      <c r="F5" s="40" t="s">
        <v>9935</v>
      </c>
      <c r="G5" s="40" t="s">
        <v>9936</v>
      </c>
      <c r="H5" s="40" t="s">
        <v>9937</v>
      </c>
      <c r="I5" s="39">
        <v>2</v>
      </c>
      <c r="J5" s="41">
        <v>44405.583333333343</v>
      </c>
      <c r="K5" s="41">
        <v>44606.4375</v>
      </c>
      <c r="M5" s="38">
        <v>3</v>
      </c>
      <c r="N5" s="42"/>
      <c r="O5" s="42" t="s">
        <v>9938</v>
      </c>
      <c r="P5" s="42" t="s">
        <v>9915</v>
      </c>
      <c r="Q5" s="42" t="s">
        <v>9916</v>
      </c>
      <c r="R5" s="43">
        <v>1</v>
      </c>
      <c r="S5" s="44">
        <v>44524.666666666657</v>
      </c>
      <c r="T5" s="35" t="s">
        <v>23</v>
      </c>
      <c r="V5" s="38">
        <v>3</v>
      </c>
      <c r="W5" s="38" t="str">
        <f t="shared" si="1"/>
        <v>桃園市</v>
      </c>
      <c r="X5" s="45" t="s">
        <v>22</v>
      </c>
      <c r="Y5" s="45">
        <v>2</v>
      </c>
      <c r="Z5" s="45">
        <v>4991</v>
      </c>
      <c r="AA5" s="45" t="s">
        <v>9939</v>
      </c>
      <c r="AB5" s="45" t="s">
        <v>9940</v>
      </c>
      <c r="AC5" s="41">
        <v>44607.506944444453</v>
      </c>
      <c r="AD5" s="41">
        <v>44630.458333333343</v>
      </c>
      <c r="AF5" s="38">
        <v>3</v>
      </c>
      <c r="AG5" s="38" t="str">
        <f t="shared" si="3"/>
        <v/>
      </c>
      <c r="AH5" s="45" t="s">
        <v>21</v>
      </c>
      <c r="AI5" s="46"/>
      <c r="AJ5" s="45">
        <v>4993</v>
      </c>
      <c r="AK5" s="45" t="s">
        <v>9941</v>
      </c>
      <c r="AL5" s="45" t="s">
        <v>9942</v>
      </c>
      <c r="AM5" s="41">
        <v>44607.675000000003</v>
      </c>
      <c r="AN5" s="41">
        <v>44622.458333333343</v>
      </c>
      <c r="AP5" s="38">
        <v>3</v>
      </c>
      <c r="AQ5" s="38" t="str">
        <f t="shared" si="2"/>
        <v>桃園市</v>
      </c>
      <c r="AR5" s="45" t="s">
        <v>6802</v>
      </c>
      <c r="AS5" s="46">
        <v>2</v>
      </c>
      <c r="AT5" s="45">
        <v>3917</v>
      </c>
      <c r="AU5" s="45" t="s">
        <v>9943</v>
      </c>
      <c r="AV5" s="45" t="s">
        <v>9944</v>
      </c>
      <c r="AW5" s="41">
        <v>44897.606944444437</v>
      </c>
      <c r="AX5" s="41">
        <v>44909.583333333343</v>
      </c>
    </row>
    <row r="6" spans="1:50" ht="15.6" customHeight="1">
      <c r="A6" s="48" t="s">
        <v>9945</v>
      </c>
      <c r="B6" s="37">
        <f t="shared" si="0"/>
        <v>311</v>
      </c>
      <c r="D6" s="38">
        <v>4</v>
      </c>
      <c r="E6" s="39">
        <v>2062</v>
      </c>
      <c r="F6" s="40" t="s">
        <v>9946</v>
      </c>
      <c r="G6" s="40" t="s">
        <v>8680</v>
      </c>
      <c r="H6" s="40" t="s">
        <v>9947</v>
      </c>
      <c r="I6" s="39">
        <v>3</v>
      </c>
      <c r="J6" s="41">
        <v>44404.583333333343</v>
      </c>
      <c r="K6" s="41">
        <v>44610.5625</v>
      </c>
      <c r="M6" s="38">
        <v>4</v>
      </c>
      <c r="N6" s="42"/>
      <c r="O6" s="42" t="s">
        <v>9948</v>
      </c>
      <c r="P6" s="42" t="s">
        <v>9915</v>
      </c>
      <c r="Q6" s="42" t="s">
        <v>9916</v>
      </c>
      <c r="R6" s="43">
        <v>1</v>
      </c>
      <c r="S6" s="44">
        <v>44524.458333333343</v>
      </c>
      <c r="T6" s="35" t="s">
        <v>23</v>
      </c>
      <c r="V6" s="38">
        <v>4</v>
      </c>
      <c r="W6" s="38" t="str">
        <f t="shared" si="1"/>
        <v>桃園市</v>
      </c>
      <c r="X6" s="45" t="s">
        <v>22</v>
      </c>
      <c r="Y6" s="45">
        <v>2</v>
      </c>
      <c r="Z6" s="45">
        <v>4997</v>
      </c>
      <c r="AA6" s="45" t="s">
        <v>9949</v>
      </c>
      <c r="AB6" s="45" t="s">
        <v>9950</v>
      </c>
      <c r="AC6" s="41">
        <v>44623.383333333331</v>
      </c>
      <c r="AD6" s="41">
        <v>44642.458333333343</v>
      </c>
      <c r="AF6" s="38">
        <v>4</v>
      </c>
      <c r="AG6" s="38" t="str">
        <f t="shared" si="3"/>
        <v/>
      </c>
      <c r="AH6" s="45" t="s">
        <v>21</v>
      </c>
      <c r="AI6" s="46"/>
      <c r="AJ6" s="45">
        <v>3405</v>
      </c>
      <c r="AK6" s="45" t="s">
        <v>9951</v>
      </c>
      <c r="AL6" s="45" t="s">
        <v>9940</v>
      </c>
      <c r="AM6" s="41">
        <v>44607.459722222222</v>
      </c>
      <c r="AN6" s="41">
        <v>44630.625</v>
      </c>
      <c r="AP6" s="38">
        <v>4</v>
      </c>
      <c r="AQ6" s="38" t="str">
        <f t="shared" si="2"/>
        <v>桃園市</v>
      </c>
      <c r="AR6" s="45" t="s">
        <v>9952</v>
      </c>
      <c r="AS6" s="46">
        <v>2</v>
      </c>
      <c r="AT6" s="45">
        <v>3549</v>
      </c>
      <c r="AU6" s="45" t="s">
        <v>9953</v>
      </c>
      <c r="AV6" s="45" t="s">
        <v>9954</v>
      </c>
      <c r="AW6" s="41">
        <v>44889.413194444453</v>
      </c>
      <c r="AX6" s="41">
        <v>44936.416666666657</v>
      </c>
    </row>
    <row r="7" spans="1:50" ht="15.6" customHeight="1">
      <c r="A7" s="36" t="s">
        <v>9955</v>
      </c>
      <c r="B7" s="37">
        <f t="shared" si="0"/>
        <v>67</v>
      </c>
      <c r="D7" s="38">
        <v>5</v>
      </c>
      <c r="E7" s="39">
        <v>2535</v>
      </c>
      <c r="F7" s="47" t="s">
        <v>9956</v>
      </c>
      <c r="G7" s="40" t="s">
        <v>8680</v>
      </c>
      <c r="H7" s="40" t="s">
        <v>10</v>
      </c>
      <c r="I7" s="39">
        <v>3</v>
      </c>
      <c r="J7" s="41">
        <v>44404.583333333343</v>
      </c>
      <c r="K7" s="41">
        <v>44573.583333333343</v>
      </c>
      <c r="M7" s="38">
        <v>5</v>
      </c>
      <c r="N7" s="42"/>
      <c r="O7" s="42" t="s">
        <v>9957</v>
      </c>
      <c r="P7" s="42" t="s">
        <v>8680</v>
      </c>
      <c r="Q7" s="42" t="s">
        <v>14</v>
      </c>
      <c r="R7" s="43">
        <v>1</v>
      </c>
      <c r="S7" s="44">
        <v>44441.625</v>
      </c>
      <c r="T7" s="35" t="s">
        <v>23</v>
      </c>
      <c r="V7" s="38">
        <v>5</v>
      </c>
      <c r="W7" s="38" t="str">
        <f t="shared" si="1"/>
        <v>新北市</v>
      </c>
      <c r="X7" s="45" t="s">
        <v>22</v>
      </c>
      <c r="Y7" s="45">
        <v>2</v>
      </c>
      <c r="Z7" s="45">
        <v>5003</v>
      </c>
      <c r="AA7" s="45" t="s">
        <v>848</v>
      </c>
      <c r="AB7" s="45" t="s">
        <v>9958</v>
      </c>
      <c r="AC7" s="41">
        <v>44622.660416666673</v>
      </c>
      <c r="AD7" s="41">
        <v>44644.458333333343</v>
      </c>
      <c r="AF7" s="38">
        <v>5</v>
      </c>
      <c r="AG7" s="38" t="str">
        <f t="shared" si="3"/>
        <v>新北市</v>
      </c>
      <c r="AH7" s="45" t="s">
        <v>21</v>
      </c>
      <c r="AI7" s="46">
        <v>2</v>
      </c>
      <c r="AJ7" s="45">
        <v>2677</v>
      </c>
      <c r="AK7" s="45" t="s">
        <v>9959</v>
      </c>
      <c r="AL7" s="45" t="s">
        <v>9960</v>
      </c>
      <c r="AM7" s="41">
        <v>44622.660416666673</v>
      </c>
      <c r="AN7" s="41">
        <v>44644.625</v>
      </c>
      <c r="AP7" s="38">
        <v>5</v>
      </c>
      <c r="AQ7" s="38" t="str">
        <f t="shared" si="2"/>
        <v>桃園市</v>
      </c>
      <c r="AR7" s="45" t="s">
        <v>6802</v>
      </c>
      <c r="AS7" s="46">
        <v>3</v>
      </c>
      <c r="AT7" s="45">
        <v>4487</v>
      </c>
      <c r="AU7" s="45" t="s">
        <v>9961</v>
      </c>
      <c r="AV7" s="45" t="s">
        <v>9962</v>
      </c>
      <c r="AW7" s="41">
        <v>45005.599305555559</v>
      </c>
      <c r="AX7" s="41">
        <v>45009.625</v>
      </c>
    </row>
    <row r="8" spans="1:50" ht="15.6" customHeight="1">
      <c r="A8" s="36" t="s">
        <v>9963</v>
      </c>
      <c r="B8" s="37">
        <f t="shared" si="0"/>
        <v>67</v>
      </c>
      <c r="D8" s="38">
        <v>6</v>
      </c>
      <c r="E8" s="39">
        <v>4291</v>
      </c>
      <c r="F8" s="40" t="s">
        <v>9964</v>
      </c>
      <c r="G8" s="40" t="s">
        <v>9963</v>
      </c>
      <c r="H8" s="40" t="s">
        <v>9965</v>
      </c>
      <c r="I8" s="39">
        <v>2</v>
      </c>
      <c r="J8" s="41">
        <v>44405.583333333343</v>
      </c>
      <c r="K8" s="41">
        <v>44578.4375</v>
      </c>
      <c r="M8" s="38">
        <v>6</v>
      </c>
      <c r="N8" s="42"/>
      <c r="O8" s="42" t="s">
        <v>9966</v>
      </c>
      <c r="P8" s="42" t="s">
        <v>8680</v>
      </c>
      <c r="Q8" s="42" t="s">
        <v>13</v>
      </c>
      <c r="R8" s="43">
        <v>1</v>
      </c>
      <c r="S8" s="44">
        <v>44503.625</v>
      </c>
      <c r="T8" s="35" t="s">
        <v>23</v>
      </c>
      <c r="V8" s="38">
        <v>6</v>
      </c>
      <c r="W8" s="38" t="str">
        <f t="shared" si="1"/>
        <v>桃園市</v>
      </c>
      <c r="X8" s="45" t="s">
        <v>22</v>
      </c>
      <c r="Y8" s="45">
        <v>2</v>
      </c>
      <c r="Z8" s="45">
        <v>4992</v>
      </c>
      <c r="AA8" s="45" t="s">
        <v>9967</v>
      </c>
      <c r="AB8" s="45" t="s">
        <v>9968</v>
      </c>
      <c r="AC8" s="41">
        <v>44623.463888888888</v>
      </c>
      <c r="AD8" s="41">
        <v>44648.458333333343</v>
      </c>
      <c r="AF8" s="38">
        <v>6</v>
      </c>
      <c r="AG8" s="38" t="str">
        <f t="shared" si="3"/>
        <v/>
      </c>
      <c r="AH8" s="45" t="s">
        <v>21</v>
      </c>
      <c r="AI8" s="46"/>
      <c r="AJ8" s="45">
        <v>2316</v>
      </c>
      <c r="AK8" s="45" t="s">
        <v>9969</v>
      </c>
      <c r="AL8" s="45" t="s">
        <v>9970</v>
      </c>
      <c r="AM8" s="41">
        <v>44636.408333333333</v>
      </c>
      <c r="AN8" s="41">
        <v>44657.625</v>
      </c>
      <c r="AP8" s="38">
        <v>6</v>
      </c>
      <c r="AQ8" s="38" t="str">
        <f t="shared" si="2"/>
        <v>桃園市</v>
      </c>
      <c r="AR8" s="45" t="s">
        <v>9952</v>
      </c>
      <c r="AS8" s="46">
        <v>2</v>
      </c>
      <c r="AT8" s="45">
        <v>3017</v>
      </c>
      <c r="AU8" s="45" t="s">
        <v>8695</v>
      </c>
      <c r="AV8" s="45" t="s">
        <v>8696</v>
      </c>
      <c r="AW8" s="41">
        <v>45026.375</v>
      </c>
      <c r="AX8" s="41">
        <v>45041.458333333343</v>
      </c>
    </row>
    <row r="9" spans="1:50" ht="15.6" customHeight="1">
      <c r="A9" s="36" t="s">
        <v>9971</v>
      </c>
      <c r="B9" s="37">
        <f t="shared" si="0"/>
        <v>40</v>
      </c>
      <c r="D9" s="38">
        <v>7</v>
      </c>
      <c r="E9" s="39">
        <v>3247</v>
      </c>
      <c r="F9" s="40" t="s">
        <v>9972</v>
      </c>
      <c r="G9" s="40" t="s">
        <v>9973</v>
      </c>
      <c r="H9" s="40" t="s">
        <v>9974</v>
      </c>
      <c r="I9" s="39">
        <v>2</v>
      </c>
      <c r="J9" s="41">
        <v>44405.583333333343</v>
      </c>
      <c r="K9" s="41">
        <v>44614.458333333343</v>
      </c>
      <c r="M9" s="38">
        <v>7</v>
      </c>
      <c r="N9" s="42"/>
      <c r="O9" s="42" t="s">
        <v>9975</v>
      </c>
      <c r="P9" s="42" t="s">
        <v>8680</v>
      </c>
      <c r="Q9" s="42" t="s">
        <v>6</v>
      </c>
      <c r="R9" s="43">
        <v>1</v>
      </c>
      <c r="S9" s="44">
        <v>44508.625</v>
      </c>
      <c r="T9" s="35" t="s">
        <v>23</v>
      </c>
      <c r="V9" s="38">
        <v>7</v>
      </c>
      <c r="W9" s="38" t="str">
        <f t="shared" si="1"/>
        <v>台中市</v>
      </c>
      <c r="X9" s="45" t="s">
        <v>22</v>
      </c>
      <c r="Y9" s="45">
        <v>2</v>
      </c>
      <c r="Z9" s="45">
        <v>4971</v>
      </c>
      <c r="AA9" s="45" t="s">
        <v>9976</v>
      </c>
      <c r="AB9" s="45" t="s">
        <v>9977</v>
      </c>
      <c r="AC9" s="41">
        <v>44634.427083333343</v>
      </c>
      <c r="AD9" s="41">
        <v>44648.625</v>
      </c>
      <c r="AF9" s="38">
        <v>7</v>
      </c>
      <c r="AG9" s="38" t="str">
        <f t="shared" si="3"/>
        <v>新竹市</v>
      </c>
      <c r="AH9" s="45" t="s">
        <v>21</v>
      </c>
      <c r="AI9" s="46">
        <v>2</v>
      </c>
      <c r="AJ9" s="45">
        <v>4760</v>
      </c>
      <c r="AK9" s="45" t="s">
        <v>9978</v>
      </c>
      <c r="AL9" s="45" t="s">
        <v>9979</v>
      </c>
      <c r="AM9" s="41">
        <v>44659.504166666673</v>
      </c>
      <c r="AN9" s="41">
        <v>44669.625</v>
      </c>
      <c r="AP9" s="38">
        <v>7</v>
      </c>
      <c r="AQ9" s="38" t="str">
        <f t="shared" si="2"/>
        <v>桃園市</v>
      </c>
      <c r="AR9" s="45" t="s">
        <v>9952</v>
      </c>
      <c r="AS9" s="46">
        <v>2</v>
      </c>
      <c r="AT9" s="45">
        <v>2850</v>
      </c>
      <c r="AU9" s="45" t="s">
        <v>9980</v>
      </c>
      <c r="AV9" s="45" t="s">
        <v>9981</v>
      </c>
      <c r="AW9" s="41">
        <v>45037.371527777781</v>
      </c>
      <c r="AX9" s="41">
        <v>45084.458333333343</v>
      </c>
    </row>
    <row r="10" spans="1:50" ht="15.6" customHeight="1">
      <c r="A10" s="36" t="s">
        <v>9936</v>
      </c>
      <c r="B10" s="37">
        <f t="shared" si="0"/>
        <v>162</v>
      </c>
      <c r="D10" s="38">
        <v>8</v>
      </c>
      <c r="E10" s="39">
        <v>2842</v>
      </c>
      <c r="F10" s="40" t="s">
        <v>9982</v>
      </c>
      <c r="G10" s="40" t="s">
        <v>9918</v>
      </c>
      <c r="H10" s="40" t="s">
        <v>9919</v>
      </c>
      <c r="I10" s="39">
        <v>2</v>
      </c>
      <c r="J10" s="41">
        <v>44425.375</v>
      </c>
      <c r="K10" s="41">
        <v>44616.444444444453</v>
      </c>
      <c r="M10" s="38">
        <v>8</v>
      </c>
      <c r="N10" s="42"/>
      <c r="O10" s="42" t="s">
        <v>9983</v>
      </c>
      <c r="P10" s="42" t="s">
        <v>8680</v>
      </c>
      <c r="Q10" s="42" t="s">
        <v>9984</v>
      </c>
      <c r="R10" s="43">
        <v>1</v>
      </c>
      <c r="S10" s="44">
        <v>44511.416666666657</v>
      </c>
      <c r="T10" s="35" t="s">
        <v>23</v>
      </c>
      <c r="V10" s="38">
        <v>8</v>
      </c>
      <c r="W10" s="38" t="str">
        <f t="shared" si="1"/>
        <v>宜蘭縣</v>
      </c>
      <c r="X10" s="45" t="s">
        <v>22</v>
      </c>
      <c r="Y10" s="45">
        <v>2</v>
      </c>
      <c r="Z10" s="45">
        <v>4922</v>
      </c>
      <c r="AA10" s="45" t="s">
        <v>9985</v>
      </c>
      <c r="AB10" s="45" t="s">
        <v>9986</v>
      </c>
      <c r="AC10" s="41">
        <v>44631.623611111107</v>
      </c>
      <c r="AD10" s="41">
        <v>44649.458333333343</v>
      </c>
      <c r="AF10" s="38">
        <v>8</v>
      </c>
      <c r="AG10" s="38" t="str">
        <f t="shared" si="3"/>
        <v/>
      </c>
      <c r="AH10" s="45" t="s">
        <v>21</v>
      </c>
      <c r="AI10" s="46"/>
      <c r="AJ10" s="45">
        <v>3904</v>
      </c>
      <c r="AK10" s="45" t="s">
        <v>9987</v>
      </c>
      <c r="AL10" s="45" t="s">
        <v>9988</v>
      </c>
      <c r="AM10" s="41">
        <v>44664.429861111108</v>
      </c>
      <c r="AN10" s="41">
        <v>44682.625</v>
      </c>
      <c r="AP10" s="38">
        <v>8</v>
      </c>
      <c r="AQ10" s="38" t="str">
        <f t="shared" si="2"/>
        <v>桃園市</v>
      </c>
      <c r="AR10" s="45" t="s">
        <v>9952</v>
      </c>
      <c r="AS10" s="46">
        <v>2</v>
      </c>
      <c r="AT10" s="45">
        <v>3749</v>
      </c>
      <c r="AU10" s="45" t="s">
        <v>8701</v>
      </c>
      <c r="AV10" s="45" t="s">
        <v>8702</v>
      </c>
      <c r="AW10" s="41">
        <v>45147.606249999997</v>
      </c>
      <c r="AX10" s="41">
        <v>45160.458333333343</v>
      </c>
    </row>
    <row r="11" spans="1:50" ht="15.6" customHeight="1">
      <c r="A11" s="36" t="s">
        <v>9989</v>
      </c>
      <c r="B11" s="37">
        <f t="shared" si="0"/>
        <v>63</v>
      </c>
      <c r="D11" s="38">
        <v>9</v>
      </c>
      <c r="E11" s="39">
        <v>4019</v>
      </c>
      <c r="F11" s="40" t="s">
        <v>9990</v>
      </c>
      <c r="G11" s="40" t="s">
        <v>8680</v>
      </c>
      <c r="H11" s="40" t="s">
        <v>9991</v>
      </c>
      <c r="I11" s="39">
        <v>2</v>
      </c>
      <c r="J11" s="41">
        <v>44426.583333333343</v>
      </c>
      <c r="K11" s="41">
        <v>44615.416666666657</v>
      </c>
      <c r="M11" s="38">
        <v>9</v>
      </c>
      <c r="N11" s="42"/>
      <c r="O11" s="42" t="s">
        <v>9992</v>
      </c>
      <c r="P11" s="42" t="s">
        <v>9915</v>
      </c>
      <c r="Q11" s="42" t="s">
        <v>9993</v>
      </c>
      <c r="R11" s="43">
        <v>1</v>
      </c>
      <c r="S11" s="44">
        <v>44525.458333333343</v>
      </c>
      <c r="T11" s="35" t="s">
        <v>23</v>
      </c>
      <c r="V11" s="38">
        <v>9</v>
      </c>
      <c r="W11" s="38" t="str">
        <f t="shared" si="1"/>
        <v>台中市</v>
      </c>
      <c r="X11" s="45" t="s">
        <v>22</v>
      </c>
      <c r="Y11" s="45">
        <v>2</v>
      </c>
      <c r="Z11" s="45">
        <v>5007</v>
      </c>
      <c r="AA11" s="45" t="s">
        <v>9994</v>
      </c>
      <c r="AB11" s="45" t="s">
        <v>9995</v>
      </c>
      <c r="AC11" s="41">
        <v>44634.429861111108</v>
      </c>
      <c r="AD11" s="41">
        <v>44649.625</v>
      </c>
      <c r="AF11" s="38">
        <v>9</v>
      </c>
      <c r="AG11" s="38" t="str">
        <f t="shared" si="3"/>
        <v/>
      </c>
      <c r="AH11" s="45" t="s">
        <v>21</v>
      </c>
      <c r="AI11" s="46"/>
      <c r="AJ11" s="45">
        <v>3905</v>
      </c>
      <c r="AK11" s="45" t="s">
        <v>9996</v>
      </c>
      <c r="AL11" s="45" t="s">
        <v>9997</v>
      </c>
      <c r="AM11" s="41">
        <v>44664.470833333333</v>
      </c>
      <c r="AN11" s="41">
        <v>44682.625</v>
      </c>
      <c r="AP11" s="38">
        <v>9</v>
      </c>
      <c r="AQ11" s="38" t="str">
        <f t="shared" si="2"/>
        <v>桃園市</v>
      </c>
      <c r="AR11" s="45" t="s">
        <v>9952</v>
      </c>
      <c r="AS11" s="46">
        <v>2</v>
      </c>
      <c r="AT11" s="45">
        <v>2988</v>
      </c>
      <c r="AU11" s="45" t="s">
        <v>9998</v>
      </c>
      <c r="AV11" s="45" t="s">
        <v>8779</v>
      </c>
      <c r="AW11" s="41">
        <v>45140.621527777781</v>
      </c>
      <c r="AX11" s="41">
        <v>45180.458333333343</v>
      </c>
    </row>
    <row r="12" spans="1:50" ht="15.6" customHeight="1">
      <c r="A12" s="36" t="s">
        <v>9999</v>
      </c>
      <c r="B12" s="37">
        <f t="shared" si="0"/>
        <v>21</v>
      </c>
      <c r="D12" s="38">
        <v>10</v>
      </c>
      <c r="E12" s="39" t="s">
        <v>10000</v>
      </c>
      <c r="F12" s="40" t="s">
        <v>10001</v>
      </c>
      <c r="G12" s="40" t="s">
        <v>9915</v>
      </c>
      <c r="H12" s="40" t="s">
        <v>10002</v>
      </c>
      <c r="I12" s="39">
        <v>3</v>
      </c>
      <c r="J12" s="41">
        <v>44425.583333333343</v>
      </c>
      <c r="K12" s="41">
        <v>44616.395833333343</v>
      </c>
      <c r="M12" s="38">
        <v>10</v>
      </c>
      <c r="N12" s="42"/>
      <c r="O12" s="42" t="s">
        <v>2067</v>
      </c>
      <c r="P12" s="42" t="s">
        <v>8680</v>
      </c>
      <c r="Q12" s="42" t="s">
        <v>11</v>
      </c>
      <c r="R12" s="43">
        <v>1</v>
      </c>
      <c r="S12" s="44">
        <v>44525.625</v>
      </c>
      <c r="T12" s="35" t="s">
        <v>23</v>
      </c>
      <c r="V12" s="38">
        <v>10</v>
      </c>
      <c r="W12" s="38" t="str">
        <f t="shared" si="1"/>
        <v>桃園市</v>
      </c>
      <c r="X12" s="45" t="s">
        <v>22</v>
      </c>
      <c r="Y12" s="45">
        <v>1</v>
      </c>
      <c r="Z12" s="45">
        <v>5009</v>
      </c>
      <c r="AA12" s="45" t="s">
        <v>10003</v>
      </c>
      <c r="AB12" s="45" t="s">
        <v>10004</v>
      </c>
      <c r="AC12" s="41">
        <v>44636.693749999999</v>
      </c>
      <c r="AD12" s="41">
        <v>44650.458333333343</v>
      </c>
      <c r="AF12" s="38">
        <v>10</v>
      </c>
      <c r="AG12" s="38" t="str">
        <f t="shared" si="3"/>
        <v/>
      </c>
      <c r="AH12" s="45" t="s">
        <v>21</v>
      </c>
      <c r="AI12" s="46"/>
      <c r="AJ12" s="45">
        <v>4116</v>
      </c>
      <c r="AK12" s="45" t="s">
        <v>10005</v>
      </c>
      <c r="AL12" s="45" t="s">
        <v>10006</v>
      </c>
      <c r="AM12" s="41">
        <v>44664.609027777777</v>
      </c>
      <c r="AN12" s="41">
        <v>44682.625</v>
      </c>
      <c r="AP12" s="38">
        <v>10</v>
      </c>
      <c r="AQ12" s="38" t="str">
        <f t="shared" si="2"/>
        <v>桃園市</v>
      </c>
      <c r="AR12" s="45" t="s">
        <v>6802</v>
      </c>
      <c r="AS12" s="46">
        <v>3</v>
      </c>
      <c r="AT12" s="45">
        <v>4387</v>
      </c>
      <c r="AU12" s="45" t="s">
        <v>10007</v>
      </c>
      <c r="AV12" s="45" t="s">
        <v>10008</v>
      </c>
      <c r="AW12" s="41">
        <v>45184.436805555553</v>
      </c>
      <c r="AX12" s="41">
        <v>45191.583333333343</v>
      </c>
    </row>
    <row r="13" spans="1:50" ht="15.6" customHeight="1">
      <c r="A13" s="36" t="s">
        <v>10009</v>
      </c>
      <c r="B13" s="37">
        <f t="shared" si="0"/>
        <v>26</v>
      </c>
      <c r="D13" s="38">
        <v>11</v>
      </c>
      <c r="E13" s="39">
        <v>4834</v>
      </c>
      <c r="F13" s="40" t="s">
        <v>1384</v>
      </c>
      <c r="G13" s="40" t="s">
        <v>8680</v>
      </c>
      <c r="H13" s="40" t="s">
        <v>13</v>
      </c>
      <c r="I13" s="39">
        <v>2</v>
      </c>
      <c r="J13" s="41">
        <v>44427.583333333343</v>
      </c>
      <c r="K13" s="41">
        <v>44579.583333333343</v>
      </c>
      <c r="M13" s="38">
        <v>11</v>
      </c>
      <c r="N13" s="42"/>
      <c r="O13" s="42" t="s">
        <v>1147</v>
      </c>
      <c r="P13" s="42" t="s">
        <v>8680</v>
      </c>
      <c r="Q13" s="42" t="s">
        <v>11</v>
      </c>
      <c r="R13" s="43">
        <v>1</v>
      </c>
      <c r="S13" s="44">
        <v>44566.458333333343</v>
      </c>
      <c r="T13" s="35" t="s">
        <v>23</v>
      </c>
      <c r="V13" s="38">
        <v>11</v>
      </c>
      <c r="W13" s="38" t="str">
        <f t="shared" si="1"/>
        <v>苗栗縣</v>
      </c>
      <c r="X13" s="45" t="s">
        <v>22</v>
      </c>
      <c r="Y13" s="45">
        <v>2</v>
      </c>
      <c r="Z13" s="45">
        <v>4887</v>
      </c>
      <c r="AA13" s="45" t="s">
        <v>10010</v>
      </c>
      <c r="AB13" s="45" t="s">
        <v>10011</v>
      </c>
      <c r="AC13" s="41">
        <v>44642.332638888889</v>
      </c>
      <c r="AD13" s="41">
        <v>44663.625</v>
      </c>
      <c r="AF13" s="38">
        <v>11</v>
      </c>
      <c r="AG13" s="38" t="str">
        <f t="shared" si="3"/>
        <v>桃園市</v>
      </c>
      <c r="AH13" s="45" t="s">
        <v>21</v>
      </c>
      <c r="AI13" s="46">
        <v>1</v>
      </c>
      <c r="AJ13" s="45">
        <v>5009</v>
      </c>
      <c r="AK13" s="45" t="s">
        <v>10003</v>
      </c>
      <c r="AL13" s="45" t="s">
        <v>10012</v>
      </c>
      <c r="AM13" s="41">
        <v>44665.382638888892</v>
      </c>
      <c r="AN13" s="41">
        <v>44687.458333333343</v>
      </c>
      <c r="AP13" s="38">
        <v>9</v>
      </c>
      <c r="AQ13" s="38" t="str">
        <f t="shared" si="2"/>
        <v>桃園市</v>
      </c>
      <c r="AR13" s="45" t="s">
        <v>9952</v>
      </c>
      <c r="AS13" s="46">
        <v>2</v>
      </c>
      <c r="AT13" s="45" t="s">
        <v>10013</v>
      </c>
      <c r="AU13" s="45" t="s">
        <v>10014</v>
      </c>
      <c r="AV13" s="45" t="s">
        <v>10015</v>
      </c>
      <c r="AW13" s="41">
        <v>45202.722222222219</v>
      </c>
      <c r="AX13" s="41">
        <v>45245.458333333343</v>
      </c>
    </row>
    <row r="14" spans="1:50" ht="15.6" customHeight="1">
      <c r="A14" s="36" t="s">
        <v>10016</v>
      </c>
      <c r="B14" s="37">
        <f t="shared" si="0"/>
        <v>11</v>
      </c>
      <c r="D14" s="38">
        <v>12</v>
      </c>
      <c r="E14" s="39">
        <v>3535</v>
      </c>
      <c r="F14" s="40" t="s">
        <v>10017</v>
      </c>
      <c r="G14" s="40" t="s">
        <v>9945</v>
      </c>
      <c r="H14" s="40" t="s">
        <v>10018</v>
      </c>
      <c r="I14" s="39">
        <v>2</v>
      </c>
      <c r="J14" s="41">
        <v>44424.583333333343</v>
      </c>
      <c r="K14" s="41">
        <v>44579.416666666657</v>
      </c>
      <c r="M14" s="38">
        <v>12</v>
      </c>
      <c r="N14" s="42"/>
      <c r="O14" s="42" t="s">
        <v>10019</v>
      </c>
      <c r="P14" s="42" t="s">
        <v>9945</v>
      </c>
      <c r="Q14" s="42" t="s">
        <v>10020</v>
      </c>
      <c r="R14" s="43">
        <v>1</v>
      </c>
      <c r="S14" s="44">
        <v>44510.458333333343</v>
      </c>
      <c r="T14" s="35" t="s">
        <v>23</v>
      </c>
      <c r="V14" s="38">
        <v>12</v>
      </c>
      <c r="W14" s="38" t="str">
        <f t="shared" si="1"/>
        <v>桃園市</v>
      </c>
      <c r="X14" s="45" t="s">
        <v>22</v>
      </c>
      <c r="Y14" s="45">
        <v>2</v>
      </c>
      <c r="Z14" s="45">
        <v>4981</v>
      </c>
      <c r="AA14" s="45" t="s">
        <v>8726</v>
      </c>
      <c r="AB14" s="45" t="s">
        <v>8727</v>
      </c>
      <c r="AC14" s="41">
        <v>44644.704861111109</v>
      </c>
      <c r="AD14" s="41">
        <v>44665.458333333343</v>
      </c>
      <c r="AF14" s="38">
        <v>12</v>
      </c>
      <c r="AG14" s="38" t="str">
        <f t="shared" si="3"/>
        <v/>
      </c>
      <c r="AH14" s="45" t="s">
        <v>21</v>
      </c>
      <c r="AI14" s="46"/>
      <c r="AJ14" s="45" t="s">
        <v>10021</v>
      </c>
      <c r="AK14" s="45" t="s">
        <v>10022</v>
      </c>
      <c r="AL14" s="45" t="s">
        <v>10023</v>
      </c>
      <c r="AM14" s="41">
        <v>44663.447916666657</v>
      </c>
      <c r="AN14" s="41">
        <v>44692.458333333343</v>
      </c>
    </row>
    <row r="15" spans="1:50" ht="15.6" customHeight="1">
      <c r="A15" s="36" t="s">
        <v>10024</v>
      </c>
      <c r="B15" s="37">
        <f t="shared" si="0"/>
        <v>26</v>
      </c>
      <c r="D15" s="38">
        <v>13</v>
      </c>
      <c r="E15" s="39">
        <v>2892</v>
      </c>
      <c r="F15" s="40" t="s">
        <v>10025</v>
      </c>
      <c r="G15" s="40" t="s">
        <v>9955</v>
      </c>
      <c r="H15" s="40" t="s">
        <v>10026</v>
      </c>
      <c r="I15" s="39">
        <v>2</v>
      </c>
      <c r="J15" s="41">
        <v>44426.583333333343</v>
      </c>
      <c r="K15" s="41">
        <v>43849.4375</v>
      </c>
      <c r="M15" s="38">
        <v>13</v>
      </c>
      <c r="N15" s="42"/>
      <c r="O15" s="42" t="s">
        <v>10027</v>
      </c>
      <c r="P15" s="42" t="s">
        <v>9945</v>
      </c>
      <c r="Q15" s="42" t="s">
        <v>10018</v>
      </c>
      <c r="R15" s="43">
        <v>1</v>
      </c>
      <c r="S15" s="44">
        <v>44515.458333333343</v>
      </c>
      <c r="T15" s="35" t="s">
        <v>23</v>
      </c>
      <c r="V15" s="38">
        <v>13</v>
      </c>
      <c r="W15" s="38" t="str">
        <f t="shared" si="1"/>
        <v>台中市</v>
      </c>
      <c r="X15" s="45" t="s">
        <v>22</v>
      </c>
      <c r="Y15" s="45">
        <v>2</v>
      </c>
      <c r="Z15" s="45">
        <v>4926</v>
      </c>
      <c r="AA15" s="45" t="s">
        <v>10028</v>
      </c>
      <c r="AB15" s="45" t="s">
        <v>10029</v>
      </c>
      <c r="AC15" s="41">
        <v>44650.498611111107</v>
      </c>
      <c r="AD15" s="41">
        <v>44669.625</v>
      </c>
      <c r="AF15" s="38">
        <v>13</v>
      </c>
      <c r="AG15" s="38" t="str">
        <f t="shared" si="3"/>
        <v/>
      </c>
      <c r="AH15" s="45" t="s">
        <v>21</v>
      </c>
      <c r="AI15" s="46"/>
      <c r="AJ15" s="45" t="s">
        <v>10030</v>
      </c>
      <c r="AK15" s="45" t="s">
        <v>10031</v>
      </c>
      <c r="AL15" s="45" t="s">
        <v>10032</v>
      </c>
      <c r="AM15" s="41">
        <v>44678.590277777781</v>
      </c>
      <c r="AN15" s="41">
        <v>44697.625</v>
      </c>
    </row>
    <row r="16" spans="1:50" ht="15.6" customHeight="1">
      <c r="A16" s="36" t="s">
        <v>10033</v>
      </c>
      <c r="B16" s="37">
        <f t="shared" si="0"/>
        <v>65</v>
      </c>
      <c r="D16" s="38">
        <v>14</v>
      </c>
      <c r="E16" s="39" t="s">
        <v>10034</v>
      </c>
      <c r="F16" s="40" t="s">
        <v>10035</v>
      </c>
      <c r="G16" s="40" t="s">
        <v>9971</v>
      </c>
      <c r="H16" s="40" t="s">
        <v>10036</v>
      </c>
      <c r="I16" s="39">
        <v>2</v>
      </c>
      <c r="J16" s="41">
        <v>44427.395833333343</v>
      </c>
      <c r="K16" s="41">
        <v>44607.4375</v>
      </c>
      <c r="M16" s="38">
        <v>14</v>
      </c>
      <c r="N16" s="42"/>
      <c r="O16" s="42" t="s">
        <v>10037</v>
      </c>
      <c r="P16" s="42" t="s">
        <v>9955</v>
      </c>
      <c r="Q16" s="42" t="s">
        <v>10026</v>
      </c>
      <c r="R16" s="43">
        <v>1</v>
      </c>
      <c r="S16" s="44">
        <v>44516.458333333343</v>
      </c>
      <c r="T16" s="35" t="s">
        <v>23</v>
      </c>
      <c r="V16" s="38">
        <v>14</v>
      </c>
      <c r="W16" s="38" t="str">
        <f t="shared" si="1"/>
        <v>基隆市</v>
      </c>
      <c r="X16" s="45" t="s">
        <v>22</v>
      </c>
      <c r="Y16" s="45">
        <v>2</v>
      </c>
      <c r="Z16" s="45">
        <v>4892</v>
      </c>
      <c r="AA16" s="45" t="s">
        <v>10038</v>
      </c>
      <c r="AB16" s="45" t="s">
        <v>10039</v>
      </c>
      <c r="AC16" s="41">
        <v>44648.71597222222</v>
      </c>
      <c r="AD16" s="41">
        <v>44678.458333333343</v>
      </c>
      <c r="AF16" s="38">
        <v>14</v>
      </c>
      <c r="AG16" s="38" t="str">
        <f t="shared" si="3"/>
        <v/>
      </c>
      <c r="AH16" s="45" t="s">
        <v>21</v>
      </c>
      <c r="AI16" s="46"/>
      <c r="AJ16" s="45">
        <v>3914</v>
      </c>
      <c r="AK16" s="45" t="s">
        <v>10040</v>
      </c>
      <c r="AL16" s="45" t="s">
        <v>10041</v>
      </c>
      <c r="AM16" s="41">
        <v>44678.584722222222</v>
      </c>
      <c r="AN16" s="41">
        <v>44698.458333333343</v>
      </c>
    </row>
    <row r="17" spans="1:40" ht="15.6" customHeight="1">
      <c r="A17" s="36" t="s">
        <v>9973</v>
      </c>
      <c r="B17" s="37">
        <f t="shared" si="0"/>
        <v>152</v>
      </c>
      <c r="D17" s="38">
        <v>15</v>
      </c>
      <c r="E17" s="39" t="s">
        <v>10042</v>
      </c>
      <c r="F17" s="40" t="s">
        <v>10043</v>
      </c>
      <c r="G17" s="40" t="s">
        <v>9936</v>
      </c>
      <c r="H17" s="40" t="s">
        <v>10044</v>
      </c>
      <c r="I17" s="39">
        <v>2</v>
      </c>
      <c r="J17" s="41">
        <v>44425.375</v>
      </c>
      <c r="K17" s="41">
        <v>44606.4375</v>
      </c>
      <c r="M17" s="38">
        <v>15</v>
      </c>
      <c r="N17" s="42"/>
      <c r="O17" s="42" t="s">
        <v>8752</v>
      </c>
      <c r="P17" s="42" t="s">
        <v>9945</v>
      </c>
      <c r="Q17" s="42" t="s">
        <v>9</v>
      </c>
      <c r="R17" s="43">
        <v>1</v>
      </c>
      <c r="S17" s="44">
        <v>44539.458333333343</v>
      </c>
      <c r="T17" s="35" t="s">
        <v>23</v>
      </c>
      <c r="V17" s="38">
        <v>15</v>
      </c>
      <c r="W17" s="38" t="str">
        <f t="shared" si="1"/>
        <v>台北市</v>
      </c>
      <c r="X17" s="45" t="s">
        <v>22</v>
      </c>
      <c r="Y17" s="45">
        <v>2</v>
      </c>
      <c r="Z17" s="45">
        <v>4870</v>
      </c>
      <c r="AA17" s="45" t="s">
        <v>10045</v>
      </c>
      <c r="AB17" s="45" t="s">
        <v>10046</v>
      </c>
      <c r="AC17" s="41">
        <v>44664.662499999999</v>
      </c>
      <c r="AD17" s="41">
        <v>44685.458333333343</v>
      </c>
      <c r="AF17" s="38">
        <v>15</v>
      </c>
      <c r="AG17" s="38" t="str">
        <f t="shared" si="3"/>
        <v/>
      </c>
      <c r="AH17" s="45" t="s">
        <v>21</v>
      </c>
      <c r="AI17" s="46"/>
      <c r="AJ17" s="45">
        <v>2559</v>
      </c>
      <c r="AK17" s="45" t="s">
        <v>10047</v>
      </c>
      <c r="AL17" s="45" t="s">
        <v>10048</v>
      </c>
      <c r="AM17" s="41">
        <v>44672.616666666669</v>
      </c>
      <c r="AN17" s="41">
        <v>44698.625</v>
      </c>
    </row>
    <row r="18" spans="1:40" ht="15.6" customHeight="1">
      <c r="A18" s="36" t="s">
        <v>10049</v>
      </c>
      <c r="B18" s="37">
        <f t="shared" si="0"/>
        <v>53</v>
      </c>
      <c r="D18" s="38">
        <v>16</v>
      </c>
      <c r="E18" s="39">
        <v>4121</v>
      </c>
      <c r="F18" s="40" t="s">
        <v>10050</v>
      </c>
      <c r="G18" s="40" t="s">
        <v>9973</v>
      </c>
      <c r="H18" s="40" t="s">
        <v>10051</v>
      </c>
      <c r="I18" s="39">
        <v>2</v>
      </c>
      <c r="J18" s="41">
        <v>44424.375</v>
      </c>
      <c r="K18" s="41">
        <v>44616.416666666657</v>
      </c>
      <c r="M18" s="38">
        <v>16</v>
      </c>
      <c r="N18" s="42"/>
      <c r="O18" s="42" t="s">
        <v>8812</v>
      </c>
      <c r="P18" s="42" t="s">
        <v>9945</v>
      </c>
      <c r="Q18" s="42" t="s">
        <v>8</v>
      </c>
      <c r="R18" s="43">
        <v>1</v>
      </c>
      <c r="S18" s="44">
        <v>44540.458333333343</v>
      </c>
      <c r="T18" s="35" t="s">
        <v>23</v>
      </c>
      <c r="V18" s="38">
        <v>16</v>
      </c>
      <c r="W18" s="38" t="str">
        <f t="shared" si="1"/>
        <v>桃園市</v>
      </c>
      <c r="X18" s="45" t="s">
        <v>22</v>
      </c>
      <c r="Y18" s="45">
        <v>2</v>
      </c>
      <c r="Z18" s="45">
        <v>4998</v>
      </c>
      <c r="AA18" s="45" t="s">
        <v>10052</v>
      </c>
      <c r="AB18" s="45" t="s">
        <v>10012</v>
      </c>
      <c r="AC18" s="41">
        <v>44659.430555555547</v>
      </c>
      <c r="AD18" s="41">
        <v>44686.458333333343</v>
      </c>
      <c r="AF18" s="38">
        <v>16</v>
      </c>
      <c r="AG18" s="38" t="str">
        <f t="shared" si="3"/>
        <v/>
      </c>
      <c r="AH18" s="45" t="s">
        <v>21</v>
      </c>
      <c r="AI18" s="46"/>
      <c r="AJ18" s="45">
        <v>4007</v>
      </c>
      <c r="AK18" s="45" t="s">
        <v>8703</v>
      </c>
      <c r="AL18" s="45" t="s">
        <v>8704</v>
      </c>
      <c r="AM18" s="41">
        <v>44687.510416666657</v>
      </c>
      <c r="AN18" s="41">
        <v>44700.458333333343</v>
      </c>
    </row>
    <row r="19" spans="1:40" ht="15.6" customHeight="1">
      <c r="A19" s="36" t="s">
        <v>10053</v>
      </c>
      <c r="B19" s="37">
        <f t="shared" si="0"/>
        <v>0</v>
      </c>
      <c r="D19" s="38">
        <v>17</v>
      </c>
      <c r="E19" s="39">
        <v>4076</v>
      </c>
      <c r="F19" s="40" t="s">
        <v>10054</v>
      </c>
      <c r="G19" s="40" t="s">
        <v>10016</v>
      </c>
      <c r="H19" s="40" t="s">
        <v>10026</v>
      </c>
      <c r="I19" s="39">
        <v>2</v>
      </c>
      <c r="J19" s="41">
        <v>44425.375</v>
      </c>
      <c r="K19" s="41">
        <v>44606.458333333343</v>
      </c>
      <c r="M19" s="38">
        <v>17</v>
      </c>
      <c r="N19" s="42"/>
      <c r="O19" s="42" t="s">
        <v>8754</v>
      </c>
      <c r="P19" s="42" t="s">
        <v>9945</v>
      </c>
      <c r="Q19" s="42" t="s">
        <v>9</v>
      </c>
      <c r="R19" s="43">
        <v>1</v>
      </c>
      <c r="S19" s="44">
        <v>44554.458333333343</v>
      </c>
      <c r="T19" s="35" t="s">
        <v>23</v>
      </c>
      <c r="V19" s="38">
        <v>17</v>
      </c>
      <c r="W19" s="38" t="str">
        <f t="shared" si="1"/>
        <v>嘉義縣</v>
      </c>
      <c r="X19" s="45" t="s">
        <v>22</v>
      </c>
      <c r="Y19" s="45">
        <v>2</v>
      </c>
      <c r="Z19" s="45">
        <v>5013</v>
      </c>
      <c r="AA19" s="45" t="s">
        <v>10055</v>
      </c>
      <c r="AB19" s="45" t="s">
        <v>10056</v>
      </c>
      <c r="AC19" s="41">
        <v>44684.513194444437</v>
      </c>
      <c r="AD19" s="41">
        <v>44692.625</v>
      </c>
      <c r="AF19" s="38">
        <v>17</v>
      </c>
      <c r="AG19" s="38" t="str">
        <f t="shared" si="3"/>
        <v/>
      </c>
      <c r="AH19" s="45" t="s">
        <v>21</v>
      </c>
      <c r="AI19" s="46"/>
      <c r="AJ19" s="45">
        <v>2793</v>
      </c>
      <c r="AK19" s="45" t="s">
        <v>10057</v>
      </c>
      <c r="AL19" s="45" t="s">
        <v>10058</v>
      </c>
      <c r="AM19" s="41">
        <v>44676.393055555563</v>
      </c>
      <c r="AN19" s="41">
        <v>44705.625</v>
      </c>
    </row>
    <row r="20" spans="1:40" ht="15.6" customHeight="1">
      <c r="A20" s="36" t="s">
        <v>10059</v>
      </c>
      <c r="B20" s="37">
        <f t="shared" si="0"/>
        <v>0</v>
      </c>
      <c r="D20" s="38">
        <v>18</v>
      </c>
      <c r="E20" s="39">
        <v>2076</v>
      </c>
      <c r="F20" s="40" t="s">
        <v>10060</v>
      </c>
      <c r="G20" s="40" t="s">
        <v>10049</v>
      </c>
      <c r="H20" s="40" t="s">
        <v>10061</v>
      </c>
      <c r="I20" s="39">
        <v>2</v>
      </c>
      <c r="J20" s="41">
        <v>44426.375</v>
      </c>
      <c r="K20" s="41">
        <v>44617.458333333343</v>
      </c>
      <c r="M20" s="38">
        <v>18</v>
      </c>
      <c r="N20" s="42"/>
      <c r="O20" s="42" t="s">
        <v>10062</v>
      </c>
      <c r="P20" s="42" t="s">
        <v>9936</v>
      </c>
      <c r="Q20" s="42" t="s">
        <v>10063</v>
      </c>
      <c r="R20" s="43">
        <v>1</v>
      </c>
      <c r="S20" s="44">
        <v>44503.625</v>
      </c>
      <c r="T20" s="35" t="s">
        <v>23</v>
      </c>
      <c r="V20" s="38">
        <v>18</v>
      </c>
      <c r="W20" s="38" t="str">
        <f t="shared" si="1"/>
        <v>屏東縣</v>
      </c>
      <c r="X20" s="45" t="s">
        <v>22</v>
      </c>
      <c r="Y20" s="45">
        <v>2</v>
      </c>
      <c r="Z20" s="45">
        <v>4912</v>
      </c>
      <c r="AA20" s="45" t="s">
        <v>10064</v>
      </c>
      <c r="AB20" s="45" t="s">
        <v>10065</v>
      </c>
      <c r="AC20" s="41">
        <v>44669.576388888891</v>
      </c>
      <c r="AD20" s="41">
        <v>44697.625</v>
      </c>
      <c r="AF20" s="38">
        <v>18</v>
      </c>
      <c r="AG20" s="38" t="str">
        <f t="shared" si="3"/>
        <v/>
      </c>
      <c r="AH20" s="45" t="s">
        <v>21</v>
      </c>
      <c r="AI20" s="46"/>
      <c r="AJ20" s="45">
        <v>4141</v>
      </c>
      <c r="AK20" s="45" t="s">
        <v>10066</v>
      </c>
      <c r="AL20" s="45" t="s">
        <v>10067</v>
      </c>
      <c r="AM20" s="41">
        <v>44692.406944444447</v>
      </c>
      <c r="AN20" s="41">
        <v>44707.458333333343</v>
      </c>
    </row>
    <row r="21" spans="1:40" ht="15.6" customHeight="1">
      <c r="A21" s="36" t="s">
        <v>10068</v>
      </c>
      <c r="B21" s="37">
        <f t="shared" si="0"/>
        <v>0</v>
      </c>
      <c r="D21" s="38">
        <v>19</v>
      </c>
      <c r="E21" s="39">
        <v>4872</v>
      </c>
      <c r="F21" s="40" t="s">
        <v>10069</v>
      </c>
      <c r="G21" s="40" t="s">
        <v>10033</v>
      </c>
      <c r="H21" s="40" t="s">
        <v>10070</v>
      </c>
      <c r="I21" s="39">
        <v>2</v>
      </c>
      <c r="J21" s="41">
        <v>44427.375</v>
      </c>
      <c r="K21" s="41">
        <v>44613.604166666657</v>
      </c>
      <c r="M21" s="38">
        <v>19</v>
      </c>
      <c r="N21" s="42"/>
      <c r="O21" s="42" t="s">
        <v>10071</v>
      </c>
      <c r="P21" s="42" t="s">
        <v>9989</v>
      </c>
      <c r="Q21" s="42" t="s">
        <v>10072</v>
      </c>
      <c r="R21" s="43">
        <v>1</v>
      </c>
      <c r="S21" s="44">
        <v>44504.458333333343</v>
      </c>
      <c r="T21" s="35" t="s">
        <v>23</v>
      </c>
      <c r="V21" s="38">
        <v>19</v>
      </c>
      <c r="W21" s="38" t="str">
        <f t="shared" si="1"/>
        <v>桃園市</v>
      </c>
      <c r="X21" s="45" t="s">
        <v>22</v>
      </c>
      <c r="Y21" s="45">
        <v>2</v>
      </c>
      <c r="Z21" s="45">
        <v>4967</v>
      </c>
      <c r="AA21" s="45" t="s">
        <v>10073</v>
      </c>
      <c r="AB21" s="45" t="s">
        <v>10074</v>
      </c>
      <c r="AC21" s="41">
        <v>44680.409722222219</v>
      </c>
      <c r="AD21" s="41">
        <v>44698.458333333343</v>
      </c>
      <c r="AF21" s="38">
        <v>19</v>
      </c>
      <c r="AG21" s="38" t="str">
        <f t="shared" si="3"/>
        <v/>
      </c>
      <c r="AH21" s="45" t="s">
        <v>21</v>
      </c>
      <c r="AI21" s="46"/>
      <c r="AJ21" s="45">
        <v>4251</v>
      </c>
      <c r="AK21" s="45" t="s">
        <v>10075</v>
      </c>
      <c r="AL21" s="45" t="s">
        <v>10076</v>
      </c>
      <c r="AM21" s="41">
        <v>44698.376388888893</v>
      </c>
      <c r="AN21" s="41">
        <v>44714.416666666657</v>
      </c>
    </row>
    <row r="22" spans="1:40" ht="15.6" customHeight="1">
      <c r="A22" s="36" t="s">
        <v>9918</v>
      </c>
      <c r="B22" s="37">
        <f t="shared" si="0"/>
        <v>33</v>
      </c>
      <c r="D22" s="38">
        <v>20</v>
      </c>
      <c r="E22" s="39">
        <v>4812</v>
      </c>
      <c r="F22" s="40" t="s">
        <v>10077</v>
      </c>
      <c r="G22" s="40" t="s">
        <v>9915</v>
      </c>
      <c r="H22" s="40" t="s">
        <v>10078</v>
      </c>
      <c r="I22" s="39">
        <v>2</v>
      </c>
      <c r="J22" s="41">
        <v>44431.395833333343</v>
      </c>
      <c r="K22" s="41">
        <v>44578.625</v>
      </c>
      <c r="M22" s="38">
        <v>20</v>
      </c>
      <c r="N22" s="42"/>
      <c r="O22" s="42" t="s">
        <v>10079</v>
      </c>
      <c r="P22" s="42" t="s">
        <v>9989</v>
      </c>
      <c r="Q22" s="42" t="s">
        <v>10080</v>
      </c>
      <c r="R22" s="43">
        <v>1</v>
      </c>
      <c r="S22" s="44">
        <v>44504.458333333343</v>
      </c>
      <c r="T22" s="35" t="s">
        <v>23</v>
      </c>
      <c r="V22" s="38">
        <v>20</v>
      </c>
      <c r="W22" s="38" t="str">
        <f t="shared" si="1"/>
        <v>新北市</v>
      </c>
      <c r="X22" s="45" t="s">
        <v>22</v>
      </c>
      <c r="Y22" s="45">
        <v>2</v>
      </c>
      <c r="Z22" s="45">
        <v>4968</v>
      </c>
      <c r="AA22" s="45" t="s">
        <v>526</v>
      </c>
      <c r="AB22" s="45" t="s">
        <v>10081</v>
      </c>
      <c r="AC22" s="41">
        <v>44676.57916666667</v>
      </c>
      <c r="AD22" s="41">
        <v>44700.458333333343</v>
      </c>
      <c r="AF22" s="38">
        <v>20</v>
      </c>
      <c r="AG22" s="38" t="str">
        <f t="shared" si="3"/>
        <v/>
      </c>
      <c r="AH22" s="45" t="s">
        <v>21</v>
      </c>
      <c r="AI22" s="46"/>
      <c r="AJ22" s="45">
        <v>4873</v>
      </c>
      <c r="AK22" s="45" t="s">
        <v>10082</v>
      </c>
      <c r="AL22" s="45" t="s">
        <v>10083</v>
      </c>
      <c r="AM22" s="41">
        <v>44699.65</v>
      </c>
      <c r="AN22" s="41">
        <v>44714.625</v>
      </c>
    </row>
    <row r="23" spans="1:40" ht="15.6" customHeight="1">
      <c r="A23" s="49" t="s">
        <v>10084</v>
      </c>
      <c r="B23" s="37">
        <f t="shared" si="0"/>
        <v>0</v>
      </c>
      <c r="D23" s="38">
        <v>21</v>
      </c>
      <c r="E23" s="39">
        <v>4697</v>
      </c>
      <c r="F23" s="40" t="s">
        <v>10085</v>
      </c>
      <c r="G23" s="40" t="s">
        <v>8680</v>
      </c>
      <c r="H23" s="40" t="s">
        <v>9991</v>
      </c>
      <c r="I23" s="39">
        <v>2</v>
      </c>
      <c r="J23" s="41">
        <v>44432.395833333343</v>
      </c>
      <c r="K23" s="41">
        <v>44615.4375</v>
      </c>
      <c r="M23" s="38">
        <v>21</v>
      </c>
      <c r="N23" s="42"/>
      <c r="O23" s="42" t="s">
        <v>10086</v>
      </c>
      <c r="P23" s="42" t="s">
        <v>9999</v>
      </c>
      <c r="Q23" s="42" t="s">
        <v>10087</v>
      </c>
      <c r="R23" s="43">
        <v>1</v>
      </c>
      <c r="S23" s="44">
        <v>44508.625</v>
      </c>
      <c r="T23" s="35" t="s">
        <v>23</v>
      </c>
      <c r="V23" s="38">
        <v>21</v>
      </c>
      <c r="W23" s="38" t="str">
        <f t="shared" si="1"/>
        <v>新北市</v>
      </c>
      <c r="X23" s="45" t="s">
        <v>22</v>
      </c>
      <c r="Y23" s="45">
        <v>2</v>
      </c>
      <c r="Z23" s="45">
        <v>4917</v>
      </c>
      <c r="AA23" s="45" t="s">
        <v>164</v>
      </c>
      <c r="AB23" s="45" t="s">
        <v>8232</v>
      </c>
      <c r="AC23" s="41">
        <v>44693.45208333333</v>
      </c>
      <c r="AD23" s="41">
        <v>44707.458333333343</v>
      </c>
      <c r="AF23" s="38">
        <v>21</v>
      </c>
      <c r="AG23" s="38" t="str">
        <f t="shared" si="3"/>
        <v/>
      </c>
      <c r="AH23" s="45" t="s">
        <v>21</v>
      </c>
      <c r="AI23" s="46"/>
      <c r="AJ23" s="45">
        <v>4839</v>
      </c>
      <c r="AK23" s="45" t="s">
        <v>10088</v>
      </c>
      <c r="AL23" s="45" t="s">
        <v>10089</v>
      </c>
      <c r="AM23" s="41">
        <v>44704.611805555563</v>
      </c>
      <c r="AN23" s="41">
        <v>44719.625</v>
      </c>
    </row>
    <row r="24" spans="1:40" ht="15.6" customHeight="1">
      <c r="A24" s="49" t="s">
        <v>10090</v>
      </c>
      <c r="B24" s="37">
        <f t="shared" si="0"/>
        <v>0</v>
      </c>
      <c r="D24" s="38">
        <v>22</v>
      </c>
      <c r="E24" s="39">
        <v>4573</v>
      </c>
      <c r="F24" s="40" t="s">
        <v>10091</v>
      </c>
      <c r="G24" s="40" t="s">
        <v>8680</v>
      </c>
      <c r="H24" s="40" t="s">
        <v>9947</v>
      </c>
      <c r="I24" s="39">
        <v>2</v>
      </c>
      <c r="J24" s="41">
        <v>44432.5625</v>
      </c>
      <c r="K24" s="41">
        <v>44610.416666666657</v>
      </c>
      <c r="M24" s="38">
        <v>22</v>
      </c>
      <c r="N24" s="42"/>
      <c r="O24" s="42" t="s">
        <v>10092</v>
      </c>
      <c r="P24" s="42" t="s">
        <v>9936</v>
      </c>
      <c r="Q24" s="42" t="s">
        <v>10093</v>
      </c>
      <c r="R24" s="43">
        <v>1</v>
      </c>
      <c r="S24" s="44">
        <v>44518.458333333343</v>
      </c>
      <c r="T24" s="35" t="s">
        <v>23</v>
      </c>
      <c r="V24" s="38">
        <v>22</v>
      </c>
      <c r="W24" s="38" t="str">
        <f t="shared" si="1"/>
        <v>台北市</v>
      </c>
      <c r="X24" s="45" t="s">
        <v>22</v>
      </c>
      <c r="Y24" s="45">
        <v>2</v>
      </c>
      <c r="Z24" s="45">
        <v>4668</v>
      </c>
      <c r="AA24" s="45" t="s">
        <v>10094</v>
      </c>
      <c r="AB24" s="45" t="s">
        <v>10095</v>
      </c>
      <c r="AC24" s="41">
        <v>44698.461111111108</v>
      </c>
      <c r="AD24" s="41">
        <v>44711.458333333343</v>
      </c>
      <c r="AF24" s="38">
        <v>22</v>
      </c>
      <c r="AG24" s="38" t="str">
        <f t="shared" si="3"/>
        <v>彰化縣</v>
      </c>
      <c r="AH24" s="45" t="s">
        <v>21</v>
      </c>
      <c r="AI24" s="46">
        <v>1</v>
      </c>
      <c r="AJ24" s="45" t="s">
        <v>10096</v>
      </c>
      <c r="AK24" s="45" t="s">
        <v>10097</v>
      </c>
      <c r="AL24" s="45" t="s">
        <v>10098</v>
      </c>
      <c r="AM24" s="41">
        <v>44705.640972222223</v>
      </c>
      <c r="AN24" s="41">
        <v>44719.625</v>
      </c>
    </row>
    <row r="25" spans="1:40" ht="15.6" customHeight="1">
      <c r="D25" s="38">
        <v>23</v>
      </c>
      <c r="E25" s="39">
        <v>4838</v>
      </c>
      <c r="F25" s="40" t="s">
        <v>10099</v>
      </c>
      <c r="G25" s="40" t="s">
        <v>9915</v>
      </c>
      <c r="H25" s="40" t="s">
        <v>10100</v>
      </c>
      <c r="I25" s="39">
        <v>2</v>
      </c>
      <c r="J25" s="41">
        <v>44433.395833333343</v>
      </c>
      <c r="K25" s="41">
        <v>44613.416666666657</v>
      </c>
      <c r="M25" s="38">
        <v>23</v>
      </c>
      <c r="N25" s="42"/>
      <c r="O25" s="42" t="s">
        <v>10101</v>
      </c>
      <c r="P25" s="42" t="s">
        <v>9936</v>
      </c>
      <c r="Q25" s="42" t="s">
        <v>10102</v>
      </c>
      <c r="R25" s="43">
        <v>1</v>
      </c>
      <c r="S25" s="44">
        <v>44518.625</v>
      </c>
      <c r="T25" s="35" t="s">
        <v>23</v>
      </c>
      <c r="V25" s="38">
        <v>23</v>
      </c>
      <c r="W25" s="38" t="str">
        <f t="shared" si="1"/>
        <v>桃園市</v>
      </c>
      <c r="X25" s="45" t="s">
        <v>22</v>
      </c>
      <c r="Y25" s="45">
        <v>2</v>
      </c>
      <c r="Z25" s="45">
        <v>5016</v>
      </c>
      <c r="AA25" s="45" t="s">
        <v>8730</v>
      </c>
      <c r="AB25" s="45" t="s">
        <v>10103</v>
      </c>
      <c r="AC25" s="41">
        <v>44698.595138888893</v>
      </c>
      <c r="AD25" s="41">
        <v>44720.458333333343</v>
      </c>
      <c r="AF25" s="38">
        <v>23</v>
      </c>
      <c r="AG25" s="38" t="str">
        <f t="shared" si="3"/>
        <v>新北市</v>
      </c>
      <c r="AH25" s="45" t="s">
        <v>21</v>
      </c>
      <c r="AI25" s="46">
        <v>2</v>
      </c>
      <c r="AJ25" s="45">
        <v>4784</v>
      </c>
      <c r="AK25" s="45" t="s">
        <v>10104</v>
      </c>
      <c r="AL25" s="45" t="s">
        <v>10105</v>
      </c>
      <c r="AM25" s="41">
        <v>44714.451388888891</v>
      </c>
      <c r="AN25" s="41">
        <v>44721.458333333343</v>
      </c>
    </row>
    <row r="26" spans="1:40" ht="15.6" customHeight="1">
      <c r="A26" s="51" t="s">
        <v>10106</v>
      </c>
      <c r="B26" s="51">
        <f>SUM(B3:B25)</f>
        <v>1629</v>
      </c>
      <c r="D26" s="38">
        <v>24</v>
      </c>
      <c r="E26" s="39">
        <v>4663</v>
      </c>
      <c r="F26" s="40" t="s">
        <v>10107</v>
      </c>
      <c r="G26" s="40" t="s">
        <v>8680</v>
      </c>
      <c r="H26" s="40" t="s">
        <v>10108</v>
      </c>
      <c r="I26" s="39">
        <v>2</v>
      </c>
      <c r="J26" s="41">
        <v>44433.5625</v>
      </c>
      <c r="K26" s="41">
        <v>44613.4375</v>
      </c>
      <c r="M26" s="38">
        <v>24</v>
      </c>
      <c r="N26" s="42"/>
      <c r="O26" s="42" t="s">
        <v>10109</v>
      </c>
      <c r="P26" s="42" t="s">
        <v>9999</v>
      </c>
      <c r="Q26" s="42" t="s">
        <v>10087</v>
      </c>
      <c r="R26" s="43">
        <v>1</v>
      </c>
      <c r="S26" s="44">
        <v>44524.416666666657</v>
      </c>
      <c r="T26" s="35" t="s">
        <v>23</v>
      </c>
      <c r="V26" s="38">
        <v>24</v>
      </c>
      <c r="W26" s="38" t="str">
        <f t="shared" si="1"/>
        <v>宜蘭縣</v>
      </c>
      <c r="X26" s="45" t="s">
        <v>22</v>
      </c>
      <c r="Y26" s="45">
        <v>2</v>
      </c>
      <c r="Z26" s="45">
        <v>5010</v>
      </c>
      <c r="AA26" s="45" t="s">
        <v>10110</v>
      </c>
      <c r="AB26" s="45" t="s">
        <v>10111</v>
      </c>
      <c r="AC26" s="41">
        <v>44700.48333333333</v>
      </c>
      <c r="AD26" s="41">
        <v>44720.458333333343</v>
      </c>
      <c r="AF26" s="38">
        <v>24</v>
      </c>
      <c r="AG26" s="38" t="str">
        <f t="shared" si="3"/>
        <v/>
      </c>
      <c r="AH26" s="45" t="s">
        <v>21</v>
      </c>
      <c r="AI26" s="46"/>
      <c r="AJ26" s="45">
        <v>2991</v>
      </c>
      <c r="AK26" s="45" t="s">
        <v>10112</v>
      </c>
      <c r="AL26" s="45" t="s">
        <v>10113</v>
      </c>
      <c r="AM26" s="41">
        <v>44707.625694444447</v>
      </c>
      <c r="AN26" s="41">
        <v>44725.625</v>
      </c>
    </row>
    <row r="27" spans="1:40" ht="15.6" customHeight="1">
      <c r="D27" s="38">
        <v>25</v>
      </c>
      <c r="E27" s="39">
        <v>2132</v>
      </c>
      <c r="F27" s="40" t="s">
        <v>10114</v>
      </c>
      <c r="G27" s="40" t="s">
        <v>9915</v>
      </c>
      <c r="H27" s="40" t="s">
        <v>9916</v>
      </c>
      <c r="I27" s="39">
        <v>2</v>
      </c>
      <c r="J27" s="41">
        <v>44434.5625</v>
      </c>
      <c r="K27" s="41">
        <v>44578.4375</v>
      </c>
      <c r="M27" s="38">
        <v>25</v>
      </c>
      <c r="N27" s="42"/>
      <c r="O27" s="42" t="s">
        <v>10115</v>
      </c>
      <c r="P27" s="42" t="s">
        <v>9989</v>
      </c>
      <c r="Q27" s="42" t="s">
        <v>10080</v>
      </c>
      <c r="R27" s="43">
        <v>1</v>
      </c>
      <c r="S27" s="44">
        <v>44529.625</v>
      </c>
      <c r="T27" s="35" t="s">
        <v>23</v>
      </c>
      <c r="V27" s="38">
        <v>25</v>
      </c>
      <c r="W27" s="38" t="str">
        <f t="shared" si="1"/>
        <v>南投縣</v>
      </c>
      <c r="X27" s="45" t="s">
        <v>22</v>
      </c>
      <c r="Y27" s="45">
        <v>2</v>
      </c>
      <c r="Z27" s="45">
        <v>4790</v>
      </c>
      <c r="AA27" s="45" t="s">
        <v>10116</v>
      </c>
      <c r="AB27" s="45" t="s">
        <v>10117</v>
      </c>
      <c r="AC27" s="41">
        <v>44705.456250000003</v>
      </c>
      <c r="AD27" s="41">
        <v>44720.625</v>
      </c>
      <c r="AF27" s="38">
        <v>25</v>
      </c>
      <c r="AG27" s="38" t="str">
        <f t="shared" si="3"/>
        <v>台中市</v>
      </c>
      <c r="AH27" s="45" t="s">
        <v>21</v>
      </c>
      <c r="AI27" s="46">
        <v>2</v>
      </c>
      <c r="AJ27" s="45">
        <v>3249</v>
      </c>
      <c r="AK27" s="45" t="s">
        <v>10118</v>
      </c>
      <c r="AL27" s="45" t="s">
        <v>10119</v>
      </c>
      <c r="AM27" s="41">
        <v>44706.681944444441</v>
      </c>
      <c r="AN27" s="41">
        <v>44726.625</v>
      </c>
    </row>
    <row r="28" spans="1:40" ht="15.6" customHeight="1">
      <c r="A28" s="51" t="s">
        <v>10120</v>
      </c>
      <c r="B28" s="51">
        <f>SUMIFS(I:I,G:G,A6)+SUMIFS(Y:Y,W:W,A6)-SUMIFS(AI:AI,AG:AG,A6)-SUMIFS(AS:AS,AQ:AQ,A6)</f>
        <v>579</v>
      </c>
      <c r="D28" s="38">
        <v>26</v>
      </c>
      <c r="E28" s="39">
        <v>4518</v>
      </c>
      <c r="F28" s="40" t="s">
        <v>10121</v>
      </c>
      <c r="G28" s="40" t="s">
        <v>8680</v>
      </c>
      <c r="H28" s="40" t="s">
        <v>10122</v>
      </c>
      <c r="I28" s="39">
        <v>2</v>
      </c>
      <c r="J28" s="41">
        <v>44435.395833333343</v>
      </c>
      <c r="K28" s="41">
        <v>44617.4375</v>
      </c>
      <c r="M28" s="38">
        <v>26</v>
      </c>
      <c r="N28" s="42"/>
      <c r="O28" s="42" t="s">
        <v>10123</v>
      </c>
      <c r="P28" s="42" t="s">
        <v>9936</v>
      </c>
      <c r="Q28" s="42" t="s">
        <v>10093</v>
      </c>
      <c r="R28" s="43">
        <v>1</v>
      </c>
      <c r="S28" s="44">
        <v>44572.625</v>
      </c>
      <c r="T28" s="35" t="s">
        <v>23</v>
      </c>
      <c r="V28" s="38">
        <v>26</v>
      </c>
      <c r="W28" s="38" t="str">
        <f t="shared" si="1"/>
        <v>桃園市</v>
      </c>
      <c r="X28" s="45" t="s">
        <v>22</v>
      </c>
      <c r="Y28" s="45">
        <v>2</v>
      </c>
      <c r="Z28" s="45">
        <v>4709</v>
      </c>
      <c r="AA28" s="45" t="s">
        <v>10124</v>
      </c>
      <c r="AB28" s="45" t="s">
        <v>10125</v>
      </c>
      <c r="AC28" s="41">
        <v>44718.400694444441</v>
      </c>
      <c r="AD28" s="41">
        <v>44725.458333333343</v>
      </c>
      <c r="AF28" s="38">
        <v>26</v>
      </c>
      <c r="AG28" s="38" t="str">
        <f t="shared" si="3"/>
        <v/>
      </c>
      <c r="AH28" s="45" t="s">
        <v>21</v>
      </c>
      <c r="AI28" s="46"/>
      <c r="AJ28" s="45">
        <v>4363</v>
      </c>
      <c r="AK28" s="45" t="s">
        <v>10126</v>
      </c>
      <c r="AL28" s="45" t="s">
        <v>10127</v>
      </c>
      <c r="AM28" s="41">
        <v>44697.463194444441</v>
      </c>
      <c r="AN28" s="41">
        <v>44728.625</v>
      </c>
    </row>
    <row r="29" spans="1:40" ht="15.6" customHeight="1">
      <c r="A29" s="51" t="s">
        <v>10128</v>
      </c>
      <c r="B29" s="51">
        <f>SUMIFS(I:I,G:G,"&lt;&gt;"&amp;A6)+SUMIFS(R:R,P:P,"&lt;&gt;"&amp;A6)+SUMIFS(Y:Y,W:W,"&lt;&gt;"&amp;A2)-SUMIFS(AI:AI,AG:AG,"&lt;&gt;"&amp;A6)+SUMIFS(AS:AS,AQ:AQ,A6)</f>
        <v>2691</v>
      </c>
      <c r="D29" s="38">
        <v>27</v>
      </c>
      <c r="E29" s="39">
        <v>4591</v>
      </c>
      <c r="F29" s="40" t="s">
        <v>10129</v>
      </c>
      <c r="G29" s="40" t="s">
        <v>8680</v>
      </c>
      <c r="H29" s="40" t="s">
        <v>10122</v>
      </c>
      <c r="I29" s="39">
        <v>2</v>
      </c>
      <c r="J29" s="41">
        <v>44435.5625</v>
      </c>
      <c r="K29" s="41">
        <v>44617.416666666657</v>
      </c>
      <c r="M29" s="38">
        <v>27</v>
      </c>
      <c r="N29" s="42"/>
      <c r="O29" s="42" t="s">
        <v>10130</v>
      </c>
      <c r="P29" s="42" t="s">
        <v>10033</v>
      </c>
      <c r="Q29" s="42" t="s">
        <v>10131</v>
      </c>
      <c r="R29" s="43">
        <v>1</v>
      </c>
      <c r="S29" s="44">
        <v>44509.625</v>
      </c>
      <c r="T29" s="35" t="s">
        <v>23</v>
      </c>
      <c r="V29" s="38">
        <v>27</v>
      </c>
      <c r="W29" s="38" t="str">
        <f t="shared" si="1"/>
        <v>台北市</v>
      </c>
      <c r="X29" s="45" t="s">
        <v>22</v>
      </c>
      <c r="Y29" s="45">
        <v>2</v>
      </c>
      <c r="Z29" s="45">
        <v>5012</v>
      </c>
      <c r="AA29" s="45" t="s">
        <v>10132</v>
      </c>
      <c r="AB29" s="45" t="s">
        <v>10133</v>
      </c>
      <c r="AC29" s="41">
        <v>44726.590277777781</v>
      </c>
      <c r="AD29" s="41">
        <v>44734.625</v>
      </c>
      <c r="AF29" s="38">
        <v>27</v>
      </c>
      <c r="AG29" s="38" t="str">
        <f t="shared" si="3"/>
        <v>新北市</v>
      </c>
      <c r="AH29" s="45" t="s">
        <v>21</v>
      </c>
      <c r="AI29" s="46">
        <v>2</v>
      </c>
      <c r="AJ29" s="45">
        <v>4697</v>
      </c>
      <c r="AK29" s="45" t="s">
        <v>10085</v>
      </c>
      <c r="AL29" s="45" t="s">
        <v>10134</v>
      </c>
      <c r="AM29" s="41">
        <v>44718.682638888888</v>
      </c>
      <c r="AN29" s="41">
        <v>44732.625</v>
      </c>
    </row>
    <row r="30" spans="1:40" ht="15.6" customHeight="1">
      <c r="A30" s="51" t="s">
        <v>10135</v>
      </c>
      <c r="B30" s="51">
        <f>SUM(BC:BC)</f>
        <v>0</v>
      </c>
      <c r="D30" s="38">
        <v>28</v>
      </c>
      <c r="E30" s="39">
        <v>4609</v>
      </c>
      <c r="F30" s="40" t="s">
        <v>1475</v>
      </c>
      <c r="G30" s="40" t="s">
        <v>8680</v>
      </c>
      <c r="H30" s="40" t="s">
        <v>6</v>
      </c>
      <c r="I30" s="39">
        <v>2</v>
      </c>
      <c r="J30" s="41">
        <v>44431.583333333343</v>
      </c>
      <c r="K30" s="41">
        <v>44608.458333333343</v>
      </c>
      <c r="M30" s="38">
        <v>28</v>
      </c>
      <c r="N30" s="42"/>
      <c r="O30" s="42" t="s">
        <v>10136</v>
      </c>
      <c r="P30" s="42" t="s">
        <v>9973</v>
      </c>
      <c r="Q30" s="42" t="s">
        <v>10137</v>
      </c>
      <c r="R30" s="43">
        <v>1</v>
      </c>
      <c r="S30" s="44">
        <v>44510.625</v>
      </c>
      <c r="T30" s="35" t="s">
        <v>23</v>
      </c>
      <c r="V30" s="38">
        <v>28</v>
      </c>
      <c r="W30" s="38" t="str">
        <f t="shared" si="1"/>
        <v>台北市</v>
      </c>
      <c r="X30" s="45" t="s">
        <v>22</v>
      </c>
      <c r="Y30" s="45">
        <v>2</v>
      </c>
      <c r="Z30" s="45">
        <v>4934</v>
      </c>
      <c r="AA30" s="45" t="s">
        <v>10138</v>
      </c>
      <c r="AB30" s="45" t="s">
        <v>10139</v>
      </c>
      <c r="AC30" s="41">
        <v>44727.349305555559</v>
      </c>
      <c r="AD30" s="41">
        <v>44740.625</v>
      </c>
      <c r="AF30" s="38">
        <v>28</v>
      </c>
      <c r="AG30" s="38" t="str">
        <f t="shared" si="3"/>
        <v/>
      </c>
      <c r="AH30" s="45" t="s">
        <v>21</v>
      </c>
      <c r="AI30" s="46"/>
      <c r="AJ30" s="45">
        <v>3981</v>
      </c>
      <c r="AK30" s="45" t="s">
        <v>10140</v>
      </c>
      <c r="AL30" s="45" t="s">
        <v>10141</v>
      </c>
      <c r="AM30" s="41">
        <v>44718.706250000003</v>
      </c>
      <c r="AN30" s="41">
        <v>44735.458333333343</v>
      </c>
    </row>
    <row r="31" spans="1:40" ht="15.6" customHeight="1">
      <c r="D31" s="38">
        <v>29</v>
      </c>
      <c r="E31" s="39">
        <v>4514</v>
      </c>
      <c r="F31" s="40" t="s">
        <v>1129</v>
      </c>
      <c r="G31" s="40" t="s">
        <v>8680</v>
      </c>
      <c r="H31" s="40" t="s">
        <v>13</v>
      </c>
      <c r="I31" s="39">
        <v>2</v>
      </c>
      <c r="J31" s="41">
        <v>44432.583333333343</v>
      </c>
      <c r="K31" s="41">
        <v>44610.5625</v>
      </c>
      <c r="M31" s="38">
        <v>29</v>
      </c>
      <c r="N31" s="42"/>
      <c r="O31" s="42" t="s">
        <v>10142</v>
      </c>
      <c r="P31" s="42" t="s">
        <v>10033</v>
      </c>
      <c r="Q31" s="42" t="s">
        <v>10143</v>
      </c>
      <c r="R31" s="43">
        <v>1</v>
      </c>
      <c r="S31" s="44">
        <v>44511.625</v>
      </c>
      <c r="T31" s="35" t="s">
        <v>23</v>
      </c>
      <c r="V31" s="38">
        <v>29</v>
      </c>
      <c r="W31" s="38" t="str">
        <f t="shared" si="1"/>
        <v>台北市</v>
      </c>
      <c r="X31" s="45" t="s">
        <v>22</v>
      </c>
      <c r="Y31" s="45">
        <v>2</v>
      </c>
      <c r="Z31" s="45">
        <v>5026</v>
      </c>
      <c r="AA31" s="45" t="s">
        <v>10144</v>
      </c>
      <c r="AB31" s="45" t="s">
        <v>10145</v>
      </c>
      <c r="AC31" s="41">
        <v>44734.491666666669</v>
      </c>
      <c r="AD31" s="41">
        <v>44741.625</v>
      </c>
      <c r="AF31" s="38">
        <v>29</v>
      </c>
      <c r="AG31" s="38" t="str">
        <f t="shared" si="3"/>
        <v/>
      </c>
      <c r="AH31" s="45" t="s">
        <v>21</v>
      </c>
      <c r="AI31" s="46"/>
      <c r="AJ31" s="45">
        <v>4309</v>
      </c>
      <c r="AK31" s="45" t="s">
        <v>10146</v>
      </c>
      <c r="AL31" s="45" t="s">
        <v>10147</v>
      </c>
      <c r="AM31" s="41">
        <v>44719.500694444447</v>
      </c>
      <c r="AN31" s="41">
        <v>44741.625</v>
      </c>
    </row>
    <row r="32" spans="1:40" ht="15.6" customHeight="1">
      <c r="D32" s="38">
        <v>30</v>
      </c>
      <c r="E32" s="39">
        <v>4715</v>
      </c>
      <c r="F32" s="40" t="s">
        <v>1376</v>
      </c>
      <c r="G32" s="40" t="s">
        <v>8680</v>
      </c>
      <c r="H32" s="40" t="s">
        <v>13</v>
      </c>
      <c r="I32" s="39">
        <v>2</v>
      </c>
      <c r="J32" s="41">
        <v>44432.583333333343</v>
      </c>
      <c r="K32" s="41">
        <v>44610.583333333343</v>
      </c>
      <c r="M32" s="38">
        <v>30</v>
      </c>
      <c r="N32" s="42"/>
      <c r="O32" s="42" t="s">
        <v>10148</v>
      </c>
      <c r="P32" s="42" t="s">
        <v>9973</v>
      </c>
      <c r="Q32" s="42" t="s">
        <v>10149</v>
      </c>
      <c r="R32" s="43">
        <v>1</v>
      </c>
      <c r="S32" s="44">
        <v>44518.625</v>
      </c>
      <c r="T32" s="35" t="s">
        <v>23</v>
      </c>
      <c r="V32" s="38">
        <v>30</v>
      </c>
      <c r="W32" s="38" t="str">
        <f t="shared" si="1"/>
        <v>台中市</v>
      </c>
      <c r="X32" s="45" t="s">
        <v>22</v>
      </c>
      <c r="Y32" s="45">
        <v>2</v>
      </c>
      <c r="Z32" s="45">
        <v>4952</v>
      </c>
      <c r="AA32" s="45" t="s">
        <v>10150</v>
      </c>
      <c r="AB32" s="45" t="s">
        <v>10151</v>
      </c>
      <c r="AC32" s="41">
        <v>44733.415277777778</v>
      </c>
      <c r="AD32" s="41">
        <v>44747.625</v>
      </c>
      <c r="AF32" s="38">
        <v>30</v>
      </c>
      <c r="AG32" s="38" t="str">
        <f t="shared" si="3"/>
        <v/>
      </c>
      <c r="AH32" s="45" t="s">
        <v>21</v>
      </c>
      <c r="AI32" s="46"/>
      <c r="AJ32" s="45">
        <v>4131</v>
      </c>
      <c r="AK32" s="45" t="s">
        <v>10152</v>
      </c>
      <c r="AL32" s="45" t="s">
        <v>10153</v>
      </c>
      <c r="AM32" s="41">
        <v>44734.781944444447</v>
      </c>
      <c r="AN32" s="41">
        <v>44743.416666666657</v>
      </c>
    </row>
    <row r="33" spans="1:40" ht="15.6" customHeight="1">
      <c r="A33" s="51" t="s">
        <v>10154</v>
      </c>
      <c r="B33" s="51">
        <f>SUM(I:I)+SUM(R:R)+SUM(Y:Y)-SUM(AI:AI)</f>
        <v>3210</v>
      </c>
      <c r="D33" s="38">
        <v>31</v>
      </c>
      <c r="E33" s="39">
        <v>4788</v>
      </c>
      <c r="F33" s="40" t="s">
        <v>1899</v>
      </c>
      <c r="G33" s="40" t="s">
        <v>8680</v>
      </c>
      <c r="H33" s="40" t="s">
        <v>3</v>
      </c>
      <c r="I33" s="39">
        <v>2</v>
      </c>
      <c r="J33" s="41">
        <v>44433.583333333343</v>
      </c>
      <c r="K33" s="41">
        <v>44581.4375</v>
      </c>
      <c r="M33" s="38">
        <v>31</v>
      </c>
      <c r="N33" s="42"/>
      <c r="O33" s="42" t="s">
        <v>10155</v>
      </c>
      <c r="P33" s="42" t="s">
        <v>9973</v>
      </c>
      <c r="Q33" s="42" t="s">
        <v>10156</v>
      </c>
      <c r="R33" s="43">
        <v>1</v>
      </c>
      <c r="S33" s="44">
        <v>44613.625</v>
      </c>
      <c r="T33" s="35" t="s">
        <v>23</v>
      </c>
      <c r="V33" s="38">
        <v>31</v>
      </c>
      <c r="W33" s="38" t="str">
        <f t="shared" si="1"/>
        <v>台中市</v>
      </c>
      <c r="X33" s="45" t="s">
        <v>22</v>
      </c>
      <c r="Y33" s="45">
        <v>2</v>
      </c>
      <c r="Z33" s="45">
        <v>5008</v>
      </c>
      <c r="AA33" s="45" t="s">
        <v>10157</v>
      </c>
      <c r="AB33" s="45" t="s">
        <v>10158</v>
      </c>
      <c r="AC33" s="41">
        <v>44733.371527777781</v>
      </c>
      <c r="AD33" s="41">
        <v>44756.625</v>
      </c>
      <c r="AF33" s="38">
        <v>31</v>
      </c>
      <c r="AG33" s="38" t="str">
        <f t="shared" si="3"/>
        <v/>
      </c>
      <c r="AH33" s="45" t="s">
        <v>21</v>
      </c>
      <c r="AI33" s="46"/>
      <c r="AJ33" s="45">
        <v>3424</v>
      </c>
      <c r="AK33" s="45" t="s">
        <v>10159</v>
      </c>
      <c r="AL33" s="45" t="s">
        <v>10160</v>
      </c>
      <c r="AM33" s="41">
        <v>44734.785416666673</v>
      </c>
      <c r="AN33" s="41">
        <v>44743.416666666657</v>
      </c>
    </row>
    <row r="34" spans="1:40" ht="15.6" customHeight="1">
      <c r="D34" s="38">
        <v>32</v>
      </c>
      <c r="E34" s="39">
        <v>4802</v>
      </c>
      <c r="F34" s="40" t="s">
        <v>1916</v>
      </c>
      <c r="G34" s="40" t="s">
        <v>8680</v>
      </c>
      <c r="H34" s="40" t="s">
        <v>3</v>
      </c>
      <c r="I34" s="39">
        <v>2</v>
      </c>
      <c r="J34" s="41">
        <v>44433.583333333343</v>
      </c>
      <c r="K34" s="41">
        <v>44581.583333333343</v>
      </c>
      <c r="V34" s="38">
        <v>32</v>
      </c>
      <c r="W34" s="38" t="str">
        <f t="shared" si="1"/>
        <v>台中市</v>
      </c>
      <c r="X34" s="45" t="s">
        <v>22</v>
      </c>
      <c r="Y34" s="45">
        <v>2</v>
      </c>
      <c r="Z34" s="45">
        <v>4815</v>
      </c>
      <c r="AA34" s="45" t="s">
        <v>10161</v>
      </c>
      <c r="AB34" s="45" t="s">
        <v>10162</v>
      </c>
      <c r="AC34" s="41">
        <v>44743.615972222222</v>
      </c>
      <c r="AD34" s="41">
        <v>44762.625</v>
      </c>
      <c r="AF34" s="38">
        <v>32</v>
      </c>
      <c r="AG34" s="38" t="str">
        <f t="shared" si="3"/>
        <v/>
      </c>
      <c r="AH34" s="45" t="s">
        <v>21</v>
      </c>
      <c r="AI34" s="46"/>
      <c r="AJ34" s="45">
        <v>3091</v>
      </c>
      <c r="AK34" s="45" t="s">
        <v>10163</v>
      </c>
      <c r="AL34" s="45" t="s">
        <v>10164</v>
      </c>
      <c r="AM34" s="41">
        <v>44725.701388888891</v>
      </c>
      <c r="AN34" s="41">
        <v>44743.625</v>
      </c>
    </row>
    <row r="35" spans="1:40" ht="18" customHeight="1">
      <c r="D35" s="38">
        <v>33</v>
      </c>
      <c r="E35" s="39">
        <v>4801</v>
      </c>
      <c r="F35" s="40" t="s">
        <v>771</v>
      </c>
      <c r="G35" s="40" t="s">
        <v>8680</v>
      </c>
      <c r="H35" s="40" t="s">
        <v>10</v>
      </c>
      <c r="I35" s="39">
        <v>2</v>
      </c>
      <c r="J35" s="41">
        <v>44435.583333333343</v>
      </c>
      <c r="K35" s="41">
        <v>44614.416666666657</v>
      </c>
      <c r="M35" s="474" t="s">
        <v>78</v>
      </c>
      <c r="N35" s="475"/>
      <c r="O35" s="475"/>
      <c r="P35" s="475"/>
      <c r="Q35" s="475"/>
      <c r="R35" s="475"/>
      <c r="S35" s="475"/>
      <c r="T35" s="31"/>
      <c r="V35" s="38">
        <v>33</v>
      </c>
      <c r="W35" s="38" t="str">
        <f t="shared" ref="W35:W66" si="4">LEFT(AB35,3)</f>
        <v>台中市</v>
      </c>
      <c r="X35" s="45" t="s">
        <v>22</v>
      </c>
      <c r="Y35" s="45">
        <v>2</v>
      </c>
      <c r="Z35" s="45">
        <v>4843</v>
      </c>
      <c r="AA35" s="45" t="s">
        <v>10165</v>
      </c>
      <c r="AB35" s="45" t="s">
        <v>10166</v>
      </c>
      <c r="AC35" s="41">
        <v>44745.428472222222</v>
      </c>
      <c r="AD35" s="41">
        <v>44767.458333333343</v>
      </c>
      <c r="AF35" s="38">
        <v>33</v>
      </c>
      <c r="AG35" s="38" t="str">
        <f t="shared" si="3"/>
        <v>台北市</v>
      </c>
      <c r="AH35" s="45" t="s">
        <v>21</v>
      </c>
      <c r="AI35" s="46">
        <v>2</v>
      </c>
      <c r="AJ35" s="45" t="s">
        <v>10167</v>
      </c>
      <c r="AK35" s="45" t="s">
        <v>10168</v>
      </c>
      <c r="AL35" s="45" t="s">
        <v>10169</v>
      </c>
      <c r="AM35" s="41">
        <v>44721.595138888893</v>
      </c>
      <c r="AN35" s="41">
        <v>44746.625</v>
      </c>
    </row>
    <row r="36" spans="1:40" ht="15.6" customHeight="1">
      <c r="D36" s="38">
        <v>34</v>
      </c>
      <c r="E36" s="39">
        <v>4736</v>
      </c>
      <c r="F36" s="53" t="s">
        <v>10170</v>
      </c>
      <c r="G36" s="40" t="s">
        <v>9955</v>
      </c>
      <c r="H36" s="40" t="s">
        <v>10026</v>
      </c>
      <c r="I36" s="39">
        <v>2</v>
      </c>
      <c r="J36" s="41">
        <v>44432.416666666657</v>
      </c>
      <c r="K36" s="41">
        <v>44608.4375</v>
      </c>
      <c r="M36" s="32" t="s">
        <v>244</v>
      </c>
      <c r="N36" s="32" t="s">
        <v>135</v>
      </c>
      <c r="O36" s="32" t="s">
        <v>136</v>
      </c>
      <c r="P36" s="32" t="s">
        <v>9905</v>
      </c>
      <c r="Q36" s="32" t="s">
        <v>9906</v>
      </c>
      <c r="R36" s="32" t="s">
        <v>9907</v>
      </c>
      <c r="S36" s="32" t="s">
        <v>9909</v>
      </c>
      <c r="T36" s="54"/>
      <c r="V36" s="38">
        <v>34</v>
      </c>
      <c r="W36" s="38" t="str">
        <f t="shared" si="4"/>
        <v>桃園市</v>
      </c>
      <c r="X36" s="45" t="s">
        <v>22</v>
      </c>
      <c r="Y36" s="45">
        <v>2</v>
      </c>
      <c r="Z36" s="45">
        <v>4769</v>
      </c>
      <c r="AA36" s="45" t="s">
        <v>10171</v>
      </c>
      <c r="AB36" s="45" t="s">
        <v>10172</v>
      </c>
      <c r="AC36" s="41">
        <v>44753.597222222219</v>
      </c>
      <c r="AD36" s="41">
        <v>44768.458333333343</v>
      </c>
      <c r="AF36" s="38">
        <v>34</v>
      </c>
      <c r="AG36" s="38" t="str">
        <f t="shared" si="3"/>
        <v/>
      </c>
      <c r="AH36" s="45" t="s">
        <v>21</v>
      </c>
      <c r="AI36" s="46"/>
      <c r="AJ36" s="45">
        <v>4620</v>
      </c>
      <c r="AK36" s="45" t="s">
        <v>10173</v>
      </c>
      <c r="AL36" s="45" t="s">
        <v>10174</v>
      </c>
      <c r="AM36" s="41">
        <v>44729.489583333343</v>
      </c>
      <c r="AN36" s="41">
        <v>44748.458333333343</v>
      </c>
    </row>
    <row r="37" spans="1:40" ht="15.6" customHeight="1">
      <c r="D37" s="38">
        <v>35</v>
      </c>
      <c r="E37" s="39">
        <v>4500</v>
      </c>
      <c r="F37" s="53" t="s">
        <v>10175</v>
      </c>
      <c r="G37" s="40" t="s">
        <v>9971</v>
      </c>
      <c r="H37" s="40" t="s">
        <v>10036</v>
      </c>
      <c r="I37" s="39">
        <v>2</v>
      </c>
      <c r="J37" s="41">
        <v>44433.416666666657</v>
      </c>
      <c r="K37" s="41">
        <v>44610.604166666657</v>
      </c>
      <c r="M37" s="38">
        <v>1</v>
      </c>
      <c r="N37" s="55" t="s">
        <v>77</v>
      </c>
      <c r="O37" s="55" t="s">
        <v>182</v>
      </c>
      <c r="P37" s="55" t="s">
        <v>8680</v>
      </c>
      <c r="Q37" s="55" t="s">
        <v>10</v>
      </c>
      <c r="R37" s="37">
        <v>4</v>
      </c>
      <c r="S37" s="41">
        <v>44322.416666666657</v>
      </c>
      <c r="T37" s="35" t="s">
        <v>78</v>
      </c>
      <c r="V37" s="38">
        <v>35</v>
      </c>
      <c r="W37" s="38" t="str">
        <f t="shared" si="4"/>
        <v>宜蘭縣</v>
      </c>
      <c r="X37" s="45" t="s">
        <v>22</v>
      </c>
      <c r="Y37" s="45">
        <v>2</v>
      </c>
      <c r="Z37" s="45">
        <v>4959</v>
      </c>
      <c r="AA37" s="45" t="s">
        <v>10176</v>
      </c>
      <c r="AB37" s="45" t="s">
        <v>10177</v>
      </c>
      <c r="AC37" s="41">
        <v>44753.476388888892</v>
      </c>
      <c r="AD37" s="41">
        <v>44770.458333333343</v>
      </c>
      <c r="AF37" s="38">
        <v>35</v>
      </c>
      <c r="AG37" s="38" t="str">
        <f t="shared" si="3"/>
        <v>台南市</v>
      </c>
      <c r="AH37" s="45" t="s">
        <v>21</v>
      </c>
      <c r="AI37" s="46">
        <v>2</v>
      </c>
      <c r="AJ37" s="45">
        <v>4545</v>
      </c>
      <c r="AK37" s="45" t="s">
        <v>10178</v>
      </c>
      <c r="AL37" s="45" t="s">
        <v>10179</v>
      </c>
      <c r="AM37" s="41">
        <v>44728.373611111107</v>
      </c>
      <c r="AN37" s="41">
        <v>44750.458333333343</v>
      </c>
    </row>
    <row r="38" spans="1:40" ht="15.6" customHeight="1">
      <c r="D38" s="38">
        <v>36</v>
      </c>
      <c r="E38" s="39">
        <v>4723</v>
      </c>
      <c r="F38" s="40" t="s">
        <v>10180</v>
      </c>
      <c r="G38" s="40" t="s">
        <v>9936</v>
      </c>
      <c r="H38" s="40" t="s">
        <v>10181</v>
      </c>
      <c r="I38" s="39">
        <v>2</v>
      </c>
      <c r="J38" s="41">
        <v>44432.375</v>
      </c>
      <c r="K38" s="41">
        <v>44607.4375</v>
      </c>
      <c r="M38" s="38">
        <v>2</v>
      </c>
      <c r="N38" s="55" t="s">
        <v>10182</v>
      </c>
      <c r="O38" s="55" t="s">
        <v>10183</v>
      </c>
      <c r="P38" s="55" t="s">
        <v>9973</v>
      </c>
      <c r="Q38" s="55" t="s">
        <v>10051</v>
      </c>
      <c r="R38" s="37">
        <v>2</v>
      </c>
      <c r="S38" s="41">
        <v>44424.375</v>
      </c>
      <c r="T38" s="35" t="s">
        <v>78</v>
      </c>
      <c r="V38" s="38">
        <v>36</v>
      </c>
      <c r="W38" s="38" t="str">
        <f t="shared" si="4"/>
        <v>桃園市</v>
      </c>
      <c r="X38" s="45" t="s">
        <v>22</v>
      </c>
      <c r="Y38" s="45">
        <v>2</v>
      </c>
      <c r="Z38" s="45">
        <v>4735</v>
      </c>
      <c r="AA38" s="45" t="s">
        <v>10184</v>
      </c>
      <c r="AB38" s="45" t="s">
        <v>10185</v>
      </c>
      <c r="AC38" s="41">
        <v>44767.488194444442</v>
      </c>
      <c r="AD38" s="41">
        <v>44783.458333333343</v>
      </c>
      <c r="AF38" s="38">
        <v>36</v>
      </c>
      <c r="AG38" s="38" t="str">
        <f t="shared" si="3"/>
        <v>新北市</v>
      </c>
      <c r="AH38" s="45" t="s">
        <v>21</v>
      </c>
      <c r="AI38" s="46">
        <v>2</v>
      </c>
      <c r="AJ38" s="45">
        <v>2191</v>
      </c>
      <c r="AK38" s="45" t="s">
        <v>10186</v>
      </c>
      <c r="AL38" s="45" t="s">
        <v>10187</v>
      </c>
      <c r="AM38" s="41">
        <v>44740.438194444447</v>
      </c>
      <c r="AN38" s="41">
        <v>44756.458333333343</v>
      </c>
    </row>
    <row r="39" spans="1:40" ht="15.6" customHeight="1">
      <c r="D39" s="38">
        <v>37</v>
      </c>
      <c r="E39" s="39">
        <v>4711</v>
      </c>
      <c r="F39" s="40" t="s">
        <v>10188</v>
      </c>
      <c r="G39" s="40" t="s">
        <v>9999</v>
      </c>
      <c r="H39" s="40" t="s">
        <v>10189</v>
      </c>
      <c r="I39" s="39">
        <v>2</v>
      </c>
      <c r="J39" s="41">
        <v>44433.583333333343</v>
      </c>
      <c r="K39" s="41">
        <v>44609.458333333343</v>
      </c>
      <c r="M39" s="38">
        <v>3</v>
      </c>
      <c r="N39" s="55" t="s">
        <v>10190</v>
      </c>
      <c r="O39" s="55" t="s">
        <v>10191</v>
      </c>
      <c r="P39" s="55" t="s">
        <v>10049</v>
      </c>
      <c r="Q39" s="55" t="s">
        <v>10061</v>
      </c>
      <c r="R39" s="37">
        <v>2</v>
      </c>
      <c r="S39" s="41">
        <v>44426.375</v>
      </c>
      <c r="T39" s="35" t="s">
        <v>78</v>
      </c>
      <c r="V39" s="38">
        <v>37</v>
      </c>
      <c r="W39" s="38" t="str">
        <f t="shared" si="4"/>
        <v>苗栗縣</v>
      </c>
      <c r="X39" s="45" t="s">
        <v>22</v>
      </c>
      <c r="Y39" s="45">
        <v>2</v>
      </c>
      <c r="Z39" s="45">
        <v>5022</v>
      </c>
      <c r="AA39" s="45" t="s">
        <v>10192</v>
      </c>
      <c r="AB39" s="45" t="s">
        <v>10193</v>
      </c>
      <c r="AC39" s="41">
        <v>44782.362500000003</v>
      </c>
      <c r="AD39" s="41">
        <v>44788.625</v>
      </c>
      <c r="AF39" s="38">
        <v>37</v>
      </c>
      <c r="AG39" s="38" t="str">
        <f t="shared" si="3"/>
        <v/>
      </c>
      <c r="AH39" s="45" t="s">
        <v>21</v>
      </c>
      <c r="AI39" s="46"/>
      <c r="AJ39" s="45">
        <v>4758</v>
      </c>
      <c r="AK39" s="45" t="s">
        <v>10194</v>
      </c>
      <c r="AL39" s="45" t="s">
        <v>10195</v>
      </c>
      <c r="AM39" s="41">
        <v>44753.499305555553</v>
      </c>
      <c r="AN39" s="41">
        <v>44761.625</v>
      </c>
    </row>
    <row r="40" spans="1:40" ht="15.6" customHeight="1">
      <c r="D40" s="38">
        <v>38</v>
      </c>
      <c r="E40" s="39">
        <v>3762</v>
      </c>
      <c r="F40" s="40" t="s">
        <v>10196</v>
      </c>
      <c r="G40" s="40" t="s">
        <v>9971</v>
      </c>
      <c r="H40" s="40" t="s">
        <v>10197</v>
      </c>
      <c r="I40" s="39">
        <v>2</v>
      </c>
      <c r="J40" s="41">
        <v>44434.583333333343</v>
      </c>
      <c r="K40" s="41">
        <v>44578.583333333343</v>
      </c>
      <c r="M40" s="38">
        <v>4</v>
      </c>
      <c r="N40" s="55" t="s">
        <v>10198</v>
      </c>
      <c r="O40" s="55" t="s">
        <v>10199</v>
      </c>
      <c r="P40" s="55" t="s">
        <v>9971</v>
      </c>
      <c r="Q40" s="55" t="s">
        <v>10036</v>
      </c>
      <c r="R40" s="37">
        <v>2</v>
      </c>
      <c r="S40" s="41">
        <v>44427.395833333343</v>
      </c>
      <c r="T40" s="35" t="s">
        <v>78</v>
      </c>
      <c r="V40" s="38">
        <v>38</v>
      </c>
      <c r="W40" s="38" t="str">
        <f t="shared" si="4"/>
        <v>桃園市</v>
      </c>
      <c r="X40" s="45" t="s">
        <v>22</v>
      </c>
      <c r="Y40" s="45">
        <v>2</v>
      </c>
      <c r="Z40" s="45">
        <v>4999</v>
      </c>
      <c r="AA40" s="45" t="s">
        <v>10200</v>
      </c>
      <c r="AB40" s="45" t="s">
        <v>10201</v>
      </c>
      <c r="AC40" s="41">
        <v>44767.560416666667</v>
      </c>
      <c r="AD40" s="41">
        <v>44790.625</v>
      </c>
      <c r="AF40" s="38">
        <v>38</v>
      </c>
      <c r="AG40" s="38" t="str">
        <f t="shared" si="3"/>
        <v/>
      </c>
      <c r="AH40" s="45" t="s">
        <v>21</v>
      </c>
      <c r="AI40" s="46"/>
      <c r="AJ40" s="45">
        <v>3588</v>
      </c>
      <c r="AK40" s="45" t="s">
        <v>10202</v>
      </c>
      <c r="AL40" s="45" t="s">
        <v>10203</v>
      </c>
      <c r="AM40" s="41">
        <v>44733.488194444442</v>
      </c>
      <c r="AN40" s="41">
        <v>44767.458333333343</v>
      </c>
    </row>
    <row r="41" spans="1:40" ht="15.6" customHeight="1">
      <c r="D41" s="38">
        <v>39</v>
      </c>
      <c r="E41" s="39">
        <v>4729</v>
      </c>
      <c r="F41" s="40" t="s">
        <v>10204</v>
      </c>
      <c r="G41" s="40" t="s">
        <v>10009</v>
      </c>
      <c r="H41" s="40" t="s">
        <v>10205</v>
      </c>
      <c r="I41" s="39">
        <v>2</v>
      </c>
      <c r="J41" s="41">
        <v>44434.583333333343</v>
      </c>
      <c r="K41" s="41">
        <v>44578.583333333343</v>
      </c>
      <c r="M41" s="38">
        <v>5</v>
      </c>
      <c r="N41" s="42" t="s">
        <v>10096</v>
      </c>
      <c r="O41" s="42" t="s">
        <v>10206</v>
      </c>
      <c r="P41" s="42" t="s">
        <v>9989</v>
      </c>
      <c r="Q41" s="42" t="s">
        <v>10207</v>
      </c>
      <c r="R41" s="43">
        <v>1</v>
      </c>
      <c r="S41" s="44">
        <v>44431.583333333343</v>
      </c>
      <c r="T41" s="35" t="s">
        <v>78</v>
      </c>
      <c r="V41" s="38">
        <v>39</v>
      </c>
      <c r="W41" s="38" t="str">
        <f t="shared" si="4"/>
        <v>新竹縣</v>
      </c>
      <c r="X41" s="45" t="s">
        <v>22</v>
      </c>
      <c r="Y41" s="45">
        <v>2</v>
      </c>
      <c r="Z41" s="45">
        <v>5002</v>
      </c>
      <c r="AA41" s="45" t="s">
        <v>10208</v>
      </c>
      <c r="AB41" s="45" t="s">
        <v>10209</v>
      </c>
      <c r="AC41" s="41">
        <v>44777.468055555553</v>
      </c>
      <c r="AD41" s="41">
        <v>44795.458333333343</v>
      </c>
      <c r="AF41" s="38">
        <v>39</v>
      </c>
      <c r="AG41" s="38" t="str">
        <f t="shared" si="3"/>
        <v/>
      </c>
      <c r="AH41" s="45" t="s">
        <v>21</v>
      </c>
      <c r="AI41" s="46">
        <v>1</v>
      </c>
      <c r="AJ41" s="45" t="s">
        <v>10210</v>
      </c>
      <c r="AK41" s="45" t="s">
        <v>10155</v>
      </c>
      <c r="AL41" s="45" t="s">
        <v>10211</v>
      </c>
      <c r="AM41" s="41">
        <v>44757.459722222222</v>
      </c>
      <c r="AN41" s="41">
        <v>44771.458333333343</v>
      </c>
    </row>
    <row r="42" spans="1:40" ht="15.6" customHeight="1">
      <c r="D42" s="38">
        <v>40</v>
      </c>
      <c r="E42" s="39">
        <v>4596</v>
      </c>
      <c r="F42" s="40" t="s">
        <v>10212</v>
      </c>
      <c r="G42" s="40" t="s">
        <v>9936</v>
      </c>
      <c r="H42" s="40" t="s">
        <v>10213</v>
      </c>
      <c r="I42" s="39">
        <v>2</v>
      </c>
      <c r="J42" s="41">
        <v>44435.583333333343</v>
      </c>
      <c r="K42" s="41">
        <v>44607.458333333343</v>
      </c>
      <c r="M42" s="38">
        <v>6</v>
      </c>
      <c r="N42" s="55" t="s">
        <v>10214</v>
      </c>
      <c r="O42" s="55" t="s">
        <v>10215</v>
      </c>
      <c r="P42" s="55" t="s">
        <v>9936</v>
      </c>
      <c r="Q42" s="55" t="s">
        <v>10181</v>
      </c>
      <c r="R42" s="37">
        <v>2</v>
      </c>
      <c r="S42" s="41">
        <v>44432.375</v>
      </c>
      <c r="T42" s="35" t="s">
        <v>78</v>
      </c>
      <c r="V42" s="38">
        <v>40</v>
      </c>
      <c r="W42" s="38" t="str">
        <f t="shared" si="4"/>
        <v>雲林縣</v>
      </c>
      <c r="X42" s="45" t="s">
        <v>22</v>
      </c>
      <c r="Y42" s="45">
        <v>2</v>
      </c>
      <c r="Z42" s="45">
        <v>5029</v>
      </c>
      <c r="AA42" s="45" t="s">
        <v>10216</v>
      </c>
      <c r="AB42" s="45" t="s">
        <v>10217</v>
      </c>
      <c r="AC42" s="41">
        <v>44782.484027777777</v>
      </c>
      <c r="AD42" s="41">
        <v>44802.625</v>
      </c>
      <c r="AF42" s="38">
        <v>40</v>
      </c>
      <c r="AG42" s="38" t="str">
        <f t="shared" si="3"/>
        <v>新北市</v>
      </c>
      <c r="AH42" s="45" t="s">
        <v>21</v>
      </c>
      <c r="AI42" s="46">
        <v>2</v>
      </c>
      <c r="AJ42" s="45" t="s">
        <v>10218</v>
      </c>
      <c r="AK42" s="45" t="s">
        <v>10219</v>
      </c>
      <c r="AL42" s="45" t="s">
        <v>10220</v>
      </c>
      <c r="AM42" s="41">
        <v>44753.682638888888</v>
      </c>
      <c r="AN42" s="41">
        <v>44775.458333333343</v>
      </c>
    </row>
    <row r="43" spans="1:40" ht="15.6" customHeight="1">
      <c r="D43" s="38">
        <v>41</v>
      </c>
      <c r="E43" s="39">
        <v>4580</v>
      </c>
      <c r="F43" s="40" t="s">
        <v>10221</v>
      </c>
      <c r="G43" s="40" t="s">
        <v>9936</v>
      </c>
      <c r="H43" s="40" t="s">
        <v>10222</v>
      </c>
      <c r="I43" s="39">
        <v>2</v>
      </c>
      <c r="J43" s="41">
        <v>44435.583333333343</v>
      </c>
      <c r="K43" s="41">
        <v>44608.458333333343</v>
      </c>
      <c r="M43" s="38">
        <v>7</v>
      </c>
      <c r="N43" s="55" t="s">
        <v>10223</v>
      </c>
      <c r="O43" s="55" t="s">
        <v>10224</v>
      </c>
      <c r="P43" s="55" t="s">
        <v>10024</v>
      </c>
      <c r="Q43" s="55" t="s">
        <v>10225</v>
      </c>
      <c r="R43" s="37">
        <v>2</v>
      </c>
      <c r="S43" s="41">
        <v>44432.541666666657</v>
      </c>
      <c r="T43" s="35" t="s">
        <v>78</v>
      </c>
      <c r="V43" s="38">
        <v>41</v>
      </c>
      <c r="W43" s="38" t="str">
        <f t="shared" si="4"/>
        <v>高雄市</v>
      </c>
      <c r="X43" s="45" t="s">
        <v>22</v>
      </c>
      <c r="Y43" s="45">
        <v>2</v>
      </c>
      <c r="Z43" s="45">
        <v>5036</v>
      </c>
      <c r="AA43" s="45" t="s">
        <v>10226</v>
      </c>
      <c r="AB43" s="45" t="s">
        <v>10227</v>
      </c>
      <c r="AC43" s="41">
        <v>44789.367361111108</v>
      </c>
      <c r="AD43" s="41">
        <v>44802.625</v>
      </c>
      <c r="AF43" s="38">
        <v>41</v>
      </c>
      <c r="AG43" s="38" t="str">
        <f t="shared" si="3"/>
        <v>新竹市</v>
      </c>
      <c r="AH43" s="45" t="s">
        <v>21</v>
      </c>
      <c r="AI43" s="46">
        <v>2</v>
      </c>
      <c r="AJ43" s="45" t="s">
        <v>10228</v>
      </c>
      <c r="AK43" s="45" t="s">
        <v>10229</v>
      </c>
      <c r="AL43" s="45" t="s">
        <v>10230</v>
      </c>
      <c r="AM43" s="41">
        <v>44763.665277777778</v>
      </c>
      <c r="AN43" s="41">
        <v>44781.625</v>
      </c>
    </row>
    <row r="44" spans="1:40" ht="15.6" customHeight="1">
      <c r="D44" s="38">
        <v>42</v>
      </c>
      <c r="E44" s="39">
        <v>4860</v>
      </c>
      <c r="F44" s="40" t="s">
        <v>10231</v>
      </c>
      <c r="G44" s="40" t="s">
        <v>9973</v>
      </c>
      <c r="H44" s="40" t="s">
        <v>10232</v>
      </c>
      <c r="I44" s="39">
        <v>2</v>
      </c>
      <c r="J44" s="41">
        <v>44431.395833333343</v>
      </c>
      <c r="K44" s="41">
        <v>44615.4375</v>
      </c>
      <c r="M44" s="38">
        <v>8</v>
      </c>
      <c r="N44" s="55" t="s">
        <v>10233</v>
      </c>
      <c r="O44" s="55" t="s">
        <v>10234</v>
      </c>
      <c r="P44" s="55" t="s">
        <v>9955</v>
      </c>
      <c r="Q44" s="55" t="s">
        <v>10026</v>
      </c>
      <c r="R44" s="37">
        <v>0</v>
      </c>
      <c r="S44" s="41">
        <v>44785</v>
      </c>
      <c r="T44" s="35" t="s">
        <v>78</v>
      </c>
      <c r="V44" s="38">
        <v>42</v>
      </c>
      <c r="W44" s="38" t="str">
        <f t="shared" si="4"/>
        <v>台北市</v>
      </c>
      <c r="X44" s="45" t="s">
        <v>22</v>
      </c>
      <c r="Y44" s="45">
        <v>2</v>
      </c>
      <c r="Z44" s="45">
        <v>5023</v>
      </c>
      <c r="AA44" s="45" t="s">
        <v>10235</v>
      </c>
      <c r="AB44" s="45" t="s">
        <v>10236</v>
      </c>
      <c r="AC44" s="41">
        <v>44784.495833333327</v>
      </c>
      <c r="AD44" s="41">
        <v>44803.458333333343</v>
      </c>
      <c r="AF44" s="38">
        <v>42</v>
      </c>
      <c r="AG44" s="38" t="str">
        <f t="shared" si="3"/>
        <v>新北市</v>
      </c>
      <c r="AH44" s="45" t="s">
        <v>21</v>
      </c>
      <c r="AI44" s="46">
        <v>2</v>
      </c>
      <c r="AJ44" s="45" t="s">
        <v>10237</v>
      </c>
      <c r="AK44" s="45" t="s">
        <v>10238</v>
      </c>
      <c r="AL44" s="45" t="s">
        <v>10239</v>
      </c>
      <c r="AM44" s="41">
        <v>44764.447222222218</v>
      </c>
      <c r="AN44" s="41">
        <v>44782.458333333343</v>
      </c>
    </row>
    <row r="45" spans="1:40" ht="15.6" customHeight="1">
      <c r="D45" s="38">
        <v>43</v>
      </c>
      <c r="E45" s="39">
        <v>4869</v>
      </c>
      <c r="F45" s="40" t="s">
        <v>10240</v>
      </c>
      <c r="G45" s="40" t="s">
        <v>9973</v>
      </c>
      <c r="H45" s="40" t="s">
        <v>10241</v>
      </c>
      <c r="I45" s="39">
        <v>2</v>
      </c>
      <c r="J45" s="41">
        <v>44431.395833333343</v>
      </c>
      <c r="K45" s="41">
        <v>44616.458333333343</v>
      </c>
      <c r="M45" s="38">
        <v>9</v>
      </c>
      <c r="N45" s="55" t="s">
        <v>10242</v>
      </c>
      <c r="O45" s="55" t="s">
        <v>10243</v>
      </c>
      <c r="P45" s="55" t="s">
        <v>9973</v>
      </c>
      <c r="Q45" s="55" t="s">
        <v>9974</v>
      </c>
      <c r="R45" s="37">
        <v>0</v>
      </c>
      <c r="S45" s="41">
        <v>44791</v>
      </c>
      <c r="T45" s="35" t="s">
        <v>78</v>
      </c>
      <c r="V45" s="38">
        <v>43</v>
      </c>
      <c r="W45" s="38" t="str">
        <f t="shared" si="4"/>
        <v>新北市</v>
      </c>
      <c r="X45" s="45" t="s">
        <v>22</v>
      </c>
      <c r="Y45" s="45">
        <v>2</v>
      </c>
      <c r="Z45" s="45">
        <v>5040</v>
      </c>
      <c r="AA45" s="45" t="s">
        <v>10244</v>
      </c>
      <c r="AB45" s="45" t="s">
        <v>10245</v>
      </c>
      <c r="AC45" s="41">
        <v>44790.572222222218</v>
      </c>
      <c r="AD45" s="41">
        <v>44809.458333333343</v>
      </c>
      <c r="AF45" s="38">
        <v>43</v>
      </c>
      <c r="AG45" s="38" t="str">
        <f t="shared" si="3"/>
        <v/>
      </c>
      <c r="AH45" s="45" t="s">
        <v>21</v>
      </c>
      <c r="AI45" s="46"/>
      <c r="AJ45" s="45">
        <v>2385</v>
      </c>
      <c r="AK45" s="45" t="s">
        <v>10246</v>
      </c>
      <c r="AL45" s="45" t="s">
        <v>10247</v>
      </c>
      <c r="AM45" s="41">
        <v>44755.374305555553</v>
      </c>
      <c r="AN45" s="41">
        <v>44782.625</v>
      </c>
    </row>
    <row r="46" spans="1:40" ht="15.6" customHeight="1">
      <c r="D46" s="38">
        <v>44</v>
      </c>
      <c r="E46" s="39">
        <v>3542</v>
      </c>
      <c r="F46" s="40" t="s">
        <v>10248</v>
      </c>
      <c r="G46" s="40" t="s">
        <v>10024</v>
      </c>
      <c r="H46" s="40" t="s">
        <v>10249</v>
      </c>
      <c r="I46" s="39">
        <v>2</v>
      </c>
      <c r="J46" s="41">
        <v>44432.541666666657</v>
      </c>
      <c r="K46" s="41">
        <v>44608.479166666657</v>
      </c>
      <c r="M46" s="38">
        <v>10</v>
      </c>
      <c r="N46" s="55" t="s">
        <v>10250</v>
      </c>
      <c r="O46" s="55" t="s">
        <v>10251</v>
      </c>
      <c r="P46" s="55" t="s">
        <v>9945</v>
      </c>
      <c r="Q46" s="55" t="s">
        <v>10018</v>
      </c>
      <c r="R46" s="37">
        <v>0</v>
      </c>
      <c r="S46" s="41">
        <v>44791</v>
      </c>
      <c r="T46" s="35" t="s">
        <v>78</v>
      </c>
      <c r="V46" s="38">
        <v>44</v>
      </c>
      <c r="W46" s="38" t="str">
        <f t="shared" si="4"/>
        <v>桃園市</v>
      </c>
      <c r="X46" s="45" t="s">
        <v>22</v>
      </c>
      <c r="Y46" s="45">
        <v>2</v>
      </c>
      <c r="Z46" s="45">
        <v>5034</v>
      </c>
      <c r="AA46" s="45" t="s">
        <v>10252</v>
      </c>
      <c r="AB46" s="45" t="s">
        <v>10253</v>
      </c>
      <c r="AC46" s="41">
        <v>44804.740972222222</v>
      </c>
      <c r="AD46" s="41">
        <v>44823.458333333343</v>
      </c>
      <c r="AF46" s="38">
        <v>44</v>
      </c>
      <c r="AG46" s="38" t="str">
        <f t="shared" si="3"/>
        <v/>
      </c>
      <c r="AH46" s="45" t="s">
        <v>21</v>
      </c>
      <c r="AI46" s="46">
        <v>1</v>
      </c>
      <c r="AJ46" s="45" t="s">
        <v>10254</v>
      </c>
      <c r="AK46" s="45" t="s">
        <v>10255</v>
      </c>
      <c r="AL46" s="45" t="s">
        <v>10256</v>
      </c>
      <c r="AM46" s="41">
        <v>44756.419444444437</v>
      </c>
      <c r="AN46" s="41">
        <v>44783.458333333343</v>
      </c>
    </row>
    <row r="47" spans="1:40" ht="15.6" customHeight="1">
      <c r="D47" s="38">
        <v>45</v>
      </c>
      <c r="E47" s="39">
        <v>2562</v>
      </c>
      <c r="F47" s="40" t="s">
        <v>10257</v>
      </c>
      <c r="G47" s="40" t="s">
        <v>9973</v>
      </c>
      <c r="H47" s="40" t="s">
        <v>10258</v>
      </c>
      <c r="I47" s="39">
        <v>2</v>
      </c>
      <c r="J47" s="41">
        <v>44433.416666666657</v>
      </c>
      <c r="K47" s="41">
        <v>44610.451388888891</v>
      </c>
      <c r="M47" s="38">
        <v>11</v>
      </c>
      <c r="N47" s="55" t="s">
        <v>10259</v>
      </c>
      <c r="O47" s="55" t="s">
        <v>10260</v>
      </c>
      <c r="P47" s="55" t="s">
        <v>10033</v>
      </c>
      <c r="Q47" s="55" t="s">
        <v>10044</v>
      </c>
      <c r="R47" s="37">
        <v>2</v>
      </c>
      <c r="S47" s="41">
        <v>44792</v>
      </c>
      <c r="T47" s="35" t="s">
        <v>78</v>
      </c>
      <c r="V47" s="38">
        <v>45</v>
      </c>
      <c r="W47" s="38" t="str">
        <f t="shared" si="4"/>
        <v>桃園市</v>
      </c>
      <c r="X47" s="45" t="s">
        <v>22</v>
      </c>
      <c r="Y47" s="45">
        <v>2</v>
      </c>
      <c r="Z47" s="45">
        <v>5033</v>
      </c>
      <c r="AA47" s="45" t="s">
        <v>10261</v>
      </c>
      <c r="AB47" s="45" t="s">
        <v>10262</v>
      </c>
      <c r="AC47" s="41">
        <v>44810.676388888889</v>
      </c>
      <c r="AD47" s="41">
        <v>44831.458333333343</v>
      </c>
      <c r="AF47" s="38">
        <v>45</v>
      </c>
      <c r="AG47" s="38" t="str">
        <f t="shared" si="3"/>
        <v>台南市</v>
      </c>
      <c r="AH47" s="45" t="s">
        <v>21</v>
      </c>
      <c r="AI47" s="46">
        <v>2</v>
      </c>
      <c r="AJ47" s="45">
        <v>4613</v>
      </c>
      <c r="AK47" s="45" t="s">
        <v>10263</v>
      </c>
      <c r="AL47" s="45" t="s">
        <v>10264</v>
      </c>
      <c r="AM47" s="41">
        <v>44769.338194444441</v>
      </c>
      <c r="AN47" s="41">
        <v>44790.458333333343</v>
      </c>
    </row>
    <row r="48" spans="1:40" ht="15.6" customHeight="1">
      <c r="D48" s="38">
        <v>46</v>
      </c>
      <c r="E48" s="39">
        <v>2282</v>
      </c>
      <c r="F48" s="40" t="s">
        <v>10265</v>
      </c>
      <c r="G48" s="40" t="s">
        <v>9973</v>
      </c>
      <c r="H48" s="40" t="s">
        <v>9974</v>
      </c>
      <c r="I48" s="39">
        <v>2</v>
      </c>
      <c r="J48" s="41">
        <v>44434.395833333343</v>
      </c>
      <c r="K48" s="41">
        <v>44614.4375</v>
      </c>
      <c r="M48" s="38">
        <v>12</v>
      </c>
      <c r="N48" s="55" t="s">
        <v>10266</v>
      </c>
      <c r="O48" s="55" t="s">
        <v>10267</v>
      </c>
      <c r="P48" s="55" t="s">
        <v>9936</v>
      </c>
      <c r="Q48" s="55" t="s">
        <v>10268</v>
      </c>
      <c r="R48" s="37">
        <v>0</v>
      </c>
      <c r="S48" s="41">
        <v>44796</v>
      </c>
      <c r="T48" s="35" t="s">
        <v>78</v>
      </c>
      <c r="V48" s="38">
        <v>46</v>
      </c>
      <c r="W48" s="38" t="str">
        <f t="shared" si="4"/>
        <v>台南市</v>
      </c>
      <c r="X48" s="45" t="s">
        <v>22</v>
      </c>
      <c r="Y48" s="45">
        <v>2</v>
      </c>
      <c r="Z48" s="45">
        <v>5037</v>
      </c>
      <c r="AA48" s="45" t="s">
        <v>10269</v>
      </c>
      <c r="AB48" s="45" t="s">
        <v>10270</v>
      </c>
      <c r="AC48" s="41">
        <v>44805.624305555553</v>
      </c>
      <c r="AD48" s="41">
        <v>44832.625</v>
      </c>
      <c r="AF48" s="38">
        <v>46</v>
      </c>
      <c r="AG48" s="38" t="str">
        <f t="shared" si="3"/>
        <v/>
      </c>
      <c r="AH48" s="45" t="s">
        <v>21</v>
      </c>
      <c r="AI48" s="46"/>
      <c r="AJ48" s="45">
        <v>4985</v>
      </c>
      <c r="AK48" s="45" t="s">
        <v>8728</v>
      </c>
      <c r="AL48" s="45" t="s">
        <v>8729</v>
      </c>
      <c r="AM48" s="41">
        <v>44775.700694444437</v>
      </c>
      <c r="AN48" s="41">
        <v>44791.625</v>
      </c>
    </row>
    <row r="49" spans="4:40" ht="15.6" customHeight="1">
      <c r="D49" s="38">
        <v>47</v>
      </c>
      <c r="E49" s="39">
        <v>2166</v>
      </c>
      <c r="F49" s="40" t="s">
        <v>10271</v>
      </c>
      <c r="G49" s="40" t="s">
        <v>9973</v>
      </c>
      <c r="H49" s="40" t="s">
        <v>10137</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10272</v>
      </c>
      <c r="AB49" s="45" t="s">
        <v>10273</v>
      </c>
      <c r="AC49" s="41">
        <v>44811.501388888893</v>
      </c>
      <c r="AD49" s="41">
        <v>44832.625</v>
      </c>
      <c r="AF49" s="38">
        <v>47</v>
      </c>
      <c r="AG49" s="38" t="str">
        <f t="shared" si="3"/>
        <v>新北市</v>
      </c>
      <c r="AH49" s="45" t="s">
        <v>21</v>
      </c>
      <c r="AI49" s="46">
        <v>2</v>
      </c>
      <c r="AJ49" s="45">
        <v>4836</v>
      </c>
      <c r="AK49" s="45" t="s">
        <v>10274</v>
      </c>
      <c r="AL49" s="45" t="s">
        <v>10275</v>
      </c>
      <c r="AM49" s="41">
        <v>44774.67291666667</v>
      </c>
      <c r="AN49" s="41">
        <v>44796.458333333343</v>
      </c>
    </row>
    <row r="50" spans="4:40" ht="15.6" customHeight="1">
      <c r="D50" s="38">
        <v>48</v>
      </c>
      <c r="E50" s="39">
        <v>4876</v>
      </c>
      <c r="F50" s="40" t="s">
        <v>10276</v>
      </c>
      <c r="G50" s="40" t="s">
        <v>10049</v>
      </c>
      <c r="H50" s="40" t="s">
        <v>10277</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10278</v>
      </c>
      <c r="AB50" s="45" t="s">
        <v>10279</v>
      </c>
      <c r="AC50" s="41">
        <v>44823.37777777778</v>
      </c>
      <c r="AD50" s="41">
        <v>44838.625</v>
      </c>
      <c r="AF50" s="38">
        <v>48</v>
      </c>
      <c r="AG50" s="38" t="str">
        <f t="shared" si="3"/>
        <v>台中市</v>
      </c>
      <c r="AH50" s="45" t="s">
        <v>21</v>
      </c>
      <c r="AI50" s="46">
        <v>2</v>
      </c>
      <c r="AJ50" s="45" t="s">
        <v>10042</v>
      </c>
      <c r="AK50" s="45" t="s">
        <v>10043</v>
      </c>
      <c r="AL50" s="45" t="s">
        <v>10280</v>
      </c>
      <c r="AM50" s="41">
        <v>44770.402083333327</v>
      </c>
      <c r="AN50" s="41">
        <v>44797.625</v>
      </c>
    </row>
    <row r="51" spans="4:40" ht="18" customHeight="1">
      <c r="D51" s="38">
        <v>49</v>
      </c>
      <c r="E51" s="39">
        <v>4644</v>
      </c>
      <c r="F51" s="40" t="s">
        <v>10281</v>
      </c>
      <c r="G51" s="40" t="s">
        <v>9915</v>
      </c>
      <c r="H51" s="40" t="s">
        <v>9916</v>
      </c>
      <c r="I51" s="39">
        <v>2</v>
      </c>
      <c r="J51" s="41">
        <v>44440.416666666657</v>
      </c>
      <c r="K51" s="41">
        <v>44607.416666666657</v>
      </c>
      <c r="M51" s="474" t="s">
        <v>10282</v>
      </c>
      <c r="N51" s="475"/>
      <c r="O51" s="475"/>
      <c r="P51" s="475"/>
      <c r="Q51" s="475"/>
      <c r="R51" s="475"/>
      <c r="S51" s="475"/>
      <c r="T51" s="58"/>
      <c r="V51" s="38">
        <v>49</v>
      </c>
      <c r="W51" s="38" t="str">
        <f t="shared" si="4"/>
        <v>台北市</v>
      </c>
      <c r="X51" s="45" t="s">
        <v>22</v>
      </c>
      <c r="Y51" s="45">
        <v>2</v>
      </c>
      <c r="Z51" s="45">
        <v>5006</v>
      </c>
      <c r="AA51" s="45" t="s">
        <v>10283</v>
      </c>
      <c r="AB51" s="45" t="s">
        <v>10284</v>
      </c>
      <c r="AC51" s="41">
        <v>44833.442361111112</v>
      </c>
      <c r="AD51" s="41">
        <v>44846.625</v>
      </c>
      <c r="AF51" s="38">
        <v>49</v>
      </c>
      <c r="AG51" s="38" t="str">
        <f t="shared" si="3"/>
        <v/>
      </c>
      <c r="AH51" s="45" t="s">
        <v>21</v>
      </c>
      <c r="AI51" s="46"/>
      <c r="AJ51" s="45">
        <v>4149</v>
      </c>
      <c r="AK51" s="45" t="s">
        <v>10285</v>
      </c>
      <c r="AL51" s="45" t="s">
        <v>10286</v>
      </c>
      <c r="AM51" s="41">
        <v>44783.388194444437</v>
      </c>
      <c r="AN51" s="41">
        <v>44798.458333333343</v>
      </c>
    </row>
    <row r="52" spans="4:40" ht="15.6" customHeight="1">
      <c r="D52" s="38">
        <v>50</v>
      </c>
      <c r="E52" s="39">
        <v>4657</v>
      </c>
      <c r="F52" s="40" t="s">
        <v>10287</v>
      </c>
      <c r="G52" s="40" t="s">
        <v>9915</v>
      </c>
      <c r="H52" s="40" t="s">
        <v>10100</v>
      </c>
      <c r="I52" s="39">
        <v>2</v>
      </c>
      <c r="J52" s="41">
        <v>44441.416666666657</v>
      </c>
      <c r="K52" s="41">
        <v>44578.479166666657</v>
      </c>
      <c r="M52" s="32" t="s">
        <v>244</v>
      </c>
      <c r="N52" s="32" t="s">
        <v>135</v>
      </c>
      <c r="O52" s="32" t="s">
        <v>136</v>
      </c>
      <c r="P52" s="32" t="s">
        <v>9905</v>
      </c>
      <c r="Q52" s="32" t="s">
        <v>9906</v>
      </c>
      <c r="R52" s="32" t="s">
        <v>9907</v>
      </c>
      <c r="S52" s="32" t="s">
        <v>9909</v>
      </c>
      <c r="T52" s="58"/>
      <c r="V52" s="38">
        <v>50</v>
      </c>
      <c r="W52" s="38" t="str">
        <f t="shared" si="4"/>
        <v>彰化縣</v>
      </c>
      <c r="X52" s="45" t="s">
        <v>22</v>
      </c>
      <c r="Y52" s="45">
        <v>2</v>
      </c>
      <c r="Z52" s="45">
        <v>5032</v>
      </c>
      <c r="AA52" s="45" t="s">
        <v>10288</v>
      </c>
      <c r="AB52" s="45" t="s">
        <v>10289</v>
      </c>
      <c r="AC52" s="41">
        <v>44837.378472222219</v>
      </c>
      <c r="AD52" s="41">
        <v>44847.625</v>
      </c>
      <c r="AF52" s="38">
        <v>50</v>
      </c>
      <c r="AG52" s="38"/>
      <c r="AH52" s="45" t="s">
        <v>21</v>
      </c>
      <c r="AI52" s="46"/>
      <c r="AJ52" s="45">
        <v>3890</v>
      </c>
      <c r="AK52" s="45" t="s">
        <v>327</v>
      </c>
      <c r="AL52" s="45" t="s">
        <v>8298</v>
      </c>
      <c r="AM52" s="41">
        <v>44806.726388888892</v>
      </c>
      <c r="AN52" s="41">
        <v>44806.770833333343</v>
      </c>
    </row>
    <row r="53" spans="4:40" ht="15.6" customHeight="1">
      <c r="D53" s="38">
        <v>51</v>
      </c>
      <c r="E53" s="39">
        <v>4013</v>
      </c>
      <c r="F53" s="40" t="s">
        <v>10290</v>
      </c>
      <c r="G53" s="40" t="s">
        <v>8680</v>
      </c>
      <c r="H53" s="40" t="s">
        <v>10291</v>
      </c>
      <c r="I53" s="39">
        <v>2</v>
      </c>
      <c r="J53" s="41">
        <v>44442.416666666657</v>
      </c>
      <c r="K53" s="41">
        <v>44609.4375</v>
      </c>
      <c r="M53" s="38">
        <v>1</v>
      </c>
      <c r="N53" s="38" t="s">
        <v>10292</v>
      </c>
      <c r="O53" s="55" t="s">
        <v>9938</v>
      </c>
      <c r="P53" s="55" t="s">
        <v>9915</v>
      </c>
      <c r="Q53" s="55" t="s">
        <v>9916</v>
      </c>
      <c r="R53" s="37">
        <v>0</v>
      </c>
      <c r="S53" s="41">
        <v>45078.416666666657</v>
      </c>
      <c r="T53" s="58" t="s">
        <v>58</v>
      </c>
      <c r="V53" s="38">
        <v>51</v>
      </c>
      <c r="W53" s="38" t="str">
        <f t="shared" si="4"/>
        <v>台北市</v>
      </c>
      <c r="X53" s="45" t="s">
        <v>22</v>
      </c>
      <c r="Y53" s="45">
        <v>2</v>
      </c>
      <c r="Z53" s="45">
        <v>5018</v>
      </c>
      <c r="AA53" s="45" t="s">
        <v>10293</v>
      </c>
      <c r="AB53" s="45" t="s">
        <v>10294</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10295</v>
      </c>
      <c r="AL53" s="45" t="s">
        <v>10296</v>
      </c>
      <c r="AM53" s="41">
        <v>44790.650694444441</v>
      </c>
      <c r="AN53" s="41">
        <v>44810.458333333343</v>
      </c>
    </row>
    <row r="54" spans="4:40" ht="15.6" customHeight="1">
      <c r="D54" s="38">
        <v>52</v>
      </c>
      <c r="E54" s="39">
        <v>3147</v>
      </c>
      <c r="F54" s="40" t="s">
        <v>1000</v>
      </c>
      <c r="G54" s="40" t="s">
        <v>8680</v>
      </c>
      <c r="H54" s="40" t="s">
        <v>14</v>
      </c>
      <c r="I54" s="39">
        <v>2</v>
      </c>
      <c r="J54" s="41">
        <v>44438.583333333343</v>
      </c>
      <c r="K54" s="41">
        <v>44617.416666666657</v>
      </c>
      <c r="M54" s="38">
        <v>2</v>
      </c>
      <c r="N54" s="38" t="s">
        <v>10297</v>
      </c>
      <c r="O54" s="55" t="s">
        <v>10298</v>
      </c>
      <c r="P54" s="55" t="s">
        <v>8680</v>
      </c>
      <c r="Q54" s="55" t="s">
        <v>10</v>
      </c>
      <c r="R54" s="37">
        <v>0</v>
      </c>
      <c r="S54" s="41">
        <v>45134.625</v>
      </c>
      <c r="T54" s="58" t="s">
        <v>58</v>
      </c>
      <c r="V54" s="38">
        <v>52</v>
      </c>
      <c r="W54" s="38" t="str">
        <f t="shared" si="4"/>
        <v>桃園市</v>
      </c>
      <c r="X54" s="45" t="s">
        <v>22</v>
      </c>
      <c r="Y54" s="45">
        <v>2</v>
      </c>
      <c r="Z54" s="45">
        <v>4964</v>
      </c>
      <c r="AA54" s="45" t="s">
        <v>10299</v>
      </c>
      <c r="AB54" s="45" t="s">
        <v>10300</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10301</v>
      </c>
      <c r="AL54" s="45" t="s">
        <v>10302</v>
      </c>
      <c r="AM54" s="41">
        <v>44782.417361111111</v>
      </c>
      <c r="AN54" s="41">
        <v>44811.375</v>
      </c>
    </row>
    <row r="55" spans="4:40" ht="15.6" customHeight="1">
      <c r="D55" s="38">
        <v>53</v>
      </c>
      <c r="E55" s="39">
        <v>4640</v>
      </c>
      <c r="F55" s="40" t="s">
        <v>10303</v>
      </c>
      <c r="G55" s="40" t="s">
        <v>9915</v>
      </c>
      <c r="H55" s="40" t="s">
        <v>9993</v>
      </c>
      <c r="I55" s="39">
        <v>2</v>
      </c>
      <c r="J55" s="41">
        <v>44440.375</v>
      </c>
      <c r="K55" s="41">
        <v>44616.4375</v>
      </c>
      <c r="M55" s="38">
        <v>3</v>
      </c>
      <c r="N55" s="38" t="s">
        <v>10304</v>
      </c>
      <c r="O55" s="55" t="s">
        <v>10305</v>
      </c>
      <c r="P55" s="55" t="s">
        <v>10016</v>
      </c>
      <c r="Q55" s="55" t="s">
        <v>10268</v>
      </c>
      <c r="R55" s="37">
        <v>0</v>
      </c>
      <c r="S55" s="41">
        <v>45148.458333333343</v>
      </c>
      <c r="T55" s="58" t="s">
        <v>58</v>
      </c>
      <c r="V55" s="38">
        <v>53</v>
      </c>
      <c r="W55" s="38" t="str">
        <f t="shared" si="4"/>
        <v>台南市</v>
      </c>
      <c r="X55" s="45" t="s">
        <v>22</v>
      </c>
      <c r="Y55" s="45">
        <v>2</v>
      </c>
      <c r="Z55" s="45">
        <v>5044</v>
      </c>
      <c r="AA55" s="45" t="s">
        <v>10306</v>
      </c>
      <c r="AB55" s="45" t="s">
        <v>10307</v>
      </c>
      <c r="AC55" s="41">
        <v>44848.607638888891</v>
      </c>
      <c r="AD55" s="41">
        <v>44865.625</v>
      </c>
      <c r="AF55" s="38">
        <v>53</v>
      </c>
      <c r="AG55" s="38" t="str">
        <f t="shared" si="5"/>
        <v>桃園市</v>
      </c>
      <c r="AH55" s="45" t="s">
        <v>21</v>
      </c>
      <c r="AI55" s="46">
        <v>2</v>
      </c>
      <c r="AJ55" s="45">
        <v>4236</v>
      </c>
      <c r="AK55" s="45" t="s">
        <v>10308</v>
      </c>
      <c r="AL55" s="45" t="s">
        <v>10309</v>
      </c>
      <c r="AM55" s="41">
        <v>44805.604166666657</v>
      </c>
      <c r="AN55" s="41">
        <v>44819.625</v>
      </c>
    </row>
    <row r="56" spans="4:40" ht="15.6" customHeight="1">
      <c r="D56" s="38">
        <v>54</v>
      </c>
      <c r="E56" s="39">
        <v>4647</v>
      </c>
      <c r="F56" s="40" t="s">
        <v>10310</v>
      </c>
      <c r="G56" s="40" t="s">
        <v>9915</v>
      </c>
      <c r="H56" s="40" t="s">
        <v>9993</v>
      </c>
      <c r="I56" s="39">
        <v>2</v>
      </c>
      <c r="J56" s="41">
        <v>44440.583333333343</v>
      </c>
      <c r="K56" s="41">
        <v>44606.458333333343</v>
      </c>
      <c r="M56" s="38">
        <v>4</v>
      </c>
      <c r="N56" s="46" t="s">
        <v>10311</v>
      </c>
      <c r="O56" s="45" t="s">
        <v>10312</v>
      </c>
      <c r="P56" s="59" t="s">
        <v>9971</v>
      </c>
      <c r="Q56" s="59" t="s">
        <v>10313</v>
      </c>
      <c r="R56" s="37">
        <v>0</v>
      </c>
      <c r="S56" s="41">
        <v>45293.458333333343</v>
      </c>
      <c r="T56" s="58" t="s">
        <v>58</v>
      </c>
      <c r="V56" s="38">
        <v>54</v>
      </c>
      <c r="W56" s="38" t="str">
        <f t="shared" si="4"/>
        <v>台北市</v>
      </c>
      <c r="X56" s="45" t="s">
        <v>22</v>
      </c>
      <c r="Y56" s="45">
        <v>2</v>
      </c>
      <c r="Z56" s="45">
        <v>4972</v>
      </c>
      <c r="AA56" s="45" t="s">
        <v>10314</v>
      </c>
      <c r="AB56" s="45" t="s">
        <v>10315</v>
      </c>
      <c r="AC56" s="41">
        <v>44847.427083333343</v>
      </c>
      <c r="AD56" s="41">
        <v>44873.458333333343</v>
      </c>
      <c r="AF56" s="38">
        <v>54</v>
      </c>
      <c r="AG56" s="38" t="str">
        <f t="shared" si="5"/>
        <v>台北市</v>
      </c>
      <c r="AH56" s="45" t="s">
        <v>21</v>
      </c>
      <c r="AI56" s="46">
        <v>2</v>
      </c>
      <c r="AJ56" s="45">
        <v>3899</v>
      </c>
      <c r="AK56" s="45" t="s">
        <v>10316</v>
      </c>
      <c r="AL56" s="45" t="s">
        <v>10317</v>
      </c>
      <c r="AM56" s="41">
        <v>44790.658333333333</v>
      </c>
      <c r="AN56" s="41">
        <v>44820.458333333343</v>
      </c>
    </row>
    <row r="57" spans="4:40" ht="15.6" customHeight="1">
      <c r="D57" s="38">
        <v>55</v>
      </c>
      <c r="E57" s="39">
        <v>4883</v>
      </c>
      <c r="F57" s="40" t="s">
        <v>10318</v>
      </c>
      <c r="G57" s="40" t="s">
        <v>9915</v>
      </c>
      <c r="H57" s="40" t="s">
        <v>9993</v>
      </c>
      <c r="I57" s="39">
        <v>2</v>
      </c>
      <c r="J57" s="41">
        <v>44440.583333333343</v>
      </c>
      <c r="K57" s="41">
        <v>44616.416666666657</v>
      </c>
      <c r="M57" s="38">
        <v>5</v>
      </c>
      <c r="N57" s="46" t="s">
        <v>10319</v>
      </c>
      <c r="O57" s="45" t="s">
        <v>10320</v>
      </c>
      <c r="P57" s="59" t="s">
        <v>9915</v>
      </c>
      <c r="Q57" s="59" t="s">
        <v>9916</v>
      </c>
      <c r="R57" s="37">
        <v>0</v>
      </c>
      <c r="S57" s="41">
        <v>45309</v>
      </c>
      <c r="T57" s="58" t="s">
        <v>58</v>
      </c>
      <c r="V57" s="38">
        <v>55</v>
      </c>
      <c r="W57" s="38" t="str">
        <f t="shared" si="4"/>
        <v>新北市</v>
      </c>
      <c r="X57" s="45" t="s">
        <v>22</v>
      </c>
      <c r="Y57" s="45">
        <v>2</v>
      </c>
      <c r="Z57" s="45">
        <v>5046</v>
      </c>
      <c r="AA57" s="45" t="s">
        <v>10321</v>
      </c>
      <c r="AB57" s="45" t="s">
        <v>10322</v>
      </c>
      <c r="AC57" s="41">
        <v>44866.385416666657</v>
      </c>
      <c r="AD57" s="41">
        <v>44886.458333333343</v>
      </c>
      <c r="AF57" s="38">
        <v>55</v>
      </c>
      <c r="AG57" s="38" t="str">
        <f t="shared" si="5"/>
        <v>台北市</v>
      </c>
      <c r="AH57" s="45" t="s">
        <v>21</v>
      </c>
      <c r="AI57" s="46">
        <v>2</v>
      </c>
      <c r="AJ57" s="45">
        <v>2982</v>
      </c>
      <c r="AK57" s="45" t="s">
        <v>10323</v>
      </c>
      <c r="AL57" s="45" t="s">
        <v>10324</v>
      </c>
      <c r="AM57" s="41">
        <v>44806.474305555559</v>
      </c>
      <c r="AN57" s="41">
        <v>44824.458333333343</v>
      </c>
    </row>
    <row r="58" spans="4:40" ht="15.6" customHeight="1">
      <c r="D58" s="38">
        <v>56</v>
      </c>
      <c r="E58" s="39">
        <v>4845</v>
      </c>
      <c r="F58" s="40" t="s">
        <v>942</v>
      </c>
      <c r="G58" s="40" t="s">
        <v>8680</v>
      </c>
      <c r="H58" s="40" t="s">
        <v>1</v>
      </c>
      <c r="I58" s="39">
        <v>2</v>
      </c>
      <c r="J58" s="41">
        <v>44441.583333333343</v>
      </c>
      <c r="K58" s="41">
        <v>44580.541666666657</v>
      </c>
      <c r="M58" s="38">
        <v>6</v>
      </c>
      <c r="N58" s="46" t="s">
        <v>10325</v>
      </c>
      <c r="O58" s="45" t="s">
        <v>10326</v>
      </c>
      <c r="P58" s="59" t="s">
        <v>9915</v>
      </c>
      <c r="Q58" s="59" t="s">
        <v>9993</v>
      </c>
      <c r="R58" s="37">
        <v>0</v>
      </c>
      <c r="S58" s="41">
        <v>45316</v>
      </c>
      <c r="T58" s="58" t="s">
        <v>58</v>
      </c>
      <c r="V58" s="38">
        <v>56</v>
      </c>
      <c r="W58" s="38" t="str">
        <f t="shared" si="4"/>
        <v>桃園市</v>
      </c>
      <c r="X58" s="45" t="s">
        <v>22</v>
      </c>
      <c r="Y58" s="45">
        <v>2</v>
      </c>
      <c r="Z58" s="45">
        <v>4896</v>
      </c>
      <c r="AA58" s="45" t="s">
        <v>10327</v>
      </c>
      <c r="AB58" s="45" t="s">
        <v>10328</v>
      </c>
      <c r="AC58" s="41">
        <v>44875.711805555547</v>
      </c>
      <c r="AD58" s="41">
        <v>44893.458333333343</v>
      </c>
      <c r="AF58" s="38">
        <v>56</v>
      </c>
      <c r="AG58" s="38" t="str">
        <f t="shared" si="5"/>
        <v>高雄市</v>
      </c>
      <c r="AH58" s="45" t="s">
        <v>21</v>
      </c>
      <c r="AI58" s="46">
        <v>2</v>
      </c>
      <c r="AJ58" s="45">
        <v>4860</v>
      </c>
      <c r="AK58" s="45" t="s">
        <v>10231</v>
      </c>
      <c r="AL58" s="45" t="s">
        <v>10329</v>
      </c>
      <c r="AM58" s="41">
        <v>44816.571527777778</v>
      </c>
      <c r="AN58" s="41">
        <v>44826.458333333343</v>
      </c>
    </row>
    <row r="59" spans="4:40" ht="15.6" customHeight="1">
      <c r="D59" s="38">
        <v>57</v>
      </c>
      <c r="E59" s="39">
        <v>2677</v>
      </c>
      <c r="F59" s="40" t="s">
        <v>9959</v>
      </c>
      <c r="G59" s="40" t="s">
        <v>8680</v>
      </c>
      <c r="H59" s="40" t="s">
        <v>10</v>
      </c>
      <c r="I59" s="39">
        <v>2</v>
      </c>
      <c r="J59" s="41">
        <v>44442.583333333343</v>
      </c>
      <c r="K59" s="41">
        <v>44614.458333333343</v>
      </c>
      <c r="M59" s="38">
        <v>7</v>
      </c>
      <c r="N59" s="46" t="s">
        <v>68</v>
      </c>
      <c r="O59" s="45" t="s">
        <v>1803</v>
      </c>
      <c r="P59" s="59" t="s">
        <v>8680</v>
      </c>
      <c r="Q59" s="59" t="s">
        <v>13</v>
      </c>
      <c r="R59" s="37">
        <v>0</v>
      </c>
      <c r="S59" s="41">
        <v>45307</v>
      </c>
      <c r="T59" s="58" t="s">
        <v>58</v>
      </c>
      <c r="V59" s="38">
        <v>57</v>
      </c>
      <c r="W59" s="38" t="str">
        <f t="shared" si="4"/>
        <v>新竹市</v>
      </c>
      <c r="X59" s="45" t="s">
        <v>22</v>
      </c>
      <c r="Y59" s="45">
        <v>2</v>
      </c>
      <c r="Z59" s="45">
        <v>5028</v>
      </c>
      <c r="AA59" s="45" t="s">
        <v>10330</v>
      </c>
      <c r="AB59" s="45" t="s">
        <v>10331</v>
      </c>
      <c r="AC59" s="41">
        <v>44880.449305555558</v>
      </c>
      <c r="AD59" s="41">
        <v>44896.458333333343</v>
      </c>
      <c r="AF59" s="38">
        <v>57</v>
      </c>
      <c r="AG59" s="38" t="str">
        <f t="shared" si="5"/>
        <v>台北市</v>
      </c>
      <c r="AH59" s="45" t="s">
        <v>21</v>
      </c>
      <c r="AI59" s="46">
        <v>2</v>
      </c>
      <c r="AJ59" s="45">
        <v>4893</v>
      </c>
      <c r="AK59" s="45" t="s">
        <v>10332</v>
      </c>
      <c r="AL59" s="45" t="s">
        <v>10333</v>
      </c>
      <c r="AM59" s="41">
        <v>44819.660416666673</v>
      </c>
      <c r="AN59" s="41">
        <v>44839.375</v>
      </c>
    </row>
    <row r="60" spans="4:40" ht="15.6" customHeight="1">
      <c r="D60" s="38">
        <v>58</v>
      </c>
      <c r="E60" s="39">
        <v>4908</v>
      </c>
      <c r="F60" s="40" t="s">
        <v>10334</v>
      </c>
      <c r="G60" s="40" t="s">
        <v>9936</v>
      </c>
      <c r="H60" s="40" t="s">
        <v>10063</v>
      </c>
      <c r="I60" s="39">
        <v>2</v>
      </c>
      <c r="J60" s="41">
        <v>44439.583333333343</v>
      </c>
      <c r="K60" s="41">
        <v>44606.4375</v>
      </c>
      <c r="M60" s="38">
        <v>8</v>
      </c>
      <c r="N60" s="46" t="s">
        <v>69</v>
      </c>
      <c r="O60" s="45" t="s">
        <v>1809</v>
      </c>
      <c r="P60" s="59" t="s">
        <v>8680</v>
      </c>
      <c r="Q60" s="59" t="s">
        <v>13</v>
      </c>
      <c r="R60" s="37">
        <v>0</v>
      </c>
      <c r="S60" s="41">
        <v>45307</v>
      </c>
      <c r="T60" s="58" t="s">
        <v>58</v>
      </c>
      <c r="V60" s="38">
        <v>58</v>
      </c>
      <c r="W60" s="38" t="str">
        <f t="shared" si="4"/>
        <v>彰化縣</v>
      </c>
      <c r="X60" s="45" t="s">
        <v>22</v>
      </c>
      <c r="Y60" s="45">
        <v>2</v>
      </c>
      <c r="Z60" s="45">
        <v>4990</v>
      </c>
      <c r="AA60" s="45" t="s">
        <v>10335</v>
      </c>
      <c r="AB60" s="45" t="s">
        <v>10336</v>
      </c>
      <c r="AC60" s="41">
        <v>44882.509722222218</v>
      </c>
      <c r="AD60" s="41">
        <v>44900.625</v>
      </c>
      <c r="AF60" s="38">
        <v>58</v>
      </c>
      <c r="AG60" s="38" t="str">
        <f t="shared" si="5"/>
        <v>新北市</v>
      </c>
      <c r="AH60" s="45" t="s">
        <v>21</v>
      </c>
      <c r="AI60" s="46">
        <v>2</v>
      </c>
      <c r="AJ60" s="45">
        <v>4328</v>
      </c>
      <c r="AK60" s="45" t="s">
        <v>10337</v>
      </c>
      <c r="AL60" s="45" t="s">
        <v>10338</v>
      </c>
      <c r="AM60" s="41">
        <v>44816.48333333333</v>
      </c>
      <c r="AN60" s="41">
        <v>44840.625</v>
      </c>
    </row>
    <row r="61" spans="4:40" ht="15.6" customHeight="1">
      <c r="D61" s="38">
        <v>59</v>
      </c>
      <c r="E61" s="39">
        <v>4828</v>
      </c>
      <c r="F61" s="40" t="s">
        <v>10339</v>
      </c>
      <c r="G61" s="40" t="s">
        <v>9999</v>
      </c>
      <c r="H61" s="40" t="s">
        <v>10340</v>
      </c>
      <c r="I61" s="39">
        <v>2</v>
      </c>
      <c r="J61" s="41">
        <v>44440.583333333343</v>
      </c>
      <c r="K61" s="41">
        <v>44609.458333333343</v>
      </c>
      <c r="M61" s="38">
        <v>9</v>
      </c>
      <c r="N61" s="46" t="s">
        <v>79</v>
      </c>
      <c r="O61" s="45" t="s">
        <v>2178</v>
      </c>
      <c r="P61" s="59" t="s">
        <v>8680</v>
      </c>
      <c r="Q61" s="59" t="s">
        <v>14</v>
      </c>
      <c r="R61" s="37">
        <v>0</v>
      </c>
      <c r="S61" s="41">
        <v>45310</v>
      </c>
      <c r="T61" s="58" t="s">
        <v>58</v>
      </c>
      <c r="V61" s="38">
        <v>59</v>
      </c>
      <c r="W61" s="38" t="str">
        <f t="shared" si="4"/>
        <v>宜蘭縣</v>
      </c>
      <c r="X61" s="45" t="s">
        <v>22</v>
      </c>
      <c r="Y61" s="45">
        <v>2</v>
      </c>
      <c r="Z61" s="45">
        <v>5049</v>
      </c>
      <c r="AA61" s="45" t="s">
        <v>10341</v>
      </c>
      <c r="AB61" s="45" t="s">
        <v>10342</v>
      </c>
      <c r="AC61" s="41">
        <v>44889.567361111112</v>
      </c>
      <c r="AD61" s="41">
        <v>44908.458333333343</v>
      </c>
      <c r="AF61" s="38">
        <v>59</v>
      </c>
      <c r="AG61" s="38" t="str">
        <f t="shared" si="5"/>
        <v>台北市</v>
      </c>
      <c r="AH61" s="45" t="s">
        <v>21</v>
      </c>
      <c r="AI61" s="46">
        <v>2</v>
      </c>
      <c r="AJ61" s="45">
        <v>2228</v>
      </c>
      <c r="AK61" s="45" t="s">
        <v>10343</v>
      </c>
      <c r="AL61" s="45" t="s">
        <v>10344</v>
      </c>
      <c r="AM61" s="41">
        <v>44820.688194444447</v>
      </c>
      <c r="AN61" s="41">
        <v>44854.458333333343</v>
      </c>
    </row>
    <row r="62" spans="4:40" ht="15.6" customHeight="1">
      <c r="D62" s="38">
        <v>60</v>
      </c>
      <c r="E62" s="39">
        <v>4882</v>
      </c>
      <c r="F62" s="40" t="s">
        <v>10345</v>
      </c>
      <c r="G62" s="40" t="s">
        <v>9936</v>
      </c>
      <c r="H62" s="40" t="s">
        <v>10346</v>
      </c>
      <c r="I62" s="39">
        <v>2</v>
      </c>
      <c r="J62" s="41">
        <v>44442.583333333343</v>
      </c>
      <c r="K62" s="41">
        <v>44607.4375</v>
      </c>
      <c r="M62" s="38">
        <v>10</v>
      </c>
      <c r="N62" s="46" t="s">
        <v>76</v>
      </c>
      <c r="O62" s="45" t="s">
        <v>2067</v>
      </c>
      <c r="P62" s="59" t="s">
        <v>8680</v>
      </c>
      <c r="Q62" s="59" t="s">
        <v>11</v>
      </c>
      <c r="R62" s="37">
        <v>0</v>
      </c>
      <c r="S62" s="41">
        <v>45310</v>
      </c>
      <c r="T62" s="58" t="s">
        <v>58</v>
      </c>
      <c r="V62" s="38">
        <v>60</v>
      </c>
      <c r="W62" s="38" t="str">
        <f t="shared" si="4"/>
        <v>屏東縣</v>
      </c>
      <c r="X62" s="45" t="s">
        <v>22</v>
      </c>
      <c r="Y62" s="45">
        <v>2</v>
      </c>
      <c r="Z62" s="45">
        <v>4707</v>
      </c>
      <c r="AA62" s="45" t="s">
        <v>10347</v>
      </c>
      <c r="AB62" s="45" t="s">
        <v>10348</v>
      </c>
      <c r="AC62" s="41">
        <v>44886.633333333331</v>
      </c>
      <c r="AD62" s="41">
        <v>44908.625</v>
      </c>
      <c r="AF62" s="38">
        <v>60</v>
      </c>
      <c r="AG62" s="38" t="str">
        <f t="shared" si="5"/>
        <v>桃園市</v>
      </c>
      <c r="AH62" s="45" t="s">
        <v>21</v>
      </c>
      <c r="AI62" s="46">
        <v>2</v>
      </c>
      <c r="AJ62" s="45">
        <v>4419</v>
      </c>
      <c r="AK62" s="45" t="s">
        <v>10349</v>
      </c>
      <c r="AL62" s="45" t="s">
        <v>10350</v>
      </c>
      <c r="AM62" s="41">
        <v>44845.477083333331</v>
      </c>
      <c r="AN62" s="41">
        <v>44854.625</v>
      </c>
    </row>
    <row r="63" spans="4:40" ht="15.6" customHeight="1">
      <c r="D63" s="38">
        <v>61</v>
      </c>
      <c r="E63" s="39">
        <v>4613</v>
      </c>
      <c r="F63" s="40" t="s">
        <v>10263</v>
      </c>
      <c r="G63" s="40" t="s">
        <v>10033</v>
      </c>
      <c r="H63" s="40" t="s">
        <v>10131</v>
      </c>
      <c r="I63" s="39">
        <v>2</v>
      </c>
      <c r="J63" s="41">
        <v>44441.541666666657</v>
      </c>
      <c r="K63" s="41">
        <v>44613.458333333343</v>
      </c>
      <c r="M63" s="38">
        <v>11</v>
      </c>
      <c r="N63" s="46" t="s">
        <v>57</v>
      </c>
      <c r="O63" s="45" t="s">
        <v>1147</v>
      </c>
      <c r="P63" s="59" t="s">
        <v>8680</v>
      </c>
      <c r="Q63" s="59" t="s">
        <v>11</v>
      </c>
      <c r="R63" s="37">
        <v>0</v>
      </c>
      <c r="S63" s="41">
        <v>45314</v>
      </c>
      <c r="T63" s="58" t="s">
        <v>58</v>
      </c>
      <c r="V63" s="38">
        <v>61</v>
      </c>
      <c r="W63" s="38" t="str">
        <f t="shared" si="4"/>
        <v>台中市</v>
      </c>
      <c r="X63" s="45" t="s">
        <v>22</v>
      </c>
      <c r="Y63" s="45">
        <v>2</v>
      </c>
      <c r="Z63" s="45">
        <v>5053</v>
      </c>
      <c r="AA63" s="45" t="s">
        <v>10351</v>
      </c>
      <c r="AB63" s="45" t="s">
        <v>10352</v>
      </c>
      <c r="AC63" s="41">
        <v>44886.7</v>
      </c>
      <c r="AD63" s="41">
        <v>44915.625</v>
      </c>
      <c r="AF63" s="38">
        <v>61</v>
      </c>
      <c r="AG63" s="38" t="str">
        <f t="shared" si="5"/>
        <v>新竹市</v>
      </c>
      <c r="AH63" s="45" t="s">
        <v>21</v>
      </c>
      <c r="AI63" s="46">
        <v>2</v>
      </c>
      <c r="AJ63" s="45" t="s">
        <v>10353</v>
      </c>
      <c r="AK63" s="45" t="s">
        <v>10354</v>
      </c>
      <c r="AL63" s="45" t="s">
        <v>10355</v>
      </c>
      <c r="AM63" s="41">
        <v>44838.604166666657</v>
      </c>
      <c r="AN63" s="41">
        <v>44858.625</v>
      </c>
    </row>
    <row r="64" spans="4:40" ht="15.6" customHeight="1">
      <c r="D64" s="38">
        <v>62</v>
      </c>
      <c r="E64" s="39">
        <v>3351</v>
      </c>
      <c r="F64" s="40" t="s">
        <v>10356</v>
      </c>
      <c r="G64" s="40" t="s">
        <v>9915</v>
      </c>
      <c r="H64" s="40" t="s">
        <v>10357</v>
      </c>
      <c r="I64" s="39">
        <v>2</v>
      </c>
      <c r="J64" s="41">
        <v>44452.4375</v>
      </c>
      <c r="K64" s="41">
        <v>44606.583333333343</v>
      </c>
      <c r="M64" s="38">
        <v>12</v>
      </c>
      <c r="N64" s="46" t="s">
        <v>64</v>
      </c>
      <c r="O64" s="45" t="s">
        <v>1636</v>
      </c>
      <c r="P64" s="59" t="s">
        <v>8680</v>
      </c>
      <c r="Q64" s="59" t="s">
        <v>6</v>
      </c>
      <c r="R64" s="37">
        <v>0</v>
      </c>
      <c r="S64" s="41">
        <v>45317</v>
      </c>
      <c r="T64" s="58" t="s">
        <v>58</v>
      </c>
      <c r="V64" s="38">
        <v>62</v>
      </c>
      <c r="W64" s="38" t="str">
        <f t="shared" si="4"/>
        <v>新竹縣</v>
      </c>
      <c r="X64" s="45" t="s">
        <v>22</v>
      </c>
      <c r="Y64" s="45">
        <v>2</v>
      </c>
      <c r="Z64" s="45">
        <v>5041</v>
      </c>
      <c r="AA64" s="45" t="s">
        <v>10358</v>
      </c>
      <c r="AB64" s="45" t="s">
        <v>10359</v>
      </c>
      <c r="AC64" s="41">
        <v>44897.511805555558</v>
      </c>
      <c r="AD64" s="41">
        <v>44917.458333333343</v>
      </c>
      <c r="AF64" s="38">
        <v>62</v>
      </c>
      <c r="AG64" s="38" t="str">
        <f t="shared" si="5"/>
        <v>台北市</v>
      </c>
      <c r="AH64" s="45" t="s">
        <v>21</v>
      </c>
      <c r="AI64" s="46">
        <v>2</v>
      </c>
      <c r="AJ64" s="45">
        <v>3836</v>
      </c>
      <c r="AK64" s="45" t="s">
        <v>10360</v>
      </c>
      <c r="AL64" s="45" t="s">
        <v>10361</v>
      </c>
      <c r="AM64" s="41">
        <v>44847.426388888889</v>
      </c>
      <c r="AN64" s="41">
        <v>44883.416666666657</v>
      </c>
    </row>
    <row r="65" spans="4:40" ht="15.6" customHeight="1">
      <c r="D65" s="38">
        <v>63</v>
      </c>
      <c r="E65" s="39">
        <v>2639</v>
      </c>
      <c r="F65" s="40" t="s">
        <v>10362</v>
      </c>
      <c r="G65" s="40" t="s">
        <v>9915</v>
      </c>
      <c r="H65" s="40" t="s">
        <v>10357</v>
      </c>
      <c r="I65" s="39">
        <v>2</v>
      </c>
      <c r="J65" s="41">
        <v>44452.458333333343</v>
      </c>
      <c r="K65" s="41">
        <v>44606.4375</v>
      </c>
      <c r="M65" s="38">
        <v>13</v>
      </c>
      <c r="N65" s="46" t="s">
        <v>10363</v>
      </c>
      <c r="O65" s="45" t="s">
        <v>10364</v>
      </c>
      <c r="P65" s="59" t="s">
        <v>9913</v>
      </c>
      <c r="Q65" s="59" t="s">
        <v>9928</v>
      </c>
      <c r="R65" s="37">
        <v>0</v>
      </c>
      <c r="S65" s="41">
        <v>45309</v>
      </c>
      <c r="T65" s="58" t="s">
        <v>58</v>
      </c>
      <c r="V65" s="38">
        <v>63</v>
      </c>
      <c r="W65" s="38" t="str">
        <f t="shared" si="4"/>
        <v>桃園市</v>
      </c>
      <c r="X65" s="45" t="s">
        <v>22</v>
      </c>
      <c r="Y65" s="45">
        <v>2</v>
      </c>
      <c r="Z65" s="45">
        <v>5031</v>
      </c>
      <c r="AA65" s="45" t="s">
        <v>8732</v>
      </c>
      <c r="AB65" s="45" t="s">
        <v>10365</v>
      </c>
      <c r="AC65" s="41">
        <v>44900.70416666667</v>
      </c>
      <c r="AD65" s="41">
        <v>44922.458333333343</v>
      </c>
      <c r="AF65" s="38">
        <v>63</v>
      </c>
      <c r="AG65" s="38" t="str">
        <f t="shared" si="5"/>
        <v>桃園市</v>
      </c>
      <c r="AH65" s="45" t="s">
        <v>21</v>
      </c>
      <c r="AI65" s="46">
        <v>2</v>
      </c>
      <c r="AJ65" s="45">
        <v>2628</v>
      </c>
      <c r="AK65" s="45" t="s">
        <v>10366</v>
      </c>
      <c r="AL65" s="45" t="s">
        <v>10367</v>
      </c>
      <c r="AM65" s="41">
        <v>44881.411111111112</v>
      </c>
      <c r="AN65" s="41">
        <v>44895.625</v>
      </c>
    </row>
    <row r="66" spans="4:40" ht="15.6" customHeight="1">
      <c r="D66" s="38">
        <v>64</v>
      </c>
      <c r="E66" s="39">
        <v>3643</v>
      </c>
      <c r="F66" s="40" t="s">
        <v>10368</v>
      </c>
      <c r="G66" s="40" t="s">
        <v>9913</v>
      </c>
      <c r="H66" s="40" t="s">
        <v>10369</v>
      </c>
      <c r="I66" s="39">
        <v>2</v>
      </c>
      <c r="J66" s="41">
        <v>44452.604166666657</v>
      </c>
      <c r="K66" s="41">
        <v>44614.583333333343</v>
      </c>
      <c r="M66" s="38">
        <v>14</v>
      </c>
      <c r="N66" s="46" t="s">
        <v>1140</v>
      </c>
      <c r="O66" s="45" t="s">
        <v>10370</v>
      </c>
      <c r="P66" s="59" t="s">
        <v>8680</v>
      </c>
      <c r="Q66" s="59" t="s">
        <v>9984</v>
      </c>
      <c r="R66" s="37">
        <v>0</v>
      </c>
      <c r="S66" s="41">
        <v>45316</v>
      </c>
      <c r="T66" s="58" t="s">
        <v>58</v>
      </c>
      <c r="V66" s="38">
        <v>64</v>
      </c>
      <c r="W66" s="38" t="str">
        <f t="shared" si="4"/>
        <v>新竹縣</v>
      </c>
      <c r="X66" s="45" t="s">
        <v>22</v>
      </c>
      <c r="Y66" s="45">
        <v>2</v>
      </c>
      <c r="Z66" s="45">
        <v>5051</v>
      </c>
      <c r="AA66" s="45" t="s">
        <v>10371</v>
      </c>
      <c r="AB66" s="45" t="s">
        <v>10372</v>
      </c>
      <c r="AC66" s="41">
        <v>44916.724999999999</v>
      </c>
      <c r="AD66" s="41">
        <v>44931.458333333343</v>
      </c>
      <c r="AF66" s="38">
        <v>64</v>
      </c>
      <c r="AG66" s="38" t="str">
        <f t="shared" si="5"/>
        <v/>
      </c>
      <c r="AH66" s="45" t="s">
        <v>21</v>
      </c>
      <c r="AI66" s="46">
        <v>1</v>
      </c>
      <c r="AJ66" s="45" t="s">
        <v>10373</v>
      </c>
      <c r="AK66" s="45" t="s">
        <v>10374</v>
      </c>
      <c r="AL66" s="45" t="s">
        <v>10375</v>
      </c>
      <c r="AM66" s="41">
        <v>44888.458333333343</v>
      </c>
      <c r="AN66" s="41">
        <v>44901.458333333343</v>
      </c>
    </row>
    <row r="67" spans="4:40" ht="15.6" customHeight="1">
      <c r="D67" s="38">
        <v>65</v>
      </c>
      <c r="E67" s="39" t="s">
        <v>10376</v>
      </c>
      <c r="F67" s="40" t="s">
        <v>10377</v>
      </c>
      <c r="G67" s="40" t="s">
        <v>9915</v>
      </c>
      <c r="H67" s="40" t="s">
        <v>9916</v>
      </c>
      <c r="I67" s="39">
        <v>2</v>
      </c>
      <c r="J67" s="41">
        <v>44453.4375</v>
      </c>
      <c r="K67" s="41">
        <v>44607.4375</v>
      </c>
      <c r="M67" s="38">
        <v>15</v>
      </c>
      <c r="N67" s="46" t="s">
        <v>82</v>
      </c>
      <c r="O67" s="45" t="s">
        <v>8752</v>
      </c>
      <c r="P67" s="59" t="s">
        <v>9945</v>
      </c>
      <c r="Q67" s="59" t="s">
        <v>9</v>
      </c>
      <c r="R67" s="37">
        <v>0</v>
      </c>
      <c r="S67" s="41">
        <v>45307</v>
      </c>
      <c r="T67" s="58" t="s">
        <v>58</v>
      </c>
      <c r="V67" s="38">
        <v>65</v>
      </c>
      <c r="W67" s="38" t="str">
        <f t="shared" ref="W67:W98" si="6">LEFT(AB67,3)</f>
        <v>屏東縣</v>
      </c>
      <c r="X67" s="45" t="s">
        <v>22</v>
      </c>
      <c r="Y67" s="45">
        <v>2</v>
      </c>
      <c r="Z67" s="45">
        <v>4942</v>
      </c>
      <c r="AA67" s="45" t="s">
        <v>10378</v>
      </c>
      <c r="AB67" s="45" t="s">
        <v>10379</v>
      </c>
      <c r="AC67" s="41">
        <v>44916.443749999999</v>
      </c>
      <c r="AD67" s="41">
        <v>44935.625</v>
      </c>
      <c r="AF67" s="38">
        <v>65</v>
      </c>
      <c r="AG67" s="38" t="str">
        <f t="shared" si="5"/>
        <v/>
      </c>
      <c r="AH67" s="45" t="s">
        <v>21</v>
      </c>
      <c r="AI67" s="46">
        <v>1</v>
      </c>
      <c r="AJ67" s="45" t="s">
        <v>10380</v>
      </c>
      <c r="AK67" s="45" t="s">
        <v>10381</v>
      </c>
      <c r="AL67" s="45" t="s">
        <v>10382</v>
      </c>
      <c r="AM67" s="41">
        <v>44888.459722222222</v>
      </c>
      <c r="AN67" s="41">
        <v>44901.458333333343</v>
      </c>
    </row>
    <row r="68" spans="4:40" ht="15.6" customHeight="1">
      <c r="D68" s="38">
        <v>66</v>
      </c>
      <c r="E68" s="39">
        <v>3870</v>
      </c>
      <c r="F68" s="40" t="s">
        <v>10383</v>
      </c>
      <c r="G68" s="40" t="s">
        <v>9915</v>
      </c>
      <c r="H68" s="40" t="s">
        <v>9916</v>
      </c>
      <c r="I68" s="39">
        <v>2</v>
      </c>
      <c r="J68" s="41">
        <v>44453.5625</v>
      </c>
      <c r="K68" s="41">
        <v>44608.4375</v>
      </c>
      <c r="M68" s="38">
        <v>16</v>
      </c>
      <c r="N68" s="46" t="s">
        <v>83</v>
      </c>
      <c r="O68" s="45" t="s">
        <v>8754</v>
      </c>
      <c r="P68" s="59" t="s">
        <v>9945</v>
      </c>
      <c r="Q68" s="59" t="s">
        <v>9</v>
      </c>
      <c r="R68" s="37">
        <v>0</v>
      </c>
      <c r="S68" s="41">
        <v>45307</v>
      </c>
      <c r="T68" s="58" t="s">
        <v>58</v>
      </c>
      <c r="V68" s="38">
        <v>66</v>
      </c>
      <c r="W68" s="38" t="str">
        <f t="shared" si="6"/>
        <v>新北市</v>
      </c>
      <c r="X68" s="45" t="s">
        <v>22</v>
      </c>
      <c r="Y68" s="45">
        <v>2</v>
      </c>
      <c r="Z68" s="45">
        <v>5052</v>
      </c>
      <c r="AA68" s="45" t="s">
        <v>10384</v>
      </c>
      <c r="AB68" s="45" t="s">
        <v>10385</v>
      </c>
      <c r="AC68" s="41">
        <v>44917.458333333343</v>
      </c>
      <c r="AD68" s="41">
        <v>44936.458333333343</v>
      </c>
      <c r="AF68" s="38">
        <v>66</v>
      </c>
      <c r="AG68" s="38" t="str">
        <f t="shared" si="5"/>
        <v/>
      </c>
      <c r="AH68" s="45" t="s">
        <v>21</v>
      </c>
      <c r="AI68" s="46">
        <v>1</v>
      </c>
      <c r="AJ68" s="45" t="s">
        <v>10386</v>
      </c>
      <c r="AK68" s="45" t="s">
        <v>10387</v>
      </c>
      <c r="AL68" s="45" t="s">
        <v>10388</v>
      </c>
      <c r="AM68" s="41">
        <v>44888.493750000001</v>
      </c>
      <c r="AN68" s="41">
        <v>44901.458333333343</v>
      </c>
    </row>
    <row r="69" spans="4:40" ht="15.6" customHeight="1">
      <c r="D69" s="38">
        <v>67</v>
      </c>
      <c r="E69" s="39">
        <v>4585</v>
      </c>
      <c r="F69" s="40" t="s">
        <v>10389</v>
      </c>
      <c r="G69" s="40" t="s">
        <v>9918</v>
      </c>
      <c r="H69" s="40" t="s">
        <v>9919</v>
      </c>
      <c r="I69" s="39">
        <v>2</v>
      </c>
      <c r="J69" s="41">
        <v>44454.458333333343</v>
      </c>
      <c r="K69" s="41">
        <v>44578.4375</v>
      </c>
      <c r="M69" s="38">
        <v>17</v>
      </c>
      <c r="N69" s="46" t="s">
        <v>10390</v>
      </c>
      <c r="O69" s="45" t="s">
        <v>10391</v>
      </c>
      <c r="P69" s="59" t="s">
        <v>9945</v>
      </c>
      <c r="Q69" s="59" t="s">
        <v>10018</v>
      </c>
      <c r="R69" s="37">
        <v>0</v>
      </c>
      <c r="S69" s="41">
        <v>45321</v>
      </c>
      <c r="T69" s="58" t="s">
        <v>58</v>
      </c>
      <c r="V69" s="38">
        <v>67</v>
      </c>
      <c r="W69" s="38" t="str">
        <f t="shared" si="6"/>
        <v>台中市</v>
      </c>
      <c r="X69" s="45" t="s">
        <v>22</v>
      </c>
      <c r="Y69" s="45">
        <v>2</v>
      </c>
      <c r="Z69" s="45">
        <v>4994</v>
      </c>
      <c r="AA69" s="45" t="s">
        <v>10392</v>
      </c>
      <c r="AB69" s="45" t="s">
        <v>10393</v>
      </c>
      <c r="AC69" s="41">
        <v>44923.489583333343</v>
      </c>
      <c r="AD69" s="41">
        <v>44936.625</v>
      </c>
      <c r="AF69" s="38">
        <v>67</v>
      </c>
      <c r="AG69" s="38" t="str">
        <f t="shared" si="5"/>
        <v/>
      </c>
      <c r="AH69" s="45" t="s">
        <v>21</v>
      </c>
      <c r="AI69" s="46">
        <v>1</v>
      </c>
      <c r="AJ69" s="45" t="s">
        <v>10394</v>
      </c>
      <c r="AK69" s="45" t="s">
        <v>10395</v>
      </c>
      <c r="AL69" s="45" t="s">
        <v>10396</v>
      </c>
      <c r="AM69" s="41">
        <v>44888.569444444453</v>
      </c>
      <c r="AN69" s="41">
        <v>44901.458333333343</v>
      </c>
    </row>
    <row r="70" spans="4:40" ht="15.6" customHeight="1">
      <c r="D70" s="38">
        <v>68</v>
      </c>
      <c r="E70" s="39" t="s">
        <v>10397</v>
      </c>
      <c r="F70" s="40" t="s">
        <v>10398</v>
      </c>
      <c r="G70" s="40" t="s">
        <v>9915</v>
      </c>
      <c r="H70" s="40" t="s">
        <v>9916</v>
      </c>
      <c r="I70" s="39">
        <v>2</v>
      </c>
      <c r="J70" s="41">
        <v>44454.458333333343</v>
      </c>
      <c r="K70" s="41">
        <v>44608.416666666657</v>
      </c>
      <c r="M70" s="38">
        <v>18</v>
      </c>
      <c r="N70" s="46" t="s">
        <v>10399</v>
      </c>
      <c r="O70" s="45" t="s">
        <v>10400</v>
      </c>
      <c r="P70" s="59" t="s">
        <v>9945</v>
      </c>
      <c r="Q70" s="59" t="s">
        <v>10020</v>
      </c>
      <c r="R70" s="37">
        <v>0</v>
      </c>
      <c r="S70" s="41">
        <v>45321</v>
      </c>
      <c r="T70" s="58" t="s">
        <v>58</v>
      </c>
      <c r="V70" s="38">
        <v>68</v>
      </c>
      <c r="W70" s="38" t="str">
        <f t="shared" si="6"/>
        <v>桃園市</v>
      </c>
      <c r="X70" s="45" t="s">
        <v>22</v>
      </c>
      <c r="Y70" s="45">
        <v>2</v>
      </c>
      <c r="Z70" s="45">
        <v>5054</v>
      </c>
      <c r="AA70" s="45" t="s">
        <v>10401</v>
      </c>
      <c r="AB70" s="45" t="s">
        <v>10402</v>
      </c>
      <c r="AC70" s="41">
        <v>44922.480555555558</v>
      </c>
      <c r="AD70" s="41">
        <v>44938.458333333343</v>
      </c>
      <c r="AF70" s="38">
        <v>68</v>
      </c>
      <c r="AG70" s="38" t="str">
        <f t="shared" si="5"/>
        <v/>
      </c>
      <c r="AH70" s="45" t="s">
        <v>21</v>
      </c>
      <c r="AI70" s="46">
        <v>1</v>
      </c>
      <c r="AJ70" s="45" t="s">
        <v>10403</v>
      </c>
      <c r="AK70" s="45" t="s">
        <v>10404</v>
      </c>
      <c r="AL70" s="45" t="s">
        <v>10405</v>
      </c>
      <c r="AM70" s="41">
        <v>44888.569444444453</v>
      </c>
      <c r="AN70" s="41">
        <v>44901.458333333343</v>
      </c>
    </row>
    <row r="71" spans="4:40" ht="15.6" customHeight="1">
      <c r="D71" s="38">
        <v>69</v>
      </c>
      <c r="E71" s="39">
        <v>4536</v>
      </c>
      <c r="F71" s="40" t="s">
        <v>10406</v>
      </c>
      <c r="G71" s="40" t="s">
        <v>8680</v>
      </c>
      <c r="H71" s="40" t="s">
        <v>9947</v>
      </c>
      <c r="I71" s="39">
        <v>2</v>
      </c>
      <c r="J71" s="41">
        <v>44455.4375</v>
      </c>
      <c r="K71" s="41">
        <v>44610.4375</v>
      </c>
      <c r="M71" s="38">
        <v>19</v>
      </c>
      <c r="N71" s="46" t="s">
        <v>10407</v>
      </c>
      <c r="O71" s="45" t="s">
        <v>10092</v>
      </c>
      <c r="P71" s="59" t="s">
        <v>9936</v>
      </c>
      <c r="Q71" s="59" t="s">
        <v>10093</v>
      </c>
      <c r="R71" s="37">
        <v>0</v>
      </c>
      <c r="S71" s="41">
        <v>45308</v>
      </c>
      <c r="T71" s="58" t="s">
        <v>58</v>
      </c>
      <c r="V71" s="38">
        <v>69</v>
      </c>
      <c r="W71" s="38" t="str">
        <f t="shared" si="6"/>
        <v>彰化縣</v>
      </c>
      <c r="X71" s="45" t="s">
        <v>22</v>
      </c>
      <c r="Y71" s="45">
        <v>2</v>
      </c>
      <c r="Z71" s="45">
        <v>5045</v>
      </c>
      <c r="AA71" s="45" t="s">
        <v>10408</v>
      </c>
      <c r="AB71" s="45" t="s">
        <v>10409</v>
      </c>
      <c r="AC71" s="41">
        <v>44923.581250000003</v>
      </c>
      <c r="AD71" s="41">
        <v>44938.625</v>
      </c>
      <c r="AF71" s="38">
        <v>69</v>
      </c>
      <c r="AG71" s="38" t="str">
        <f t="shared" si="5"/>
        <v/>
      </c>
      <c r="AH71" s="45" t="s">
        <v>21</v>
      </c>
      <c r="AI71" s="46">
        <v>1</v>
      </c>
      <c r="AJ71" s="45" t="s">
        <v>10410</v>
      </c>
      <c r="AK71" s="45" t="s">
        <v>10123</v>
      </c>
      <c r="AL71" s="45" t="s">
        <v>10411</v>
      </c>
      <c r="AM71" s="41">
        <v>44902.603472222218</v>
      </c>
      <c r="AN71" s="41">
        <v>44915.416666666657</v>
      </c>
    </row>
    <row r="72" spans="4:40" ht="15.6" customHeight="1">
      <c r="D72" s="38">
        <v>70</v>
      </c>
      <c r="E72" s="39">
        <v>4617</v>
      </c>
      <c r="F72" s="40" t="s">
        <v>10412</v>
      </c>
      <c r="G72" s="40" t="s">
        <v>9915</v>
      </c>
      <c r="H72" s="40" t="s">
        <v>10413</v>
      </c>
      <c r="I72" s="39">
        <v>2</v>
      </c>
      <c r="J72" s="41">
        <v>44455.5625</v>
      </c>
      <c r="K72" s="41">
        <v>44613.583333333343</v>
      </c>
      <c r="M72" s="38">
        <v>20</v>
      </c>
      <c r="N72" s="46" t="s">
        <v>10414</v>
      </c>
      <c r="O72" s="45" t="s">
        <v>10115</v>
      </c>
      <c r="P72" s="59" t="s">
        <v>9989</v>
      </c>
      <c r="Q72" s="59" t="s">
        <v>10080</v>
      </c>
      <c r="R72" s="37">
        <v>0</v>
      </c>
      <c r="S72" s="41">
        <v>45309</v>
      </c>
      <c r="T72" s="58" t="s">
        <v>58</v>
      </c>
      <c r="V72" s="38">
        <v>70</v>
      </c>
      <c r="W72" s="38" t="str">
        <f t="shared" si="6"/>
        <v>新北市</v>
      </c>
      <c r="X72" s="45" t="s">
        <v>22</v>
      </c>
      <c r="Y72" s="45">
        <v>2</v>
      </c>
      <c r="Z72" s="45">
        <v>5057</v>
      </c>
      <c r="AA72" s="45" t="s">
        <v>1928</v>
      </c>
      <c r="AB72" s="45" t="s">
        <v>8644</v>
      </c>
      <c r="AC72" s="41">
        <v>44930.443055555559</v>
      </c>
      <c r="AD72" s="41">
        <v>44943.458333333343</v>
      </c>
      <c r="AF72" s="38">
        <v>70</v>
      </c>
      <c r="AG72" s="38" t="str">
        <f t="shared" si="5"/>
        <v>桃園市</v>
      </c>
      <c r="AH72" s="45" t="s">
        <v>21</v>
      </c>
      <c r="AI72" s="46">
        <v>2</v>
      </c>
      <c r="AJ72" s="45" t="s">
        <v>10415</v>
      </c>
      <c r="AK72" s="45" t="s">
        <v>10416</v>
      </c>
      <c r="AL72" s="45" t="s">
        <v>10417</v>
      </c>
      <c r="AM72" s="41">
        <v>44902.588194444441</v>
      </c>
      <c r="AN72" s="41">
        <v>44921.625</v>
      </c>
    </row>
    <row r="73" spans="4:40" ht="15.6" customHeight="1">
      <c r="D73" s="38">
        <v>71</v>
      </c>
      <c r="E73" s="39">
        <v>3597</v>
      </c>
      <c r="F73" s="40" t="s">
        <v>10418</v>
      </c>
      <c r="G73" s="40" t="s">
        <v>9915</v>
      </c>
      <c r="H73" s="40" t="s">
        <v>10078</v>
      </c>
      <c r="I73" s="39">
        <v>2</v>
      </c>
      <c r="J73" s="41">
        <v>44456.4375</v>
      </c>
      <c r="K73" s="41">
        <v>44609.583333333343</v>
      </c>
      <c r="M73" s="38">
        <v>21</v>
      </c>
      <c r="N73" s="46" t="s">
        <v>10419</v>
      </c>
      <c r="O73" s="45" t="s">
        <v>10420</v>
      </c>
      <c r="P73" s="59" t="s">
        <v>9989</v>
      </c>
      <c r="Q73" s="59" t="s">
        <v>10207</v>
      </c>
      <c r="R73" s="37">
        <v>0</v>
      </c>
      <c r="S73" s="41">
        <v>45310</v>
      </c>
      <c r="T73" s="58" t="s">
        <v>58</v>
      </c>
      <c r="V73" s="38">
        <v>71</v>
      </c>
      <c r="W73" s="38" t="str">
        <f t="shared" si="6"/>
        <v>新北市</v>
      </c>
      <c r="X73" s="45" t="s">
        <v>22</v>
      </c>
      <c r="Y73" s="45">
        <v>2</v>
      </c>
      <c r="Z73" s="45">
        <v>4979</v>
      </c>
      <c r="AA73" s="45" t="s">
        <v>10421</v>
      </c>
      <c r="AB73" s="45" t="s">
        <v>10422</v>
      </c>
      <c r="AC73" s="41">
        <v>44945.470138888893</v>
      </c>
      <c r="AD73" s="41">
        <v>44970.458333333343</v>
      </c>
      <c r="AF73" s="38">
        <v>71</v>
      </c>
      <c r="AG73" s="38" t="str">
        <f t="shared" si="5"/>
        <v>苗栗縣</v>
      </c>
      <c r="AH73" s="45" t="s">
        <v>21</v>
      </c>
      <c r="AI73" s="46">
        <v>2</v>
      </c>
      <c r="AJ73" s="45">
        <v>4018</v>
      </c>
      <c r="AK73" s="45" t="s">
        <v>10423</v>
      </c>
      <c r="AL73" s="45" t="s">
        <v>10424</v>
      </c>
      <c r="AM73" s="41">
        <v>44897.621527777781</v>
      </c>
      <c r="AN73" s="41">
        <v>44922.458333333343</v>
      </c>
    </row>
    <row r="74" spans="4:40" ht="15.6" customHeight="1">
      <c r="D74" s="38">
        <v>72</v>
      </c>
      <c r="E74" s="39">
        <v>4633</v>
      </c>
      <c r="F74" s="40" t="s">
        <v>10425</v>
      </c>
      <c r="G74" s="40" t="s">
        <v>9915</v>
      </c>
      <c r="H74" s="40" t="s">
        <v>10357</v>
      </c>
      <c r="I74" s="39">
        <v>2</v>
      </c>
      <c r="J74" s="41">
        <v>44456.458333333343</v>
      </c>
      <c r="K74" s="41">
        <v>44606.416666666657</v>
      </c>
      <c r="M74" s="38">
        <v>22</v>
      </c>
      <c r="N74" s="46" t="s">
        <v>10426</v>
      </c>
      <c r="O74" s="45" t="s">
        <v>10427</v>
      </c>
      <c r="P74" s="59" t="s">
        <v>9936</v>
      </c>
      <c r="Q74" s="59" t="s">
        <v>10102</v>
      </c>
      <c r="R74" s="37">
        <v>0</v>
      </c>
      <c r="S74" s="41">
        <v>45314</v>
      </c>
      <c r="T74" s="58" t="s">
        <v>58</v>
      </c>
      <c r="V74" s="38">
        <v>72</v>
      </c>
      <c r="W74" s="38" t="str">
        <f t="shared" si="6"/>
        <v>桃園市</v>
      </c>
      <c r="X74" s="45" t="s">
        <v>22</v>
      </c>
      <c r="Y74" s="45">
        <v>2</v>
      </c>
      <c r="Z74" s="45">
        <v>5050</v>
      </c>
      <c r="AA74" s="45" t="s">
        <v>10428</v>
      </c>
      <c r="AB74" s="45" t="s">
        <v>10429</v>
      </c>
      <c r="AC74" s="41">
        <v>44959.445138888892</v>
      </c>
      <c r="AD74" s="41">
        <v>44977.458333333343</v>
      </c>
      <c r="AF74" s="38">
        <v>72</v>
      </c>
      <c r="AG74" s="38" t="str">
        <f t="shared" si="5"/>
        <v>新北市</v>
      </c>
      <c r="AH74" s="45" t="s">
        <v>21</v>
      </c>
      <c r="AI74" s="46">
        <v>2</v>
      </c>
      <c r="AJ74" s="45">
        <v>5046</v>
      </c>
      <c r="AK74" s="45" t="s">
        <v>10321</v>
      </c>
      <c r="AL74" s="45" t="s">
        <v>10322</v>
      </c>
      <c r="AM74" s="41">
        <v>44916.502083333333</v>
      </c>
      <c r="AN74" s="41">
        <v>44922.625</v>
      </c>
    </row>
    <row r="75" spans="4:40" ht="15.6" customHeight="1">
      <c r="D75" s="38">
        <v>73</v>
      </c>
      <c r="E75" s="39">
        <v>3676</v>
      </c>
      <c r="F75" s="40" t="s">
        <v>10430</v>
      </c>
      <c r="G75" s="40" t="s">
        <v>8680</v>
      </c>
      <c r="H75" s="40" t="s">
        <v>7</v>
      </c>
      <c r="I75" s="39">
        <v>2</v>
      </c>
      <c r="J75" s="41">
        <v>44452.583333333343</v>
      </c>
      <c r="K75" s="41">
        <v>44607.395833333343</v>
      </c>
      <c r="M75" s="38">
        <v>23</v>
      </c>
      <c r="N75" s="46" t="s">
        <v>10431</v>
      </c>
      <c r="O75" s="45" t="s">
        <v>10432</v>
      </c>
      <c r="P75" s="59" t="s">
        <v>9936</v>
      </c>
      <c r="Q75" s="59" t="s">
        <v>9937</v>
      </c>
      <c r="R75" s="37">
        <v>0</v>
      </c>
      <c r="S75" s="41">
        <v>45322</v>
      </c>
      <c r="T75" s="58" t="s">
        <v>58</v>
      </c>
      <c r="V75" s="38">
        <v>73</v>
      </c>
      <c r="W75" s="38" t="str">
        <f t="shared" si="6"/>
        <v>新北市</v>
      </c>
      <c r="X75" s="45" t="s">
        <v>22</v>
      </c>
      <c r="Y75" s="45">
        <v>2</v>
      </c>
      <c r="Z75" s="45">
        <v>5060</v>
      </c>
      <c r="AA75" s="45" t="s">
        <v>1924</v>
      </c>
      <c r="AB75" s="45" t="s">
        <v>8513</v>
      </c>
      <c r="AC75" s="41">
        <v>44961.62777777778</v>
      </c>
      <c r="AD75" s="41">
        <v>44977.458333333343</v>
      </c>
      <c r="AF75" s="38">
        <v>73</v>
      </c>
      <c r="AG75" s="38" t="str">
        <f t="shared" si="5"/>
        <v/>
      </c>
      <c r="AH75" s="45" t="s">
        <v>21</v>
      </c>
      <c r="AI75" s="46">
        <v>1</v>
      </c>
      <c r="AJ75" s="45" t="s">
        <v>10433</v>
      </c>
      <c r="AK75" s="45" t="s">
        <v>10086</v>
      </c>
      <c r="AL75" s="45" t="s">
        <v>10434</v>
      </c>
      <c r="AM75" s="41">
        <v>44911.426388888889</v>
      </c>
      <c r="AN75" s="41">
        <v>44925.458333333343</v>
      </c>
    </row>
    <row r="76" spans="4:40" ht="15.6" customHeight="1">
      <c r="D76" s="38">
        <v>74</v>
      </c>
      <c r="E76" s="39">
        <v>4586</v>
      </c>
      <c r="F76" s="40" t="s">
        <v>669</v>
      </c>
      <c r="G76" s="40" t="s">
        <v>8680</v>
      </c>
      <c r="H76" s="40" t="s">
        <v>7</v>
      </c>
      <c r="I76" s="39">
        <v>2</v>
      </c>
      <c r="J76" s="41">
        <v>44452.583333333343</v>
      </c>
      <c r="K76" s="41">
        <v>44608.416666666657</v>
      </c>
      <c r="M76" s="38">
        <v>24</v>
      </c>
      <c r="N76" s="46" t="s">
        <v>10435</v>
      </c>
      <c r="O76" s="45" t="s">
        <v>10436</v>
      </c>
      <c r="P76" s="59" t="s">
        <v>9989</v>
      </c>
      <c r="Q76" s="59" t="s">
        <v>10080</v>
      </c>
      <c r="R76" s="37">
        <v>0</v>
      </c>
      <c r="S76" s="41">
        <v>45313</v>
      </c>
      <c r="T76" s="58" t="s">
        <v>58</v>
      </c>
      <c r="V76" s="38">
        <v>74</v>
      </c>
      <c r="W76" s="38" t="str">
        <f t="shared" si="6"/>
        <v>高雄市</v>
      </c>
      <c r="X76" s="45" t="s">
        <v>22</v>
      </c>
      <c r="Y76" s="45">
        <v>2</v>
      </c>
      <c r="Z76" s="45">
        <v>5078</v>
      </c>
      <c r="AA76" s="45" t="s">
        <v>10437</v>
      </c>
      <c r="AB76" s="45" t="s">
        <v>10438</v>
      </c>
      <c r="AC76" s="41">
        <v>44965.588888888888</v>
      </c>
      <c r="AD76" s="41">
        <v>44977.625</v>
      </c>
      <c r="AF76" s="38">
        <v>74</v>
      </c>
      <c r="AG76" s="38" t="str">
        <f t="shared" si="5"/>
        <v/>
      </c>
      <c r="AH76" s="45" t="s">
        <v>21</v>
      </c>
      <c r="AI76" s="46">
        <v>1</v>
      </c>
      <c r="AJ76" s="45" t="s">
        <v>10439</v>
      </c>
      <c r="AK76" s="45" t="s">
        <v>10109</v>
      </c>
      <c r="AL76" s="45" t="s">
        <v>10440</v>
      </c>
      <c r="AM76" s="41">
        <v>44911.426388888889</v>
      </c>
      <c r="AN76" s="41">
        <v>44925.583333333343</v>
      </c>
    </row>
    <row r="77" spans="4:40" ht="15.6" customHeight="1">
      <c r="D77" s="38">
        <v>75</v>
      </c>
      <c r="E77" s="39">
        <v>3811</v>
      </c>
      <c r="F77" s="40" t="s">
        <v>10441</v>
      </c>
      <c r="G77" s="40" t="s">
        <v>8680</v>
      </c>
      <c r="H77" s="40" t="s">
        <v>7</v>
      </c>
      <c r="I77" s="39">
        <v>2</v>
      </c>
      <c r="J77" s="41">
        <v>44453.416666666657</v>
      </c>
      <c r="K77" s="41">
        <v>44607.416666666657</v>
      </c>
      <c r="M77" s="38">
        <v>25</v>
      </c>
      <c r="N77" s="46" t="s">
        <v>10442</v>
      </c>
      <c r="O77" s="45" t="s">
        <v>10443</v>
      </c>
      <c r="P77" s="59" t="s">
        <v>9936</v>
      </c>
      <c r="Q77" s="59" t="s">
        <v>10444</v>
      </c>
      <c r="R77" s="37">
        <v>0</v>
      </c>
      <c r="S77" s="41">
        <v>45315</v>
      </c>
      <c r="T77" s="58" t="s">
        <v>58</v>
      </c>
      <c r="V77" s="38">
        <v>75</v>
      </c>
      <c r="W77" s="38" t="str">
        <f t="shared" si="6"/>
        <v>高雄市</v>
      </c>
      <c r="X77" s="45" t="s">
        <v>22</v>
      </c>
      <c r="Y77" s="45">
        <v>2</v>
      </c>
      <c r="Z77" s="45">
        <v>5077</v>
      </c>
      <c r="AA77" s="45" t="s">
        <v>10445</v>
      </c>
      <c r="AB77" s="45" t="s">
        <v>10446</v>
      </c>
      <c r="AC77" s="41">
        <v>44965.451388888891</v>
      </c>
      <c r="AD77" s="41">
        <v>44978.625</v>
      </c>
      <c r="AF77" s="38">
        <v>75</v>
      </c>
      <c r="AG77" s="38" t="str">
        <f t="shared" si="5"/>
        <v>台北市</v>
      </c>
      <c r="AH77" s="45" t="s">
        <v>21</v>
      </c>
      <c r="AI77" s="46">
        <v>2</v>
      </c>
      <c r="AJ77" s="45">
        <v>4969</v>
      </c>
      <c r="AK77" s="45" t="s">
        <v>10447</v>
      </c>
      <c r="AL77" s="45" t="s">
        <v>10448</v>
      </c>
      <c r="AM77" s="41">
        <v>44915.584722222222</v>
      </c>
      <c r="AN77" s="41">
        <v>44929.625</v>
      </c>
    </row>
    <row r="78" spans="4:40" ht="15.6" customHeight="1">
      <c r="D78" s="38">
        <v>76</v>
      </c>
      <c r="E78" s="39">
        <v>4652</v>
      </c>
      <c r="F78" s="40" t="s">
        <v>852</v>
      </c>
      <c r="G78" s="40" t="s">
        <v>8680</v>
      </c>
      <c r="H78" s="40" t="s">
        <v>7</v>
      </c>
      <c r="I78" s="39">
        <v>2</v>
      </c>
      <c r="J78" s="41">
        <v>44453.416666666657</v>
      </c>
      <c r="K78" s="41">
        <v>44608.4375</v>
      </c>
      <c r="M78" s="38">
        <v>26</v>
      </c>
      <c r="N78" s="46" t="s">
        <v>10449</v>
      </c>
      <c r="O78" s="45" t="s">
        <v>10450</v>
      </c>
      <c r="P78" s="59" t="s">
        <v>9936</v>
      </c>
      <c r="Q78" s="59" t="s">
        <v>10063</v>
      </c>
      <c r="R78" s="37">
        <v>0</v>
      </c>
      <c r="S78" s="41">
        <v>45316</v>
      </c>
      <c r="T78" s="58" t="s">
        <v>58</v>
      </c>
      <c r="V78" s="38">
        <v>76</v>
      </c>
      <c r="W78" s="38" t="str">
        <f t="shared" si="6"/>
        <v>高雄市</v>
      </c>
      <c r="X78" s="45" t="s">
        <v>22</v>
      </c>
      <c r="Y78" s="45">
        <v>2</v>
      </c>
      <c r="Z78" s="45">
        <v>5076</v>
      </c>
      <c r="AA78" s="45" t="s">
        <v>10451</v>
      </c>
      <c r="AB78" s="45" t="s">
        <v>10452</v>
      </c>
      <c r="AC78" s="41">
        <v>44964.47152777778</v>
      </c>
      <c r="AD78" s="41">
        <v>44979.625</v>
      </c>
      <c r="AF78" s="38">
        <v>76</v>
      </c>
      <c r="AG78" s="38" t="str">
        <f t="shared" si="5"/>
        <v>台南市</v>
      </c>
      <c r="AH78" s="45" t="s">
        <v>21</v>
      </c>
      <c r="AI78" s="46">
        <v>2</v>
      </c>
      <c r="AJ78" s="45">
        <v>4458</v>
      </c>
      <c r="AK78" s="45" t="s">
        <v>10453</v>
      </c>
      <c r="AL78" s="45" t="s">
        <v>10454</v>
      </c>
      <c r="AM78" s="41">
        <v>44909.443749999999</v>
      </c>
      <c r="AN78" s="41">
        <v>44930.458333333343</v>
      </c>
    </row>
    <row r="79" spans="4:40" ht="15.6" customHeight="1">
      <c r="D79" s="38">
        <v>77</v>
      </c>
      <c r="E79" s="39">
        <v>2321</v>
      </c>
      <c r="F79" s="40" t="s">
        <v>560</v>
      </c>
      <c r="G79" s="40" t="s">
        <v>8680</v>
      </c>
      <c r="H79" s="40" t="s">
        <v>7</v>
      </c>
      <c r="I79" s="39">
        <v>2</v>
      </c>
      <c r="J79" s="41">
        <v>44453.583333333343</v>
      </c>
      <c r="K79" s="41">
        <v>44607.4375</v>
      </c>
      <c r="M79" s="38">
        <v>27</v>
      </c>
      <c r="N79" s="46" t="s">
        <v>10455</v>
      </c>
      <c r="O79" s="45" t="s">
        <v>10456</v>
      </c>
      <c r="P79" s="59" t="s">
        <v>9936</v>
      </c>
      <c r="Q79" s="59" t="s">
        <v>9937</v>
      </c>
      <c r="R79" s="37">
        <v>0</v>
      </c>
      <c r="S79" s="41">
        <v>45317</v>
      </c>
      <c r="T79" s="58" t="s">
        <v>58</v>
      </c>
      <c r="V79" s="38">
        <v>77</v>
      </c>
      <c r="W79" s="38" t="str">
        <f t="shared" si="6"/>
        <v>桃園市</v>
      </c>
      <c r="X79" s="45" t="s">
        <v>22</v>
      </c>
      <c r="Y79" s="45">
        <v>2</v>
      </c>
      <c r="Z79" s="45">
        <v>5075</v>
      </c>
      <c r="AA79" s="45" t="s">
        <v>8736</v>
      </c>
      <c r="AB79" s="45" t="s">
        <v>8737</v>
      </c>
      <c r="AC79" s="41">
        <v>44964.781944444447</v>
      </c>
      <c r="AD79" s="41">
        <v>44986.458333333343</v>
      </c>
      <c r="AF79" s="38">
        <v>77</v>
      </c>
      <c r="AG79" s="38" t="str">
        <f t="shared" si="5"/>
        <v>台北市</v>
      </c>
      <c r="AH79" s="45" t="s">
        <v>21</v>
      </c>
      <c r="AI79" s="46">
        <v>2</v>
      </c>
      <c r="AJ79" s="45">
        <v>4987</v>
      </c>
      <c r="AK79" s="45" t="s">
        <v>10457</v>
      </c>
      <c r="AL79" s="45" t="s">
        <v>10458</v>
      </c>
      <c r="AM79" s="41">
        <v>44914.626388888893</v>
      </c>
      <c r="AN79" s="41">
        <v>44930.458333333343</v>
      </c>
    </row>
    <row r="80" spans="4:40" ht="15.6" customHeight="1">
      <c r="D80" s="38">
        <v>78</v>
      </c>
      <c r="E80" s="39">
        <v>4539</v>
      </c>
      <c r="F80" s="40" t="s">
        <v>625</v>
      </c>
      <c r="G80" s="40" t="s">
        <v>8680</v>
      </c>
      <c r="H80" s="40" t="s">
        <v>7</v>
      </c>
      <c r="I80" s="39">
        <v>2</v>
      </c>
      <c r="J80" s="41">
        <v>44453.583333333343</v>
      </c>
      <c r="K80" s="41">
        <v>44607.458333333343</v>
      </c>
      <c r="M80" s="38">
        <v>28</v>
      </c>
      <c r="N80" s="46" t="s">
        <v>10459</v>
      </c>
      <c r="O80" s="45" t="s">
        <v>10460</v>
      </c>
      <c r="P80" s="59" t="s">
        <v>9989</v>
      </c>
      <c r="Q80" s="59" t="s">
        <v>10461</v>
      </c>
      <c r="R80" s="37">
        <v>0</v>
      </c>
      <c r="S80" s="41">
        <v>45320</v>
      </c>
      <c r="T80" s="58" t="s">
        <v>58</v>
      </c>
      <c r="V80" s="38">
        <v>78</v>
      </c>
      <c r="W80" s="38" t="str">
        <f t="shared" si="6"/>
        <v>新竹縣</v>
      </c>
      <c r="X80" s="45" t="s">
        <v>22</v>
      </c>
      <c r="Y80" s="45">
        <v>2</v>
      </c>
      <c r="Z80" s="45">
        <v>5035</v>
      </c>
      <c r="AA80" s="45" t="s">
        <v>10462</v>
      </c>
      <c r="AB80" s="45" t="s">
        <v>10463</v>
      </c>
      <c r="AC80" s="41">
        <v>44966.67083333333</v>
      </c>
      <c r="AD80" s="41">
        <v>44986.458333333343</v>
      </c>
      <c r="AF80" s="38">
        <v>78</v>
      </c>
      <c r="AG80" s="38" t="str">
        <f t="shared" si="5"/>
        <v>新竹市</v>
      </c>
      <c r="AH80" s="45" t="s">
        <v>21</v>
      </c>
      <c r="AI80" s="46">
        <v>2</v>
      </c>
      <c r="AJ80" s="45">
        <v>2987</v>
      </c>
      <c r="AK80" s="45" t="s">
        <v>10464</v>
      </c>
      <c r="AL80" s="45" t="s">
        <v>10465</v>
      </c>
      <c r="AM80" s="41">
        <v>44917.382638888892</v>
      </c>
      <c r="AN80" s="41">
        <v>44930.625</v>
      </c>
    </row>
    <row r="81" spans="4:40" ht="15.6" customHeight="1">
      <c r="D81" s="38">
        <v>79</v>
      </c>
      <c r="E81" s="39">
        <v>4552</v>
      </c>
      <c r="F81" s="40" t="s">
        <v>1306</v>
      </c>
      <c r="G81" s="40" t="s">
        <v>8680</v>
      </c>
      <c r="H81" s="40" t="s">
        <v>11</v>
      </c>
      <c r="I81" s="39">
        <v>2</v>
      </c>
      <c r="J81" s="41">
        <v>44453.583333333343</v>
      </c>
      <c r="K81" s="41">
        <v>44609.395833333343</v>
      </c>
      <c r="M81" s="38">
        <v>29</v>
      </c>
      <c r="N81" s="46" t="s">
        <v>10466</v>
      </c>
      <c r="O81" s="45" t="s">
        <v>10467</v>
      </c>
      <c r="P81" s="59" t="s">
        <v>9973</v>
      </c>
      <c r="Q81" s="59" t="s">
        <v>10137</v>
      </c>
      <c r="R81" s="37">
        <v>0</v>
      </c>
      <c r="S81" s="41">
        <v>45308</v>
      </c>
      <c r="T81" s="58" t="s">
        <v>58</v>
      </c>
      <c r="V81" s="38">
        <v>79</v>
      </c>
      <c r="W81" s="38" t="str">
        <f t="shared" si="6"/>
        <v>新北市</v>
      </c>
      <c r="X81" s="45" t="s">
        <v>22</v>
      </c>
      <c r="Y81" s="45">
        <v>2</v>
      </c>
      <c r="Z81" s="45">
        <v>5074</v>
      </c>
      <c r="AA81" s="45" t="s">
        <v>815</v>
      </c>
      <c r="AB81" s="45" t="s">
        <v>8563</v>
      </c>
      <c r="AC81" s="41">
        <v>44987.512499999997</v>
      </c>
      <c r="AD81" s="41">
        <v>45006.458333333343</v>
      </c>
      <c r="AF81" s="38">
        <v>79</v>
      </c>
      <c r="AG81" s="38" t="str">
        <f t="shared" si="5"/>
        <v>新北市</v>
      </c>
      <c r="AH81" s="45" t="s">
        <v>21</v>
      </c>
      <c r="AI81" s="46">
        <v>2</v>
      </c>
      <c r="AJ81" s="45">
        <v>4340</v>
      </c>
      <c r="AK81" s="45" t="s">
        <v>10468</v>
      </c>
      <c r="AL81" s="45" t="s">
        <v>10469</v>
      </c>
      <c r="AM81" s="41">
        <v>44915.666666666657</v>
      </c>
      <c r="AN81" s="41">
        <v>44931.458333333343</v>
      </c>
    </row>
    <row r="82" spans="4:40" ht="15.6" customHeight="1">
      <c r="D82" s="38">
        <v>80</v>
      </c>
      <c r="E82" s="39">
        <v>3380</v>
      </c>
      <c r="F82" s="40" t="s">
        <v>484</v>
      </c>
      <c r="G82" s="40" t="s">
        <v>8680</v>
      </c>
      <c r="H82" s="40" t="s">
        <v>11</v>
      </c>
      <c r="I82" s="39">
        <v>2</v>
      </c>
      <c r="J82" s="41">
        <v>44453.583333333343</v>
      </c>
      <c r="K82" s="41">
        <v>44609.416666666657</v>
      </c>
      <c r="M82" s="38">
        <v>30</v>
      </c>
      <c r="N82" s="46" t="s">
        <v>10470</v>
      </c>
      <c r="O82" s="45" t="s">
        <v>10471</v>
      </c>
      <c r="P82" s="59" t="s">
        <v>10033</v>
      </c>
      <c r="Q82" s="59" t="s">
        <v>10143</v>
      </c>
      <c r="R82" s="37">
        <v>0</v>
      </c>
      <c r="S82" s="41">
        <v>45309</v>
      </c>
      <c r="T82" s="58" t="s">
        <v>58</v>
      </c>
      <c r="V82" s="38">
        <v>80</v>
      </c>
      <c r="W82" s="38" t="str">
        <f t="shared" si="6"/>
        <v>宜蘭縣</v>
      </c>
      <c r="X82" s="45" t="s">
        <v>22</v>
      </c>
      <c r="Y82" s="45">
        <v>2</v>
      </c>
      <c r="Z82" s="45">
        <v>5001</v>
      </c>
      <c r="AA82" s="45" t="s">
        <v>10472</v>
      </c>
      <c r="AB82" s="45" t="s">
        <v>10473</v>
      </c>
      <c r="AC82" s="41">
        <v>44979.540972222218</v>
      </c>
      <c r="AD82" s="41">
        <v>45007.458333333343</v>
      </c>
      <c r="AF82" s="38">
        <v>80</v>
      </c>
      <c r="AG82" s="38" t="str">
        <f t="shared" si="5"/>
        <v>桃園市</v>
      </c>
      <c r="AH82" s="45" t="s">
        <v>21</v>
      </c>
      <c r="AI82" s="46">
        <v>2</v>
      </c>
      <c r="AJ82" s="45">
        <v>3220</v>
      </c>
      <c r="AK82" s="45" t="s">
        <v>8697</v>
      </c>
      <c r="AL82" s="45" t="s">
        <v>8698</v>
      </c>
      <c r="AM82" s="41">
        <v>44904.59652777778</v>
      </c>
      <c r="AN82" s="41">
        <v>44936.458333333343</v>
      </c>
    </row>
    <row r="83" spans="4:40" ht="15.6" customHeight="1">
      <c r="D83" s="38">
        <v>81</v>
      </c>
      <c r="E83" s="39">
        <v>4561</v>
      </c>
      <c r="F83" s="40" t="s">
        <v>10474</v>
      </c>
      <c r="G83" s="40" t="s">
        <v>9915</v>
      </c>
      <c r="H83" s="40" t="s">
        <v>8174</v>
      </c>
      <c r="I83" s="39">
        <v>2</v>
      </c>
      <c r="J83" s="41">
        <v>44454.416666666657</v>
      </c>
      <c r="K83" s="41">
        <v>44615.395833333343</v>
      </c>
      <c r="M83" s="38">
        <v>31</v>
      </c>
      <c r="N83" s="46" t="s">
        <v>10475</v>
      </c>
      <c r="O83" s="45" t="s">
        <v>10476</v>
      </c>
      <c r="P83" s="59" t="s">
        <v>9973</v>
      </c>
      <c r="Q83" s="59" t="s">
        <v>10477</v>
      </c>
      <c r="R83" s="37">
        <v>0</v>
      </c>
      <c r="S83" s="41">
        <v>45310</v>
      </c>
      <c r="T83" s="58" t="s">
        <v>58</v>
      </c>
      <c r="V83" s="38">
        <v>81</v>
      </c>
      <c r="W83" s="38" t="str">
        <f t="shared" si="6"/>
        <v>彰化縣</v>
      </c>
      <c r="X83" s="45" t="s">
        <v>22</v>
      </c>
      <c r="Y83" s="45">
        <v>2</v>
      </c>
      <c r="Z83" s="45">
        <v>5069</v>
      </c>
      <c r="AA83" s="45" t="s">
        <v>10478</v>
      </c>
      <c r="AB83" s="45" t="s">
        <v>10479</v>
      </c>
      <c r="AC83" s="41">
        <v>44979.491666666669</v>
      </c>
      <c r="AD83" s="41">
        <v>45007.625</v>
      </c>
      <c r="AF83" s="38">
        <v>81</v>
      </c>
      <c r="AG83" s="38" t="str">
        <f t="shared" si="5"/>
        <v>台中市</v>
      </c>
      <c r="AH83" s="45" t="s">
        <v>21</v>
      </c>
      <c r="AI83" s="46">
        <v>2</v>
      </c>
      <c r="AJ83" s="45">
        <v>2998</v>
      </c>
      <c r="AK83" s="45" t="s">
        <v>10480</v>
      </c>
      <c r="AL83" s="45" t="s">
        <v>10481</v>
      </c>
      <c r="AM83" s="41">
        <v>44916.571527777778</v>
      </c>
      <c r="AN83" s="41">
        <v>44937.458333333343</v>
      </c>
    </row>
    <row r="84" spans="4:40" ht="15.6" customHeight="1">
      <c r="D84" s="38">
        <v>82</v>
      </c>
      <c r="E84" s="39">
        <v>4523</v>
      </c>
      <c r="F84" s="40" t="s">
        <v>10482</v>
      </c>
      <c r="G84" s="40" t="s">
        <v>8680</v>
      </c>
      <c r="H84" s="40" t="s">
        <v>9984</v>
      </c>
      <c r="I84" s="39">
        <v>2</v>
      </c>
      <c r="J84" s="41">
        <v>44454.583333333343</v>
      </c>
      <c r="K84" s="41">
        <v>44613.416666666657</v>
      </c>
      <c r="M84" s="38">
        <v>32</v>
      </c>
      <c r="N84" s="46" t="s">
        <v>85</v>
      </c>
      <c r="O84" s="45" t="s">
        <v>8812</v>
      </c>
      <c r="P84" s="59" t="s">
        <v>9945</v>
      </c>
      <c r="Q84" s="59" t="s">
        <v>8</v>
      </c>
      <c r="R84" s="37">
        <v>0</v>
      </c>
      <c r="S84" s="41">
        <v>45323</v>
      </c>
      <c r="T84" s="58" t="s">
        <v>58</v>
      </c>
      <c r="V84" s="38">
        <v>82</v>
      </c>
      <c r="W84" s="38" t="str">
        <f t="shared" si="6"/>
        <v>宜蘭縣</v>
      </c>
      <c r="X84" s="45" t="s">
        <v>22</v>
      </c>
      <c r="Y84" s="45">
        <v>2</v>
      </c>
      <c r="Z84" s="45">
        <v>5084</v>
      </c>
      <c r="AA84" s="45" t="s">
        <v>10483</v>
      </c>
      <c r="AB84" s="45" t="s">
        <v>10484</v>
      </c>
      <c r="AC84" s="41">
        <v>44998.617361111108</v>
      </c>
      <c r="AD84" s="41">
        <v>45008.583333333343</v>
      </c>
      <c r="AF84" s="38">
        <v>82</v>
      </c>
      <c r="AG84" s="38" t="str">
        <f t="shared" si="5"/>
        <v>新北市</v>
      </c>
      <c r="AH84" s="45" t="s">
        <v>21</v>
      </c>
      <c r="AI84" s="46">
        <v>2</v>
      </c>
      <c r="AJ84" s="45">
        <v>4568</v>
      </c>
      <c r="AK84" s="45" t="s">
        <v>10485</v>
      </c>
      <c r="AL84" s="45" t="s">
        <v>10486</v>
      </c>
      <c r="AM84" s="41">
        <v>44938.493750000001</v>
      </c>
      <c r="AN84" s="41">
        <v>44964.458333333343</v>
      </c>
    </row>
    <row r="85" spans="4:40" ht="15.6" customHeight="1">
      <c r="D85" s="38">
        <v>83</v>
      </c>
      <c r="E85" s="39">
        <v>4599</v>
      </c>
      <c r="F85" s="40" t="s">
        <v>10487</v>
      </c>
      <c r="G85" s="40" t="s">
        <v>8680</v>
      </c>
      <c r="H85" s="40" t="s">
        <v>9984</v>
      </c>
      <c r="I85" s="39">
        <v>2</v>
      </c>
      <c r="J85" s="41">
        <v>44454.583333333343</v>
      </c>
      <c r="K85" s="41">
        <v>44613.458333333343</v>
      </c>
      <c r="M85" s="38">
        <v>33</v>
      </c>
      <c r="N85" s="46" t="s">
        <v>86</v>
      </c>
      <c r="O85" s="45" t="s">
        <v>8814</v>
      </c>
      <c r="P85" s="59" t="s">
        <v>9945</v>
      </c>
      <c r="Q85" s="59" t="s">
        <v>8</v>
      </c>
      <c r="R85" s="37">
        <v>0</v>
      </c>
      <c r="S85" s="41">
        <v>45323</v>
      </c>
      <c r="T85" s="58" t="s">
        <v>58</v>
      </c>
      <c r="V85" s="38">
        <v>83</v>
      </c>
      <c r="W85" s="38" t="str">
        <f t="shared" si="6"/>
        <v>桃園市</v>
      </c>
      <c r="X85" s="45" t="s">
        <v>22</v>
      </c>
      <c r="Y85" s="45">
        <v>2</v>
      </c>
      <c r="Z85" s="45">
        <v>5072</v>
      </c>
      <c r="AA85" s="45" t="s">
        <v>10488</v>
      </c>
      <c r="AB85" s="45" t="s">
        <v>10489</v>
      </c>
      <c r="AC85" s="41">
        <v>44987.696527777778</v>
      </c>
      <c r="AD85" s="41">
        <v>45009.458333333343</v>
      </c>
      <c r="AF85" s="38">
        <v>83</v>
      </c>
      <c r="AG85" s="38" t="str">
        <f t="shared" si="5"/>
        <v>新北市</v>
      </c>
      <c r="AH85" s="45" t="s">
        <v>21</v>
      </c>
      <c r="AI85" s="46">
        <v>2</v>
      </c>
      <c r="AJ85" s="45">
        <v>4081</v>
      </c>
      <c r="AK85" s="45" t="s">
        <v>10490</v>
      </c>
      <c r="AL85" s="45" t="s">
        <v>10491</v>
      </c>
      <c r="AM85" s="41">
        <v>44961.690972222219</v>
      </c>
      <c r="AN85" s="41">
        <v>44975.458333333343</v>
      </c>
    </row>
    <row r="86" spans="4:40" ht="15.6" customHeight="1">
      <c r="D86" s="38">
        <v>84</v>
      </c>
      <c r="E86" s="39">
        <v>2154</v>
      </c>
      <c r="F86" s="40" t="s">
        <v>2130</v>
      </c>
      <c r="G86" s="40" t="s">
        <v>8680</v>
      </c>
      <c r="H86" s="40" t="s">
        <v>14</v>
      </c>
      <c r="I86" s="39">
        <v>2</v>
      </c>
      <c r="J86" s="41">
        <v>44454.583333333343</v>
      </c>
      <c r="K86" s="41">
        <v>44617.395833333343</v>
      </c>
      <c r="M86" s="38">
        <v>34</v>
      </c>
      <c r="N86" s="46" t="s">
        <v>10492</v>
      </c>
      <c r="O86" s="45" t="s">
        <v>10493</v>
      </c>
      <c r="P86" s="59" t="s">
        <v>9936</v>
      </c>
      <c r="Q86" s="59" t="s">
        <v>10494</v>
      </c>
      <c r="R86" s="37">
        <v>0</v>
      </c>
      <c r="S86" s="41">
        <v>45345.458333333343</v>
      </c>
      <c r="T86" s="58" t="s">
        <v>58</v>
      </c>
      <c r="V86" s="38">
        <v>84</v>
      </c>
      <c r="W86" s="38" t="str">
        <f t="shared" si="6"/>
        <v>高雄市</v>
      </c>
      <c r="X86" s="45" t="s">
        <v>22</v>
      </c>
      <c r="Y86" s="45">
        <v>2</v>
      </c>
      <c r="Z86" s="45">
        <v>5065</v>
      </c>
      <c r="AA86" s="45" t="s">
        <v>10495</v>
      </c>
      <c r="AB86" s="45" t="s">
        <v>10496</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10497</v>
      </c>
      <c r="AL86" s="45" t="s">
        <v>10498</v>
      </c>
      <c r="AM86" s="41">
        <v>44957.46597222222</v>
      </c>
      <c r="AN86" s="41">
        <v>44980.625</v>
      </c>
    </row>
    <row r="87" spans="4:40" ht="15.6" customHeight="1">
      <c r="D87" s="38">
        <v>85</v>
      </c>
      <c r="E87" s="39">
        <v>2422</v>
      </c>
      <c r="F87" s="40" t="s">
        <v>2193</v>
      </c>
      <c r="G87" s="40" t="s">
        <v>8680</v>
      </c>
      <c r="H87" s="40" t="s">
        <v>14</v>
      </c>
      <c r="I87" s="39">
        <v>2</v>
      </c>
      <c r="J87" s="41">
        <v>44454.583333333343</v>
      </c>
      <c r="K87" s="41">
        <v>44617.4375</v>
      </c>
      <c r="M87" s="38">
        <v>35</v>
      </c>
      <c r="N87" s="46" t="s">
        <v>10499</v>
      </c>
      <c r="O87" s="45" t="s">
        <v>10500</v>
      </c>
      <c r="P87" s="59" t="s">
        <v>10049</v>
      </c>
      <c r="Q87" s="59" t="s">
        <v>10501</v>
      </c>
      <c r="R87" s="37">
        <v>0</v>
      </c>
      <c r="S87" s="41">
        <v>45346.458333333343</v>
      </c>
      <c r="T87" s="58" t="s">
        <v>58</v>
      </c>
      <c r="V87" s="38">
        <v>85</v>
      </c>
      <c r="W87" s="38" t="str">
        <f t="shared" si="6"/>
        <v>新竹市</v>
      </c>
      <c r="X87" s="45" t="s">
        <v>22</v>
      </c>
      <c r="Y87" s="45">
        <v>2</v>
      </c>
      <c r="Z87" s="45">
        <v>5070</v>
      </c>
      <c r="AA87" s="45" t="s">
        <v>10502</v>
      </c>
      <c r="AB87" s="45" t="s">
        <v>10503</v>
      </c>
      <c r="AC87" s="41">
        <v>44991.507638888892</v>
      </c>
      <c r="AD87" s="41">
        <v>45013.458333333343</v>
      </c>
      <c r="AF87" s="38">
        <v>85</v>
      </c>
      <c r="AG87" s="38" t="str">
        <f t="shared" si="7"/>
        <v>新北市</v>
      </c>
      <c r="AH87" s="45" t="s">
        <v>21</v>
      </c>
      <c r="AI87" s="46">
        <v>2</v>
      </c>
      <c r="AJ87" s="45">
        <v>2508</v>
      </c>
      <c r="AK87" s="45" t="s">
        <v>10504</v>
      </c>
      <c r="AL87" s="45" t="s">
        <v>10505</v>
      </c>
      <c r="AM87" s="41">
        <v>44958.622916666667</v>
      </c>
      <c r="AN87" s="41">
        <v>44986.625</v>
      </c>
    </row>
    <row r="88" spans="4:40" ht="15.6" customHeight="1">
      <c r="D88" s="38">
        <v>86</v>
      </c>
      <c r="E88" s="39">
        <v>4728</v>
      </c>
      <c r="F88" s="40" t="s">
        <v>10506</v>
      </c>
      <c r="G88" s="40" t="s">
        <v>9915</v>
      </c>
      <c r="H88" s="40" t="s">
        <v>9993</v>
      </c>
      <c r="I88" s="39">
        <v>2</v>
      </c>
      <c r="J88" s="41">
        <v>44455.416666666657</v>
      </c>
      <c r="K88" s="41">
        <v>44606.416666666657</v>
      </c>
      <c r="M88" s="52">
        <v>36</v>
      </c>
      <c r="N88" s="2" t="s">
        <v>61</v>
      </c>
      <c r="O88" s="4" t="s">
        <v>572</v>
      </c>
      <c r="P88" s="216" t="s">
        <v>8680</v>
      </c>
      <c r="Q88" s="217" t="s">
        <v>11</v>
      </c>
      <c r="T88" s="58" t="s">
        <v>58</v>
      </c>
      <c r="V88" s="38">
        <v>86</v>
      </c>
      <c r="W88" s="38" t="str">
        <f t="shared" si="6"/>
        <v>高雄市</v>
      </c>
      <c r="X88" s="45" t="s">
        <v>22</v>
      </c>
      <c r="Y88" s="45">
        <v>2</v>
      </c>
      <c r="Z88" s="45">
        <v>5068</v>
      </c>
      <c r="AA88" s="45" t="s">
        <v>10507</v>
      </c>
      <c r="AB88" s="45" t="s">
        <v>10508</v>
      </c>
      <c r="AC88" s="41">
        <v>45000.723611111112</v>
      </c>
      <c r="AD88" s="41">
        <v>45014.625</v>
      </c>
      <c r="AF88" s="38">
        <v>86</v>
      </c>
      <c r="AG88" s="38" t="str">
        <f t="shared" si="7"/>
        <v>宜蘭縣</v>
      </c>
      <c r="AH88" s="45" t="s">
        <v>21</v>
      </c>
      <c r="AI88" s="46">
        <v>2</v>
      </c>
      <c r="AJ88" s="45">
        <v>5084</v>
      </c>
      <c r="AK88" s="45" t="s">
        <v>10483</v>
      </c>
      <c r="AL88" s="45" t="s">
        <v>10484</v>
      </c>
      <c r="AM88" s="41">
        <v>44998.617361111108</v>
      </c>
      <c r="AN88" s="41">
        <v>45010.625</v>
      </c>
    </row>
    <row r="89" spans="4:40" ht="15.6" customHeight="1">
      <c r="D89" s="38">
        <v>87</v>
      </c>
      <c r="E89" s="39">
        <v>2860</v>
      </c>
      <c r="F89" s="40" t="s">
        <v>10509</v>
      </c>
      <c r="G89" s="40" t="s">
        <v>9915</v>
      </c>
      <c r="H89" s="40" t="s">
        <v>9993</v>
      </c>
      <c r="I89" s="39">
        <v>2</v>
      </c>
      <c r="J89" s="41">
        <v>44455.416666666657</v>
      </c>
      <c r="K89" s="41">
        <v>44606.4375</v>
      </c>
      <c r="V89" s="38">
        <v>87</v>
      </c>
      <c r="W89" s="38" t="str">
        <f t="shared" si="6"/>
        <v>台中市</v>
      </c>
      <c r="X89" s="45" t="s">
        <v>22</v>
      </c>
      <c r="Y89" s="45">
        <v>2</v>
      </c>
      <c r="Z89" s="45">
        <v>5062</v>
      </c>
      <c r="AA89" s="45" t="s">
        <v>10510</v>
      </c>
      <c r="AB89" s="45" t="s">
        <v>10511</v>
      </c>
      <c r="AC89" s="41">
        <v>45000.40625</v>
      </c>
      <c r="AD89" s="41">
        <v>45027.625</v>
      </c>
      <c r="AF89" s="38">
        <v>87</v>
      </c>
      <c r="AG89" s="38" t="str">
        <f t="shared" si="7"/>
        <v>台北市</v>
      </c>
      <c r="AH89" s="45" t="s">
        <v>21</v>
      </c>
      <c r="AI89" s="46">
        <v>2</v>
      </c>
      <c r="AJ89" s="45">
        <v>4108</v>
      </c>
      <c r="AK89" s="45" t="s">
        <v>10512</v>
      </c>
      <c r="AL89" s="45" t="s">
        <v>10513</v>
      </c>
      <c r="AM89" s="41">
        <v>44992.647916666669</v>
      </c>
      <c r="AN89" s="41">
        <v>45022.625</v>
      </c>
    </row>
    <row r="90" spans="4:40" ht="15.6" customHeight="1">
      <c r="D90" s="38">
        <v>88</v>
      </c>
      <c r="E90" s="39" t="s">
        <v>53</v>
      </c>
      <c r="F90" s="40" t="s">
        <v>1611</v>
      </c>
      <c r="G90" s="40" t="s">
        <v>8680</v>
      </c>
      <c r="H90" s="40" t="s">
        <v>7</v>
      </c>
      <c r="I90" s="39">
        <v>2</v>
      </c>
      <c r="J90" s="41">
        <v>44455.583333333343</v>
      </c>
      <c r="K90" s="41">
        <v>44608.395833333343</v>
      </c>
      <c r="V90" s="38">
        <v>88</v>
      </c>
      <c r="W90" s="38" t="str">
        <f t="shared" si="6"/>
        <v>新北市</v>
      </c>
      <c r="X90" s="45" t="s">
        <v>22</v>
      </c>
      <c r="Y90" s="45">
        <v>2</v>
      </c>
      <c r="Z90" s="45">
        <v>5082</v>
      </c>
      <c r="AA90" s="45" t="s">
        <v>502</v>
      </c>
      <c r="AB90" s="45" t="s">
        <v>8537</v>
      </c>
      <c r="AC90" s="41">
        <v>45005.419444444437</v>
      </c>
      <c r="AD90" s="41">
        <v>45028.458333333343</v>
      </c>
      <c r="AF90" s="38">
        <v>88</v>
      </c>
      <c r="AG90" s="38" t="str">
        <f t="shared" si="7"/>
        <v>彰化縣</v>
      </c>
      <c r="AH90" s="45" t="s">
        <v>21</v>
      </c>
      <c r="AI90" s="46">
        <v>2</v>
      </c>
      <c r="AJ90" s="45" t="s">
        <v>10514</v>
      </c>
      <c r="AK90" s="45" t="s">
        <v>10515</v>
      </c>
      <c r="AL90" s="45" t="s">
        <v>10516</v>
      </c>
      <c r="AM90" s="41">
        <v>45026.407638888893</v>
      </c>
      <c r="AN90" s="41">
        <v>45042.458333333343</v>
      </c>
    </row>
    <row r="91" spans="4:40" ht="15.6" customHeight="1">
      <c r="D91" s="38">
        <v>89</v>
      </c>
      <c r="E91" s="39">
        <v>2442</v>
      </c>
      <c r="F91" s="40" t="s">
        <v>823</v>
      </c>
      <c r="G91" s="40" t="s">
        <v>8680</v>
      </c>
      <c r="H91" s="40" t="s">
        <v>5</v>
      </c>
      <c r="I91" s="39">
        <v>2</v>
      </c>
      <c r="J91" s="41">
        <v>44456.416666666657</v>
      </c>
      <c r="K91" s="41">
        <v>44610.458333333343</v>
      </c>
      <c r="V91" s="38">
        <v>89</v>
      </c>
      <c r="W91" s="38" t="str">
        <f t="shared" si="6"/>
        <v>台南市</v>
      </c>
      <c r="X91" s="45" t="s">
        <v>22</v>
      </c>
      <c r="Y91" s="45">
        <v>2</v>
      </c>
      <c r="Z91" s="45">
        <v>5088</v>
      </c>
      <c r="AA91" s="45" t="s">
        <v>10517</v>
      </c>
      <c r="AB91" s="45" t="s">
        <v>10518</v>
      </c>
      <c r="AC91" s="41">
        <v>45030.584027777782</v>
      </c>
      <c r="AD91" s="41">
        <v>45050.458333333343</v>
      </c>
      <c r="AF91" s="38">
        <v>89</v>
      </c>
      <c r="AG91" s="38" t="str">
        <f t="shared" si="7"/>
        <v>桃園市</v>
      </c>
      <c r="AH91" s="45" t="s">
        <v>21</v>
      </c>
      <c r="AI91" s="46">
        <v>2</v>
      </c>
      <c r="AJ91" s="45">
        <v>4285</v>
      </c>
      <c r="AK91" s="45" t="s">
        <v>10519</v>
      </c>
      <c r="AL91" s="45" t="s">
        <v>10520</v>
      </c>
      <c r="AM91" s="41">
        <v>45043.729166666657</v>
      </c>
      <c r="AN91" s="41">
        <v>45063.458333333343</v>
      </c>
    </row>
    <row r="92" spans="4:40" ht="15.6" customHeight="1">
      <c r="D92" s="38">
        <v>90</v>
      </c>
      <c r="E92" s="39">
        <v>4541</v>
      </c>
      <c r="F92" s="40" t="s">
        <v>954</v>
      </c>
      <c r="G92" s="40" t="s">
        <v>8680</v>
      </c>
      <c r="H92" s="40" t="s">
        <v>3</v>
      </c>
      <c r="I92" s="39">
        <v>2</v>
      </c>
      <c r="J92" s="41">
        <v>44456.583333333343</v>
      </c>
      <c r="K92" s="41">
        <v>44615.4375</v>
      </c>
      <c r="V92" s="38">
        <v>90</v>
      </c>
      <c r="W92" s="38" t="str">
        <f t="shared" si="6"/>
        <v>台北市</v>
      </c>
      <c r="X92" s="45" t="s">
        <v>22</v>
      </c>
      <c r="Y92" s="45">
        <v>2</v>
      </c>
      <c r="Z92" s="45">
        <v>5081</v>
      </c>
      <c r="AA92" s="45" t="s">
        <v>10521</v>
      </c>
      <c r="AB92" s="45" t="s">
        <v>10522</v>
      </c>
      <c r="AC92" s="41">
        <v>45028.620138888888</v>
      </c>
      <c r="AD92" s="41">
        <v>45055.458333333343</v>
      </c>
      <c r="AF92" s="38">
        <v>90</v>
      </c>
      <c r="AG92" s="38" t="str">
        <f t="shared" si="7"/>
        <v>新北市</v>
      </c>
      <c r="AH92" s="45" t="s">
        <v>21</v>
      </c>
      <c r="AI92" s="46">
        <v>2</v>
      </c>
      <c r="AJ92" s="45">
        <v>4126</v>
      </c>
      <c r="AK92" s="45" t="s">
        <v>10523</v>
      </c>
      <c r="AL92" s="45" t="s">
        <v>10524</v>
      </c>
      <c r="AM92" s="41">
        <v>45051.656944444447</v>
      </c>
      <c r="AN92" s="41">
        <v>45075.625</v>
      </c>
    </row>
    <row r="93" spans="4:40" ht="15.6" customHeight="1">
      <c r="D93" s="38">
        <v>91</v>
      </c>
      <c r="E93" s="39">
        <v>4298</v>
      </c>
      <c r="F93" s="40" t="s">
        <v>1910</v>
      </c>
      <c r="G93" s="40" t="s">
        <v>8680</v>
      </c>
      <c r="H93" s="40" t="s">
        <v>3</v>
      </c>
      <c r="I93" s="39">
        <v>2</v>
      </c>
      <c r="J93" s="41">
        <v>44456.583333333343</v>
      </c>
      <c r="K93" s="41">
        <v>44615.458333333343</v>
      </c>
      <c r="V93" s="38">
        <v>91</v>
      </c>
      <c r="W93" s="38" t="str">
        <f t="shared" si="6"/>
        <v>桃園市</v>
      </c>
      <c r="X93" s="45" t="s">
        <v>22</v>
      </c>
      <c r="Y93" s="45">
        <v>2</v>
      </c>
      <c r="Z93" s="45">
        <v>5058</v>
      </c>
      <c r="AA93" s="45" t="s">
        <v>10525</v>
      </c>
      <c r="AB93" s="45" t="s">
        <v>10526</v>
      </c>
      <c r="AC93" s="41">
        <v>45034.510416666657</v>
      </c>
      <c r="AD93" s="41">
        <v>45056.458333333343</v>
      </c>
      <c r="AF93" s="38">
        <v>91</v>
      </c>
      <c r="AG93" s="38" t="str">
        <f t="shared" si="7"/>
        <v>金門縣</v>
      </c>
      <c r="AH93" s="45" t="s">
        <v>21</v>
      </c>
      <c r="AI93" s="46">
        <v>2</v>
      </c>
      <c r="AJ93" s="45">
        <v>4439</v>
      </c>
      <c r="AK93" s="45" t="s">
        <v>10527</v>
      </c>
      <c r="AL93" s="45" t="s">
        <v>10528</v>
      </c>
      <c r="AM93" s="41">
        <v>45049.63958333333</v>
      </c>
      <c r="AN93" s="41">
        <v>45077.625</v>
      </c>
    </row>
    <row r="94" spans="4:40" ht="15.6" customHeight="1">
      <c r="D94" s="38">
        <v>92</v>
      </c>
      <c r="E94" s="39">
        <v>4748</v>
      </c>
      <c r="F94" s="40" t="s">
        <v>10529</v>
      </c>
      <c r="G94" s="40" t="s">
        <v>8680</v>
      </c>
      <c r="H94" s="40" t="s">
        <v>9947</v>
      </c>
      <c r="I94" s="39">
        <v>2</v>
      </c>
      <c r="J94" s="41">
        <v>44494.4375</v>
      </c>
      <c r="K94" s="41">
        <v>44615.569444444453</v>
      </c>
      <c r="V94" s="38">
        <v>92</v>
      </c>
      <c r="W94" s="38" t="str">
        <f t="shared" si="6"/>
        <v>新北市</v>
      </c>
      <c r="X94" s="45" t="s">
        <v>22</v>
      </c>
      <c r="Y94" s="45">
        <v>2</v>
      </c>
      <c r="Z94" s="45">
        <v>5079</v>
      </c>
      <c r="AA94" s="45" t="s">
        <v>10530</v>
      </c>
      <c r="AB94" s="45" t="s">
        <v>10531</v>
      </c>
      <c r="AC94" s="41">
        <v>45049.663194444453</v>
      </c>
      <c r="AD94" s="41">
        <v>45064.458333333343</v>
      </c>
      <c r="AF94" s="38">
        <v>92</v>
      </c>
      <c r="AG94" s="38" t="str">
        <f t="shared" si="7"/>
        <v>台北市</v>
      </c>
      <c r="AH94" s="45" t="s">
        <v>10532</v>
      </c>
      <c r="AI94" s="46">
        <v>1</v>
      </c>
      <c r="AJ94" s="45" t="s">
        <v>10292</v>
      </c>
      <c r="AK94" s="45" t="s">
        <v>10533</v>
      </c>
      <c r="AL94" s="45" t="s">
        <v>10534</v>
      </c>
      <c r="AM94" s="41">
        <v>45068.72152777778</v>
      </c>
      <c r="AN94" s="41">
        <v>45077.625</v>
      </c>
    </row>
    <row r="95" spans="4:40" ht="15.6" customHeight="1">
      <c r="D95" s="38">
        <v>93</v>
      </c>
      <c r="E95" s="39">
        <v>4714</v>
      </c>
      <c r="F95" s="40" t="s">
        <v>10535</v>
      </c>
      <c r="G95" s="40" t="s">
        <v>8680</v>
      </c>
      <c r="H95" s="40" t="s">
        <v>10291</v>
      </c>
      <c r="I95" s="39">
        <v>2</v>
      </c>
      <c r="J95" s="41">
        <v>44494.555555555547</v>
      </c>
      <c r="K95" s="41">
        <v>44609.416666666657</v>
      </c>
      <c r="V95" s="38">
        <v>93</v>
      </c>
      <c r="W95" s="38" t="str">
        <f t="shared" si="6"/>
        <v>新竹縣</v>
      </c>
      <c r="X95" s="45" t="s">
        <v>22</v>
      </c>
      <c r="Y95" s="45">
        <v>2</v>
      </c>
      <c r="Z95" s="45">
        <v>4716</v>
      </c>
      <c r="AA95" s="45" t="s">
        <v>10536</v>
      </c>
      <c r="AB95" s="45" t="s">
        <v>10537</v>
      </c>
      <c r="AC95" s="41">
        <v>45050.484027777777</v>
      </c>
      <c r="AD95" s="41">
        <v>45068.458333333343</v>
      </c>
      <c r="AF95" s="38">
        <v>93</v>
      </c>
      <c r="AG95" s="38" t="str">
        <f t="shared" si="7"/>
        <v>新北市</v>
      </c>
      <c r="AH95" s="45" t="s">
        <v>21</v>
      </c>
      <c r="AI95" s="46">
        <v>2</v>
      </c>
      <c r="AJ95" s="45">
        <v>4412</v>
      </c>
      <c r="AK95" s="45" t="s">
        <v>10538</v>
      </c>
      <c r="AL95" s="45" t="s">
        <v>10539</v>
      </c>
      <c r="AM95" s="41">
        <v>45058.404861111107</v>
      </c>
      <c r="AN95" s="41">
        <v>45079.458333333343</v>
      </c>
    </row>
    <row r="96" spans="4:40" ht="15.6" customHeight="1">
      <c r="D96" s="38">
        <v>94</v>
      </c>
      <c r="E96" s="39">
        <v>4519</v>
      </c>
      <c r="F96" s="40" t="s">
        <v>10540</v>
      </c>
      <c r="G96" s="40" t="s">
        <v>9915</v>
      </c>
      <c r="H96" s="40" t="s">
        <v>10541</v>
      </c>
      <c r="I96" s="39">
        <v>2</v>
      </c>
      <c r="J96" s="41">
        <v>44495.4375</v>
      </c>
      <c r="K96" s="41">
        <v>44608.569444444453</v>
      </c>
      <c r="V96" s="38">
        <v>94</v>
      </c>
      <c r="W96" s="38" t="str">
        <f t="shared" si="6"/>
        <v>新北市</v>
      </c>
      <c r="X96" s="45" t="s">
        <v>22</v>
      </c>
      <c r="Y96" s="45">
        <v>2</v>
      </c>
      <c r="Z96" s="45">
        <v>5080</v>
      </c>
      <c r="AA96" s="45" t="s">
        <v>178</v>
      </c>
      <c r="AB96" s="45" t="s">
        <v>8287</v>
      </c>
      <c r="AC96" s="41">
        <v>45054.635416666657</v>
      </c>
      <c r="AD96" s="41">
        <v>45068.458333333343</v>
      </c>
      <c r="AF96" s="38">
        <v>94</v>
      </c>
      <c r="AG96" s="38" t="str">
        <f t="shared" si="7"/>
        <v>台北市</v>
      </c>
      <c r="AH96" s="45" t="s">
        <v>21</v>
      </c>
      <c r="AI96" s="46">
        <v>2</v>
      </c>
      <c r="AJ96" s="45">
        <v>3080</v>
      </c>
      <c r="AK96" s="45" t="s">
        <v>10542</v>
      </c>
      <c r="AL96" s="45" t="s">
        <v>10543</v>
      </c>
      <c r="AM96" s="41">
        <v>45071.51458333333</v>
      </c>
      <c r="AN96" s="41">
        <v>45083.416666666657</v>
      </c>
    </row>
    <row r="97" spans="4:40" ht="15.6" customHeight="1">
      <c r="D97" s="38">
        <v>95</v>
      </c>
      <c r="E97" s="39">
        <v>4554</v>
      </c>
      <c r="F97" s="40" t="s">
        <v>10544</v>
      </c>
      <c r="G97" s="40" t="s">
        <v>9913</v>
      </c>
      <c r="H97" s="40" t="s">
        <v>10545</v>
      </c>
      <c r="I97" s="39">
        <v>2</v>
      </c>
      <c r="J97" s="41">
        <v>44495.583333333343</v>
      </c>
      <c r="K97" s="41">
        <v>44614.416666666657</v>
      </c>
      <c r="V97" s="38">
        <v>95</v>
      </c>
      <c r="W97" s="38" t="str">
        <f t="shared" si="6"/>
        <v>屏東縣</v>
      </c>
      <c r="X97" s="45" t="s">
        <v>22</v>
      </c>
      <c r="Y97" s="45">
        <v>2</v>
      </c>
      <c r="Z97" s="45">
        <v>4996</v>
      </c>
      <c r="AA97" s="45" t="s">
        <v>10546</v>
      </c>
      <c r="AB97" s="45" t="s">
        <v>10547</v>
      </c>
      <c r="AC97" s="41">
        <v>45042.716666666667</v>
      </c>
      <c r="AD97" s="41">
        <v>45069.583333333343</v>
      </c>
      <c r="AF97" s="38">
        <v>95</v>
      </c>
      <c r="AG97" s="38" t="str">
        <f t="shared" si="7"/>
        <v>台北市</v>
      </c>
      <c r="AH97" s="45" t="s">
        <v>21</v>
      </c>
      <c r="AI97" s="46">
        <v>2</v>
      </c>
      <c r="AJ97" s="45">
        <v>3271</v>
      </c>
      <c r="AK97" s="45" t="s">
        <v>10548</v>
      </c>
      <c r="AL97" s="45" t="s">
        <v>10549</v>
      </c>
      <c r="AM97" s="41">
        <v>45070.36041666667</v>
      </c>
      <c r="AN97" s="41">
        <v>45085.625</v>
      </c>
    </row>
    <row r="98" spans="4:40" ht="15.6" customHeight="1">
      <c r="D98" s="38">
        <v>96</v>
      </c>
      <c r="E98" s="39">
        <v>3955</v>
      </c>
      <c r="F98" s="40" t="s">
        <v>2063</v>
      </c>
      <c r="G98" s="40" t="s">
        <v>8680</v>
      </c>
      <c r="H98" s="40" t="s">
        <v>14</v>
      </c>
      <c r="I98" s="39">
        <v>2</v>
      </c>
      <c r="J98" s="41">
        <v>44495.4375</v>
      </c>
      <c r="K98" s="41">
        <v>44617.458333333343</v>
      </c>
      <c r="V98" s="38">
        <v>96</v>
      </c>
      <c r="W98" s="38" t="str">
        <f t="shared" si="6"/>
        <v>嘉義縣</v>
      </c>
      <c r="X98" s="45" t="s">
        <v>22</v>
      </c>
      <c r="Y98" s="45">
        <v>2</v>
      </c>
      <c r="Z98" s="45">
        <v>5089</v>
      </c>
      <c r="AA98" s="45" t="s">
        <v>10550</v>
      </c>
      <c r="AB98" s="45" t="s">
        <v>10551</v>
      </c>
      <c r="AC98" s="41">
        <v>45050.511805555558</v>
      </c>
      <c r="AD98" s="41">
        <v>45070.458333333343</v>
      </c>
      <c r="AF98" s="38">
        <v>96</v>
      </c>
      <c r="AG98" s="38" t="str">
        <f t="shared" si="7"/>
        <v>雲林縣</v>
      </c>
      <c r="AH98" s="45" t="s">
        <v>21</v>
      </c>
      <c r="AI98" s="46">
        <v>2</v>
      </c>
      <c r="AJ98" s="45">
        <v>3753</v>
      </c>
      <c r="AK98" s="45" t="s">
        <v>10552</v>
      </c>
      <c r="AL98" s="45" t="s">
        <v>10553</v>
      </c>
      <c r="AM98" s="41">
        <v>45079.720833333333</v>
      </c>
      <c r="AN98" s="41">
        <v>45086.458333333343</v>
      </c>
    </row>
    <row r="99" spans="4:40" ht="15.6" customHeight="1">
      <c r="D99" s="38">
        <v>97</v>
      </c>
      <c r="E99" s="39">
        <v>4683</v>
      </c>
      <c r="F99" s="40" t="s">
        <v>10554</v>
      </c>
      <c r="G99" s="40" t="s">
        <v>9915</v>
      </c>
      <c r="H99" s="40" t="s">
        <v>8173</v>
      </c>
      <c r="I99" s="39">
        <v>2</v>
      </c>
      <c r="J99" s="41">
        <v>44495.5625</v>
      </c>
      <c r="K99" s="41">
        <v>44610.416666666657</v>
      </c>
      <c r="V99" s="38">
        <v>97</v>
      </c>
      <c r="W99" s="38" t="str">
        <f t="shared" ref="W99:W130" si="8">LEFT(AB99,3)</f>
        <v>雲林縣</v>
      </c>
      <c r="X99" s="45" t="s">
        <v>22</v>
      </c>
      <c r="Y99" s="45">
        <v>2</v>
      </c>
      <c r="Z99" s="45">
        <v>5086</v>
      </c>
      <c r="AA99" s="45" t="s">
        <v>10555</v>
      </c>
      <c r="AB99" s="45" t="s">
        <v>10556</v>
      </c>
      <c r="AC99" s="41">
        <v>45050.627083333333</v>
      </c>
      <c r="AD99" s="41">
        <v>45071.416666666657</v>
      </c>
      <c r="AF99" s="38">
        <v>97</v>
      </c>
      <c r="AG99" s="38" t="str">
        <f t="shared" si="7"/>
        <v>新竹縣</v>
      </c>
      <c r="AH99" s="45" t="s">
        <v>21</v>
      </c>
      <c r="AI99" s="46">
        <v>2</v>
      </c>
      <c r="AJ99" s="45">
        <v>4988</v>
      </c>
      <c r="AK99" s="45" t="s">
        <v>10557</v>
      </c>
      <c r="AL99" s="45" t="s">
        <v>10558</v>
      </c>
      <c r="AM99" s="41">
        <v>45065.630555555559</v>
      </c>
      <c r="AN99" s="41">
        <v>45096.625</v>
      </c>
    </row>
    <row r="100" spans="4:40" ht="15.6" customHeight="1">
      <c r="D100" s="38">
        <v>98</v>
      </c>
      <c r="E100" s="39">
        <v>4643</v>
      </c>
      <c r="F100" s="40" t="s">
        <v>10559</v>
      </c>
      <c r="G100" s="40" t="s">
        <v>9915</v>
      </c>
      <c r="H100" s="40" t="s">
        <v>8174</v>
      </c>
      <c r="I100" s="39">
        <v>2</v>
      </c>
      <c r="J100" s="41">
        <v>44495.583333333343</v>
      </c>
      <c r="K100" s="41">
        <v>44615.416666666657</v>
      </c>
      <c r="V100" s="38">
        <v>98</v>
      </c>
      <c r="W100" s="38" t="str">
        <f t="shared" si="8"/>
        <v>桃園市</v>
      </c>
      <c r="X100" s="45" t="s">
        <v>22</v>
      </c>
      <c r="Y100" s="45">
        <v>2</v>
      </c>
      <c r="Z100" s="45">
        <v>4825</v>
      </c>
      <c r="AA100" s="45" t="s">
        <v>8720</v>
      </c>
      <c r="AB100" s="45" t="s">
        <v>10560</v>
      </c>
      <c r="AC100" s="41">
        <v>45051.679166666669</v>
      </c>
      <c r="AD100" s="41">
        <v>45071.416666666657</v>
      </c>
      <c r="AF100" s="38">
        <v>98</v>
      </c>
      <c r="AG100" s="38" t="str">
        <f t="shared" si="7"/>
        <v>彰化縣</v>
      </c>
      <c r="AH100" s="45" t="s">
        <v>21</v>
      </c>
      <c r="AI100" s="46">
        <v>2</v>
      </c>
      <c r="AJ100" s="45">
        <v>3617</v>
      </c>
      <c r="AK100" s="45" t="s">
        <v>10561</v>
      </c>
      <c r="AL100" s="45" t="s">
        <v>10562</v>
      </c>
      <c r="AM100" s="41">
        <v>45082.727083333331</v>
      </c>
      <c r="AN100" s="41">
        <v>45097.625</v>
      </c>
    </row>
    <row r="101" spans="4:40" ht="15.6" customHeight="1">
      <c r="D101" s="38">
        <v>99</v>
      </c>
      <c r="E101" s="39">
        <v>4679</v>
      </c>
      <c r="F101" s="40" t="s">
        <v>2109</v>
      </c>
      <c r="G101" s="40" t="s">
        <v>8680</v>
      </c>
      <c r="H101" s="40" t="s">
        <v>11</v>
      </c>
      <c r="I101" s="39">
        <v>2</v>
      </c>
      <c r="J101" s="41">
        <v>44496.458333333343</v>
      </c>
      <c r="K101" s="41">
        <v>44609.4375</v>
      </c>
      <c r="V101" s="38">
        <v>99</v>
      </c>
      <c r="W101" s="38" t="str">
        <f t="shared" si="8"/>
        <v>桃園市</v>
      </c>
      <c r="X101" s="45" t="s">
        <v>22</v>
      </c>
      <c r="Y101" s="45">
        <v>2</v>
      </c>
      <c r="Z101" s="45">
        <v>5087</v>
      </c>
      <c r="AA101" s="45" t="s">
        <v>10563</v>
      </c>
      <c r="AB101" s="45" t="s">
        <v>10564</v>
      </c>
      <c r="AC101" s="41">
        <v>45056.468055555553</v>
      </c>
      <c r="AD101" s="41">
        <v>45075.458333333343</v>
      </c>
      <c r="AF101" s="38">
        <v>99</v>
      </c>
      <c r="AG101" s="38" t="str">
        <f t="shared" si="7"/>
        <v>台中市</v>
      </c>
      <c r="AH101" s="45" t="s">
        <v>21</v>
      </c>
      <c r="AI101" s="46">
        <v>3</v>
      </c>
      <c r="AJ101" s="45">
        <v>4193</v>
      </c>
      <c r="AK101" s="45" t="s">
        <v>10565</v>
      </c>
      <c r="AL101" s="45" t="s">
        <v>10566</v>
      </c>
      <c r="AM101" s="41">
        <v>45069.564583333333</v>
      </c>
      <c r="AN101" s="41">
        <v>45098.625</v>
      </c>
    </row>
    <row r="102" spans="4:40" ht="15.6" customHeight="1">
      <c r="D102" s="38">
        <v>100</v>
      </c>
      <c r="E102" s="39">
        <v>3959</v>
      </c>
      <c r="F102" s="53" t="s">
        <v>10567</v>
      </c>
      <c r="G102" s="40" t="s">
        <v>9971</v>
      </c>
      <c r="H102" s="40" t="s">
        <v>10036</v>
      </c>
      <c r="I102" s="39">
        <v>2</v>
      </c>
      <c r="J102" s="41">
        <v>44495.4375</v>
      </c>
      <c r="K102" s="41">
        <v>44610.4375</v>
      </c>
      <c r="V102" s="38">
        <v>100</v>
      </c>
      <c r="W102" s="38" t="str">
        <f t="shared" si="8"/>
        <v>台中市</v>
      </c>
      <c r="X102" s="45" t="s">
        <v>22</v>
      </c>
      <c r="Y102" s="45">
        <v>2</v>
      </c>
      <c r="Z102" s="45">
        <v>5025</v>
      </c>
      <c r="AA102" s="45" t="s">
        <v>10568</v>
      </c>
      <c r="AB102" s="45" t="s">
        <v>10569</v>
      </c>
      <c r="AC102" s="41">
        <v>45063.588194444441</v>
      </c>
      <c r="AD102" s="41">
        <v>45082.625</v>
      </c>
      <c r="AF102" s="38">
        <v>100</v>
      </c>
      <c r="AG102" s="38" t="str">
        <f t="shared" si="7"/>
        <v>新北市</v>
      </c>
      <c r="AH102" s="45" t="s">
        <v>21</v>
      </c>
      <c r="AI102" s="46">
        <v>3</v>
      </c>
      <c r="AJ102" s="45">
        <v>4256</v>
      </c>
      <c r="AK102" s="45" t="s">
        <v>10570</v>
      </c>
      <c r="AL102" s="45" t="s">
        <v>8611</v>
      </c>
      <c r="AM102" s="41">
        <v>45082.694444444453</v>
      </c>
      <c r="AN102" s="41">
        <v>45111.625</v>
      </c>
    </row>
    <row r="103" spans="4:40" ht="15.6" customHeight="1">
      <c r="D103" s="38">
        <v>101</v>
      </c>
      <c r="E103" s="39">
        <v>4630</v>
      </c>
      <c r="F103" s="53" t="s">
        <v>10571</v>
      </c>
      <c r="G103" s="40" t="s">
        <v>9971</v>
      </c>
      <c r="H103" s="40" t="s">
        <v>10572</v>
      </c>
      <c r="I103" s="39">
        <v>2</v>
      </c>
      <c r="J103" s="41">
        <v>44495.604166666657</v>
      </c>
      <c r="K103" s="41">
        <v>44607.604166666657</v>
      </c>
      <c r="V103" s="38">
        <v>101</v>
      </c>
      <c r="W103" s="38" t="str">
        <f t="shared" si="8"/>
        <v>台北市</v>
      </c>
      <c r="X103" s="45" t="s">
        <v>22</v>
      </c>
      <c r="Y103" s="45">
        <v>2</v>
      </c>
      <c r="Z103" s="45">
        <v>4772</v>
      </c>
      <c r="AA103" s="45" t="s">
        <v>10573</v>
      </c>
      <c r="AB103" s="45" t="s">
        <v>10574</v>
      </c>
      <c r="AC103" s="41">
        <v>45070.36041666667</v>
      </c>
      <c r="AD103" s="41">
        <v>45085.458333333343</v>
      </c>
      <c r="AF103" s="38">
        <v>101</v>
      </c>
      <c r="AG103" s="38" t="str">
        <f t="shared" si="7"/>
        <v>台北市</v>
      </c>
      <c r="AH103" s="45" t="s">
        <v>21</v>
      </c>
      <c r="AI103" s="46">
        <v>2</v>
      </c>
      <c r="AJ103" s="45">
        <v>4936</v>
      </c>
      <c r="AK103" s="45" t="s">
        <v>10575</v>
      </c>
      <c r="AL103" s="45" t="s">
        <v>10576</v>
      </c>
      <c r="AM103" s="41">
        <v>45121.411111111112</v>
      </c>
      <c r="AN103" s="41">
        <v>45139.458333333343</v>
      </c>
    </row>
    <row r="104" spans="4:40" ht="15.6" customHeight="1">
      <c r="D104" s="38">
        <v>102</v>
      </c>
      <c r="E104" s="39">
        <v>4688</v>
      </c>
      <c r="F104" s="53" t="s">
        <v>10577</v>
      </c>
      <c r="G104" s="40" t="s">
        <v>9963</v>
      </c>
      <c r="H104" s="40" t="s">
        <v>9965</v>
      </c>
      <c r="I104" s="39">
        <v>2</v>
      </c>
      <c r="J104" s="41">
        <v>44496.416666666657</v>
      </c>
      <c r="K104" s="41">
        <v>44608.604166666657</v>
      </c>
      <c r="V104" s="38">
        <v>102</v>
      </c>
      <c r="W104" s="38" t="str">
        <f t="shared" si="8"/>
        <v>新北市</v>
      </c>
      <c r="X104" s="45" t="s">
        <v>22</v>
      </c>
      <c r="Y104" s="45">
        <v>2</v>
      </c>
      <c r="Z104" s="45">
        <v>5101</v>
      </c>
      <c r="AA104" s="45" t="s">
        <v>167</v>
      </c>
      <c r="AB104" s="45" t="s">
        <v>8484</v>
      </c>
      <c r="AC104" s="41">
        <v>45075.423611111109</v>
      </c>
      <c r="AD104" s="41">
        <v>45090.458333333343</v>
      </c>
      <c r="AF104" s="38">
        <v>102</v>
      </c>
      <c r="AG104" s="38" t="str">
        <f t="shared" si="7"/>
        <v>台北市</v>
      </c>
      <c r="AH104" s="45" t="s">
        <v>21</v>
      </c>
      <c r="AI104" s="46">
        <v>2</v>
      </c>
      <c r="AJ104" s="45">
        <v>4092</v>
      </c>
      <c r="AK104" s="45" t="s">
        <v>10578</v>
      </c>
      <c r="AL104" s="45" t="s">
        <v>10579</v>
      </c>
      <c r="AM104" s="41">
        <v>45124.374305555553</v>
      </c>
      <c r="AN104" s="41">
        <v>45139.458333333343</v>
      </c>
    </row>
    <row r="105" spans="4:40" ht="15.6" customHeight="1">
      <c r="D105" s="38">
        <v>103</v>
      </c>
      <c r="E105" s="39">
        <v>4615</v>
      </c>
      <c r="F105" s="40" t="s">
        <v>10580</v>
      </c>
      <c r="G105" s="40" t="s">
        <v>9963</v>
      </c>
      <c r="H105" s="40" t="s">
        <v>10581</v>
      </c>
      <c r="I105" s="39">
        <v>2</v>
      </c>
      <c r="J105" s="41">
        <v>44496.583333333343</v>
      </c>
      <c r="K105" s="41">
        <v>44580.604166666657</v>
      </c>
      <c r="V105" s="38">
        <v>103</v>
      </c>
      <c r="W105" s="38" t="str">
        <f t="shared" si="8"/>
        <v>屏東縣</v>
      </c>
      <c r="X105" s="45" t="s">
        <v>22</v>
      </c>
      <c r="Y105" s="45">
        <v>2</v>
      </c>
      <c r="Z105" s="45">
        <v>5096</v>
      </c>
      <c r="AA105" s="45" t="s">
        <v>10582</v>
      </c>
      <c r="AB105" s="45" t="s">
        <v>10583</v>
      </c>
      <c r="AC105" s="41">
        <v>45064.602777777778</v>
      </c>
      <c r="AD105" s="41">
        <v>45090.625</v>
      </c>
      <c r="AF105" s="38">
        <v>103</v>
      </c>
      <c r="AG105" s="38" t="str">
        <f t="shared" si="7"/>
        <v>新北市</v>
      </c>
      <c r="AH105" s="45" t="s">
        <v>21</v>
      </c>
      <c r="AI105" s="46">
        <v>2</v>
      </c>
      <c r="AJ105" s="45">
        <v>3890</v>
      </c>
      <c r="AK105" s="45" t="s">
        <v>327</v>
      </c>
      <c r="AL105" s="45" t="s">
        <v>8298</v>
      </c>
      <c r="AM105" s="41">
        <v>45140.57916666667</v>
      </c>
      <c r="AN105" s="41">
        <v>45140.729166666657</v>
      </c>
    </row>
    <row r="106" spans="4:40" ht="15.6" customHeight="1">
      <c r="D106" s="38">
        <v>104</v>
      </c>
      <c r="E106" s="39">
        <v>4578</v>
      </c>
      <c r="F106" s="40" t="s">
        <v>10584</v>
      </c>
      <c r="G106" s="40" t="s">
        <v>9971</v>
      </c>
      <c r="H106" s="40" t="s">
        <v>10313</v>
      </c>
      <c r="I106" s="39">
        <v>2</v>
      </c>
      <c r="J106" s="41">
        <v>44497.5625</v>
      </c>
      <c r="K106" s="41">
        <v>44613.458333333343</v>
      </c>
      <c r="V106" s="38">
        <v>104</v>
      </c>
      <c r="W106" s="38" t="str">
        <f t="shared" si="8"/>
        <v>新竹縣</v>
      </c>
      <c r="X106" s="45" t="s">
        <v>22</v>
      </c>
      <c r="Y106" s="45">
        <v>2</v>
      </c>
      <c r="Z106" s="45">
        <v>5019</v>
      </c>
      <c r="AA106" s="45" t="s">
        <v>10585</v>
      </c>
      <c r="AB106" s="45" t="s">
        <v>10586</v>
      </c>
      <c r="AC106" s="41">
        <v>45071.695833333331</v>
      </c>
      <c r="AD106" s="41">
        <v>45092.458333333343</v>
      </c>
      <c r="AF106" s="38">
        <v>104</v>
      </c>
      <c r="AG106" s="38" t="str">
        <f t="shared" si="7"/>
        <v>新竹縣</v>
      </c>
      <c r="AH106" s="45" t="s">
        <v>21</v>
      </c>
      <c r="AI106" s="46">
        <v>2</v>
      </c>
      <c r="AJ106" s="45">
        <v>3015</v>
      </c>
      <c r="AK106" s="45" t="s">
        <v>10587</v>
      </c>
      <c r="AL106" s="45" t="s">
        <v>10588</v>
      </c>
      <c r="AM106" s="41">
        <v>45148.579861111109</v>
      </c>
      <c r="AN106" s="41">
        <v>45162.625</v>
      </c>
    </row>
    <row r="107" spans="4:40" ht="15.6" customHeight="1">
      <c r="D107" s="38">
        <v>105</v>
      </c>
      <c r="E107" s="39">
        <v>4590</v>
      </c>
      <c r="F107" s="40" t="s">
        <v>10589</v>
      </c>
      <c r="G107" s="40" t="s">
        <v>9936</v>
      </c>
      <c r="H107" s="40" t="s">
        <v>10590</v>
      </c>
      <c r="I107" s="39">
        <v>2</v>
      </c>
      <c r="J107" s="41">
        <v>44494.583333333343</v>
      </c>
      <c r="K107" s="41">
        <v>44579.583333333343</v>
      </c>
      <c r="V107" s="38">
        <v>105</v>
      </c>
      <c r="W107" s="38" t="str">
        <f t="shared" si="8"/>
        <v>台中市</v>
      </c>
      <c r="X107" s="45" t="s">
        <v>22</v>
      </c>
      <c r="Y107" s="45">
        <v>2</v>
      </c>
      <c r="Z107" s="45">
        <v>5021</v>
      </c>
      <c r="AA107" s="45" t="s">
        <v>10591</v>
      </c>
      <c r="AB107" s="45" t="s">
        <v>10592</v>
      </c>
      <c r="AC107" s="41">
        <v>45075.592361111107</v>
      </c>
      <c r="AD107" s="41">
        <v>45092.458333333343</v>
      </c>
      <c r="AF107" s="38">
        <v>105</v>
      </c>
      <c r="AG107" s="38" t="str">
        <f t="shared" si="7"/>
        <v>新竹市</v>
      </c>
      <c r="AH107" s="45" t="s">
        <v>21</v>
      </c>
      <c r="AI107" s="46">
        <v>2</v>
      </c>
      <c r="AJ107" s="45" t="s">
        <v>10593</v>
      </c>
      <c r="AK107" s="45" t="s">
        <v>10594</v>
      </c>
      <c r="AL107" s="45" t="s">
        <v>10595</v>
      </c>
      <c r="AM107" s="41">
        <v>45149.405555555553</v>
      </c>
      <c r="AN107" s="41">
        <v>45166.625</v>
      </c>
    </row>
    <row r="108" spans="4:40" ht="15.6" customHeight="1">
      <c r="D108" s="38">
        <v>106</v>
      </c>
      <c r="E108" s="39">
        <v>4842</v>
      </c>
      <c r="F108" s="40" t="s">
        <v>10596</v>
      </c>
      <c r="G108" s="40" t="s">
        <v>9936</v>
      </c>
      <c r="H108" s="40" t="s">
        <v>9937</v>
      </c>
      <c r="I108" s="39">
        <v>2</v>
      </c>
      <c r="J108" s="41">
        <v>44494.583333333343</v>
      </c>
      <c r="K108" s="41">
        <v>44606.4375</v>
      </c>
      <c r="V108" s="38">
        <v>106</v>
      </c>
      <c r="W108" s="38" t="str">
        <f t="shared" si="8"/>
        <v>台中市</v>
      </c>
      <c r="X108" s="45" t="s">
        <v>22</v>
      </c>
      <c r="Y108" s="45">
        <v>2</v>
      </c>
      <c r="Z108" s="45">
        <v>5047</v>
      </c>
      <c r="AA108" s="45" t="s">
        <v>10597</v>
      </c>
      <c r="AB108" s="45" t="s">
        <v>10598</v>
      </c>
      <c r="AC108" s="41">
        <v>45064.65</v>
      </c>
      <c r="AD108" s="41">
        <v>45092.625</v>
      </c>
      <c r="AF108" s="38">
        <v>106</v>
      </c>
      <c r="AG108" s="38" t="str">
        <f t="shared" si="7"/>
        <v>新北市</v>
      </c>
      <c r="AH108" s="45" t="s">
        <v>21</v>
      </c>
      <c r="AI108" s="46">
        <v>2</v>
      </c>
      <c r="AJ108" s="45">
        <v>4799</v>
      </c>
      <c r="AK108" s="45" t="s">
        <v>10599</v>
      </c>
      <c r="AL108" s="45" t="s">
        <v>10600</v>
      </c>
      <c r="AM108" s="41">
        <v>45153.765972222223</v>
      </c>
      <c r="AN108" s="41">
        <v>45167.625</v>
      </c>
    </row>
    <row r="109" spans="4:40" ht="15.6" customHeight="1">
      <c r="D109" s="38">
        <v>107</v>
      </c>
      <c r="E109" s="39">
        <v>4741</v>
      </c>
      <c r="F109" s="40" t="s">
        <v>10601</v>
      </c>
      <c r="G109" s="40" t="s">
        <v>9936</v>
      </c>
      <c r="H109" s="40" t="s">
        <v>10346</v>
      </c>
      <c r="I109" s="39">
        <v>2</v>
      </c>
      <c r="J109" s="41">
        <v>44494.583333333343</v>
      </c>
      <c r="K109" s="41">
        <v>44607.4375</v>
      </c>
      <c r="V109" s="38">
        <v>107</v>
      </c>
      <c r="W109" s="38" t="str">
        <f t="shared" si="8"/>
        <v>嘉義縣</v>
      </c>
      <c r="X109" s="45" t="s">
        <v>22</v>
      </c>
      <c r="Y109" s="45">
        <v>2</v>
      </c>
      <c r="Z109" s="45">
        <v>5102</v>
      </c>
      <c r="AA109" s="45" t="s">
        <v>10602</v>
      </c>
      <c r="AB109" s="45" t="s">
        <v>10603</v>
      </c>
      <c r="AC109" s="41">
        <v>45076.717361111107</v>
      </c>
      <c r="AD109" s="41">
        <v>45097.458333333343</v>
      </c>
      <c r="AF109" s="38">
        <v>107</v>
      </c>
      <c r="AG109" s="38" t="str">
        <f t="shared" si="7"/>
        <v>新北市</v>
      </c>
      <c r="AH109" s="45" t="s">
        <v>21</v>
      </c>
      <c r="AI109" s="46">
        <v>2</v>
      </c>
      <c r="AJ109" s="45">
        <v>5052</v>
      </c>
      <c r="AK109" s="45" t="s">
        <v>10384</v>
      </c>
      <c r="AL109" s="45" t="s">
        <v>10385</v>
      </c>
      <c r="AM109" s="41">
        <v>45153.754861111112</v>
      </c>
      <c r="AN109" s="41">
        <v>45168.625</v>
      </c>
    </row>
    <row r="110" spans="4:40" ht="15.6" customHeight="1">
      <c r="D110" s="38">
        <v>108</v>
      </c>
      <c r="E110" s="39">
        <v>4632</v>
      </c>
      <c r="F110" s="40" t="s">
        <v>10604</v>
      </c>
      <c r="G110" s="40" t="s">
        <v>9999</v>
      </c>
      <c r="H110" s="40" t="s">
        <v>10087</v>
      </c>
      <c r="I110" s="39">
        <v>2</v>
      </c>
      <c r="J110" s="41">
        <v>44495.583333333343</v>
      </c>
      <c r="K110" s="41">
        <v>44579.583333333343</v>
      </c>
      <c r="V110" s="38">
        <v>108</v>
      </c>
      <c r="W110" s="38" t="str">
        <f t="shared" si="8"/>
        <v>雲林縣</v>
      </c>
      <c r="X110" s="45" t="s">
        <v>22</v>
      </c>
      <c r="Y110" s="45">
        <v>2</v>
      </c>
      <c r="Z110" s="45">
        <v>5097</v>
      </c>
      <c r="AA110" s="45" t="s">
        <v>10605</v>
      </c>
      <c r="AB110" s="45" t="s">
        <v>10606</v>
      </c>
      <c r="AC110" s="41">
        <v>45076.756249999999</v>
      </c>
      <c r="AD110" s="41">
        <v>45097.625</v>
      </c>
      <c r="AF110" s="38">
        <v>108</v>
      </c>
      <c r="AG110" s="38" t="str">
        <f t="shared" si="7"/>
        <v>彰化縣</v>
      </c>
      <c r="AH110" s="45" t="s">
        <v>21</v>
      </c>
      <c r="AI110" s="46">
        <v>2</v>
      </c>
      <c r="AJ110" s="45">
        <v>3138</v>
      </c>
      <c r="AK110" s="45" t="s">
        <v>10607</v>
      </c>
      <c r="AL110" s="45" t="s">
        <v>10608</v>
      </c>
      <c r="AM110" s="41">
        <v>45170.659722222219</v>
      </c>
      <c r="AN110" s="41">
        <v>45181.458333333343</v>
      </c>
    </row>
    <row r="111" spans="4:40" ht="15.6" customHeight="1">
      <c r="D111" s="38">
        <v>109</v>
      </c>
      <c r="E111" s="39">
        <v>4611</v>
      </c>
      <c r="F111" s="40" t="s">
        <v>10609</v>
      </c>
      <c r="G111" s="40" t="s">
        <v>9999</v>
      </c>
      <c r="H111" s="40" t="s">
        <v>10610</v>
      </c>
      <c r="I111" s="39">
        <v>2</v>
      </c>
      <c r="J111" s="41">
        <v>44495.583333333343</v>
      </c>
      <c r="K111" s="41">
        <v>44608.458333333343</v>
      </c>
      <c r="V111" s="38">
        <v>109</v>
      </c>
      <c r="W111" s="38" t="str">
        <f t="shared" si="8"/>
        <v>桃園市</v>
      </c>
      <c r="X111" s="45" t="s">
        <v>22</v>
      </c>
      <c r="Y111" s="45">
        <v>2</v>
      </c>
      <c r="Z111" s="45">
        <v>5017</v>
      </c>
      <c r="AA111" s="45" t="s">
        <v>10611</v>
      </c>
      <c r="AB111" s="45" t="s">
        <v>10612</v>
      </c>
      <c r="AC111" s="41">
        <v>45085.479166666657</v>
      </c>
      <c r="AD111" s="41">
        <v>45105.458333333343</v>
      </c>
      <c r="AF111" s="38">
        <v>109</v>
      </c>
      <c r="AG111" s="38" t="str">
        <f t="shared" si="7"/>
        <v>新竹市</v>
      </c>
      <c r="AH111" s="45" t="s">
        <v>21</v>
      </c>
      <c r="AI111" s="46">
        <v>2</v>
      </c>
      <c r="AJ111" s="45">
        <v>4142</v>
      </c>
      <c r="AK111" s="45" t="s">
        <v>10613</v>
      </c>
      <c r="AL111" s="45" t="s">
        <v>10614</v>
      </c>
      <c r="AM111" s="41">
        <v>45167.736111111109</v>
      </c>
      <c r="AN111" s="41">
        <v>45182.625</v>
      </c>
    </row>
    <row r="112" spans="4:40" ht="15.6" customHeight="1">
      <c r="D112" s="38">
        <v>110</v>
      </c>
      <c r="E112" s="39">
        <v>2503</v>
      </c>
      <c r="F112" s="40" t="s">
        <v>10615</v>
      </c>
      <c r="G112" s="40" t="s">
        <v>10009</v>
      </c>
      <c r="H112" s="40" t="s">
        <v>10616</v>
      </c>
      <c r="I112" s="39">
        <v>2</v>
      </c>
      <c r="J112" s="41">
        <v>44495.583333333343</v>
      </c>
      <c r="K112" s="41">
        <v>44614.458333333343</v>
      </c>
      <c r="V112" s="38">
        <v>110</v>
      </c>
      <c r="W112" s="38" t="str">
        <f t="shared" si="8"/>
        <v>新北市</v>
      </c>
      <c r="X112" s="45" t="s">
        <v>22</v>
      </c>
      <c r="Y112" s="45">
        <v>2</v>
      </c>
      <c r="Z112" s="45">
        <v>4906</v>
      </c>
      <c r="AA112" s="45" t="s">
        <v>938</v>
      </c>
      <c r="AB112" s="45" t="s">
        <v>10617</v>
      </c>
      <c r="AC112" s="41">
        <v>45086.472222222219</v>
      </c>
      <c r="AD112" s="41">
        <v>45106.458333333343</v>
      </c>
      <c r="AF112" s="38">
        <v>110</v>
      </c>
      <c r="AG112" s="38" t="str">
        <f t="shared" si="7"/>
        <v>嘉義市</v>
      </c>
      <c r="AH112" s="45" t="s">
        <v>21</v>
      </c>
      <c r="AI112" s="46">
        <v>2</v>
      </c>
      <c r="AJ112" s="45">
        <v>4185</v>
      </c>
      <c r="AK112" s="45" t="s">
        <v>10618</v>
      </c>
      <c r="AL112" s="45" t="s">
        <v>10619</v>
      </c>
      <c r="AM112" s="41">
        <v>45163.550694444442</v>
      </c>
      <c r="AN112" s="41">
        <v>45183.458333333343</v>
      </c>
    </row>
    <row r="113" spans="4:40" ht="15.6" customHeight="1">
      <c r="D113" s="38">
        <v>111</v>
      </c>
      <c r="E113" s="39">
        <v>4515</v>
      </c>
      <c r="F113" s="40" t="s">
        <v>10620</v>
      </c>
      <c r="G113" s="40" t="s">
        <v>10009</v>
      </c>
      <c r="H113" s="40" t="s">
        <v>10616</v>
      </c>
      <c r="I113" s="39">
        <v>2</v>
      </c>
      <c r="J113" s="41">
        <v>44495.583333333343</v>
      </c>
      <c r="K113" s="41">
        <v>44614.458333333343</v>
      </c>
      <c r="V113" s="38">
        <v>111</v>
      </c>
      <c r="W113" s="38" t="str">
        <f t="shared" si="8"/>
        <v>屏東縣</v>
      </c>
      <c r="X113" s="45" t="s">
        <v>22</v>
      </c>
      <c r="Y113" s="45">
        <v>2</v>
      </c>
      <c r="Z113" s="45">
        <v>5109</v>
      </c>
      <c r="AA113" s="45" t="s">
        <v>10621</v>
      </c>
      <c r="AB113" s="45" t="s">
        <v>10622</v>
      </c>
      <c r="AC113" s="41">
        <v>45086.695138888892</v>
      </c>
      <c r="AD113" s="41">
        <v>45118.625</v>
      </c>
      <c r="AF113" s="38">
        <v>111</v>
      </c>
      <c r="AG113" s="38" t="str">
        <f t="shared" si="7"/>
        <v>新北市</v>
      </c>
      <c r="AH113" s="45" t="s">
        <v>21</v>
      </c>
      <c r="AI113" s="46">
        <v>2</v>
      </c>
      <c r="AJ113" s="45" t="s">
        <v>10623</v>
      </c>
      <c r="AK113" s="45" t="s">
        <v>10624</v>
      </c>
      <c r="AL113" s="45" t="s">
        <v>10625</v>
      </c>
      <c r="AM113" s="41">
        <v>45174.727083333331</v>
      </c>
      <c r="AN113" s="41">
        <v>45187.625</v>
      </c>
    </row>
    <row r="114" spans="4:40" ht="15.6" customHeight="1">
      <c r="D114" s="38">
        <v>112</v>
      </c>
      <c r="E114" s="39">
        <v>4520</v>
      </c>
      <c r="F114" s="40" t="s">
        <v>10626</v>
      </c>
      <c r="G114" s="40" t="s">
        <v>9989</v>
      </c>
      <c r="H114" s="40" t="s">
        <v>10627</v>
      </c>
      <c r="I114" s="39">
        <v>2</v>
      </c>
      <c r="J114" s="41">
        <v>44496.583333333343</v>
      </c>
      <c r="K114" s="41">
        <v>44614.458333333343</v>
      </c>
      <c r="V114" s="38">
        <v>112</v>
      </c>
      <c r="W114" s="38" t="str">
        <f t="shared" si="8"/>
        <v>雲林縣</v>
      </c>
      <c r="X114" s="45" t="s">
        <v>22</v>
      </c>
      <c r="Y114" s="45">
        <v>2</v>
      </c>
      <c r="Z114" s="45">
        <v>5108</v>
      </c>
      <c r="AA114" s="45" t="s">
        <v>10628</v>
      </c>
      <c r="AB114" s="45" t="s">
        <v>10629</v>
      </c>
      <c r="AC114" s="41">
        <v>45096.397916666669</v>
      </c>
      <c r="AD114" s="41">
        <v>45118.625</v>
      </c>
      <c r="AF114" s="38">
        <v>112</v>
      </c>
      <c r="AG114" s="38" t="str">
        <f t="shared" si="7"/>
        <v>台北市</v>
      </c>
      <c r="AH114" s="45" t="s">
        <v>21</v>
      </c>
      <c r="AI114" s="46">
        <v>2</v>
      </c>
      <c r="AJ114" s="45">
        <v>2051</v>
      </c>
      <c r="AK114" s="45" t="s">
        <v>10630</v>
      </c>
      <c r="AL114" s="45" t="s">
        <v>10631</v>
      </c>
      <c r="AM114" s="41">
        <v>45167.455555555563</v>
      </c>
      <c r="AN114" s="41">
        <v>45188.458333333343</v>
      </c>
    </row>
    <row r="115" spans="4:40" ht="15.6" customHeight="1">
      <c r="D115" s="38">
        <v>113</v>
      </c>
      <c r="E115" s="39">
        <v>4810</v>
      </c>
      <c r="F115" s="40" t="s">
        <v>10632</v>
      </c>
      <c r="G115" s="40" t="s">
        <v>9989</v>
      </c>
      <c r="H115" s="40" t="s">
        <v>10627</v>
      </c>
      <c r="I115" s="39">
        <v>2</v>
      </c>
      <c r="J115" s="41">
        <v>44496.583333333343</v>
      </c>
      <c r="K115" s="41">
        <v>44614.458333333343</v>
      </c>
      <c r="V115" s="38">
        <v>113</v>
      </c>
      <c r="W115" s="38" t="str">
        <f t="shared" si="8"/>
        <v>高雄市</v>
      </c>
      <c r="X115" s="45" t="s">
        <v>22</v>
      </c>
      <c r="Y115" s="45">
        <v>2</v>
      </c>
      <c r="Z115" s="45">
        <v>5111</v>
      </c>
      <c r="AA115" s="45" t="s">
        <v>10633</v>
      </c>
      <c r="AB115" s="45" t="s">
        <v>10634</v>
      </c>
      <c r="AC115" s="41">
        <v>45106.734722222223</v>
      </c>
      <c r="AD115" s="41">
        <v>45131.458333333343</v>
      </c>
      <c r="AF115" s="38">
        <v>113</v>
      </c>
      <c r="AG115" s="38" t="str">
        <f t="shared" si="7"/>
        <v>彰化縣</v>
      </c>
      <c r="AH115" s="45" t="s">
        <v>21</v>
      </c>
      <c r="AI115" s="46">
        <v>2</v>
      </c>
      <c r="AJ115" s="45">
        <v>5045</v>
      </c>
      <c r="AK115" s="45" t="s">
        <v>10408</v>
      </c>
      <c r="AL115" s="45" t="s">
        <v>10635</v>
      </c>
      <c r="AM115" s="41">
        <v>45170.694444444453</v>
      </c>
      <c r="AN115" s="41">
        <v>45188.458333333343</v>
      </c>
    </row>
    <row r="116" spans="4:40" ht="15.6" customHeight="1">
      <c r="D116" s="38">
        <v>114</v>
      </c>
      <c r="E116" s="39">
        <v>2839</v>
      </c>
      <c r="F116" s="40" t="s">
        <v>10636</v>
      </c>
      <c r="G116" s="40" t="s">
        <v>9989</v>
      </c>
      <c r="H116" s="40" t="s">
        <v>10637</v>
      </c>
      <c r="I116" s="39">
        <v>2</v>
      </c>
      <c r="J116" s="41">
        <v>44497.583333333343</v>
      </c>
      <c r="K116" s="41">
        <v>44615.458333333343</v>
      </c>
      <c r="V116" s="38">
        <v>114</v>
      </c>
      <c r="W116" s="38" t="str">
        <f t="shared" si="8"/>
        <v>桃園市</v>
      </c>
      <c r="X116" s="45" t="s">
        <v>22</v>
      </c>
      <c r="Y116" s="45">
        <v>2</v>
      </c>
      <c r="Z116" s="45">
        <v>5103</v>
      </c>
      <c r="AA116" s="45" t="s">
        <v>10638</v>
      </c>
      <c r="AB116" s="45" t="s">
        <v>10639</v>
      </c>
      <c r="AC116" s="41">
        <v>45107.621527777781</v>
      </c>
      <c r="AD116" s="41">
        <v>45132.458333333343</v>
      </c>
      <c r="AF116" s="38">
        <v>114</v>
      </c>
      <c r="AG116" s="38" t="str">
        <f t="shared" si="7"/>
        <v>新竹縣</v>
      </c>
      <c r="AH116" s="45" t="s">
        <v>21</v>
      </c>
      <c r="AI116" s="46">
        <v>2</v>
      </c>
      <c r="AJ116" s="45">
        <v>4688</v>
      </c>
      <c r="AK116" s="45" t="s">
        <v>10577</v>
      </c>
      <c r="AL116" s="45" t="s">
        <v>10640</v>
      </c>
      <c r="AM116" s="41">
        <v>45161.719444444447</v>
      </c>
      <c r="AN116" s="41">
        <v>45189.625</v>
      </c>
    </row>
    <row r="117" spans="4:40" ht="15.6" customHeight="1">
      <c r="D117" s="38">
        <v>115</v>
      </c>
      <c r="E117" s="39">
        <v>4605</v>
      </c>
      <c r="F117" s="40" t="s">
        <v>10641</v>
      </c>
      <c r="G117" s="40" t="s">
        <v>9989</v>
      </c>
      <c r="H117" s="40" t="s">
        <v>10637</v>
      </c>
      <c r="I117" s="39">
        <v>2</v>
      </c>
      <c r="J117" s="41">
        <v>44497.583333333343</v>
      </c>
      <c r="K117" s="41">
        <v>44615.458333333343</v>
      </c>
      <c r="V117" s="38">
        <v>115</v>
      </c>
      <c r="W117" s="38" t="str">
        <f t="shared" si="8"/>
        <v>新北市</v>
      </c>
      <c r="X117" s="45" t="s">
        <v>22</v>
      </c>
      <c r="Y117" s="45">
        <v>2</v>
      </c>
      <c r="Z117" s="45">
        <v>5107</v>
      </c>
      <c r="AA117" s="45" t="s">
        <v>10642</v>
      </c>
      <c r="AB117" s="45" t="s">
        <v>10643</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10644</v>
      </c>
      <c r="AL117" s="45" t="s">
        <v>10645</v>
      </c>
      <c r="AM117" s="41">
        <v>45175.602083333331</v>
      </c>
      <c r="AN117" s="41">
        <v>45189.625</v>
      </c>
    </row>
    <row r="118" spans="4:40" ht="15.6" customHeight="1">
      <c r="D118" s="38">
        <v>116</v>
      </c>
      <c r="E118" s="39">
        <v>4581</v>
      </c>
      <c r="F118" s="40" t="s">
        <v>10646</v>
      </c>
      <c r="G118" s="40" t="s">
        <v>9989</v>
      </c>
      <c r="H118" s="40" t="s">
        <v>10080</v>
      </c>
      <c r="I118" s="39">
        <v>2</v>
      </c>
      <c r="J118" s="41">
        <v>44497.583333333343</v>
      </c>
      <c r="K118" s="41">
        <v>44615.458333333343</v>
      </c>
      <c r="V118" s="38">
        <v>116</v>
      </c>
      <c r="W118" s="38" t="str">
        <f t="shared" si="8"/>
        <v>宜蘭縣</v>
      </c>
      <c r="X118" s="45" t="s">
        <v>22</v>
      </c>
      <c r="Y118" s="45">
        <v>2</v>
      </c>
      <c r="Z118" s="45">
        <v>5094</v>
      </c>
      <c r="AA118" s="45" t="s">
        <v>10647</v>
      </c>
      <c r="AB118" s="45" t="s">
        <v>10648</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10649</v>
      </c>
      <c r="AL118" s="45" t="s">
        <v>10650</v>
      </c>
      <c r="AM118" s="41">
        <v>45177.768055555563</v>
      </c>
      <c r="AN118" s="41">
        <v>45195.458333333343</v>
      </c>
    </row>
    <row r="119" spans="4:40" ht="15.6" customHeight="1">
      <c r="D119" s="38">
        <v>117</v>
      </c>
      <c r="E119" s="39">
        <v>2512</v>
      </c>
      <c r="F119" s="40" t="s">
        <v>10651</v>
      </c>
      <c r="G119" s="40" t="s">
        <v>10033</v>
      </c>
      <c r="H119" s="40" t="s">
        <v>10181</v>
      </c>
      <c r="I119" s="39">
        <v>2</v>
      </c>
      <c r="J119" s="41">
        <v>44494.4375</v>
      </c>
      <c r="K119" s="41">
        <v>44615.604166666657</v>
      </c>
      <c r="V119" s="38">
        <v>117</v>
      </c>
      <c r="W119" s="38" t="str">
        <f t="shared" si="8"/>
        <v>台中市</v>
      </c>
      <c r="X119" s="45" t="s">
        <v>22</v>
      </c>
      <c r="Y119" s="45">
        <v>2</v>
      </c>
      <c r="Z119" s="45">
        <v>5092</v>
      </c>
      <c r="AA119" s="45" t="s">
        <v>10652</v>
      </c>
      <c r="AB119" s="45" t="s">
        <v>10653</v>
      </c>
      <c r="AC119" s="41">
        <v>45114.765972222223</v>
      </c>
      <c r="AD119" s="41">
        <v>45132.625</v>
      </c>
      <c r="AF119" s="38">
        <v>117</v>
      </c>
      <c r="AG119" s="38" t="str">
        <f t="shared" si="9"/>
        <v>新北市</v>
      </c>
      <c r="AH119" s="45" t="s">
        <v>21</v>
      </c>
      <c r="AI119" s="46">
        <v>2</v>
      </c>
      <c r="AJ119" s="45" t="s">
        <v>10654</v>
      </c>
      <c r="AK119" s="45" t="s">
        <v>10655</v>
      </c>
      <c r="AL119" s="45" t="s">
        <v>10656</v>
      </c>
      <c r="AM119" s="41">
        <v>45189.428472222222</v>
      </c>
      <c r="AN119" s="41">
        <v>45197.625</v>
      </c>
    </row>
    <row r="120" spans="4:40" ht="15.6" customHeight="1">
      <c r="D120" s="38">
        <v>118</v>
      </c>
      <c r="E120" s="39">
        <v>4545</v>
      </c>
      <c r="F120" s="40" t="s">
        <v>10178</v>
      </c>
      <c r="G120" s="40" t="s">
        <v>10033</v>
      </c>
      <c r="H120" s="40" t="s">
        <v>10657</v>
      </c>
      <c r="I120" s="39">
        <v>2</v>
      </c>
      <c r="J120" s="41">
        <v>44494.583333333343</v>
      </c>
      <c r="K120" s="41">
        <v>44582.583333333343</v>
      </c>
      <c r="V120" s="38">
        <v>118</v>
      </c>
      <c r="W120" s="38" t="str">
        <f t="shared" si="8"/>
        <v>桃園市</v>
      </c>
      <c r="X120" s="45" t="s">
        <v>22</v>
      </c>
      <c r="Y120" s="45">
        <v>2</v>
      </c>
      <c r="Z120" s="45">
        <v>4946</v>
      </c>
      <c r="AA120" s="45" t="s">
        <v>10658</v>
      </c>
      <c r="AB120" s="45" t="s">
        <v>10659</v>
      </c>
      <c r="AC120" s="41">
        <v>45114.734027777777</v>
      </c>
      <c r="AD120" s="41">
        <v>45134.458333333343</v>
      </c>
      <c r="AF120" s="38">
        <v>118</v>
      </c>
      <c r="AG120" s="38" t="str">
        <f t="shared" si="9"/>
        <v>雲林縣</v>
      </c>
      <c r="AH120" s="45" t="s">
        <v>21</v>
      </c>
      <c r="AI120" s="46">
        <v>3</v>
      </c>
      <c r="AJ120" s="45">
        <v>4119</v>
      </c>
      <c r="AK120" s="45" t="s">
        <v>10660</v>
      </c>
      <c r="AL120" s="45" t="s">
        <v>10661</v>
      </c>
      <c r="AM120" s="41">
        <v>45191.361805555563</v>
      </c>
      <c r="AN120" s="41">
        <v>45197.708333333343</v>
      </c>
    </row>
    <row r="121" spans="4:40" ht="15.6" customHeight="1">
      <c r="D121" s="38">
        <v>119</v>
      </c>
      <c r="E121" s="39" t="s">
        <v>10662</v>
      </c>
      <c r="F121" s="40" t="s">
        <v>10663</v>
      </c>
      <c r="G121" s="40" t="s">
        <v>9973</v>
      </c>
      <c r="H121" s="40" t="s">
        <v>10232</v>
      </c>
      <c r="I121" s="39">
        <v>2</v>
      </c>
      <c r="J121" s="41">
        <v>44495.4375</v>
      </c>
      <c r="K121" s="41">
        <v>44606.4375</v>
      </c>
      <c r="V121" s="38">
        <v>119</v>
      </c>
      <c r="W121" s="38" t="str">
        <f t="shared" si="8"/>
        <v>台北市</v>
      </c>
      <c r="X121" s="45" t="s">
        <v>22</v>
      </c>
      <c r="Y121" s="45">
        <v>2</v>
      </c>
      <c r="Z121" s="45">
        <v>5130</v>
      </c>
      <c r="AA121" s="45" t="s">
        <v>10575</v>
      </c>
      <c r="AB121" s="45" t="s">
        <v>10576</v>
      </c>
      <c r="AC121" s="41">
        <v>45121.411111111112</v>
      </c>
      <c r="AD121" s="41">
        <v>45139.458333333343</v>
      </c>
      <c r="AF121" s="38">
        <v>119</v>
      </c>
      <c r="AG121" s="38" t="str">
        <f t="shared" si="9"/>
        <v>新北市</v>
      </c>
      <c r="AH121" s="45" t="s">
        <v>21</v>
      </c>
      <c r="AI121" s="46">
        <v>2</v>
      </c>
      <c r="AJ121" s="45">
        <v>2492</v>
      </c>
      <c r="AK121" s="45" t="s">
        <v>10664</v>
      </c>
      <c r="AL121" s="45" t="s">
        <v>10665</v>
      </c>
      <c r="AM121" s="41">
        <v>45215.684027777781</v>
      </c>
      <c r="AN121" s="41">
        <v>45229.625</v>
      </c>
    </row>
    <row r="122" spans="4:40" ht="15.6" customHeight="1">
      <c r="D122" s="38">
        <v>120</v>
      </c>
      <c r="E122" s="39" t="s">
        <v>10666</v>
      </c>
      <c r="F122" s="40" t="s">
        <v>10667</v>
      </c>
      <c r="G122" s="40" t="s">
        <v>9973</v>
      </c>
      <c r="H122" s="40" t="s">
        <v>10149</v>
      </c>
      <c r="I122" s="39">
        <v>2</v>
      </c>
      <c r="J122" s="41">
        <v>44495.4375</v>
      </c>
      <c r="K122" s="41">
        <v>44609.4375</v>
      </c>
      <c r="V122" s="38">
        <v>120</v>
      </c>
      <c r="W122" s="38" t="str">
        <f t="shared" si="8"/>
        <v>台南市</v>
      </c>
      <c r="X122" s="45" t="s">
        <v>22</v>
      </c>
      <c r="Y122" s="45">
        <v>2</v>
      </c>
      <c r="Z122" s="45">
        <v>5115</v>
      </c>
      <c r="AA122" s="45" t="s">
        <v>10668</v>
      </c>
      <c r="AB122" s="45" t="s">
        <v>10669</v>
      </c>
      <c r="AC122" s="41">
        <v>45117.808333333327</v>
      </c>
      <c r="AD122" s="41">
        <v>45139.625</v>
      </c>
      <c r="AF122" s="38">
        <v>120</v>
      </c>
      <c r="AG122" s="38" t="str">
        <f t="shared" si="9"/>
        <v>嘉義縣</v>
      </c>
      <c r="AH122" s="45" t="s">
        <v>21</v>
      </c>
      <c r="AI122" s="46">
        <v>2</v>
      </c>
      <c r="AJ122" s="45">
        <v>3542</v>
      </c>
      <c r="AK122" s="45" t="s">
        <v>10670</v>
      </c>
      <c r="AL122" s="45" t="s">
        <v>10671</v>
      </c>
      <c r="AM122" s="41">
        <v>45224.522916666669</v>
      </c>
      <c r="AN122" s="41">
        <v>45230.458333333343</v>
      </c>
    </row>
    <row r="123" spans="4:40" ht="15.6" customHeight="1">
      <c r="D123" s="38">
        <v>121</v>
      </c>
      <c r="E123" s="39">
        <v>3110</v>
      </c>
      <c r="F123" s="40" t="s">
        <v>10672</v>
      </c>
      <c r="G123" s="40" t="s">
        <v>10024</v>
      </c>
      <c r="H123" s="40" t="s">
        <v>10673</v>
      </c>
      <c r="I123" s="39">
        <v>2</v>
      </c>
      <c r="J123" s="41">
        <v>44496.479166666657</v>
      </c>
      <c r="K123" s="41">
        <v>44582.4375</v>
      </c>
      <c r="V123" s="38">
        <v>121</v>
      </c>
      <c r="W123" s="38" t="str">
        <f t="shared" si="8"/>
        <v>台南市</v>
      </c>
      <c r="X123" s="45" t="s">
        <v>22</v>
      </c>
      <c r="Y123" s="45">
        <v>2</v>
      </c>
      <c r="Z123" s="45">
        <v>5121</v>
      </c>
      <c r="AA123" s="45" t="s">
        <v>10674</v>
      </c>
      <c r="AB123" s="45" t="s">
        <v>10675</v>
      </c>
      <c r="AC123" s="41">
        <v>45117.734722222223</v>
      </c>
      <c r="AD123" s="41">
        <v>45145.625</v>
      </c>
      <c r="AF123" s="38">
        <v>117</v>
      </c>
      <c r="AG123" s="38" t="str">
        <f t="shared" si="9"/>
        <v>屏東縣</v>
      </c>
      <c r="AH123" s="45" t="s">
        <v>21</v>
      </c>
      <c r="AI123" s="46">
        <v>2</v>
      </c>
      <c r="AJ123" s="45">
        <v>4832</v>
      </c>
      <c r="AK123" s="45" t="s">
        <v>10676</v>
      </c>
      <c r="AL123" s="45" t="s">
        <v>10677</v>
      </c>
      <c r="AM123" s="41">
        <v>45240.588194444441</v>
      </c>
      <c r="AN123" s="41">
        <v>45251.458333333343</v>
      </c>
    </row>
    <row r="124" spans="4:40" ht="15.6" customHeight="1">
      <c r="D124" s="38">
        <v>122</v>
      </c>
      <c r="E124" s="39">
        <v>4743</v>
      </c>
      <c r="F124" s="40" t="s">
        <v>10678</v>
      </c>
      <c r="G124" s="40" t="s">
        <v>10024</v>
      </c>
      <c r="H124" s="40" t="s">
        <v>10225</v>
      </c>
      <c r="I124" s="39">
        <v>2</v>
      </c>
      <c r="J124" s="41">
        <v>44496.479166666657</v>
      </c>
      <c r="K124" s="41">
        <v>44615.479166666657</v>
      </c>
      <c r="V124" s="38">
        <v>122</v>
      </c>
      <c r="W124" s="38" t="str">
        <f t="shared" si="8"/>
        <v>新北市</v>
      </c>
      <c r="X124" s="45" t="s">
        <v>22</v>
      </c>
      <c r="Y124" s="45">
        <v>2</v>
      </c>
      <c r="Z124" s="45">
        <v>5091</v>
      </c>
      <c r="AA124" s="45" t="s">
        <v>10679</v>
      </c>
      <c r="AB124" s="45" t="s">
        <v>10680</v>
      </c>
      <c r="AC124" s="41">
        <v>45131.411805555559</v>
      </c>
      <c r="AD124" s="41">
        <v>45147.458333333343</v>
      </c>
      <c r="AF124" s="38">
        <v>118</v>
      </c>
      <c r="AG124" s="38" t="str">
        <f t="shared" si="9"/>
        <v>新北市</v>
      </c>
      <c r="AH124" s="45" t="s">
        <v>21</v>
      </c>
      <c r="AI124" s="46">
        <v>3</v>
      </c>
      <c r="AJ124" s="45">
        <v>3896</v>
      </c>
      <c r="AK124" s="45" t="s">
        <v>10681</v>
      </c>
      <c r="AL124" s="45" t="s">
        <v>10682</v>
      </c>
      <c r="AM124" s="41">
        <v>45232.491666666669</v>
      </c>
      <c r="AN124" s="41">
        <v>45253.458333333343</v>
      </c>
    </row>
    <row r="125" spans="4:40" ht="15.6" customHeight="1">
      <c r="D125" s="38">
        <v>123</v>
      </c>
      <c r="E125" s="39">
        <v>4732</v>
      </c>
      <c r="F125" s="40" t="s">
        <v>10683</v>
      </c>
      <c r="G125" s="40" t="s">
        <v>10016</v>
      </c>
      <c r="H125" s="40" t="s">
        <v>10026</v>
      </c>
      <c r="I125" s="39">
        <v>2</v>
      </c>
      <c r="J125" s="41">
        <v>44496.604166666657</v>
      </c>
      <c r="K125" s="41">
        <v>44606.604166666657</v>
      </c>
      <c r="V125" s="38">
        <v>123</v>
      </c>
      <c r="W125" s="38" t="str">
        <f t="shared" si="8"/>
        <v>桃園市</v>
      </c>
      <c r="X125" s="45" t="s">
        <v>22</v>
      </c>
      <c r="Y125" s="45">
        <v>2</v>
      </c>
      <c r="Z125" s="45">
        <v>5110</v>
      </c>
      <c r="AA125" s="45" t="s">
        <v>8804</v>
      </c>
      <c r="AB125" s="45" t="s">
        <v>10684</v>
      </c>
      <c r="AC125" s="41">
        <v>45126.428472222222</v>
      </c>
      <c r="AD125" s="41">
        <v>45148.458333333343</v>
      </c>
    </row>
    <row r="126" spans="4:40" ht="15.6" customHeight="1">
      <c r="D126" s="38">
        <v>124</v>
      </c>
      <c r="E126" s="39">
        <v>4654</v>
      </c>
      <c r="F126" s="40" t="s">
        <v>10685</v>
      </c>
      <c r="G126" s="40" t="s">
        <v>10049</v>
      </c>
      <c r="H126" s="40" t="s">
        <v>10686</v>
      </c>
      <c r="I126" s="39">
        <v>2</v>
      </c>
      <c r="J126" s="41">
        <v>44497.458333333343</v>
      </c>
      <c r="K126" s="41">
        <v>44607.458333333343</v>
      </c>
      <c r="V126" s="38">
        <v>124</v>
      </c>
      <c r="W126" s="38" t="str">
        <f t="shared" si="8"/>
        <v>高雄市</v>
      </c>
      <c r="X126" s="45" t="s">
        <v>22</v>
      </c>
      <c r="Y126" s="45">
        <v>2</v>
      </c>
      <c r="Z126" s="45">
        <v>4811</v>
      </c>
      <c r="AA126" s="45" t="s">
        <v>10687</v>
      </c>
      <c r="AB126" s="45" t="s">
        <v>10688</v>
      </c>
      <c r="AC126" s="41">
        <v>45126.37777777778</v>
      </c>
      <c r="AD126" s="41">
        <v>45154.625</v>
      </c>
    </row>
    <row r="127" spans="4:40" ht="15.6" customHeight="1">
      <c r="D127" s="38">
        <v>125</v>
      </c>
      <c r="E127" s="39">
        <v>4753</v>
      </c>
      <c r="F127" s="40" t="s">
        <v>10689</v>
      </c>
      <c r="G127" s="40" t="s">
        <v>10049</v>
      </c>
      <c r="H127" s="40" t="s">
        <v>10690</v>
      </c>
      <c r="I127" s="39">
        <v>2</v>
      </c>
      <c r="J127" s="41">
        <v>44497.458333333343</v>
      </c>
      <c r="K127" s="41">
        <v>44607.458333333343</v>
      </c>
      <c r="V127" s="38">
        <v>125</v>
      </c>
      <c r="W127" s="38" t="str">
        <f t="shared" si="8"/>
        <v>宜蘭縣</v>
      </c>
      <c r="X127" s="45" t="s">
        <v>22</v>
      </c>
      <c r="Y127" s="45">
        <v>2</v>
      </c>
      <c r="Z127" s="45">
        <v>5125</v>
      </c>
      <c r="AA127" s="45" t="s">
        <v>10691</v>
      </c>
      <c r="AB127" s="45" t="s">
        <v>10692</v>
      </c>
      <c r="AC127" s="41">
        <v>45134.496527777781</v>
      </c>
      <c r="AD127" s="41">
        <v>45155.458333333343</v>
      </c>
    </row>
    <row r="128" spans="4:40" ht="15.6" customHeight="1">
      <c r="D128" s="38">
        <v>126</v>
      </c>
      <c r="E128" s="39">
        <v>4659</v>
      </c>
      <c r="F128" s="40" t="s">
        <v>10693</v>
      </c>
      <c r="G128" s="40" t="s">
        <v>10049</v>
      </c>
      <c r="H128" s="40" t="s">
        <v>10690</v>
      </c>
      <c r="I128" s="39">
        <v>2</v>
      </c>
      <c r="J128" s="41">
        <v>44497.583333333343</v>
      </c>
      <c r="K128" s="41">
        <v>44578.451388888891</v>
      </c>
      <c r="V128" s="38">
        <v>126</v>
      </c>
      <c r="W128" s="38" t="str">
        <f t="shared" si="8"/>
        <v>彰化縣</v>
      </c>
      <c r="X128" s="45" t="s">
        <v>22</v>
      </c>
      <c r="Y128" s="45">
        <v>2</v>
      </c>
      <c r="Z128" s="45">
        <v>4978</v>
      </c>
      <c r="AA128" s="45" t="s">
        <v>10694</v>
      </c>
      <c r="AB128" s="45" t="s">
        <v>10695</v>
      </c>
      <c r="AC128" s="41">
        <v>45133.29791666667</v>
      </c>
      <c r="AD128" s="41">
        <v>45159.625</v>
      </c>
    </row>
    <row r="129" spans="4:30" ht="15.6" customHeight="1">
      <c r="D129" s="38">
        <v>127</v>
      </c>
      <c r="E129" s="39">
        <v>4895</v>
      </c>
      <c r="F129" s="40" t="s">
        <v>10696</v>
      </c>
      <c r="G129" s="40" t="s">
        <v>10049</v>
      </c>
      <c r="H129" s="40" t="s">
        <v>10697</v>
      </c>
      <c r="I129" s="39">
        <v>2</v>
      </c>
      <c r="J129" s="41">
        <v>44497.583333333343</v>
      </c>
      <c r="K129" s="41">
        <v>44608.479166666657</v>
      </c>
      <c r="V129" s="38">
        <v>127</v>
      </c>
      <c r="W129" s="38" t="str">
        <f t="shared" si="8"/>
        <v>桃園市</v>
      </c>
      <c r="X129" s="45" t="s">
        <v>22</v>
      </c>
      <c r="Y129" s="45">
        <v>2</v>
      </c>
      <c r="Z129" s="45">
        <v>5129</v>
      </c>
      <c r="AA129" s="45" t="s">
        <v>10698</v>
      </c>
      <c r="AB129" s="45" t="s">
        <v>10699</v>
      </c>
      <c r="AC129" s="41">
        <v>45145.69027777778</v>
      </c>
      <c r="AD129" s="41">
        <v>45161.458333333343</v>
      </c>
    </row>
    <row r="130" spans="4:30" ht="15.6" customHeight="1">
      <c r="D130" s="38">
        <v>128</v>
      </c>
      <c r="E130" s="39" t="s">
        <v>51</v>
      </c>
      <c r="F130" s="40" t="s">
        <v>10700</v>
      </c>
      <c r="G130" s="40" t="s">
        <v>8680</v>
      </c>
      <c r="H130" s="40" t="s">
        <v>14</v>
      </c>
      <c r="I130" s="39">
        <v>2</v>
      </c>
      <c r="J130" s="58">
        <v>44622</v>
      </c>
      <c r="V130" s="38">
        <v>128</v>
      </c>
      <c r="W130" s="38" t="str">
        <f t="shared" si="8"/>
        <v>新北市</v>
      </c>
      <c r="X130" s="45" t="s">
        <v>22</v>
      </c>
      <c r="Y130" s="45">
        <v>2</v>
      </c>
      <c r="Z130" s="45">
        <v>5145</v>
      </c>
      <c r="AA130" s="45" t="s">
        <v>10701</v>
      </c>
      <c r="AB130" s="45" t="s">
        <v>10702</v>
      </c>
      <c r="AC130" s="41">
        <v>45153.63958333333</v>
      </c>
      <c r="AD130" s="41">
        <v>45166.458333333343</v>
      </c>
    </row>
    <row r="131" spans="4:30" ht="15.6" customHeight="1">
      <c r="D131" s="38">
        <v>129</v>
      </c>
      <c r="E131" s="39">
        <v>4015</v>
      </c>
      <c r="F131" s="40" t="s">
        <v>10703</v>
      </c>
      <c r="G131" s="40" t="s">
        <v>9945</v>
      </c>
      <c r="H131" s="40" t="s">
        <v>10704</v>
      </c>
      <c r="I131" s="39">
        <v>2</v>
      </c>
      <c r="J131" s="58">
        <v>44623</v>
      </c>
      <c r="V131" s="38">
        <v>129</v>
      </c>
      <c r="W131" s="38" t="str">
        <f t="shared" ref="W131:W158" si="10">LEFT(AB131,3)</f>
        <v>高雄市</v>
      </c>
      <c r="X131" s="45" t="s">
        <v>22</v>
      </c>
      <c r="Y131" s="45">
        <v>2</v>
      </c>
      <c r="Z131" s="45">
        <v>5126</v>
      </c>
      <c r="AA131" s="45" t="s">
        <v>10705</v>
      </c>
      <c r="AB131" s="45" t="s">
        <v>10706</v>
      </c>
      <c r="AC131" s="41">
        <v>45140.59652777778</v>
      </c>
      <c r="AD131" s="41">
        <v>45166.625</v>
      </c>
    </row>
    <row r="132" spans="4:30" ht="15.6" customHeight="1">
      <c r="D132" s="38">
        <v>130</v>
      </c>
      <c r="E132" s="39">
        <v>2079</v>
      </c>
      <c r="F132" s="40" t="s">
        <v>10707</v>
      </c>
      <c r="G132" s="40" t="s">
        <v>9999</v>
      </c>
      <c r="H132" s="40" t="s">
        <v>10708</v>
      </c>
      <c r="I132" s="39">
        <v>2</v>
      </c>
      <c r="J132" s="58">
        <v>44623</v>
      </c>
      <c r="V132" s="38">
        <v>130</v>
      </c>
      <c r="W132" s="38" t="str">
        <f t="shared" si="10"/>
        <v>桃園市</v>
      </c>
      <c r="X132" s="45" t="s">
        <v>22</v>
      </c>
      <c r="Y132" s="45">
        <v>2</v>
      </c>
      <c r="Z132" s="45">
        <v>5144</v>
      </c>
      <c r="AA132" s="45" t="s">
        <v>10709</v>
      </c>
      <c r="AB132" s="45" t="s">
        <v>10710</v>
      </c>
      <c r="AC132" s="41">
        <v>45152.699305555558</v>
      </c>
      <c r="AD132" s="41">
        <v>45167.458333333343</v>
      </c>
    </row>
    <row r="133" spans="4:30" ht="15.6" customHeight="1">
      <c r="D133" s="38">
        <v>131</v>
      </c>
      <c r="E133" s="39">
        <v>2006</v>
      </c>
      <c r="F133" s="40" t="s">
        <v>10711</v>
      </c>
      <c r="G133" s="40" t="s">
        <v>9915</v>
      </c>
      <c r="H133" s="40" t="s">
        <v>9916</v>
      </c>
      <c r="I133" s="39">
        <v>2</v>
      </c>
      <c r="J133" s="58">
        <v>44627</v>
      </c>
      <c r="V133" s="38">
        <v>131</v>
      </c>
      <c r="W133" s="38" t="str">
        <f t="shared" si="10"/>
        <v>台中市</v>
      </c>
      <c r="X133" s="45" t="s">
        <v>22</v>
      </c>
      <c r="Y133" s="45">
        <v>2</v>
      </c>
      <c r="Z133" s="45">
        <v>5066</v>
      </c>
      <c r="AA133" s="45" t="s">
        <v>10712</v>
      </c>
      <c r="AB133" s="45" t="s">
        <v>10713</v>
      </c>
      <c r="AC133" s="41">
        <v>45142.398611111108</v>
      </c>
      <c r="AD133" s="41">
        <v>45167.625</v>
      </c>
    </row>
    <row r="134" spans="4:30" ht="15.6" customHeight="1">
      <c r="D134" s="38">
        <v>132</v>
      </c>
      <c r="E134" s="39">
        <v>2020</v>
      </c>
      <c r="F134" s="40" t="s">
        <v>10714</v>
      </c>
      <c r="G134" s="40" t="s">
        <v>9915</v>
      </c>
      <c r="H134" s="40" t="s">
        <v>9916</v>
      </c>
      <c r="I134" s="39">
        <v>2</v>
      </c>
      <c r="J134" s="58">
        <v>44627</v>
      </c>
      <c r="V134" s="38">
        <v>132</v>
      </c>
      <c r="W134" s="38" t="str">
        <f t="shared" si="10"/>
        <v>台中市</v>
      </c>
      <c r="X134" s="45" t="s">
        <v>22</v>
      </c>
      <c r="Y134" s="45">
        <v>2</v>
      </c>
      <c r="Z134" s="45">
        <v>5123</v>
      </c>
      <c r="AA134" s="45" t="s">
        <v>10715</v>
      </c>
      <c r="AB134" s="45" t="s">
        <v>10716</v>
      </c>
      <c r="AC134" s="41">
        <v>45142.39166666667</v>
      </c>
      <c r="AD134" s="41">
        <v>45174.625</v>
      </c>
    </row>
    <row r="135" spans="4:30" ht="15.6" customHeight="1">
      <c r="D135" s="38">
        <v>133</v>
      </c>
      <c r="E135" s="39" t="s">
        <v>10717</v>
      </c>
      <c r="F135" s="40" t="s">
        <v>10718</v>
      </c>
      <c r="G135" s="40" t="s">
        <v>9955</v>
      </c>
      <c r="H135" s="40" t="s">
        <v>10044</v>
      </c>
      <c r="I135" s="39">
        <v>2</v>
      </c>
      <c r="J135" s="58">
        <v>44627</v>
      </c>
      <c r="V135" s="38">
        <v>133</v>
      </c>
      <c r="W135" s="38" t="str">
        <f t="shared" si="10"/>
        <v>新竹市</v>
      </c>
      <c r="X135" s="45" t="s">
        <v>22</v>
      </c>
      <c r="Y135" s="45">
        <v>2</v>
      </c>
      <c r="Z135" s="45">
        <v>4854</v>
      </c>
      <c r="AA135" s="45" t="s">
        <v>10719</v>
      </c>
      <c r="AB135" s="45" t="s">
        <v>10720</v>
      </c>
      <c r="AC135" s="41">
        <v>45162.643750000003</v>
      </c>
      <c r="AD135" s="41">
        <v>45181.458333333343</v>
      </c>
    </row>
    <row r="136" spans="4:30" ht="15.6" customHeight="1">
      <c r="D136" s="38">
        <v>134</v>
      </c>
      <c r="E136" s="39" t="s">
        <v>10721</v>
      </c>
      <c r="F136" s="40" t="s">
        <v>10722</v>
      </c>
      <c r="G136" s="40" t="s">
        <v>9955</v>
      </c>
      <c r="H136" s="40" t="s">
        <v>10044</v>
      </c>
      <c r="I136" s="39">
        <v>2</v>
      </c>
      <c r="J136" s="58">
        <v>44627</v>
      </c>
      <c r="V136" s="38">
        <v>134</v>
      </c>
      <c r="W136" s="38" t="str">
        <f t="shared" si="10"/>
        <v>台中市</v>
      </c>
      <c r="X136" s="45" t="s">
        <v>22</v>
      </c>
      <c r="Y136" s="45">
        <v>2</v>
      </c>
      <c r="Z136" s="45">
        <v>4963</v>
      </c>
      <c r="AA136" s="45" t="s">
        <v>10723</v>
      </c>
      <c r="AB136" s="45" t="s">
        <v>10724</v>
      </c>
      <c r="AC136" s="41">
        <v>45173.42291666667</v>
      </c>
      <c r="AD136" s="41">
        <v>45188.625</v>
      </c>
    </row>
    <row r="137" spans="4:30" ht="15.6" customHeight="1">
      <c r="D137" s="38">
        <v>135</v>
      </c>
      <c r="E137" s="39">
        <v>4485</v>
      </c>
      <c r="F137" s="40" t="s">
        <v>10725</v>
      </c>
      <c r="G137" s="40" t="s">
        <v>9955</v>
      </c>
      <c r="H137" s="40" t="s">
        <v>10044</v>
      </c>
      <c r="I137" s="39">
        <v>2</v>
      </c>
      <c r="J137" s="58">
        <v>44627</v>
      </c>
      <c r="V137" s="38">
        <v>135</v>
      </c>
      <c r="W137" s="38" t="str">
        <f t="shared" si="10"/>
        <v>台北市</v>
      </c>
      <c r="X137" s="45" t="s">
        <v>22</v>
      </c>
      <c r="Y137" s="45">
        <v>2</v>
      </c>
      <c r="Z137" s="45">
        <v>5147</v>
      </c>
      <c r="AA137" s="45" t="s">
        <v>10726</v>
      </c>
      <c r="AB137" s="45" t="s">
        <v>10727</v>
      </c>
      <c r="AC137" s="41">
        <v>45182.361805555563</v>
      </c>
      <c r="AD137" s="41">
        <v>45189.458333333343</v>
      </c>
    </row>
    <row r="138" spans="4:30" ht="15.6" customHeight="1">
      <c r="D138" s="38">
        <v>136</v>
      </c>
      <c r="E138" s="39">
        <v>4420</v>
      </c>
      <c r="F138" s="40" t="s">
        <v>10728</v>
      </c>
      <c r="G138" s="40" t="s">
        <v>9955</v>
      </c>
      <c r="H138" s="40" t="s">
        <v>10044</v>
      </c>
      <c r="I138" s="39">
        <v>2</v>
      </c>
      <c r="J138" s="58">
        <v>44627</v>
      </c>
      <c r="V138" s="38">
        <v>136</v>
      </c>
      <c r="W138" s="38" t="str">
        <f t="shared" si="10"/>
        <v>宜蘭縣</v>
      </c>
      <c r="X138" s="45" t="s">
        <v>22</v>
      </c>
      <c r="Y138" s="45">
        <v>2</v>
      </c>
      <c r="Z138" s="45">
        <v>5133</v>
      </c>
      <c r="AA138" s="45" t="s">
        <v>10729</v>
      </c>
      <c r="AB138" s="45" t="s">
        <v>10730</v>
      </c>
      <c r="AC138" s="41">
        <v>45174.765277777777</v>
      </c>
      <c r="AD138" s="41">
        <v>45194.458333333343</v>
      </c>
    </row>
    <row r="139" spans="4:30" ht="15.6" customHeight="1">
      <c r="D139" s="38">
        <v>137</v>
      </c>
      <c r="E139" s="39">
        <v>4627</v>
      </c>
      <c r="F139" s="40" t="s">
        <v>10731</v>
      </c>
      <c r="G139" s="40" t="s">
        <v>9936</v>
      </c>
      <c r="H139" s="40" t="s">
        <v>10346</v>
      </c>
      <c r="I139" s="39">
        <v>2</v>
      </c>
      <c r="J139" s="58">
        <v>44627</v>
      </c>
      <c r="V139" s="38">
        <v>137</v>
      </c>
      <c r="W139" s="38" t="str">
        <f t="shared" si="10"/>
        <v>台南市</v>
      </c>
      <c r="X139" s="45" t="s">
        <v>22</v>
      </c>
      <c r="Y139" s="45">
        <v>2</v>
      </c>
      <c r="Z139" s="45">
        <v>5027</v>
      </c>
      <c r="AA139" s="45" t="s">
        <v>10732</v>
      </c>
      <c r="AB139" s="45" t="s">
        <v>10733</v>
      </c>
      <c r="AC139" s="41">
        <v>45169.690972222219</v>
      </c>
      <c r="AD139" s="41">
        <v>45194.625</v>
      </c>
    </row>
    <row r="140" spans="4:30" ht="15.6" customHeight="1">
      <c r="D140" s="38">
        <v>138</v>
      </c>
      <c r="E140" s="39">
        <v>2731</v>
      </c>
      <c r="F140" s="40" t="s">
        <v>10734</v>
      </c>
      <c r="G140" s="40" t="s">
        <v>9936</v>
      </c>
      <c r="H140" s="40" t="s">
        <v>10346</v>
      </c>
      <c r="I140" s="39">
        <v>2</v>
      </c>
      <c r="J140" s="58">
        <v>44627</v>
      </c>
      <c r="V140" s="38">
        <v>138</v>
      </c>
      <c r="W140" s="38" t="str">
        <f t="shared" si="10"/>
        <v>彰化縣</v>
      </c>
      <c r="X140" s="45" t="s">
        <v>22</v>
      </c>
      <c r="Y140" s="45">
        <v>2</v>
      </c>
      <c r="Z140" s="45">
        <v>5136</v>
      </c>
      <c r="AA140" s="45" t="s">
        <v>10735</v>
      </c>
      <c r="AB140" s="45" t="s">
        <v>10736</v>
      </c>
      <c r="AC140" s="41">
        <v>45174.6</v>
      </c>
      <c r="AD140" s="41">
        <v>45194.625</v>
      </c>
    </row>
    <row r="141" spans="4:30" ht="15.6" customHeight="1">
      <c r="D141" s="38">
        <v>139</v>
      </c>
      <c r="E141" s="39">
        <v>4382</v>
      </c>
      <c r="F141" s="40" t="s">
        <v>10737</v>
      </c>
      <c r="G141" s="40" t="s">
        <v>9936</v>
      </c>
      <c r="H141" s="40" t="s">
        <v>10346</v>
      </c>
      <c r="I141" s="39">
        <v>2</v>
      </c>
      <c r="J141" s="58">
        <v>44627</v>
      </c>
      <c r="V141" s="38">
        <v>139</v>
      </c>
      <c r="W141" s="38" t="str">
        <f t="shared" si="10"/>
        <v>高雄市</v>
      </c>
      <c r="X141" s="45" t="s">
        <v>22</v>
      </c>
      <c r="Y141" s="45">
        <v>2</v>
      </c>
      <c r="Z141" s="45">
        <v>5149</v>
      </c>
      <c r="AA141" s="45" t="s">
        <v>10738</v>
      </c>
      <c r="AB141" s="45" t="s">
        <v>10739</v>
      </c>
      <c r="AC141" s="41">
        <v>45184.74722222222</v>
      </c>
      <c r="AD141" s="41">
        <v>45196.625</v>
      </c>
    </row>
    <row r="142" spans="4:30" ht="15.6" customHeight="1">
      <c r="D142" s="38">
        <v>140</v>
      </c>
      <c r="E142" s="39">
        <v>4450</v>
      </c>
      <c r="F142" s="40" t="s">
        <v>10740</v>
      </c>
      <c r="G142" s="40" t="s">
        <v>9936</v>
      </c>
      <c r="H142" s="40" t="s">
        <v>10346</v>
      </c>
      <c r="I142" s="39">
        <v>2</v>
      </c>
      <c r="J142" s="58">
        <v>44627</v>
      </c>
      <c r="V142" s="38">
        <v>140</v>
      </c>
      <c r="W142" s="38" t="str">
        <f t="shared" si="10"/>
        <v>台中市</v>
      </c>
      <c r="X142" s="45" t="s">
        <v>22</v>
      </c>
      <c r="Y142" s="45">
        <v>2</v>
      </c>
      <c r="Z142" s="45">
        <v>5112</v>
      </c>
      <c r="AA142" s="45" t="s">
        <v>10741</v>
      </c>
      <c r="AB142" s="45" t="s">
        <v>10742</v>
      </c>
      <c r="AC142" s="41">
        <v>45188.446527777778</v>
      </c>
      <c r="AD142" s="41">
        <v>45202.625</v>
      </c>
    </row>
    <row r="143" spans="4:30" ht="15.6" customHeight="1">
      <c r="D143" s="38">
        <v>141</v>
      </c>
      <c r="E143" s="39" t="s">
        <v>10743</v>
      </c>
      <c r="F143" s="40" t="s">
        <v>10744</v>
      </c>
      <c r="G143" s="40" t="s">
        <v>9973</v>
      </c>
      <c r="H143" s="40" t="s">
        <v>10745</v>
      </c>
      <c r="I143" s="39">
        <v>2</v>
      </c>
      <c r="J143" s="58">
        <v>44627</v>
      </c>
      <c r="V143" s="38">
        <v>141</v>
      </c>
      <c r="W143" s="38" t="str">
        <f t="shared" si="10"/>
        <v>新竹市</v>
      </c>
      <c r="X143" s="45" t="s">
        <v>22</v>
      </c>
      <c r="Y143" s="45">
        <v>2</v>
      </c>
      <c r="Z143" s="45">
        <v>5141</v>
      </c>
      <c r="AA143" s="45" t="s">
        <v>10746</v>
      </c>
      <c r="AB143" s="45" t="s">
        <v>10747</v>
      </c>
      <c r="AC143" s="41">
        <v>45189.499305555553</v>
      </c>
      <c r="AD143" s="41">
        <v>45211.458333333343</v>
      </c>
    </row>
    <row r="144" spans="4:30" ht="15.6" customHeight="1">
      <c r="D144" s="38">
        <v>142</v>
      </c>
      <c r="E144" s="39">
        <v>2054</v>
      </c>
      <c r="F144" s="40" t="s">
        <v>10748</v>
      </c>
      <c r="G144" s="40" t="s">
        <v>9973</v>
      </c>
      <c r="H144" s="40" t="s">
        <v>10745</v>
      </c>
      <c r="I144" s="39">
        <v>2</v>
      </c>
      <c r="J144" s="58">
        <v>44627</v>
      </c>
      <c r="V144" s="38">
        <v>142</v>
      </c>
      <c r="W144" s="38" t="str">
        <f t="shared" si="10"/>
        <v>台中市</v>
      </c>
      <c r="X144" s="45" t="s">
        <v>22</v>
      </c>
      <c r="Y144" s="45">
        <v>2</v>
      </c>
      <c r="Z144" s="45">
        <v>5153</v>
      </c>
      <c r="AA144" s="45" t="s">
        <v>10749</v>
      </c>
      <c r="AB144" s="45" t="s">
        <v>10750</v>
      </c>
      <c r="AC144" s="41">
        <v>45191.287499999999</v>
      </c>
      <c r="AD144" s="41">
        <v>45211.625</v>
      </c>
    </row>
    <row r="145" spans="4:30" ht="15.6" customHeight="1">
      <c r="D145" s="38">
        <v>143</v>
      </c>
      <c r="E145" s="39">
        <v>4324</v>
      </c>
      <c r="F145" s="40" t="s">
        <v>10751</v>
      </c>
      <c r="G145" s="40" t="s">
        <v>9973</v>
      </c>
      <c r="H145" s="40" t="s">
        <v>10745</v>
      </c>
      <c r="I145" s="39">
        <v>3</v>
      </c>
      <c r="J145" s="58">
        <v>44627</v>
      </c>
      <c r="V145" s="38">
        <v>143</v>
      </c>
      <c r="W145" s="38" t="str">
        <f t="shared" si="10"/>
        <v>屏東縣</v>
      </c>
      <c r="X145" s="45" t="s">
        <v>22</v>
      </c>
      <c r="Y145" s="45">
        <v>2</v>
      </c>
      <c r="Z145" s="45">
        <v>5116</v>
      </c>
      <c r="AA145" s="45" t="s">
        <v>10752</v>
      </c>
      <c r="AB145" s="45" t="s">
        <v>10753</v>
      </c>
      <c r="AC145" s="41">
        <v>45191.281944444447</v>
      </c>
      <c r="AD145" s="41">
        <v>45215.625</v>
      </c>
    </row>
    <row r="146" spans="4:30" ht="15.6" customHeight="1">
      <c r="D146" s="38">
        <v>144</v>
      </c>
      <c r="E146" s="39">
        <v>4239</v>
      </c>
      <c r="F146" s="40" t="s">
        <v>10754</v>
      </c>
      <c r="G146" s="40" t="s">
        <v>9963</v>
      </c>
      <c r="H146" s="40" t="s">
        <v>10755</v>
      </c>
      <c r="I146" s="39">
        <v>2</v>
      </c>
      <c r="J146" s="58">
        <v>44627</v>
      </c>
      <c r="V146" s="38">
        <v>144</v>
      </c>
      <c r="W146" s="38" t="str">
        <f t="shared" si="10"/>
        <v>高雄市</v>
      </c>
      <c r="X146" s="45" t="s">
        <v>22</v>
      </c>
      <c r="Y146" s="45">
        <v>2</v>
      </c>
      <c r="Z146" s="45">
        <v>5139</v>
      </c>
      <c r="AA146" s="45" t="s">
        <v>10756</v>
      </c>
      <c r="AB146" s="45" t="s">
        <v>10757</v>
      </c>
      <c r="AC146" s="41">
        <v>45194.745833333327</v>
      </c>
      <c r="AD146" s="41">
        <v>45217.625</v>
      </c>
    </row>
    <row r="147" spans="4:30" ht="15.6" customHeight="1">
      <c r="D147" s="38">
        <v>145</v>
      </c>
      <c r="E147" s="39">
        <v>2190</v>
      </c>
      <c r="F147" s="40" t="s">
        <v>10758</v>
      </c>
      <c r="G147" s="40" t="s">
        <v>9915</v>
      </c>
      <c r="H147" s="40" t="s">
        <v>9916</v>
      </c>
      <c r="I147" s="39">
        <v>2</v>
      </c>
      <c r="J147" s="58">
        <v>44628</v>
      </c>
      <c r="V147" s="38">
        <v>145</v>
      </c>
      <c r="W147" s="38" t="str">
        <f t="shared" si="10"/>
        <v>台中市</v>
      </c>
      <c r="X147" s="45" t="s">
        <v>22</v>
      </c>
      <c r="Y147" s="45">
        <v>2</v>
      </c>
      <c r="Z147" s="45">
        <v>5105</v>
      </c>
      <c r="AA147" s="45" t="s">
        <v>10759</v>
      </c>
      <c r="AB147" s="45" t="s">
        <v>10760</v>
      </c>
      <c r="AC147" s="41">
        <v>45196.587500000001</v>
      </c>
      <c r="AD147" s="41">
        <v>45218.583333333343</v>
      </c>
    </row>
    <row r="148" spans="4:30" ht="15.6" customHeight="1">
      <c r="D148" s="38">
        <v>146</v>
      </c>
      <c r="E148" s="39">
        <v>2233</v>
      </c>
      <c r="F148" s="40" t="s">
        <v>10761</v>
      </c>
      <c r="G148" s="40" t="s">
        <v>9915</v>
      </c>
      <c r="H148" s="40" t="s">
        <v>9916</v>
      </c>
      <c r="I148" s="39">
        <v>2</v>
      </c>
      <c r="J148" s="58">
        <v>44628</v>
      </c>
      <c r="V148" s="38">
        <v>146</v>
      </c>
      <c r="W148" s="38" t="str">
        <f t="shared" si="10"/>
        <v>宜蘭縣</v>
      </c>
      <c r="X148" s="45" t="s">
        <v>22</v>
      </c>
      <c r="Y148" s="45">
        <v>2</v>
      </c>
      <c r="Z148" s="45">
        <v>5104</v>
      </c>
      <c r="AA148" s="45" t="s">
        <v>10762</v>
      </c>
      <c r="AB148" s="45" t="s">
        <v>10763</v>
      </c>
      <c r="AC148" s="41">
        <v>45210.421527777777</v>
      </c>
      <c r="AD148" s="41">
        <v>45223.458333333343</v>
      </c>
    </row>
    <row r="149" spans="4:30" ht="15.6" customHeight="1">
      <c r="D149" s="38">
        <v>147</v>
      </c>
      <c r="E149" s="39">
        <v>3707</v>
      </c>
      <c r="F149" s="40" t="s">
        <v>10764</v>
      </c>
      <c r="G149" s="40" t="s">
        <v>9915</v>
      </c>
      <c r="H149" s="40" t="s">
        <v>8174</v>
      </c>
      <c r="I149" s="39">
        <v>2</v>
      </c>
      <c r="J149" s="58">
        <v>44628</v>
      </c>
      <c r="V149" s="38">
        <v>147</v>
      </c>
      <c r="W149" s="38" t="str">
        <f t="shared" si="10"/>
        <v>屏東縣</v>
      </c>
      <c r="X149" s="45" t="s">
        <v>22</v>
      </c>
      <c r="Y149" s="45">
        <v>2</v>
      </c>
      <c r="Z149" s="45">
        <v>4944</v>
      </c>
      <c r="AA149" s="45" t="s">
        <v>10765</v>
      </c>
      <c r="AB149" s="45" t="s">
        <v>10766</v>
      </c>
      <c r="AC149" s="41">
        <v>45195.751388888893</v>
      </c>
      <c r="AD149" s="41">
        <v>45224.625</v>
      </c>
    </row>
    <row r="150" spans="4:30" ht="15.6" customHeight="1">
      <c r="D150" s="38">
        <v>148</v>
      </c>
      <c r="E150" s="39">
        <v>4124</v>
      </c>
      <c r="F150" s="40" t="s">
        <v>10767</v>
      </c>
      <c r="G150" s="40" t="s">
        <v>9915</v>
      </c>
      <c r="H150" s="40" t="s">
        <v>8174</v>
      </c>
      <c r="I150" s="39">
        <v>2</v>
      </c>
      <c r="J150" s="58">
        <v>44628</v>
      </c>
      <c r="V150" s="38">
        <v>148</v>
      </c>
      <c r="W150" s="38" t="str">
        <f t="shared" si="10"/>
        <v>新竹市</v>
      </c>
      <c r="X150" s="45" t="s">
        <v>22</v>
      </c>
      <c r="Y150" s="45">
        <v>2</v>
      </c>
      <c r="Z150" s="45">
        <v>5154</v>
      </c>
      <c r="AA150" s="45" t="s">
        <v>10768</v>
      </c>
      <c r="AB150" s="45" t="s">
        <v>10769</v>
      </c>
      <c r="AC150" s="41">
        <v>45194.677777777782</v>
      </c>
      <c r="AD150" s="41">
        <v>45225.458333333343</v>
      </c>
    </row>
    <row r="151" spans="4:30" ht="15.6" customHeight="1">
      <c r="D151" s="38">
        <v>149</v>
      </c>
      <c r="E151" s="39">
        <v>3221</v>
      </c>
      <c r="F151" s="40" t="s">
        <v>10770</v>
      </c>
      <c r="G151" s="40" t="s">
        <v>9955</v>
      </c>
      <c r="H151" s="40" t="s">
        <v>10044</v>
      </c>
      <c r="I151" s="39">
        <v>2</v>
      </c>
      <c r="J151" s="58">
        <v>44628</v>
      </c>
      <c r="V151" s="38">
        <v>149</v>
      </c>
      <c r="W151" s="38" t="str">
        <f t="shared" si="10"/>
        <v>桃園市</v>
      </c>
      <c r="X151" s="45" t="s">
        <v>22</v>
      </c>
      <c r="Y151" s="45">
        <v>2</v>
      </c>
      <c r="Z151" s="45">
        <v>5156</v>
      </c>
      <c r="AA151" s="45" t="s">
        <v>10771</v>
      </c>
      <c r="AB151" s="45" t="s">
        <v>10772</v>
      </c>
      <c r="AC151" s="41">
        <v>45203.722916666673</v>
      </c>
      <c r="AD151" s="41">
        <v>45225.458333333343</v>
      </c>
    </row>
    <row r="152" spans="4:30" ht="15.6" customHeight="1">
      <c r="D152" s="38">
        <v>150</v>
      </c>
      <c r="E152" s="39">
        <v>4142</v>
      </c>
      <c r="F152" s="40" t="s">
        <v>10613</v>
      </c>
      <c r="G152" s="40" t="s">
        <v>9955</v>
      </c>
      <c r="H152" s="40" t="s">
        <v>10044</v>
      </c>
      <c r="I152" s="39">
        <v>2</v>
      </c>
      <c r="J152" s="58">
        <v>44628</v>
      </c>
      <c r="V152" s="38">
        <v>150</v>
      </c>
      <c r="W152" s="38" t="str">
        <f t="shared" si="10"/>
        <v>屏東縣</v>
      </c>
      <c r="X152" s="45" t="s">
        <v>22</v>
      </c>
      <c r="Y152" s="45">
        <v>2</v>
      </c>
      <c r="Z152" s="45">
        <v>4918</v>
      </c>
      <c r="AA152" s="45" t="s">
        <v>10773</v>
      </c>
      <c r="AB152" s="45" t="s">
        <v>10774</v>
      </c>
      <c r="AC152" s="41">
        <v>45191.372916666667</v>
      </c>
      <c r="AD152" s="41">
        <v>45225.625</v>
      </c>
    </row>
    <row r="153" spans="4:30" ht="15.6" customHeight="1">
      <c r="D153" s="38">
        <v>151</v>
      </c>
      <c r="E153" s="39">
        <v>4065</v>
      </c>
      <c r="F153" s="40" t="s">
        <v>10775</v>
      </c>
      <c r="G153" s="40" t="s">
        <v>9955</v>
      </c>
      <c r="H153" s="40" t="s">
        <v>10044</v>
      </c>
      <c r="I153" s="39">
        <v>2</v>
      </c>
      <c r="J153" s="58">
        <v>44628</v>
      </c>
      <c r="V153" s="38">
        <v>150</v>
      </c>
      <c r="W153" s="38" t="str">
        <f t="shared" si="10"/>
        <v>桃園市</v>
      </c>
      <c r="X153" s="45" t="s">
        <v>22</v>
      </c>
      <c r="Y153" s="45">
        <v>2</v>
      </c>
      <c r="Z153" s="45">
        <v>5117</v>
      </c>
      <c r="AA153" s="45" t="s">
        <v>10776</v>
      </c>
      <c r="AB153" s="45" t="s">
        <v>10777</v>
      </c>
      <c r="AC153" s="41">
        <v>45223.634027777778</v>
      </c>
      <c r="AD153" s="41">
        <v>45246.458333333343</v>
      </c>
    </row>
    <row r="154" spans="4:30" ht="15.6" customHeight="1">
      <c r="D154" s="38">
        <v>152</v>
      </c>
      <c r="E154" s="39">
        <v>4292</v>
      </c>
      <c r="F154" s="40" t="s">
        <v>10778</v>
      </c>
      <c r="G154" s="40" t="s">
        <v>9955</v>
      </c>
      <c r="H154" s="40" t="s">
        <v>10044</v>
      </c>
      <c r="I154" s="39">
        <v>2</v>
      </c>
      <c r="J154" s="58">
        <v>44628</v>
      </c>
      <c r="V154" s="38">
        <v>150</v>
      </c>
      <c r="W154" s="38" t="str">
        <f t="shared" si="10"/>
        <v>高雄市</v>
      </c>
      <c r="X154" s="45" t="s">
        <v>22</v>
      </c>
      <c r="Y154" s="45">
        <v>2</v>
      </c>
      <c r="Z154" s="45">
        <v>5127</v>
      </c>
      <c r="AA154" s="45" t="s">
        <v>10779</v>
      </c>
      <c r="AB154" s="45" t="s">
        <v>10780</v>
      </c>
      <c r="AC154" s="41">
        <v>45217.614583333343</v>
      </c>
      <c r="AD154" s="41">
        <v>45246.625</v>
      </c>
    </row>
    <row r="155" spans="4:30" ht="15.6" customHeight="1">
      <c r="D155" s="38">
        <v>153</v>
      </c>
      <c r="E155" s="39">
        <v>4399</v>
      </c>
      <c r="F155" s="40" t="s">
        <v>10781</v>
      </c>
      <c r="G155" s="40" t="s">
        <v>9936</v>
      </c>
      <c r="H155" s="40" t="s">
        <v>10063</v>
      </c>
      <c r="I155" s="39">
        <v>2</v>
      </c>
      <c r="J155" s="58">
        <v>44628</v>
      </c>
      <c r="V155" s="38">
        <v>150</v>
      </c>
      <c r="W155" s="38" t="str">
        <f t="shared" si="10"/>
        <v>屏東縣</v>
      </c>
      <c r="X155" s="45" t="s">
        <v>22</v>
      </c>
      <c r="Y155" s="45">
        <v>2</v>
      </c>
      <c r="Z155" s="45">
        <v>5142</v>
      </c>
      <c r="AA155" s="45" t="s">
        <v>10782</v>
      </c>
      <c r="AB155" s="45" t="s">
        <v>10783</v>
      </c>
      <c r="AC155" s="41">
        <v>45229.393055555563</v>
      </c>
      <c r="AD155" s="41">
        <v>45251.625</v>
      </c>
    </row>
    <row r="156" spans="4:30" ht="15.6" customHeight="1">
      <c r="D156" s="38">
        <v>154</v>
      </c>
      <c r="E156" s="39" t="s">
        <v>10784</v>
      </c>
      <c r="F156" s="40" t="s">
        <v>10785</v>
      </c>
      <c r="G156" s="40" t="s">
        <v>9936</v>
      </c>
      <c r="H156" s="40" t="s">
        <v>10063</v>
      </c>
      <c r="I156" s="39">
        <v>2</v>
      </c>
      <c r="J156" s="58">
        <v>44628</v>
      </c>
      <c r="V156" s="38">
        <v>150</v>
      </c>
      <c r="W156" s="38" t="str">
        <f t="shared" si="10"/>
        <v>桃園市</v>
      </c>
      <c r="X156" s="45" t="s">
        <v>22</v>
      </c>
      <c r="Y156" s="45">
        <v>2</v>
      </c>
      <c r="Z156" s="45">
        <v>5162</v>
      </c>
      <c r="AA156" s="45" t="s">
        <v>8738</v>
      </c>
      <c r="AB156" s="45" t="s">
        <v>8739</v>
      </c>
      <c r="AC156" s="41">
        <v>45236.387499999997</v>
      </c>
      <c r="AD156" s="41">
        <v>45253.458333333343</v>
      </c>
    </row>
    <row r="157" spans="4:30" ht="15.6" customHeight="1">
      <c r="D157" s="38">
        <v>155</v>
      </c>
      <c r="E157" s="39" t="s">
        <v>10786</v>
      </c>
      <c r="F157" s="40" t="s">
        <v>10787</v>
      </c>
      <c r="G157" s="40" t="s">
        <v>9936</v>
      </c>
      <c r="H157" s="40" t="s">
        <v>10063</v>
      </c>
      <c r="I157" s="39">
        <v>2</v>
      </c>
      <c r="J157" s="58">
        <v>44628</v>
      </c>
      <c r="V157" s="38">
        <v>150</v>
      </c>
      <c r="W157" s="38" t="str">
        <f t="shared" si="10"/>
        <v>高雄市</v>
      </c>
      <c r="X157" s="45" t="s">
        <v>22</v>
      </c>
      <c r="Y157" s="45">
        <v>2</v>
      </c>
      <c r="Z157" s="45">
        <v>5157</v>
      </c>
      <c r="AA157" s="45" t="s">
        <v>10788</v>
      </c>
      <c r="AB157" s="45" t="s">
        <v>10789</v>
      </c>
      <c r="AC157" s="41">
        <v>45231.688194444447</v>
      </c>
      <c r="AD157" s="41">
        <v>45257.625</v>
      </c>
    </row>
    <row r="158" spans="4:30" ht="15.6" customHeight="1">
      <c r="D158" s="38">
        <v>156</v>
      </c>
      <c r="E158" s="39">
        <v>2068</v>
      </c>
      <c r="F158" s="40" t="s">
        <v>10790</v>
      </c>
      <c r="G158" s="40" t="s">
        <v>9936</v>
      </c>
      <c r="H158" s="40" t="s">
        <v>10346</v>
      </c>
      <c r="I158" s="39">
        <v>2</v>
      </c>
      <c r="J158" s="58">
        <v>44628</v>
      </c>
      <c r="V158" s="38">
        <v>150</v>
      </c>
      <c r="W158" s="38" t="str">
        <f t="shared" si="10"/>
        <v>台中市</v>
      </c>
      <c r="X158" s="45" t="s">
        <v>22</v>
      </c>
      <c r="Y158" s="45">
        <v>2</v>
      </c>
      <c r="Z158" s="45">
        <v>5148</v>
      </c>
      <c r="AA158" s="45" t="s">
        <v>10791</v>
      </c>
      <c r="AB158" s="45" t="s">
        <v>10792</v>
      </c>
      <c r="AC158" s="41">
        <v>45236.442361111112</v>
      </c>
      <c r="AD158" s="41">
        <v>45258.625</v>
      </c>
    </row>
    <row r="159" spans="4:30" ht="15.6" customHeight="1">
      <c r="D159" s="38">
        <v>157</v>
      </c>
      <c r="E159" s="39">
        <v>2136</v>
      </c>
      <c r="F159" s="40" t="s">
        <v>10793</v>
      </c>
      <c r="G159" s="40" t="s">
        <v>9973</v>
      </c>
      <c r="H159" s="40" t="s">
        <v>10745</v>
      </c>
      <c r="I159" s="39">
        <v>2</v>
      </c>
      <c r="J159" s="58">
        <v>44628</v>
      </c>
    </row>
    <row r="160" spans="4:30" ht="15.6" customHeight="1">
      <c r="D160" s="38">
        <v>158</v>
      </c>
      <c r="E160" s="39">
        <v>3435</v>
      </c>
      <c r="F160" s="40" t="s">
        <v>10794</v>
      </c>
      <c r="G160" s="40" t="s">
        <v>9973</v>
      </c>
      <c r="H160" s="40" t="s">
        <v>10745</v>
      </c>
      <c r="I160" s="39">
        <v>2</v>
      </c>
      <c r="J160" s="58">
        <v>44628</v>
      </c>
    </row>
    <row r="161" spans="4:10" ht="15.6" customHeight="1">
      <c r="D161" s="38">
        <v>159</v>
      </c>
      <c r="E161" s="39">
        <v>4022</v>
      </c>
      <c r="F161" s="40" t="s">
        <v>10795</v>
      </c>
      <c r="G161" s="40" t="s">
        <v>9973</v>
      </c>
      <c r="H161" s="40" t="s">
        <v>10745</v>
      </c>
      <c r="I161" s="39">
        <v>2</v>
      </c>
      <c r="J161" s="58">
        <v>44628</v>
      </c>
    </row>
    <row r="162" spans="4:10" ht="15.6" customHeight="1">
      <c r="D162" s="38">
        <v>160</v>
      </c>
      <c r="E162" s="39">
        <v>3976</v>
      </c>
      <c r="F162" s="40" t="s">
        <v>10796</v>
      </c>
      <c r="G162" s="40" t="s">
        <v>9973</v>
      </c>
      <c r="H162" s="40" t="s">
        <v>10745</v>
      </c>
      <c r="I162" s="39">
        <v>2</v>
      </c>
      <c r="J162" s="58">
        <v>44628</v>
      </c>
    </row>
    <row r="163" spans="4:10" ht="15.6" customHeight="1">
      <c r="D163" s="38">
        <v>161</v>
      </c>
      <c r="E163" s="39">
        <v>2228</v>
      </c>
      <c r="F163" s="40" t="s">
        <v>10343</v>
      </c>
      <c r="G163" s="40" t="s">
        <v>9915</v>
      </c>
      <c r="H163" s="40" t="s">
        <v>9916</v>
      </c>
      <c r="I163" s="39">
        <v>2</v>
      </c>
      <c r="J163" s="58">
        <v>44629</v>
      </c>
    </row>
    <row r="164" spans="4:10" ht="15.6" customHeight="1">
      <c r="D164" s="38">
        <v>162</v>
      </c>
      <c r="E164" s="39" t="s">
        <v>10797</v>
      </c>
      <c r="F164" s="40" t="s">
        <v>10798</v>
      </c>
      <c r="G164" s="40" t="s">
        <v>9915</v>
      </c>
      <c r="H164" s="40" t="s">
        <v>9916</v>
      </c>
      <c r="I164" s="39">
        <v>2</v>
      </c>
      <c r="J164" s="58">
        <v>44629</v>
      </c>
    </row>
    <row r="165" spans="4:10" ht="15.6" customHeight="1">
      <c r="D165" s="38">
        <v>163</v>
      </c>
      <c r="E165" s="39">
        <v>3206</v>
      </c>
      <c r="F165" s="40" t="s">
        <v>10799</v>
      </c>
      <c r="G165" s="40" t="s">
        <v>9915</v>
      </c>
      <c r="H165" s="40" t="s">
        <v>9916</v>
      </c>
      <c r="I165" s="39">
        <v>2</v>
      </c>
      <c r="J165" s="58">
        <v>44629</v>
      </c>
    </row>
    <row r="166" spans="4:10" ht="15.6" customHeight="1">
      <c r="D166" s="38">
        <v>164</v>
      </c>
      <c r="E166" s="39">
        <v>3969</v>
      </c>
      <c r="F166" s="40" t="s">
        <v>10800</v>
      </c>
      <c r="G166" s="40" t="s">
        <v>9915</v>
      </c>
      <c r="H166" s="40" t="s">
        <v>8174</v>
      </c>
      <c r="I166" s="39">
        <v>2</v>
      </c>
      <c r="J166" s="58">
        <v>44629</v>
      </c>
    </row>
    <row r="167" spans="4:10" ht="15.6" customHeight="1">
      <c r="D167" s="38">
        <v>165</v>
      </c>
      <c r="E167" s="39">
        <v>4498</v>
      </c>
      <c r="F167" s="40" t="s">
        <v>10801</v>
      </c>
      <c r="G167" s="40" t="s">
        <v>9915</v>
      </c>
      <c r="H167" s="40" t="s">
        <v>8174</v>
      </c>
      <c r="I167" s="39">
        <v>2</v>
      </c>
      <c r="J167" s="58">
        <v>44629</v>
      </c>
    </row>
    <row r="168" spans="4:10" ht="15.6" customHeight="1">
      <c r="D168" s="38">
        <v>166</v>
      </c>
      <c r="E168" s="39">
        <v>4956</v>
      </c>
      <c r="F168" s="40" t="s">
        <v>10802</v>
      </c>
      <c r="G168" s="40" t="s">
        <v>9915</v>
      </c>
      <c r="H168" s="40" t="s">
        <v>8174</v>
      </c>
      <c r="I168" s="39">
        <v>2</v>
      </c>
      <c r="J168" s="58">
        <v>44629</v>
      </c>
    </row>
    <row r="169" spans="4:10" ht="15.6" customHeight="1">
      <c r="D169" s="38">
        <v>167</v>
      </c>
      <c r="E169" s="39">
        <v>4313</v>
      </c>
      <c r="F169" s="40" t="s">
        <v>10803</v>
      </c>
      <c r="G169" s="40" t="s">
        <v>9915</v>
      </c>
      <c r="H169" s="40" t="s">
        <v>8174</v>
      </c>
      <c r="I169" s="39">
        <v>2</v>
      </c>
      <c r="J169" s="58">
        <v>44629</v>
      </c>
    </row>
    <row r="170" spans="4:10" ht="15.6" customHeight="1">
      <c r="D170" s="38">
        <v>168</v>
      </c>
      <c r="E170" s="39">
        <v>2261</v>
      </c>
      <c r="F170" s="40" t="s">
        <v>10804</v>
      </c>
      <c r="G170" s="40" t="s">
        <v>9955</v>
      </c>
      <c r="H170" s="40" t="s">
        <v>10044</v>
      </c>
      <c r="I170" s="39">
        <v>2</v>
      </c>
      <c r="J170" s="58">
        <v>44629</v>
      </c>
    </row>
    <row r="171" spans="4:10" ht="15.6" customHeight="1">
      <c r="D171" s="38">
        <v>169</v>
      </c>
      <c r="E171" s="39">
        <v>2972</v>
      </c>
      <c r="F171" s="40" t="s">
        <v>10805</v>
      </c>
      <c r="G171" s="40" t="s">
        <v>9955</v>
      </c>
      <c r="H171" s="40" t="s">
        <v>10044</v>
      </c>
      <c r="I171" s="39">
        <v>2</v>
      </c>
      <c r="J171" s="58">
        <v>44629</v>
      </c>
    </row>
    <row r="172" spans="4:10" ht="15.6" customHeight="1">
      <c r="D172" s="38">
        <v>170</v>
      </c>
      <c r="E172" s="39">
        <v>3218</v>
      </c>
      <c r="F172" s="40" t="s">
        <v>10806</v>
      </c>
      <c r="G172" s="40" t="s">
        <v>9955</v>
      </c>
      <c r="H172" s="40" t="s">
        <v>10044</v>
      </c>
      <c r="I172" s="39">
        <v>2</v>
      </c>
      <c r="J172" s="58">
        <v>44629</v>
      </c>
    </row>
    <row r="173" spans="4:10" ht="15.6" customHeight="1">
      <c r="D173" s="38">
        <v>171</v>
      </c>
      <c r="E173" s="39">
        <v>2787</v>
      </c>
      <c r="F173" s="40" t="s">
        <v>10807</v>
      </c>
      <c r="G173" s="40" t="s">
        <v>9955</v>
      </c>
      <c r="H173" s="40" t="s">
        <v>10044</v>
      </c>
      <c r="I173" s="39">
        <v>2</v>
      </c>
      <c r="J173" s="58">
        <v>44629</v>
      </c>
    </row>
    <row r="174" spans="4:10" ht="15.6" customHeight="1">
      <c r="D174" s="38">
        <v>172</v>
      </c>
      <c r="E174" s="39">
        <v>2637</v>
      </c>
      <c r="F174" s="40" t="s">
        <v>10808</v>
      </c>
      <c r="G174" s="40" t="s">
        <v>9936</v>
      </c>
      <c r="H174" s="40" t="s">
        <v>10063</v>
      </c>
      <c r="I174" s="39">
        <v>2</v>
      </c>
      <c r="J174" s="58">
        <v>44629</v>
      </c>
    </row>
    <row r="175" spans="4:10" ht="15.6" customHeight="1">
      <c r="D175" s="38">
        <v>173</v>
      </c>
      <c r="E175" s="39">
        <v>2767</v>
      </c>
      <c r="F175" s="40" t="s">
        <v>10809</v>
      </c>
      <c r="G175" s="40" t="s">
        <v>9936</v>
      </c>
      <c r="H175" s="40" t="s">
        <v>10063</v>
      </c>
      <c r="I175" s="39">
        <v>2</v>
      </c>
      <c r="J175" s="58">
        <v>44629</v>
      </c>
    </row>
    <row r="176" spans="4:10" ht="15.6" customHeight="1">
      <c r="D176" s="38">
        <v>174</v>
      </c>
      <c r="E176" s="39">
        <v>3702</v>
      </c>
      <c r="F176" s="40" t="s">
        <v>10810</v>
      </c>
      <c r="G176" s="40" t="s">
        <v>9936</v>
      </c>
      <c r="H176" s="40" t="s">
        <v>10063</v>
      </c>
      <c r="I176" s="39">
        <v>2</v>
      </c>
      <c r="J176" s="58">
        <v>44629</v>
      </c>
    </row>
    <row r="177" spans="4:10" ht="15.6" customHeight="1">
      <c r="D177" s="38">
        <v>175</v>
      </c>
      <c r="E177" s="39">
        <v>4247</v>
      </c>
      <c r="F177" s="40" t="s">
        <v>10811</v>
      </c>
      <c r="G177" s="40" t="s">
        <v>9936</v>
      </c>
      <c r="H177" s="40" t="s">
        <v>10063</v>
      </c>
      <c r="I177" s="39">
        <v>2</v>
      </c>
      <c r="J177" s="58">
        <v>44629</v>
      </c>
    </row>
    <row r="178" spans="4:10" ht="15.6" customHeight="1">
      <c r="D178" s="38">
        <v>176</v>
      </c>
      <c r="E178" s="39">
        <v>4792</v>
      </c>
      <c r="F178" s="40" t="s">
        <v>10812</v>
      </c>
      <c r="G178" s="40" t="s">
        <v>9973</v>
      </c>
      <c r="H178" s="40" t="s">
        <v>10813</v>
      </c>
      <c r="I178" s="39">
        <v>2</v>
      </c>
      <c r="J178" s="58">
        <v>44629</v>
      </c>
    </row>
    <row r="179" spans="4:10" ht="15.6" customHeight="1">
      <c r="D179" s="38">
        <v>177</v>
      </c>
      <c r="E179" s="39" t="s">
        <v>10814</v>
      </c>
      <c r="F179" s="40" t="s">
        <v>10815</v>
      </c>
      <c r="G179" s="40" t="s">
        <v>9973</v>
      </c>
      <c r="H179" s="40" t="s">
        <v>10813</v>
      </c>
      <c r="I179" s="39">
        <v>2</v>
      </c>
      <c r="J179" s="58">
        <v>44629</v>
      </c>
    </row>
    <row r="180" spans="4:10" ht="15.6" customHeight="1">
      <c r="D180" s="38">
        <v>178</v>
      </c>
      <c r="E180" s="39">
        <v>2955</v>
      </c>
      <c r="F180" s="40" t="s">
        <v>10816</v>
      </c>
      <c r="G180" s="40" t="s">
        <v>9999</v>
      </c>
      <c r="H180" s="40" t="s">
        <v>10817</v>
      </c>
      <c r="I180" s="39">
        <v>2</v>
      </c>
      <c r="J180" s="58">
        <v>44629</v>
      </c>
    </row>
    <row r="181" spans="4:10" ht="15.6" customHeight="1">
      <c r="D181" s="38">
        <v>179</v>
      </c>
      <c r="E181" s="39">
        <v>3735</v>
      </c>
      <c r="F181" s="40" t="s">
        <v>10818</v>
      </c>
      <c r="G181" s="40" t="s">
        <v>9915</v>
      </c>
      <c r="H181" s="40" t="s">
        <v>9916</v>
      </c>
      <c r="I181" s="39">
        <v>2</v>
      </c>
      <c r="J181" s="58">
        <v>44630</v>
      </c>
    </row>
    <row r="182" spans="4:10" ht="15.6" customHeight="1">
      <c r="D182" s="38">
        <v>180</v>
      </c>
      <c r="E182" s="39">
        <v>3836</v>
      </c>
      <c r="F182" s="40" t="s">
        <v>10360</v>
      </c>
      <c r="G182" s="40" t="s">
        <v>9915</v>
      </c>
      <c r="H182" s="40" t="s">
        <v>9916</v>
      </c>
      <c r="I182" s="39">
        <v>2</v>
      </c>
      <c r="J182" s="58">
        <v>44630</v>
      </c>
    </row>
    <row r="183" spans="4:10" ht="15.6" customHeight="1">
      <c r="D183" s="38">
        <v>181</v>
      </c>
      <c r="E183" s="39">
        <v>4160</v>
      </c>
      <c r="F183" s="40" t="s">
        <v>10819</v>
      </c>
      <c r="G183" s="40" t="s">
        <v>9915</v>
      </c>
      <c r="H183" s="40" t="s">
        <v>9916</v>
      </c>
      <c r="I183" s="39">
        <v>2</v>
      </c>
      <c r="J183" s="58">
        <v>44630</v>
      </c>
    </row>
    <row r="184" spans="4:10" ht="15.6" customHeight="1">
      <c r="D184" s="38">
        <v>182</v>
      </c>
      <c r="E184" s="39">
        <v>3118</v>
      </c>
      <c r="F184" s="40" t="s">
        <v>10820</v>
      </c>
      <c r="G184" s="40" t="s">
        <v>9915</v>
      </c>
      <c r="H184" s="40" t="s">
        <v>8174</v>
      </c>
      <c r="I184" s="39">
        <v>2</v>
      </c>
      <c r="J184" s="58">
        <v>44630</v>
      </c>
    </row>
    <row r="185" spans="4:10" ht="15.6" customHeight="1">
      <c r="D185" s="38">
        <v>183</v>
      </c>
      <c r="E185" s="39">
        <v>2528</v>
      </c>
      <c r="F185" s="40" t="s">
        <v>10821</v>
      </c>
      <c r="G185" s="40" t="s">
        <v>9915</v>
      </c>
      <c r="H185" s="40" t="s">
        <v>8174</v>
      </c>
      <c r="I185" s="39">
        <v>2</v>
      </c>
      <c r="J185" s="58">
        <v>44630</v>
      </c>
    </row>
    <row r="186" spans="4:10" ht="15.6" customHeight="1">
      <c r="D186" s="38">
        <v>184</v>
      </c>
      <c r="E186" s="39">
        <v>2673</v>
      </c>
      <c r="F186" s="40" t="s">
        <v>10822</v>
      </c>
      <c r="G186" s="40" t="s">
        <v>9915</v>
      </c>
      <c r="H186" s="40" t="s">
        <v>8174</v>
      </c>
      <c r="I186" s="39">
        <v>2</v>
      </c>
      <c r="J186" s="58">
        <v>44630</v>
      </c>
    </row>
    <row r="187" spans="4:10" ht="15.6" customHeight="1">
      <c r="D187" s="38">
        <v>185</v>
      </c>
      <c r="E187" s="39">
        <v>4824</v>
      </c>
      <c r="F187" s="40" t="s">
        <v>10823</v>
      </c>
      <c r="G187" s="40" t="s">
        <v>9955</v>
      </c>
      <c r="H187" s="40" t="s">
        <v>10824</v>
      </c>
      <c r="I187" s="39">
        <v>2</v>
      </c>
      <c r="J187" s="58">
        <v>44630</v>
      </c>
    </row>
    <row r="188" spans="4:10" ht="15.6" customHeight="1">
      <c r="D188" s="38">
        <v>186</v>
      </c>
      <c r="E188" s="39" t="s">
        <v>10825</v>
      </c>
      <c r="F188" s="40" t="s">
        <v>10826</v>
      </c>
      <c r="G188" s="40" t="s">
        <v>9955</v>
      </c>
      <c r="H188" s="40" t="s">
        <v>10824</v>
      </c>
      <c r="I188" s="39">
        <v>2</v>
      </c>
      <c r="J188" s="58">
        <v>44630</v>
      </c>
    </row>
    <row r="189" spans="4:10" ht="15.6" customHeight="1">
      <c r="D189" s="38">
        <v>187</v>
      </c>
      <c r="E189" s="39">
        <v>2025</v>
      </c>
      <c r="F189" s="40" t="s">
        <v>10827</v>
      </c>
      <c r="G189" s="40" t="s">
        <v>9955</v>
      </c>
      <c r="H189" s="40" t="s">
        <v>10044</v>
      </c>
      <c r="I189" s="39">
        <v>2</v>
      </c>
      <c r="J189" s="58">
        <v>44630</v>
      </c>
    </row>
    <row r="190" spans="4:10" ht="15.6" customHeight="1">
      <c r="D190" s="38">
        <v>188</v>
      </c>
      <c r="E190" s="39">
        <v>2242</v>
      </c>
      <c r="F190" s="40" t="s">
        <v>10828</v>
      </c>
      <c r="G190" s="40" t="s">
        <v>9955</v>
      </c>
      <c r="H190" s="40" t="s">
        <v>10044</v>
      </c>
      <c r="I190" s="39">
        <v>2</v>
      </c>
      <c r="J190" s="58">
        <v>44630</v>
      </c>
    </row>
    <row r="191" spans="4:10" ht="15.6" customHeight="1">
      <c r="D191" s="38">
        <v>189</v>
      </c>
      <c r="E191" s="39">
        <v>2064</v>
      </c>
      <c r="F191" s="40" t="s">
        <v>10829</v>
      </c>
      <c r="G191" s="40" t="s">
        <v>9936</v>
      </c>
      <c r="H191" s="40" t="s">
        <v>10063</v>
      </c>
      <c r="I191" s="39">
        <v>3</v>
      </c>
      <c r="J191" s="58">
        <v>44630</v>
      </c>
    </row>
    <row r="192" spans="4:10" ht="15.6" customHeight="1">
      <c r="D192" s="38">
        <v>190</v>
      </c>
      <c r="E192" s="39">
        <v>2594</v>
      </c>
      <c r="F192" s="40" t="s">
        <v>10830</v>
      </c>
      <c r="G192" s="40" t="s">
        <v>9936</v>
      </c>
      <c r="H192" s="40" t="s">
        <v>10063</v>
      </c>
      <c r="I192" s="39">
        <v>2</v>
      </c>
      <c r="J192" s="58">
        <v>44630</v>
      </c>
    </row>
    <row r="193" spans="4:10" ht="15.6" customHeight="1">
      <c r="D193" s="38">
        <v>191</v>
      </c>
      <c r="E193" s="39">
        <v>3277</v>
      </c>
      <c r="F193" s="40" t="s">
        <v>10831</v>
      </c>
      <c r="G193" s="40" t="s">
        <v>9973</v>
      </c>
      <c r="H193" s="40" t="s">
        <v>10051</v>
      </c>
      <c r="I193" s="39">
        <v>2</v>
      </c>
      <c r="J193" s="58">
        <v>44630</v>
      </c>
    </row>
    <row r="194" spans="4:10" ht="15.6" customHeight="1">
      <c r="D194" s="38">
        <v>192</v>
      </c>
      <c r="E194" s="39">
        <v>3495</v>
      </c>
      <c r="F194" s="40" t="s">
        <v>10832</v>
      </c>
      <c r="G194" s="40" t="s">
        <v>9973</v>
      </c>
      <c r="H194" s="40" t="s">
        <v>10051</v>
      </c>
      <c r="I194" s="39">
        <v>2</v>
      </c>
      <c r="J194" s="58">
        <v>44630</v>
      </c>
    </row>
    <row r="195" spans="4:10" ht="15.6" customHeight="1">
      <c r="D195" s="38">
        <v>193</v>
      </c>
      <c r="E195" s="39" t="s">
        <v>10833</v>
      </c>
      <c r="F195" s="40" t="s">
        <v>10834</v>
      </c>
      <c r="G195" s="40" t="s">
        <v>9915</v>
      </c>
      <c r="H195" s="40" t="s">
        <v>9916</v>
      </c>
      <c r="I195" s="39">
        <v>2</v>
      </c>
      <c r="J195" s="58">
        <v>44631</v>
      </c>
    </row>
    <row r="196" spans="4:10" ht="15.6" customHeight="1">
      <c r="D196" s="38">
        <v>194</v>
      </c>
      <c r="E196" s="39">
        <v>4592</v>
      </c>
      <c r="F196" s="40" t="s">
        <v>10835</v>
      </c>
      <c r="G196" s="40" t="s">
        <v>9915</v>
      </c>
      <c r="H196" s="40" t="s">
        <v>9916</v>
      </c>
      <c r="I196" s="39">
        <v>2</v>
      </c>
      <c r="J196" s="58">
        <v>44631</v>
      </c>
    </row>
    <row r="197" spans="4:10" ht="15.6" customHeight="1">
      <c r="D197" s="38">
        <v>195</v>
      </c>
      <c r="E197" s="39">
        <v>4951</v>
      </c>
      <c r="F197" s="40" t="s">
        <v>10644</v>
      </c>
      <c r="G197" s="40" t="s">
        <v>9915</v>
      </c>
      <c r="H197" s="40" t="s">
        <v>9916</v>
      </c>
      <c r="I197" s="39">
        <v>2</v>
      </c>
      <c r="J197" s="58">
        <v>44631</v>
      </c>
    </row>
    <row r="198" spans="4:10" ht="15.6" customHeight="1">
      <c r="D198" s="38">
        <v>196</v>
      </c>
      <c r="E198" s="39">
        <v>3607</v>
      </c>
      <c r="F198" s="40" t="s">
        <v>10836</v>
      </c>
      <c r="G198" s="40" t="s">
        <v>9915</v>
      </c>
      <c r="H198" s="40" t="s">
        <v>8174</v>
      </c>
      <c r="I198" s="39">
        <v>2</v>
      </c>
      <c r="J198" s="58">
        <v>44631</v>
      </c>
    </row>
    <row r="199" spans="4:10" ht="15.6" customHeight="1">
      <c r="D199" s="38">
        <v>197</v>
      </c>
      <c r="E199" s="39" t="s">
        <v>10837</v>
      </c>
      <c r="F199" s="40" t="s">
        <v>10838</v>
      </c>
      <c r="G199" s="40" t="s">
        <v>9915</v>
      </c>
      <c r="H199" s="40" t="s">
        <v>8174</v>
      </c>
      <c r="I199" s="39">
        <v>2</v>
      </c>
      <c r="J199" s="58">
        <v>44631</v>
      </c>
    </row>
    <row r="200" spans="4:10" ht="15.6" customHeight="1">
      <c r="D200" s="38">
        <v>198</v>
      </c>
      <c r="E200" s="39">
        <v>3034</v>
      </c>
      <c r="F200" s="40" t="s">
        <v>10839</v>
      </c>
      <c r="G200" s="40" t="s">
        <v>9915</v>
      </c>
      <c r="H200" s="40" t="s">
        <v>8174</v>
      </c>
      <c r="I200" s="39">
        <v>2</v>
      </c>
      <c r="J200" s="58">
        <v>44631</v>
      </c>
    </row>
    <row r="201" spans="4:10" ht="15.6" customHeight="1">
      <c r="D201" s="38">
        <v>199</v>
      </c>
      <c r="E201" s="39">
        <v>3931</v>
      </c>
      <c r="F201" s="40" t="s">
        <v>10840</v>
      </c>
      <c r="G201" s="40" t="s">
        <v>9955</v>
      </c>
      <c r="H201" s="40" t="s">
        <v>10824</v>
      </c>
      <c r="I201" s="39">
        <v>2</v>
      </c>
      <c r="J201" s="58">
        <v>44631</v>
      </c>
    </row>
    <row r="202" spans="4:10" ht="15.6" customHeight="1">
      <c r="D202" s="38">
        <v>200</v>
      </c>
      <c r="E202" s="39">
        <v>4059</v>
      </c>
      <c r="F202" s="40" t="s">
        <v>10841</v>
      </c>
      <c r="G202" s="40" t="s">
        <v>9955</v>
      </c>
      <c r="H202" s="40" t="s">
        <v>10824</v>
      </c>
      <c r="I202" s="39">
        <v>2</v>
      </c>
      <c r="J202" s="58">
        <v>44631</v>
      </c>
    </row>
    <row r="203" spans="4:10" ht="15.6" customHeight="1">
      <c r="D203" s="38">
        <v>201</v>
      </c>
      <c r="E203" s="39">
        <v>4361</v>
      </c>
      <c r="F203" s="40" t="s">
        <v>10842</v>
      </c>
      <c r="G203" s="40" t="s">
        <v>9955</v>
      </c>
      <c r="H203" s="40" t="s">
        <v>10824</v>
      </c>
      <c r="I203" s="39">
        <v>2</v>
      </c>
      <c r="J203" s="58">
        <v>44631</v>
      </c>
    </row>
    <row r="204" spans="4:10" ht="15.6" customHeight="1">
      <c r="D204" s="38">
        <v>202</v>
      </c>
      <c r="E204" s="39">
        <v>4367</v>
      </c>
      <c r="F204" s="40" t="s">
        <v>10843</v>
      </c>
      <c r="G204" s="40" t="s">
        <v>9955</v>
      </c>
      <c r="H204" s="40" t="s">
        <v>10824</v>
      </c>
      <c r="I204" s="39">
        <v>2</v>
      </c>
      <c r="J204" s="58">
        <v>44631</v>
      </c>
    </row>
    <row r="205" spans="4:10" ht="15.6" customHeight="1">
      <c r="D205" s="38">
        <v>203</v>
      </c>
      <c r="E205" s="39">
        <v>4067</v>
      </c>
      <c r="F205" s="40" t="s">
        <v>10844</v>
      </c>
      <c r="G205" s="40" t="s">
        <v>9973</v>
      </c>
      <c r="H205" s="40" t="s">
        <v>10051</v>
      </c>
      <c r="I205" s="39">
        <v>2</v>
      </c>
      <c r="J205" s="58">
        <v>44631</v>
      </c>
    </row>
    <row r="206" spans="4:10" ht="15.6" customHeight="1">
      <c r="D206" s="38">
        <v>204</v>
      </c>
      <c r="E206" s="39" t="s">
        <v>10845</v>
      </c>
      <c r="F206" s="40" t="s">
        <v>10846</v>
      </c>
      <c r="G206" s="40" t="s">
        <v>9973</v>
      </c>
      <c r="H206" s="40" t="s">
        <v>9974</v>
      </c>
      <c r="I206" s="39">
        <v>2</v>
      </c>
      <c r="J206" s="58">
        <v>44631</v>
      </c>
    </row>
    <row r="207" spans="4:10" ht="15.6" customHeight="1">
      <c r="D207" s="38">
        <v>205</v>
      </c>
      <c r="E207" s="39">
        <v>4433</v>
      </c>
      <c r="F207" s="40" t="s">
        <v>10847</v>
      </c>
      <c r="G207" s="40" t="s">
        <v>9973</v>
      </c>
      <c r="H207" s="40" t="s">
        <v>9974</v>
      </c>
      <c r="I207" s="39">
        <v>2</v>
      </c>
      <c r="J207" s="58">
        <v>44631</v>
      </c>
    </row>
    <row r="208" spans="4:10" ht="15.6" customHeight="1">
      <c r="D208" s="38">
        <v>206</v>
      </c>
      <c r="E208" s="39">
        <v>4763</v>
      </c>
      <c r="F208" s="40" t="s">
        <v>10848</v>
      </c>
      <c r="G208" s="40" t="s">
        <v>9973</v>
      </c>
      <c r="H208" s="40" t="s">
        <v>9974</v>
      </c>
      <c r="I208" s="39">
        <v>2</v>
      </c>
      <c r="J208" s="58">
        <v>44631</v>
      </c>
    </row>
    <row r="209" spans="4:10" ht="15.6" customHeight="1">
      <c r="D209" s="38">
        <v>207</v>
      </c>
      <c r="E209" s="39">
        <v>4053</v>
      </c>
      <c r="F209" s="40" t="s">
        <v>10301</v>
      </c>
      <c r="G209" s="40" t="s">
        <v>9915</v>
      </c>
      <c r="H209" s="40" t="s">
        <v>9916</v>
      </c>
      <c r="I209" s="39">
        <v>2</v>
      </c>
      <c r="J209" s="58">
        <v>44634</v>
      </c>
    </row>
    <row r="210" spans="4:10" ht="15.6" customHeight="1">
      <c r="D210" s="38">
        <v>208</v>
      </c>
      <c r="E210" s="39">
        <v>4097</v>
      </c>
      <c r="F210" s="40" t="s">
        <v>10849</v>
      </c>
      <c r="G210" s="40" t="s">
        <v>9915</v>
      </c>
      <c r="H210" s="40" t="s">
        <v>9916</v>
      </c>
      <c r="I210" s="39">
        <v>2</v>
      </c>
      <c r="J210" s="58">
        <v>44634</v>
      </c>
    </row>
    <row r="211" spans="4:10" ht="15.6" customHeight="1">
      <c r="D211" s="38">
        <v>209</v>
      </c>
      <c r="E211" s="39">
        <v>4158</v>
      </c>
      <c r="F211" s="40" t="s">
        <v>10850</v>
      </c>
      <c r="G211" s="40" t="s">
        <v>9915</v>
      </c>
      <c r="H211" s="40" t="s">
        <v>9916</v>
      </c>
      <c r="I211" s="39">
        <v>2</v>
      </c>
      <c r="J211" s="58">
        <v>44634</v>
      </c>
    </row>
    <row r="212" spans="4:10" ht="15.6" customHeight="1">
      <c r="D212" s="38">
        <v>210</v>
      </c>
      <c r="E212" s="39">
        <v>4931</v>
      </c>
      <c r="F212" s="40" t="s">
        <v>10851</v>
      </c>
      <c r="G212" s="40" t="s">
        <v>9915</v>
      </c>
      <c r="H212" s="40" t="s">
        <v>9993</v>
      </c>
      <c r="I212" s="39">
        <v>2</v>
      </c>
      <c r="J212" s="58">
        <v>44634</v>
      </c>
    </row>
    <row r="213" spans="4:10" ht="15.6" customHeight="1">
      <c r="D213" s="38">
        <v>211</v>
      </c>
      <c r="E213" s="39">
        <v>4752</v>
      </c>
      <c r="F213" s="40" t="s">
        <v>10852</v>
      </c>
      <c r="G213" s="40" t="s">
        <v>9915</v>
      </c>
      <c r="H213" s="40" t="s">
        <v>9993</v>
      </c>
      <c r="I213" s="39">
        <v>2</v>
      </c>
      <c r="J213" s="58">
        <v>44634</v>
      </c>
    </row>
    <row r="214" spans="4:10" ht="15.6" customHeight="1">
      <c r="D214" s="38">
        <v>212</v>
      </c>
      <c r="E214" s="39">
        <v>3078</v>
      </c>
      <c r="F214" s="40" t="s">
        <v>10853</v>
      </c>
      <c r="G214" s="40" t="s">
        <v>9955</v>
      </c>
      <c r="H214" s="40" t="s">
        <v>10026</v>
      </c>
      <c r="I214" s="39">
        <v>2</v>
      </c>
      <c r="J214" s="58">
        <v>44634</v>
      </c>
    </row>
    <row r="215" spans="4:10" ht="15.6" customHeight="1">
      <c r="D215" s="38">
        <v>213</v>
      </c>
      <c r="E215" s="39">
        <v>3240</v>
      </c>
      <c r="F215" s="40" t="s">
        <v>10854</v>
      </c>
      <c r="G215" s="40" t="s">
        <v>9955</v>
      </c>
      <c r="H215" s="40" t="s">
        <v>10026</v>
      </c>
      <c r="I215" s="39">
        <v>2</v>
      </c>
      <c r="J215" s="58">
        <v>44634</v>
      </c>
    </row>
    <row r="216" spans="4:10" ht="15.6" customHeight="1">
      <c r="D216" s="38">
        <v>214</v>
      </c>
      <c r="E216" s="39">
        <v>3436</v>
      </c>
      <c r="F216" s="40" t="s">
        <v>10855</v>
      </c>
      <c r="G216" s="40" t="s">
        <v>9955</v>
      </c>
      <c r="H216" s="40" t="s">
        <v>10026</v>
      </c>
      <c r="I216" s="39">
        <v>2</v>
      </c>
      <c r="J216" s="58">
        <v>44634</v>
      </c>
    </row>
    <row r="217" spans="4:10" ht="15.6" customHeight="1">
      <c r="D217" s="38">
        <v>215</v>
      </c>
      <c r="E217" s="39">
        <v>3927</v>
      </c>
      <c r="F217" s="40" t="s">
        <v>10856</v>
      </c>
      <c r="G217" s="40" t="s">
        <v>9936</v>
      </c>
      <c r="H217" s="40" t="s">
        <v>10857</v>
      </c>
      <c r="I217" s="39">
        <v>2</v>
      </c>
      <c r="J217" s="58">
        <v>44634</v>
      </c>
    </row>
    <row r="218" spans="4:10" ht="15.6" customHeight="1">
      <c r="D218" s="38">
        <v>216</v>
      </c>
      <c r="E218" s="39">
        <v>4517</v>
      </c>
      <c r="F218" s="40" t="s">
        <v>10858</v>
      </c>
      <c r="G218" s="40" t="s">
        <v>9936</v>
      </c>
      <c r="H218" s="40" t="s">
        <v>10859</v>
      </c>
      <c r="I218" s="39">
        <v>2</v>
      </c>
      <c r="J218" s="58">
        <v>44634</v>
      </c>
    </row>
    <row r="219" spans="4:10" ht="15.6" customHeight="1">
      <c r="D219" s="38">
        <v>217</v>
      </c>
      <c r="E219" s="39">
        <v>3912</v>
      </c>
      <c r="F219" s="40" t="s">
        <v>10860</v>
      </c>
      <c r="G219" s="40" t="s">
        <v>9936</v>
      </c>
      <c r="H219" s="40" t="s">
        <v>10857</v>
      </c>
      <c r="I219" s="39">
        <v>2</v>
      </c>
      <c r="J219" s="58">
        <v>44634</v>
      </c>
    </row>
    <row r="220" spans="4:10" ht="15.6" customHeight="1">
      <c r="D220" s="38">
        <v>218</v>
      </c>
      <c r="E220" s="39">
        <v>4742</v>
      </c>
      <c r="F220" s="40" t="s">
        <v>10861</v>
      </c>
      <c r="G220" s="40" t="s">
        <v>9936</v>
      </c>
      <c r="H220" s="40" t="s">
        <v>10857</v>
      </c>
      <c r="I220" s="39">
        <v>2</v>
      </c>
      <c r="J220" s="58">
        <v>44634</v>
      </c>
    </row>
    <row r="221" spans="4:10" ht="15.6" customHeight="1">
      <c r="D221" s="38">
        <v>219</v>
      </c>
      <c r="E221" s="39">
        <v>4151</v>
      </c>
      <c r="F221" s="40" t="s">
        <v>10862</v>
      </c>
      <c r="G221" s="40" t="s">
        <v>9973</v>
      </c>
      <c r="H221" s="40" t="s">
        <v>9974</v>
      </c>
      <c r="I221" s="39">
        <v>2</v>
      </c>
      <c r="J221" s="58">
        <v>44634</v>
      </c>
    </row>
    <row r="222" spans="4:10" ht="15.6" customHeight="1">
      <c r="D222" s="38">
        <v>220</v>
      </c>
      <c r="E222" s="39">
        <v>4235</v>
      </c>
      <c r="F222" s="40" t="s">
        <v>10863</v>
      </c>
      <c r="G222" s="40" t="s">
        <v>9973</v>
      </c>
      <c r="H222" s="40" t="s">
        <v>9974</v>
      </c>
      <c r="I222" s="39">
        <v>2</v>
      </c>
      <c r="J222" s="58">
        <v>44634</v>
      </c>
    </row>
    <row r="223" spans="4:10" ht="15.6" customHeight="1">
      <c r="D223" s="38">
        <v>221</v>
      </c>
      <c r="E223" s="39">
        <v>4314</v>
      </c>
      <c r="F223" s="40" t="s">
        <v>10864</v>
      </c>
      <c r="G223" s="40" t="s">
        <v>9973</v>
      </c>
      <c r="H223" s="40" t="s">
        <v>9974</v>
      </c>
      <c r="I223" s="39">
        <v>2</v>
      </c>
      <c r="J223" s="58">
        <v>44634</v>
      </c>
    </row>
    <row r="224" spans="4:10" ht="15.6" customHeight="1">
      <c r="D224" s="38">
        <v>222</v>
      </c>
      <c r="E224" s="39">
        <v>4161</v>
      </c>
      <c r="F224" s="40" t="s">
        <v>10865</v>
      </c>
      <c r="G224" s="40" t="s">
        <v>9915</v>
      </c>
      <c r="H224" s="40" t="s">
        <v>9916</v>
      </c>
      <c r="I224" s="39">
        <v>2</v>
      </c>
      <c r="J224" s="58">
        <v>44635</v>
      </c>
    </row>
    <row r="225" spans="4:10" ht="15.6" customHeight="1">
      <c r="D225" s="38">
        <v>223</v>
      </c>
      <c r="E225" s="39">
        <v>4211</v>
      </c>
      <c r="F225" s="40" t="s">
        <v>10866</v>
      </c>
      <c r="G225" s="40" t="s">
        <v>9915</v>
      </c>
      <c r="H225" s="40" t="s">
        <v>9916</v>
      </c>
      <c r="I225" s="39">
        <v>2</v>
      </c>
      <c r="J225" s="58">
        <v>44635</v>
      </c>
    </row>
    <row r="226" spans="4:10" ht="15.6" customHeight="1">
      <c r="D226" s="38">
        <v>224</v>
      </c>
      <c r="E226" s="39">
        <v>4754</v>
      </c>
      <c r="F226" s="40" t="s">
        <v>10867</v>
      </c>
      <c r="G226" s="40" t="s">
        <v>9915</v>
      </c>
      <c r="H226" s="40" t="s">
        <v>9916</v>
      </c>
      <c r="I226" s="39">
        <v>2</v>
      </c>
      <c r="J226" s="58">
        <v>44635</v>
      </c>
    </row>
    <row r="227" spans="4:10" ht="15.6" customHeight="1">
      <c r="D227" s="38">
        <v>225</v>
      </c>
      <c r="E227" s="39">
        <v>4551</v>
      </c>
      <c r="F227" s="40" t="s">
        <v>10868</v>
      </c>
      <c r="G227" s="40" t="s">
        <v>9915</v>
      </c>
      <c r="H227" s="40" t="s">
        <v>9993</v>
      </c>
      <c r="I227" s="39">
        <v>2</v>
      </c>
      <c r="J227" s="58">
        <v>44635</v>
      </c>
    </row>
    <row r="228" spans="4:10" ht="15.6" customHeight="1">
      <c r="D228" s="38">
        <v>226</v>
      </c>
      <c r="E228" s="39" t="s">
        <v>10869</v>
      </c>
      <c r="F228" s="40" t="s">
        <v>10870</v>
      </c>
      <c r="G228" s="40" t="s">
        <v>9915</v>
      </c>
      <c r="H228" s="40" t="s">
        <v>9993</v>
      </c>
      <c r="I228" s="39">
        <v>2</v>
      </c>
      <c r="J228" s="58">
        <v>44635</v>
      </c>
    </row>
    <row r="229" spans="4:10" ht="15.6" customHeight="1">
      <c r="D229" s="38">
        <v>227</v>
      </c>
      <c r="E229" s="39">
        <v>2051</v>
      </c>
      <c r="F229" s="40" t="s">
        <v>10630</v>
      </c>
      <c r="G229" s="40" t="s">
        <v>9915</v>
      </c>
      <c r="H229" s="40" t="s">
        <v>9993</v>
      </c>
      <c r="I229" s="39">
        <v>2</v>
      </c>
      <c r="J229" s="58">
        <v>44635</v>
      </c>
    </row>
    <row r="230" spans="4:10" ht="15.6" customHeight="1">
      <c r="D230" s="38">
        <v>228</v>
      </c>
      <c r="E230" s="39">
        <v>2952</v>
      </c>
      <c r="F230" s="40" t="s">
        <v>10871</v>
      </c>
      <c r="G230" s="40" t="s">
        <v>9955</v>
      </c>
      <c r="H230" s="40" t="s">
        <v>10026</v>
      </c>
      <c r="I230" s="39">
        <v>2</v>
      </c>
      <c r="J230" s="58">
        <v>44635</v>
      </c>
    </row>
    <row r="231" spans="4:10" ht="15.6" customHeight="1">
      <c r="D231" s="38">
        <v>229</v>
      </c>
      <c r="E231" s="39">
        <v>4645</v>
      </c>
      <c r="F231" s="40" t="s">
        <v>10872</v>
      </c>
      <c r="G231" s="40" t="s">
        <v>9955</v>
      </c>
      <c r="H231" s="40" t="s">
        <v>10026</v>
      </c>
      <c r="I231" s="39">
        <v>2</v>
      </c>
      <c r="J231" s="58">
        <v>44635</v>
      </c>
    </row>
    <row r="232" spans="4:10" ht="15.6" customHeight="1">
      <c r="D232" s="38">
        <v>230</v>
      </c>
      <c r="E232" s="39" t="s">
        <v>10228</v>
      </c>
      <c r="F232" s="40" t="s">
        <v>10229</v>
      </c>
      <c r="G232" s="40" t="s">
        <v>9955</v>
      </c>
      <c r="H232" s="40" t="s">
        <v>10026</v>
      </c>
      <c r="I232" s="39">
        <v>2</v>
      </c>
      <c r="J232" s="58">
        <v>44635</v>
      </c>
    </row>
    <row r="233" spans="4:10" ht="15.6" customHeight="1">
      <c r="D233" s="38">
        <v>231</v>
      </c>
      <c r="E233" s="39">
        <v>2656</v>
      </c>
      <c r="F233" s="40" t="s">
        <v>10873</v>
      </c>
      <c r="G233" s="40" t="s">
        <v>9936</v>
      </c>
      <c r="H233" s="40" t="s">
        <v>10857</v>
      </c>
      <c r="I233" s="39">
        <v>2</v>
      </c>
      <c r="J233" s="58">
        <v>44635</v>
      </c>
    </row>
    <row r="234" spans="4:10" ht="15.6" customHeight="1">
      <c r="D234" s="38">
        <v>232</v>
      </c>
      <c r="E234" s="39">
        <v>2734</v>
      </c>
      <c r="F234" s="40" t="s">
        <v>10874</v>
      </c>
      <c r="G234" s="40" t="s">
        <v>9936</v>
      </c>
      <c r="H234" s="40" t="s">
        <v>10857</v>
      </c>
      <c r="I234" s="39">
        <v>2</v>
      </c>
      <c r="J234" s="58">
        <v>44635</v>
      </c>
    </row>
    <row r="235" spans="4:10" ht="15.6" customHeight="1">
      <c r="D235" s="38">
        <v>233</v>
      </c>
      <c r="E235" s="39">
        <v>2863</v>
      </c>
      <c r="F235" s="40" t="s">
        <v>10875</v>
      </c>
      <c r="G235" s="40" t="s">
        <v>9936</v>
      </c>
      <c r="H235" s="40" t="s">
        <v>10857</v>
      </c>
      <c r="I235" s="39">
        <v>2</v>
      </c>
      <c r="J235" s="58">
        <v>44635</v>
      </c>
    </row>
    <row r="236" spans="4:10" ht="15.6" customHeight="1">
      <c r="D236" s="38">
        <v>234</v>
      </c>
      <c r="E236" s="39">
        <v>3377</v>
      </c>
      <c r="F236" s="40" t="s">
        <v>10876</v>
      </c>
      <c r="G236" s="40" t="s">
        <v>9936</v>
      </c>
      <c r="H236" s="40" t="s">
        <v>10857</v>
      </c>
      <c r="I236" s="39">
        <v>2</v>
      </c>
      <c r="J236" s="58">
        <v>44635</v>
      </c>
    </row>
    <row r="237" spans="4:10" ht="15.6" customHeight="1">
      <c r="D237" s="38">
        <v>235</v>
      </c>
      <c r="E237" s="39">
        <v>2641</v>
      </c>
      <c r="F237" s="40" t="s">
        <v>10877</v>
      </c>
      <c r="G237" s="40" t="s">
        <v>9973</v>
      </c>
      <c r="H237" s="40" t="s">
        <v>9974</v>
      </c>
      <c r="I237" s="39">
        <v>2</v>
      </c>
      <c r="J237" s="58">
        <v>44635</v>
      </c>
    </row>
    <row r="238" spans="4:10" ht="15.6" customHeight="1">
      <c r="D238" s="38">
        <v>236</v>
      </c>
      <c r="E238" s="39">
        <v>4085</v>
      </c>
      <c r="F238" s="40" t="s">
        <v>10878</v>
      </c>
      <c r="G238" s="40" t="s">
        <v>9973</v>
      </c>
      <c r="H238" s="40" t="s">
        <v>9974</v>
      </c>
      <c r="I238" s="39">
        <v>2</v>
      </c>
      <c r="J238" s="58">
        <v>44635</v>
      </c>
    </row>
    <row r="239" spans="4:10" ht="15.6" customHeight="1">
      <c r="D239" s="38">
        <v>237</v>
      </c>
      <c r="E239" s="39">
        <v>4847</v>
      </c>
      <c r="F239" s="40" t="s">
        <v>10879</v>
      </c>
      <c r="G239" s="40" t="s">
        <v>9973</v>
      </c>
      <c r="H239" s="40" t="s">
        <v>10241</v>
      </c>
      <c r="I239" s="39">
        <v>2</v>
      </c>
      <c r="J239" s="58">
        <v>44635</v>
      </c>
    </row>
    <row r="240" spans="4:10" ht="15.6" customHeight="1">
      <c r="D240" s="38">
        <v>238</v>
      </c>
      <c r="E240" s="39">
        <v>4935</v>
      </c>
      <c r="F240" s="40" t="s">
        <v>10880</v>
      </c>
      <c r="G240" s="40" t="s">
        <v>9915</v>
      </c>
      <c r="H240" s="40" t="s">
        <v>9916</v>
      </c>
      <c r="I240" s="39">
        <v>2</v>
      </c>
      <c r="J240" s="58">
        <v>44636</v>
      </c>
    </row>
    <row r="241" spans="4:10" ht="15.6" customHeight="1">
      <c r="D241" s="38">
        <v>239</v>
      </c>
      <c r="E241" s="39">
        <v>4893</v>
      </c>
      <c r="F241" s="40" t="s">
        <v>10332</v>
      </c>
      <c r="G241" s="40" t="s">
        <v>9915</v>
      </c>
      <c r="H241" s="40" t="s">
        <v>9916</v>
      </c>
      <c r="I241" s="39">
        <v>2</v>
      </c>
      <c r="J241" s="58">
        <v>44636</v>
      </c>
    </row>
    <row r="242" spans="4:10" ht="15.6" customHeight="1">
      <c r="D242" s="38">
        <v>240</v>
      </c>
      <c r="E242" s="39" t="s">
        <v>10881</v>
      </c>
      <c r="F242" s="40" t="s">
        <v>10882</v>
      </c>
      <c r="G242" s="40" t="s">
        <v>8680</v>
      </c>
      <c r="H242" s="40" t="s">
        <v>9947</v>
      </c>
      <c r="I242" s="39">
        <v>2</v>
      </c>
      <c r="J242" s="58">
        <v>44636</v>
      </c>
    </row>
    <row r="243" spans="4:10" ht="15.6" customHeight="1">
      <c r="D243" s="38">
        <v>241</v>
      </c>
      <c r="E243" s="39">
        <v>4957</v>
      </c>
      <c r="F243" s="40" t="s">
        <v>10883</v>
      </c>
      <c r="G243" s="40" t="s">
        <v>9915</v>
      </c>
      <c r="H243" s="40" t="s">
        <v>9993</v>
      </c>
      <c r="I243" s="39">
        <v>2</v>
      </c>
      <c r="J243" s="58">
        <v>44636</v>
      </c>
    </row>
    <row r="244" spans="4:10" ht="15.6" customHeight="1">
      <c r="D244" s="38">
        <v>242</v>
      </c>
      <c r="E244" s="39" t="s">
        <v>10884</v>
      </c>
      <c r="F244" s="40" t="s">
        <v>10885</v>
      </c>
      <c r="G244" s="40" t="s">
        <v>9915</v>
      </c>
      <c r="H244" s="40" t="s">
        <v>9993</v>
      </c>
      <c r="I244" s="39">
        <v>2</v>
      </c>
      <c r="J244" s="58">
        <v>44636</v>
      </c>
    </row>
    <row r="245" spans="4:10" ht="15.6" customHeight="1">
      <c r="D245" s="38">
        <v>243</v>
      </c>
      <c r="E245" s="39" t="s">
        <v>10167</v>
      </c>
      <c r="F245" s="40" t="s">
        <v>10168</v>
      </c>
      <c r="G245" s="40" t="s">
        <v>9915</v>
      </c>
      <c r="H245" s="40" t="s">
        <v>9993</v>
      </c>
      <c r="I245" s="39">
        <v>2</v>
      </c>
      <c r="J245" s="58">
        <v>44636</v>
      </c>
    </row>
    <row r="246" spans="4:10" ht="15.6" customHeight="1">
      <c r="D246" s="38">
        <v>244</v>
      </c>
      <c r="E246" s="39">
        <v>3449</v>
      </c>
      <c r="F246" s="40" t="s">
        <v>10886</v>
      </c>
      <c r="G246" s="40" t="s">
        <v>9915</v>
      </c>
      <c r="H246" s="40" t="s">
        <v>9993</v>
      </c>
      <c r="I246" s="39">
        <v>2</v>
      </c>
      <c r="J246" s="58">
        <v>44636</v>
      </c>
    </row>
    <row r="247" spans="4:10" ht="15.6" customHeight="1">
      <c r="D247" s="38">
        <v>245</v>
      </c>
      <c r="E247" s="39" t="s">
        <v>10887</v>
      </c>
      <c r="F247" s="40" t="s">
        <v>10888</v>
      </c>
      <c r="G247" s="40" t="s">
        <v>9955</v>
      </c>
      <c r="H247" s="40" t="s">
        <v>10026</v>
      </c>
      <c r="I247" s="39">
        <v>2</v>
      </c>
      <c r="J247" s="58">
        <v>44636</v>
      </c>
    </row>
    <row r="248" spans="4:10" ht="15.6" customHeight="1">
      <c r="D248" s="38">
        <v>246</v>
      </c>
      <c r="E248" s="39" t="s">
        <v>10889</v>
      </c>
      <c r="F248" s="40" t="s">
        <v>10890</v>
      </c>
      <c r="G248" s="40" t="s">
        <v>9955</v>
      </c>
      <c r="H248" s="40" t="s">
        <v>10026</v>
      </c>
      <c r="I248" s="39">
        <v>2</v>
      </c>
      <c r="J248" s="58">
        <v>44636</v>
      </c>
    </row>
    <row r="249" spans="4:10" ht="15.6" customHeight="1">
      <c r="D249" s="38">
        <v>247</v>
      </c>
      <c r="E249" s="39">
        <v>2539</v>
      </c>
      <c r="F249" s="40" t="s">
        <v>10891</v>
      </c>
      <c r="G249" s="40" t="s">
        <v>9936</v>
      </c>
      <c r="H249" s="40" t="s">
        <v>10181</v>
      </c>
      <c r="I249" s="39">
        <v>2</v>
      </c>
      <c r="J249" s="58">
        <v>44636</v>
      </c>
    </row>
    <row r="250" spans="4:10" ht="15.6" customHeight="1">
      <c r="D250" s="38">
        <v>248</v>
      </c>
      <c r="E250" s="39">
        <v>2595</v>
      </c>
      <c r="F250" s="40" t="s">
        <v>10892</v>
      </c>
      <c r="G250" s="40" t="s">
        <v>9936</v>
      </c>
      <c r="H250" s="40" t="s">
        <v>10857</v>
      </c>
      <c r="I250" s="39">
        <v>2</v>
      </c>
      <c r="J250" s="58">
        <v>44636</v>
      </c>
    </row>
    <row r="251" spans="4:10" ht="15.6" customHeight="1">
      <c r="D251" s="38">
        <v>249</v>
      </c>
      <c r="E251" s="39">
        <v>2998</v>
      </c>
      <c r="F251" s="40" t="s">
        <v>10480</v>
      </c>
      <c r="G251" s="40" t="s">
        <v>9936</v>
      </c>
      <c r="H251" s="40" t="s">
        <v>10181</v>
      </c>
      <c r="I251" s="39">
        <v>2</v>
      </c>
      <c r="J251" s="58">
        <v>44636</v>
      </c>
    </row>
    <row r="252" spans="4:10" ht="15.6" customHeight="1">
      <c r="D252" s="38">
        <v>250</v>
      </c>
      <c r="E252" s="39">
        <v>2832</v>
      </c>
      <c r="F252" s="40" t="s">
        <v>10893</v>
      </c>
      <c r="G252" s="40" t="s">
        <v>9936</v>
      </c>
      <c r="H252" s="40" t="s">
        <v>10181</v>
      </c>
      <c r="I252" s="39">
        <v>2</v>
      </c>
      <c r="J252" s="58">
        <v>44636</v>
      </c>
    </row>
    <row r="253" spans="4:10" ht="15.6" customHeight="1">
      <c r="D253" s="38">
        <v>251</v>
      </c>
      <c r="E253" s="39" t="s">
        <v>10894</v>
      </c>
      <c r="F253" s="40" t="s">
        <v>10895</v>
      </c>
      <c r="G253" s="40" t="s">
        <v>9973</v>
      </c>
      <c r="H253" s="40" t="s">
        <v>10149</v>
      </c>
      <c r="I253" s="39">
        <v>2</v>
      </c>
      <c r="J253" s="58">
        <v>44636</v>
      </c>
    </row>
    <row r="254" spans="4:10" ht="15.6" customHeight="1">
      <c r="D254" s="38">
        <v>252</v>
      </c>
      <c r="E254" s="39" t="s">
        <v>10896</v>
      </c>
      <c r="F254" s="40" t="s">
        <v>10897</v>
      </c>
      <c r="G254" s="40" t="s">
        <v>9973</v>
      </c>
      <c r="H254" s="40" t="s">
        <v>10149</v>
      </c>
      <c r="I254" s="39">
        <v>2</v>
      </c>
      <c r="J254" s="58">
        <v>44636</v>
      </c>
    </row>
    <row r="255" spans="4:10" ht="15.6" customHeight="1">
      <c r="D255" s="38">
        <v>253</v>
      </c>
      <c r="E255" s="39">
        <v>2047</v>
      </c>
      <c r="F255" s="40" t="s">
        <v>10898</v>
      </c>
      <c r="G255" s="40" t="s">
        <v>9973</v>
      </c>
      <c r="H255" s="40" t="s">
        <v>10149</v>
      </c>
      <c r="I255" s="39">
        <v>2</v>
      </c>
      <c r="J255" s="58">
        <v>44636</v>
      </c>
    </row>
    <row r="256" spans="4:10" ht="15.6" customHeight="1">
      <c r="D256" s="38">
        <v>254</v>
      </c>
      <c r="E256" s="39" t="s">
        <v>10899</v>
      </c>
      <c r="F256" s="40" t="s">
        <v>10900</v>
      </c>
      <c r="G256" s="40" t="s">
        <v>8680</v>
      </c>
      <c r="H256" s="40" t="s">
        <v>9947</v>
      </c>
      <c r="I256" s="39">
        <v>2</v>
      </c>
      <c r="J256" s="58">
        <v>44637</v>
      </c>
    </row>
    <row r="257" spans="4:10" ht="15.6" customHeight="1">
      <c r="D257" s="38">
        <v>255</v>
      </c>
      <c r="E257" s="39" t="s">
        <v>10901</v>
      </c>
      <c r="F257" s="40" t="s">
        <v>10902</v>
      </c>
      <c r="G257" s="40" t="s">
        <v>8680</v>
      </c>
      <c r="H257" s="40" t="s">
        <v>9947</v>
      </c>
      <c r="I257" s="39">
        <v>2</v>
      </c>
      <c r="J257" s="58">
        <v>44637</v>
      </c>
    </row>
    <row r="258" spans="4:10" ht="15.6" customHeight="1">
      <c r="D258" s="38">
        <v>256</v>
      </c>
      <c r="E258" s="39">
        <v>3899</v>
      </c>
      <c r="F258" s="40" t="s">
        <v>10316</v>
      </c>
      <c r="G258" s="40" t="s">
        <v>9915</v>
      </c>
      <c r="H258" s="40" t="s">
        <v>9993</v>
      </c>
      <c r="I258" s="39">
        <v>2</v>
      </c>
      <c r="J258" s="58">
        <v>44637</v>
      </c>
    </row>
    <row r="259" spans="4:10" ht="15.6" customHeight="1">
      <c r="D259" s="38">
        <v>257</v>
      </c>
      <c r="E259" s="39">
        <v>4055</v>
      </c>
      <c r="F259" s="40" t="s">
        <v>10903</v>
      </c>
      <c r="G259" s="40" t="s">
        <v>9915</v>
      </c>
      <c r="H259" s="40" t="s">
        <v>9993</v>
      </c>
      <c r="I259" s="39">
        <v>2</v>
      </c>
      <c r="J259" s="58">
        <v>44637</v>
      </c>
    </row>
    <row r="260" spans="4:10" ht="15.6" customHeight="1">
      <c r="D260" s="38">
        <v>258</v>
      </c>
      <c r="E260" s="39">
        <v>4472</v>
      </c>
      <c r="F260" s="40" t="s">
        <v>10904</v>
      </c>
      <c r="G260" s="40" t="s">
        <v>9915</v>
      </c>
      <c r="H260" s="40" t="s">
        <v>9993</v>
      </c>
      <c r="I260" s="39">
        <v>2</v>
      </c>
      <c r="J260" s="58">
        <v>44637</v>
      </c>
    </row>
    <row r="261" spans="4:10" ht="15.6" customHeight="1">
      <c r="D261" s="38">
        <v>259</v>
      </c>
      <c r="E261" s="39" t="s">
        <v>10905</v>
      </c>
      <c r="F261" s="40" t="s">
        <v>10906</v>
      </c>
      <c r="G261" s="40" t="s">
        <v>9955</v>
      </c>
      <c r="H261" s="40" t="s">
        <v>10026</v>
      </c>
      <c r="I261" s="39">
        <v>2</v>
      </c>
      <c r="J261" s="58">
        <v>44637</v>
      </c>
    </row>
    <row r="262" spans="4:10" ht="15.6" customHeight="1">
      <c r="D262" s="38">
        <v>260</v>
      </c>
      <c r="E262" s="39" t="s">
        <v>10907</v>
      </c>
      <c r="F262" s="40" t="s">
        <v>10908</v>
      </c>
      <c r="G262" s="40" t="s">
        <v>9955</v>
      </c>
      <c r="H262" s="40" t="s">
        <v>10026</v>
      </c>
      <c r="I262" s="39">
        <v>2</v>
      </c>
      <c r="J262" s="58">
        <v>44637</v>
      </c>
    </row>
    <row r="263" spans="4:10" ht="15.6" customHeight="1">
      <c r="D263" s="38">
        <v>261</v>
      </c>
      <c r="E263" s="39">
        <v>4757</v>
      </c>
      <c r="F263" s="40" t="s">
        <v>10909</v>
      </c>
      <c r="G263" s="40" t="s">
        <v>9955</v>
      </c>
      <c r="H263" s="40" t="s">
        <v>10026</v>
      </c>
      <c r="I263" s="39">
        <v>2</v>
      </c>
      <c r="J263" s="58">
        <v>44637</v>
      </c>
    </row>
    <row r="264" spans="4:10" ht="15.6" customHeight="1">
      <c r="D264" s="38">
        <v>262</v>
      </c>
      <c r="E264" s="39">
        <v>4760</v>
      </c>
      <c r="F264" s="40" t="s">
        <v>9978</v>
      </c>
      <c r="G264" s="40" t="s">
        <v>9955</v>
      </c>
      <c r="H264" s="40" t="s">
        <v>10026</v>
      </c>
      <c r="I264" s="39">
        <v>2</v>
      </c>
      <c r="J264" s="58">
        <v>44637</v>
      </c>
    </row>
    <row r="265" spans="4:10" ht="15.6" customHeight="1">
      <c r="D265" s="38">
        <v>263</v>
      </c>
      <c r="E265" s="39" t="s">
        <v>10910</v>
      </c>
      <c r="F265" s="40" t="s">
        <v>10911</v>
      </c>
      <c r="G265" s="40" t="s">
        <v>9936</v>
      </c>
      <c r="H265" s="40" t="s">
        <v>10912</v>
      </c>
      <c r="I265" s="39">
        <v>2</v>
      </c>
      <c r="J265" s="58">
        <v>44637</v>
      </c>
    </row>
    <row r="266" spans="4:10" ht="15.6" customHeight="1">
      <c r="D266" s="38">
        <v>264</v>
      </c>
      <c r="E266" s="39">
        <v>4733</v>
      </c>
      <c r="F266" s="40" t="s">
        <v>10913</v>
      </c>
      <c r="G266" s="40" t="s">
        <v>9936</v>
      </c>
      <c r="H266" s="40" t="s">
        <v>10181</v>
      </c>
      <c r="I266" s="39">
        <v>2</v>
      </c>
      <c r="J266" s="58">
        <v>44637</v>
      </c>
    </row>
    <row r="267" spans="4:10" ht="15.6" customHeight="1">
      <c r="D267" s="38">
        <v>265</v>
      </c>
      <c r="E267" s="39">
        <v>4253</v>
      </c>
      <c r="F267" s="40" t="s">
        <v>10914</v>
      </c>
      <c r="G267" s="40" t="s">
        <v>9973</v>
      </c>
      <c r="H267" s="40" t="s">
        <v>10149</v>
      </c>
      <c r="I267" s="39">
        <v>2</v>
      </c>
      <c r="J267" s="58">
        <v>44637</v>
      </c>
    </row>
    <row r="268" spans="4:10" ht="15.6" customHeight="1">
      <c r="D268" s="38">
        <v>266</v>
      </c>
      <c r="E268" s="39">
        <v>4362</v>
      </c>
      <c r="F268" s="40" t="s">
        <v>10915</v>
      </c>
      <c r="G268" s="40" t="s">
        <v>9973</v>
      </c>
      <c r="H268" s="40" t="s">
        <v>10149</v>
      </c>
      <c r="I268" s="39">
        <v>2</v>
      </c>
      <c r="J268" s="58">
        <v>44637</v>
      </c>
    </row>
    <row r="269" spans="4:10" ht="15.6" customHeight="1">
      <c r="D269" s="38">
        <v>267</v>
      </c>
      <c r="E269" s="39">
        <v>4348</v>
      </c>
      <c r="F269" s="40" t="s">
        <v>10916</v>
      </c>
      <c r="G269" s="40" t="s">
        <v>9973</v>
      </c>
      <c r="H269" s="40" t="s">
        <v>10149</v>
      </c>
      <c r="I269" s="39">
        <v>2</v>
      </c>
      <c r="J269" s="58">
        <v>44637</v>
      </c>
    </row>
    <row r="270" spans="4:10" ht="15.6" customHeight="1">
      <c r="D270" s="38">
        <v>268</v>
      </c>
      <c r="E270" s="39">
        <v>2171</v>
      </c>
      <c r="F270" s="40" t="s">
        <v>10917</v>
      </c>
      <c r="G270" s="40" t="s">
        <v>8680</v>
      </c>
      <c r="H270" s="40" t="s">
        <v>9947</v>
      </c>
      <c r="I270" s="39">
        <v>2</v>
      </c>
      <c r="J270" s="58">
        <v>44638</v>
      </c>
    </row>
    <row r="271" spans="4:10" ht="15.6" customHeight="1">
      <c r="D271" s="38">
        <v>269</v>
      </c>
      <c r="E271" s="39">
        <v>3913</v>
      </c>
      <c r="F271" s="40" t="s">
        <v>10918</v>
      </c>
      <c r="G271" s="40" t="s">
        <v>8680</v>
      </c>
      <c r="H271" s="40" t="s">
        <v>9947</v>
      </c>
      <c r="I271" s="39">
        <v>2</v>
      </c>
      <c r="J271" s="58">
        <v>44638</v>
      </c>
    </row>
    <row r="272" spans="4:10" ht="15.6" customHeight="1">
      <c r="D272" s="38">
        <v>270</v>
      </c>
      <c r="E272" s="39">
        <v>4008</v>
      </c>
      <c r="F272" s="40" t="s">
        <v>10919</v>
      </c>
      <c r="G272" s="40" t="s">
        <v>8680</v>
      </c>
      <c r="H272" s="40" t="s">
        <v>9947</v>
      </c>
      <c r="I272" s="39">
        <v>2</v>
      </c>
      <c r="J272" s="58">
        <v>44638</v>
      </c>
    </row>
    <row r="273" spans="4:10" ht="15.6" customHeight="1">
      <c r="D273" s="38">
        <v>271</v>
      </c>
      <c r="E273" s="39" t="s">
        <v>10920</v>
      </c>
      <c r="F273" s="40" t="s">
        <v>10921</v>
      </c>
      <c r="G273" s="40" t="s">
        <v>8680</v>
      </c>
      <c r="H273" s="40" t="s">
        <v>9947</v>
      </c>
      <c r="I273" s="39">
        <v>2</v>
      </c>
      <c r="J273" s="58">
        <v>44638</v>
      </c>
    </row>
    <row r="274" spans="4:10" ht="15.6" customHeight="1">
      <c r="D274" s="38">
        <v>272</v>
      </c>
      <c r="E274" s="39" t="s">
        <v>10922</v>
      </c>
      <c r="F274" s="40" t="s">
        <v>10923</v>
      </c>
      <c r="G274" s="40" t="s">
        <v>8680</v>
      </c>
      <c r="H274" s="40" t="s">
        <v>9947</v>
      </c>
      <c r="I274" s="39">
        <v>2</v>
      </c>
      <c r="J274" s="58">
        <v>44638</v>
      </c>
    </row>
    <row r="275" spans="4:10" ht="15.6" customHeight="1">
      <c r="D275" s="38">
        <v>273</v>
      </c>
      <c r="E275" s="39">
        <v>2407</v>
      </c>
      <c r="F275" s="40" t="s">
        <v>10924</v>
      </c>
      <c r="G275" s="40" t="s">
        <v>9915</v>
      </c>
      <c r="H275" s="40" t="s">
        <v>9993</v>
      </c>
      <c r="I275" s="39">
        <v>2</v>
      </c>
      <c r="J275" s="58">
        <v>44638</v>
      </c>
    </row>
    <row r="276" spans="4:10" ht="15.6" customHeight="1">
      <c r="D276" s="38">
        <v>274</v>
      </c>
      <c r="E276" s="39">
        <v>2425</v>
      </c>
      <c r="F276" s="40" t="s">
        <v>10925</v>
      </c>
      <c r="G276" s="40" t="s">
        <v>9915</v>
      </c>
      <c r="H276" s="40" t="s">
        <v>9993</v>
      </c>
      <c r="I276" s="39">
        <v>2</v>
      </c>
      <c r="J276" s="58">
        <v>44638</v>
      </c>
    </row>
    <row r="277" spans="4:10" ht="15.6" customHeight="1">
      <c r="D277" s="38">
        <v>275</v>
      </c>
      <c r="E277" s="39">
        <v>4123</v>
      </c>
      <c r="F277" s="40" t="s">
        <v>10926</v>
      </c>
      <c r="G277" s="40" t="s">
        <v>9955</v>
      </c>
      <c r="H277" s="40" t="s">
        <v>10026</v>
      </c>
      <c r="I277" s="39">
        <v>2</v>
      </c>
      <c r="J277" s="58">
        <v>44638</v>
      </c>
    </row>
    <row r="278" spans="4:10" ht="15.6" customHeight="1">
      <c r="D278" s="38">
        <v>276</v>
      </c>
      <c r="E278" s="39">
        <v>4343</v>
      </c>
      <c r="F278" s="40" t="s">
        <v>10927</v>
      </c>
      <c r="G278" s="40" t="s">
        <v>9955</v>
      </c>
      <c r="H278" s="40" t="s">
        <v>10026</v>
      </c>
      <c r="I278" s="39">
        <v>2</v>
      </c>
      <c r="J278" s="58">
        <v>44638</v>
      </c>
    </row>
    <row r="279" spans="4:10" ht="15.6" customHeight="1">
      <c r="D279" s="38">
        <v>277</v>
      </c>
      <c r="E279" s="39">
        <v>4305</v>
      </c>
      <c r="F279" s="40" t="s">
        <v>10928</v>
      </c>
      <c r="G279" s="40" t="s">
        <v>9955</v>
      </c>
      <c r="H279" s="40" t="s">
        <v>10026</v>
      </c>
      <c r="I279" s="39">
        <v>2</v>
      </c>
      <c r="J279" s="58">
        <v>44638</v>
      </c>
    </row>
    <row r="280" spans="4:10" ht="15.6" customHeight="1">
      <c r="D280" s="38">
        <v>278</v>
      </c>
      <c r="E280" s="39">
        <v>3964</v>
      </c>
      <c r="F280" s="40" t="s">
        <v>10929</v>
      </c>
      <c r="G280" s="40" t="s">
        <v>9936</v>
      </c>
      <c r="H280" s="40" t="s">
        <v>10181</v>
      </c>
      <c r="I280" s="39">
        <v>2</v>
      </c>
      <c r="J280" s="58">
        <v>44638</v>
      </c>
    </row>
    <row r="281" spans="4:10" ht="15.6" customHeight="1">
      <c r="D281" s="38">
        <v>279</v>
      </c>
      <c r="E281" s="39">
        <v>4559</v>
      </c>
      <c r="F281" s="40" t="s">
        <v>10930</v>
      </c>
      <c r="G281" s="40" t="s">
        <v>9936</v>
      </c>
      <c r="H281" s="40" t="s">
        <v>10912</v>
      </c>
      <c r="I281" s="39">
        <v>2</v>
      </c>
      <c r="J281" s="58">
        <v>44638</v>
      </c>
    </row>
    <row r="282" spans="4:10" ht="15.6" customHeight="1">
      <c r="D282" s="38">
        <v>280</v>
      </c>
      <c r="E282" s="39">
        <v>3670</v>
      </c>
      <c r="F282" s="40" t="s">
        <v>10931</v>
      </c>
      <c r="G282" s="40" t="s">
        <v>9973</v>
      </c>
      <c r="H282" s="40" t="s">
        <v>10149</v>
      </c>
      <c r="I282" s="39">
        <v>2</v>
      </c>
      <c r="J282" s="58">
        <v>44638</v>
      </c>
    </row>
    <row r="283" spans="4:10" ht="15.6" customHeight="1">
      <c r="D283" s="38">
        <v>281</v>
      </c>
      <c r="E283" s="39">
        <v>3690</v>
      </c>
      <c r="F283" s="40" t="s">
        <v>10932</v>
      </c>
      <c r="G283" s="40" t="s">
        <v>9973</v>
      </c>
      <c r="H283" s="40" t="s">
        <v>10149</v>
      </c>
      <c r="I283" s="39">
        <v>2</v>
      </c>
      <c r="J283" s="58">
        <v>44638</v>
      </c>
    </row>
    <row r="284" spans="4:10" ht="15.6" customHeight="1">
      <c r="D284" s="38">
        <v>282</v>
      </c>
      <c r="E284" s="39">
        <v>4174</v>
      </c>
      <c r="F284" s="40" t="s">
        <v>10933</v>
      </c>
      <c r="G284" s="40" t="s">
        <v>9973</v>
      </c>
      <c r="H284" s="40" t="s">
        <v>10149</v>
      </c>
      <c r="I284" s="39">
        <v>2</v>
      </c>
      <c r="J284" s="58">
        <v>44638</v>
      </c>
    </row>
    <row r="285" spans="4:10" ht="15.6" customHeight="1">
      <c r="D285" s="38">
        <v>283</v>
      </c>
      <c r="E285" s="39">
        <v>4087</v>
      </c>
      <c r="F285" s="40" t="s">
        <v>10934</v>
      </c>
      <c r="G285" s="40" t="s">
        <v>9955</v>
      </c>
      <c r="H285" s="40" t="s">
        <v>10026</v>
      </c>
      <c r="I285" s="39">
        <v>2</v>
      </c>
      <c r="J285" s="58">
        <v>44639</v>
      </c>
    </row>
    <row r="286" spans="4:10" ht="15.6" customHeight="1">
      <c r="D286" s="38">
        <v>284</v>
      </c>
      <c r="E286" s="39" t="s">
        <v>10935</v>
      </c>
      <c r="F286" s="40" t="s">
        <v>10936</v>
      </c>
      <c r="G286" s="40" t="s">
        <v>9915</v>
      </c>
      <c r="H286" s="40" t="s">
        <v>9993</v>
      </c>
      <c r="I286" s="39">
        <v>2</v>
      </c>
      <c r="J286" s="58">
        <v>44641</v>
      </c>
    </row>
    <row r="287" spans="4:10" ht="15.6" customHeight="1">
      <c r="D287" s="38">
        <v>285</v>
      </c>
      <c r="E287" s="39" t="s">
        <v>10593</v>
      </c>
      <c r="F287" s="40" t="s">
        <v>10594</v>
      </c>
      <c r="G287" s="40" t="s">
        <v>9955</v>
      </c>
      <c r="H287" s="40" t="s">
        <v>10026</v>
      </c>
      <c r="I287" s="39">
        <v>2</v>
      </c>
      <c r="J287" s="58">
        <v>44641</v>
      </c>
    </row>
    <row r="288" spans="4:10" ht="15.6" customHeight="1">
      <c r="D288" s="38">
        <v>286</v>
      </c>
      <c r="E288" s="39">
        <v>4970</v>
      </c>
      <c r="F288" s="40" t="s">
        <v>10937</v>
      </c>
      <c r="G288" s="40" t="s">
        <v>8680</v>
      </c>
      <c r="H288" s="40" t="s">
        <v>9947</v>
      </c>
      <c r="I288" s="39">
        <v>2</v>
      </c>
      <c r="J288" s="58">
        <v>44641</v>
      </c>
    </row>
    <row r="289" spans="4:10" ht="15.6" customHeight="1">
      <c r="D289" s="38">
        <v>287</v>
      </c>
      <c r="E289" s="39">
        <v>2398</v>
      </c>
      <c r="F289" s="40" t="s">
        <v>10938</v>
      </c>
      <c r="G289" s="40" t="s">
        <v>8680</v>
      </c>
      <c r="H289" s="40" t="s">
        <v>9947</v>
      </c>
      <c r="I289" s="39">
        <v>2</v>
      </c>
      <c r="J289" s="58">
        <v>44641</v>
      </c>
    </row>
    <row r="290" spans="4:10" ht="15.6" customHeight="1">
      <c r="D290" s="38">
        <v>288</v>
      </c>
      <c r="E290" s="39">
        <v>2570</v>
      </c>
      <c r="F290" s="40" t="s">
        <v>10939</v>
      </c>
      <c r="G290" s="40" t="s">
        <v>8680</v>
      </c>
      <c r="H290" s="40" t="s">
        <v>9947</v>
      </c>
      <c r="I290" s="39">
        <v>2</v>
      </c>
      <c r="J290" s="58">
        <v>44641</v>
      </c>
    </row>
    <row r="291" spans="4:10" ht="15.6" customHeight="1">
      <c r="D291" s="38">
        <v>289</v>
      </c>
      <c r="E291" s="39">
        <v>3088</v>
      </c>
      <c r="F291" s="40" t="s">
        <v>10940</v>
      </c>
      <c r="G291" s="40" t="s">
        <v>9915</v>
      </c>
      <c r="H291" s="40" t="s">
        <v>10002</v>
      </c>
      <c r="I291" s="39">
        <v>2</v>
      </c>
      <c r="J291" s="58">
        <v>44641</v>
      </c>
    </row>
    <row r="292" spans="4:10" ht="15.6" customHeight="1">
      <c r="D292" s="38">
        <v>290</v>
      </c>
      <c r="E292" s="39">
        <v>3080</v>
      </c>
      <c r="F292" s="40" t="s">
        <v>10542</v>
      </c>
      <c r="G292" s="40" t="s">
        <v>9915</v>
      </c>
      <c r="H292" s="40" t="s">
        <v>10002</v>
      </c>
      <c r="I292" s="39">
        <v>2</v>
      </c>
      <c r="J292" s="58">
        <v>44641</v>
      </c>
    </row>
    <row r="293" spans="4:10" ht="15.6" customHeight="1">
      <c r="D293" s="38">
        <v>291</v>
      </c>
      <c r="E293" s="39">
        <v>3570</v>
      </c>
      <c r="F293" s="40" t="s">
        <v>10941</v>
      </c>
      <c r="G293" s="40" t="s">
        <v>9915</v>
      </c>
      <c r="H293" s="40" t="s">
        <v>10002</v>
      </c>
      <c r="I293" s="39">
        <v>2</v>
      </c>
      <c r="J293" s="58">
        <v>44641</v>
      </c>
    </row>
    <row r="294" spans="4:10" ht="15.6" customHeight="1">
      <c r="D294" s="38">
        <v>292</v>
      </c>
      <c r="E294" s="39">
        <v>3856</v>
      </c>
      <c r="F294" s="40" t="s">
        <v>10942</v>
      </c>
      <c r="G294" s="40" t="s">
        <v>9955</v>
      </c>
      <c r="H294" s="40" t="s">
        <v>10026</v>
      </c>
      <c r="I294" s="39">
        <v>2</v>
      </c>
      <c r="J294" s="58">
        <v>44641</v>
      </c>
    </row>
    <row r="295" spans="4:10" ht="15.6" customHeight="1">
      <c r="D295" s="38">
        <v>293</v>
      </c>
      <c r="E295" s="39">
        <v>3963</v>
      </c>
      <c r="F295" s="40" t="s">
        <v>10943</v>
      </c>
      <c r="G295" s="40" t="s">
        <v>9955</v>
      </c>
      <c r="H295" s="40" t="s">
        <v>10026</v>
      </c>
      <c r="I295" s="39">
        <v>2</v>
      </c>
      <c r="J295" s="58">
        <v>44641</v>
      </c>
    </row>
    <row r="296" spans="4:10" ht="15.6" customHeight="1">
      <c r="D296" s="38">
        <v>294</v>
      </c>
      <c r="E296" s="39">
        <v>3602</v>
      </c>
      <c r="F296" s="40" t="s">
        <v>10944</v>
      </c>
      <c r="G296" s="40" t="s">
        <v>9936</v>
      </c>
      <c r="H296" s="40" t="s">
        <v>10912</v>
      </c>
      <c r="I296" s="39">
        <v>2</v>
      </c>
      <c r="J296" s="58">
        <v>44641</v>
      </c>
    </row>
    <row r="297" spans="4:10" ht="15.6" customHeight="1">
      <c r="D297" s="38">
        <v>295</v>
      </c>
      <c r="E297" s="39">
        <v>3682</v>
      </c>
      <c r="F297" s="40" t="s">
        <v>10945</v>
      </c>
      <c r="G297" s="40" t="s">
        <v>9936</v>
      </c>
      <c r="H297" s="40" t="s">
        <v>10912</v>
      </c>
      <c r="I297" s="39">
        <v>2</v>
      </c>
      <c r="J297" s="58">
        <v>44641</v>
      </c>
    </row>
    <row r="298" spans="4:10" ht="15.6" customHeight="1">
      <c r="D298" s="38">
        <v>296</v>
      </c>
      <c r="E298" s="39">
        <v>3888</v>
      </c>
      <c r="F298" s="40" t="s">
        <v>10946</v>
      </c>
      <c r="G298" s="40" t="s">
        <v>9936</v>
      </c>
      <c r="H298" s="40" t="s">
        <v>10912</v>
      </c>
      <c r="I298" s="39">
        <v>2</v>
      </c>
      <c r="J298" s="58">
        <v>44641</v>
      </c>
    </row>
    <row r="299" spans="4:10" ht="15.6" customHeight="1">
      <c r="D299" s="38">
        <v>297</v>
      </c>
      <c r="E299" s="39">
        <v>4395</v>
      </c>
      <c r="F299" s="40" t="s">
        <v>10947</v>
      </c>
      <c r="G299" s="40" t="s">
        <v>9936</v>
      </c>
      <c r="H299" s="40" t="s">
        <v>10912</v>
      </c>
      <c r="I299" s="39">
        <v>2</v>
      </c>
      <c r="J299" s="58">
        <v>44641</v>
      </c>
    </row>
    <row r="300" spans="4:10" ht="15.6" customHeight="1">
      <c r="D300" s="38">
        <v>298</v>
      </c>
      <c r="E300" s="39">
        <v>2760</v>
      </c>
      <c r="F300" s="40" t="s">
        <v>10948</v>
      </c>
      <c r="G300" s="40" t="s">
        <v>9973</v>
      </c>
      <c r="H300" s="40" t="s">
        <v>10149</v>
      </c>
      <c r="I300" s="39">
        <v>2</v>
      </c>
      <c r="J300" s="58">
        <v>44641</v>
      </c>
    </row>
    <row r="301" spans="4:10" ht="15.6" customHeight="1">
      <c r="D301" s="38">
        <v>299</v>
      </c>
      <c r="E301" s="39">
        <v>3282</v>
      </c>
      <c r="F301" s="40" t="s">
        <v>10949</v>
      </c>
      <c r="G301" s="40" t="s">
        <v>9973</v>
      </c>
      <c r="H301" s="40" t="s">
        <v>10149</v>
      </c>
      <c r="I301" s="39">
        <v>2</v>
      </c>
      <c r="J301" s="58">
        <v>44641</v>
      </c>
    </row>
    <row r="302" spans="4:10" ht="15.6" customHeight="1">
      <c r="D302" s="38">
        <v>300</v>
      </c>
      <c r="E302" s="39" t="s">
        <v>10950</v>
      </c>
      <c r="F302" s="40" t="s">
        <v>10951</v>
      </c>
      <c r="G302" s="40" t="s">
        <v>8680</v>
      </c>
      <c r="H302" s="40" t="s">
        <v>9947</v>
      </c>
      <c r="I302" s="39">
        <v>2</v>
      </c>
      <c r="J302" s="58">
        <v>44642</v>
      </c>
    </row>
    <row r="303" spans="4:10" ht="15.6" customHeight="1">
      <c r="D303" s="38">
        <v>301</v>
      </c>
      <c r="E303" s="39">
        <v>2180</v>
      </c>
      <c r="F303" s="40" t="s">
        <v>10952</v>
      </c>
      <c r="G303" s="40" t="s">
        <v>8680</v>
      </c>
      <c r="H303" s="40" t="s">
        <v>9947</v>
      </c>
      <c r="I303" s="39">
        <v>2</v>
      </c>
      <c r="J303" s="58">
        <v>44642</v>
      </c>
    </row>
    <row r="304" spans="4:10" ht="15.6" customHeight="1">
      <c r="D304" s="38">
        <v>302</v>
      </c>
      <c r="E304" s="39">
        <v>4020</v>
      </c>
      <c r="F304" s="40" t="s">
        <v>10953</v>
      </c>
      <c r="G304" s="40" t="s">
        <v>8680</v>
      </c>
      <c r="H304" s="40" t="s">
        <v>9947</v>
      </c>
      <c r="I304" s="39">
        <v>2</v>
      </c>
      <c r="J304" s="58">
        <v>44642</v>
      </c>
    </row>
    <row r="305" spans="4:10" ht="15.6" customHeight="1">
      <c r="D305" s="38">
        <v>303</v>
      </c>
      <c r="E305" s="39" t="s">
        <v>10954</v>
      </c>
      <c r="F305" s="40" t="s">
        <v>10955</v>
      </c>
      <c r="G305" s="40" t="s">
        <v>9915</v>
      </c>
      <c r="H305" s="40" t="s">
        <v>10002</v>
      </c>
      <c r="I305" s="39">
        <v>2</v>
      </c>
      <c r="J305" s="58">
        <v>44642</v>
      </c>
    </row>
    <row r="306" spans="4:10" ht="15.6" customHeight="1">
      <c r="D306" s="38">
        <v>304</v>
      </c>
      <c r="E306" s="39">
        <v>2792</v>
      </c>
      <c r="F306" s="40" t="s">
        <v>10956</v>
      </c>
      <c r="G306" s="40" t="s">
        <v>9915</v>
      </c>
      <c r="H306" s="40" t="s">
        <v>10002</v>
      </c>
      <c r="I306" s="39">
        <v>2</v>
      </c>
      <c r="J306" s="58">
        <v>44642</v>
      </c>
    </row>
    <row r="307" spans="4:10" ht="15.6" customHeight="1">
      <c r="D307" s="38">
        <v>305</v>
      </c>
      <c r="E307" s="39">
        <v>2845</v>
      </c>
      <c r="F307" s="40" t="s">
        <v>10957</v>
      </c>
      <c r="G307" s="40" t="s">
        <v>9915</v>
      </c>
      <c r="H307" s="40" t="s">
        <v>10002</v>
      </c>
      <c r="I307" s="39">
        <v>2</v>
      </c>
      <c r="J307" s="58">
        <v>44642</v>
      </c>
    </row>
    <row r="308" spans="4:10" ht="15.6" customHeight="1">
      <c r="D308" s="38">
        <v>306</v>
      </c>
      <c r="E308" s="39">
        <v>3686</v>
      </c>
      <c r="F308" s="40" t="s">
        <v>10958</v>
      </c>
      <c r="G308" s="40" t="s">
        <v>9915</v>
      </c>
      <c r="H308" s="40" t="s">
        <v>10002</v>
      </c>
      <c r="I308" s="39">
        <v>2</v>
      </c>
      <c r="J308" s="58">
        <v>44642</v>
      </c>
    </row>
    <row r="309" spans="4:10" ht="15.6" customHeight="1">
      <c r="D309" s="38">
        <v>307</v>
      </c>
      <c r="E309" s="39">
        <v>2987</v>
      </c>
      <c r="F309" s="40" t="s">
        <v>10464</v>
      </c>
      <c r="G309" s="40" t="s">
        <v>9955</v>
      </c>
      <c r="H309" s="40" t="s">
        <v>10026</v>
      </c>
      <c r="I309" s="39">
        <v>2</v>
      </c>
      <c r="J309" s="58">
        <v>44642</v>
      </c>
    </row>
    <row r="310" spans="4:10" ht="15.6" customHeight="1">
      <c r="D310" s="38">
        <v>308</v>
      </c>
      <c r="E310" s="39">
        <v>3699</v>
      </c>
      <c r="F310" s="40" t="s">
        <v>10959</v>
      </c>
      <c r="G310" s="40" t="s">
        <v>9955</v>
      </c>
      <c r="H310" s="40" t="s">
        <v>10026</v>
      </c>
      <c r="I310" s="39">
        <v>2</v>
      </c>
      <c r="J310" s="58">
        <v>44642</v>
      </c>
    </row>
    <row r="311" spans="4:10" ht="15.6" customHeight="1">
      <c r="D311" s="38">
        <v>309</v>
      </c>
      <c r="E311" s="39" t="s">
        <v>10960</v>
      </c>
      <c r="F311" s="40" t="s">
        <v>10961</v>
      </c>
      <c r="G311" s="40" t="s">
        <v>9936</v>
      </c>
      <c r="H311" s="40" t="s">
        <v>9937</v>
      </c>
      <c r="I311" s="39">
        <v>2</v>
      </c>
      <c r="J311" s="58">
        <v>44642</v>
      </c>
    </row>
    <row r="312" spans="4:10" ht="15.6" customHeight="1">
      <c r="D312" s="38">
        <v>310</v>
      </c>
      <c r="E312" s="39">
        <v>2493</v>
      </c>
      <c r="F312" s="40" t="s">
        <v>10962</v>
      </c>
      <c r="G312" s="40" t="s">
        <v>9936</v>
      </c>
      <c r="H312" s="40" t="s">
        <v>10912</v>
      </c>
      <c r="I312" s="39">
        <v>2</v>
      </c>
      <c r="J312" s="58">
        <v>44642</v>
      </c>
    </row>
    <row r="313" spans="4:10" ht="15.6" customHeight="1">
      <c r="D313" s="38">
        <v>311</v>
      </c>
      <c r="E313" s="39">
        <v>2706</v>
      </c>
      <c r="F313" s="40" t="s">
        <v>10963</v>
      </c>
      <c r="G313" s="40" t="s">
        <v>9936</v>
      </c>
      <c r="H313" s="40" t="s">
        <v>10912</v>
      </c>
      <c r="I313" s="39">
        <v>2</v>
      </c>
      <c r="J313" s="58">
        <v>44642</v>
      </c>
    </row>
    <row r="314" spans="4:10" ht="15.6" customHeight="1">
      <c r="D314" s="38">
        <v>312</v>
      </c>
      <c r="E314" s="39">
        <v>4738</v>
      </c>
      <c r="F314" s="40" t="s">
        <v>10964</v>
      </c>
      <c r="G314" s="40" t="s">
        <v>9973</v>
      </c>
      <c r="H314" s="40" t="s">
        <v>10137</v>
      </c>
      <c r="I314" s="39">
        <v>2</v>
      </c>
      <c r="J314" s="58">
        <v>44642</v>
      </c>
    </row>
    <row r="315" spans="4:10" ht="15.6" customHeight="1">
      <c r="D315" s="38">
        <v>313</v>
      </c>
      <c r="E315" s="39" t="s">
        <v>10965</v>
      </c>
      <c r="F315" s="40" t="s">
        <v>10966</v>
      </c>
      <c r="G315" s="40" t="s">
        <v>9973</v>
      </c>
      <c r="H315" s="40" t="s">
        <v>10137</v>
      </c>
      <c r="I315" s="39">
        <v>2</v>
      </c>
      <c r="J315" s="58">
        <v>44642</v>
      </c>
    </row>
    <row r="316" spans="4:10" ht="15.6" customHeight="1">
      <c r="D316" s="38">
        <v>314</v>
      </c>
      <c r="E316" s="39">
        <v>4277</v>
      </c>
      <c r="F316" s="40" t="s">
        <v>10967</v>
      </c>
      <c r="G316" s="40" t="s">
        <v>9973</v>
      </c>
      <c r="H316" s="40" t="s">
        <v>10137</v>
      </c>
      <c r="I316" s="39">
        <v>2</v>
      </c>
      <c r="J316" s="58">
        <v>44642</v>
      </c>
    </row>
    <row r="317" spans="4:10" ht="15.6" customHeight="1">
      <c r="D317" s="38">
        <v>315</v>
      </c>
      <c r="E317" s="39" t="s">
        <v>10968</v>
      </c>
      <c r="F317" s="40" t="s">
        <v>10969</v>
      </c>
      <c r="G317" s="40" t="s">
        <v>8680</v>
      </c>
      <c r="H317" s="40" t="s">
        <v>9947</v>
      </c>
      <c r="I317" s="39">
        <v>2</v>
      </c>
      <c r="J317" s="58">
        <v>44643</v>
      </c>
    </row>
    <row r="318" spans="4:10" ht="15.6" customHeight="1">
      <c r="D318" s="38">
        <v>316</v>
      </c>
      <c r="E318" s="39">
        <v>3318</v>
      </c>
      <c r="F318" s="40" t="s">
        <v>10970</v>
      </c>
      <c r="G318" s="40" t="s">
        <v>8680</v>
      </c>
      <c r="H318" s="40" t="s">
        <v>9947</v>
      </c>
      <c r="I318" s="39">
        <v>2</v>
      </c>
      <c r="J318" s="58">
        <v>44643</v>
      </c>
    </row>
    <row r="319" spans="4:10" ht="15.6" customHeight="1">
      <c r="D319" s="38">
        <v>317</v>
      </c>
      <c r="E319" s="39">
        <v>4770</v>
      </c>
      <c r="F319" s="40" t="s">
        <v>10971</v>
      </c>
      <c r="G319" s="40" t="s">
        <v>8680</v>
      </c>
      <c r="H319" s="40" t="s">
        <v>9947</v>
      </c>
      <c r="I319" s="39">
        <v>2</v>
      </c>
      <c r="J319" s="58">
        <v>44643</v>
      </c>
    </row>
    <row r="320" spans="4:10" ht="15.6" customHeight="1">
      <c r="D320" s="38">
        <v>318</v>
      </c>
      <c r="E320" s="39">
        <v>2389</v>
      </c>
      <c r="F320" s="40" t="s">
        <v>10972</v>
      </c>
      <c r="G320" s="40" t="s">
        <v>9915</v>
      </c>
      <c r="H320" s="40" t="s">
        <v>10002</v>
      </c>
      <c r="I320" s="39">
        <v>2</v>
      </c>
      <c r="J320" s="58">
        <v>44643</v>
      </c>
    </row>
    <row r="321" spans="4:10" ht="15.6" customHeight="1">
      <c r="D321" s="38">
        <v>319</v>
      </c>
      <c r="E321" s="39">
        <v>2707</v>
      </c>
      <c r="F321" s="40" t="s">
        <v>10973</v>
      </c>
      <c r="G321" s="40" t="s">
        <v>9915</v>
      </c>
      <c r="H321" s="40" t="s">
        <v>10002</v>
      </c>
      <c r="I321" s="39">
        <v>2</v>
      </c>
      <c r="J321" s="58">
        <v>44643</v>
      </c>
    </row>
    <row r="322" spans="4:10" ht="15.6" customHeight="1">
      <c r="D322" s="38">
        <v>320</v>
      </c>
      <c r="E322" s="39">
        <v>3633</v>
      </c>
      <c r="F322" s="40" t="s">
        <v>10974</v>
      </c>
      <c r="G322" s="40" t="s">
        <v>9915</v>
      </c>
      <c r="H322" s="40" t="s">
        <v>10002</v>
      </c>
      <c r="I322" s="39">
        <v>2</v>
      </c>
      <c r="J322" s="58">
        <v>44643</v>
      </c>
    </row>
    <row r="323" spans="4:10" ht="15.6" customHeight="1">
      <c r="D323" s="38">
        <v>321</v>
      </c>
      <c r="E323" s="39">
        <v>4232</v>
      </c>
      <c r="F323" s="40" t="s">
        <v>10975</v>
      </c>
      <c r="G323" s="40" t="s">
        <v>9915</v>
      </c>
      <c r="H323" s="40" t="s">
        <v>10002</v>
      </c>
      <c r="I323" s="39">
        <v>2</v>
      </c>
      <c r="J323" s="58">
        <v>44643</v>
      </c>
    </row>
    <row r="324" spans="4:10" ht="15.6" customHeight="1">
      <c r="D324" s="38">
        <v>322</v>
      </c>
      <c r="E324" s="39">
        <v>2635</v>
      </c>
      <c r="F324" s="40" t="s">
        <v>10976</v>
      </c>
      <c r="G324" s="40" t="s">
        <v>9955</v>
      </c>
      <c r="H324" s="40" t="s">
        <v>10026</v>
      </c>
      <c r="I324" s="39">
        <v>2</v>
      </c>
      <c r="J324" s="58">
        <v>44643</v>
      </c>
    </row>
    <row r="325" spans="4:10" ht="15.6" customHeight="1">
      <c r="D325" s="38">
        <v>323</v>
      </c>
      <c r="E325" s="39">
        <v>2765</v>
      </c>
      <c r="F325" s="40" t="s">
        <v>10977</v>
      </c>
      <c r="G325" s="40" t="s">
        <v>9955</v>
      </c>
      <c r="H325" s="40" t="s">
        <v>10026</v>
      </c>
      <c r="I325" s="39">
        <v>2</v>
      </c>
      <c r="J325" s="58">
        <v>44643</v>
      </c>
    </row>
    <row r="326" spans="4:10" ht="15.6" customHeight="1">
      <c r="D326" s="38">
        <v>324</v>
      </c>
      <c r="E326" s="39">
        <v>2965</v>
      </c>
      <c r="F326" s="40" t="s">
        <v>10978</v>
      </c>
      <c r="G326" s="40" t="s">
        <v>9955</v>
      </c>
      <c r="H326" s="40" t="s">
        <v>10026</v>
      </c>
      <c r="I326" s="39">
        <v>2</v>
      </c>
      <c r="J326" s="58">
        <v>44643</v>
      </c>
    </row>
    <row r="327" spans="4:10" ht="15.6" customHeight="1">
      <c r="D327" s="38">
        <v>325</v>
      </c>
      <c r="E327" s="39">
        <v>2901</v>
      </c>
      <c r="F327" s="40" t="s">
        <v>10979</v>
      </c>
      <c r="G327" s="40" t="s">
        <v>9955</v>
      </c>
      <c r="H327" s="40" t="s">
        <v>10026</v>
      </c>
      <c r="I327" s="39">
        <v>2</v>
      </c>
      <c r="J327" s="58">
        <v>44643</v>
      </c>
    </row>
    <row r="328" spans="4:10" ht="15.6" customHeight="1">
      <c r="D328" s="38">
        <v>326</v>
      </c>
      <c r="E328" s="39">
        <v>3901</v>
      </c>
      <c r="F328" s="40" t="s">
        <v>10980</v>
      </c>
      <c r="G328" s="40" t="s">
        <v>9936</v>
      </c>
      <c r="H328" s="40" t="s">
        <v>9937</v>
      </c>
      <c r="I328" s="39">
        <v>2</v>
      </c>
      <c r="J328" s="58">
        <v>44643</v>
      </c>
    </row>
    <row r="329" spans="4:10" ht="15.6" customHeight="1">
      <c r="D329" s="38">
        <v>327</v>
      </c>
      <c r="E329" s="39">
        <v>4481</v>
      </c>
      <c r="F329" s="40" t="s">
        <v>10981</v>
      </c>
      <c r="G329" s="40" t="s">
        <v>9936</v>
      </c>
      <c r="H329" s="40" t="s">
        <v>9937</v>
      </c>
      <c r="I329" s="39">
        <v>2</v>
      </c>
      <c r="J329" s="58">
        <v>44643</v>
      </c>
    </row>
    <row r="330" spans="4:10" ht="15.6" customHeight="1">
      <c r="D330" s="38">
        <v>328</v>
      </c>
      <c r="E330" s="39">
        <v>4779</v>
      </c>
      <c r="F330" s="40" t="s">
        <v>10982</v>
      </c>
      <c r="G330" s="40" t="s">
        <v>9936</v>
      </c>
      <c r="H330" s="40" t="s">
        <v>9937</v>
      </c>
      <c r="I330" s="39">
        <v>2</v>
      </c>
      <c r="J330" s="58">
        <v>44643</v>
      </c>
    </row>
    <row r="331" spans="4:10" ht="15.6" customHeight="1">
      <c r="D331" s="38">
        <v>329</v>
      </c>
      <c r="E331" s="39">
        <v>4830</v>
      </c>
      <c r="F331" s="40" t="s">
        <v>10983</v>
      </c>
      <c r="G331" s="40" t="s">
        <v>9936</v>
      </c>
      <c r="H331" s="40" t="s">
        <v>9937</v>
      </c>
      <c r="I331" s="39">
        <v>2</v>
      </c>
      <c r="J331" s="58">
        <v>44643</v>
      </c>
    </row>
    <row r="332" spans="4:10" ht="15.6" customHeight="1">
      <c r="D332" s="38">
        <v>330</v>
      </c>
      <c r="E332" s="39">
        <v>4173</v>
      </c>
      <c r="F332" s="40" t="s">
        <v>10984</v>
      </c>
      <c r="G332" s="40" t="s">
        <v>9973</v>
      </c>
      <c r="H332" s="40" t="s">
        <v>10137</v>
      </c>
      <c r="I332" s="39">
        <v>2</v>
      </c>
      <c r="J332" s="58">
        <v>44643</v>
      </c>
    </row>
    <row r="333" spans="4:10" ht="15.6" customHeight="1">
      <c r="D333" s="38">
        <v>331</v>
      </c>
      <c r="E333" s="39">
        <v>4245</v>
      </c>
      <c r="F333" s="40" t="s">
        <v>10985</v>
      </c>
      <c r="G333" s="40" t="s">
        <v>9973</v>
      </c>
      <c r="H333" s="40" t="s">
        <v>10137</v>
      </c>
      <c r="I333" s="39">
        <v>2</v>
      </c>
      <c r="J333" s="58">
        <v>44643</v>
      </c>
    </row>
    <row r="334" spans="4:10" ht="15.6" customHeight="1">
      <c r="D334" s="38">
        <v>332</v>
      </c>
      <c r="E334" s="39" t="s">
        <v>10353</v>
      </c>
      <c r="F334" s="40" t="s">
        <v>10354</v>
      </c>
      <c r="G334" s="40" t="s">
        <v>9955</v>
      </c>
      <c r="H334" s="40" t="s">
        <v>10026</v>
      </c>
      <c r="I334" s="39">
        <v>2</v>
      </c>
      <c r="J334" s="58">
        <v>44644</v>
      </c>
    </row>
    <row r="335" spans="4:10" ht="15.6" customHeight="1">
      <c r="D335" s="38">
        <v>333</v>
      </c>
      <c r="E335" s="39" t="s">
        <v>10986</v>
      </c>
      <c r="F335" s="40" t="s">
        <v>10987</v>
      </c>
      <c r="G335" s="40" t="s">
        <v>8680</v>
      </c>
      <c r="H335" s="40" t="s">
        <v>9947</v>
      </c>
      <c r="I335" s="39">
        <v>2</v>
      </c>
      <c r="J335" s="58">
        <v>44644</v>
      </c>
    </row>
    <row r="336" spans="4:10" ht="15.6" customHeight="1">
      <c r="D336" s="38">
        <v>334</v>
      </c>
      <c r="E336" s="39">
        <v>2911</v>
      </c>
      <c r="F336" s="40" t="s">
        <v>10988</v>
      </c>
      <c r="G336" s="40" t="s">
        <v>8680</v>
      </c>
      <c r="H336" s="40" t="s">
        <v>9947</v>
      </c>
      <c r="I336" s="39">
        <v>2</v>
      </c>
      <c r="J336" s="58">
        <v>44644</v>
      </c>
    </row>
    <row r="337" spans="4:10" ht="15.6" customHeight="1">
      <c r="D337" s="38">
        <v>335</v>
      </c>
      <c r="E337" s="39">
        <v>3569</v>
      </c>
      <c r="F337" s="40" t="s">
        <v>10989</v>
      </c>
      <c r="G337" s="40" t="s">
        <v>8680</v>
      </c>
      <c r="H337" s="40" t="s">
        <v>9947</v>
      </c>
      <c r="I337" s="39">
        <v>2</v>
      </c>
      <c r="J337" s="58">
        <v>44644</v>
      </c>
    </row>
    <row r="338" spans="4:10" ht="15.6" customHeight="1">
      <c r="D338" s="38">
        <v>336</v>
      </c>
      <c r="E338" s="39" t="s">
        <v>44</v>
      </c>
      <c r="F338" s="40" t="s">
        <v>10990</v>
      </c>
      <c r="G338" s="40" t="s">
        <v>8680</v>
      </c>
      <c r="H338" s="40" t="s">
        <v>7</v>
      </c>
      <c r="I338" s="39">
        <v>2</v>
      </c>
      <c r="J338" s="58">
        <v>44644</v>
      </c>
    </row>
    <row r="339" spans="4:10" ht="15.6" customHeight="1">
      <c r="D339" s="38">
        <v>337</v>
      </c>
      <c r="E339" s="39">
        <v>4084</v>
      </c>
      <c r="F339" s="40" t="s">
        <v>10991</v>
      </c>
      <c r="G339" s="40" t="s">
        <v>8680</v>
      </c>
      <c r="H339" s="40" t="s">
        <v>7</v>
      </c>
      <c r="I339" s="39">
        <v>2</v>
      </c>
      <c r="J339" s="58">
        <v>44644</v>
      </c>
    </row>
    <row r="340" spans="4:10" ht="15.6" customHeight="1">
      <c r="D340" s="38">
        <v>338</v>
      </c>
      <c r="E340" s="39">
        <v>4260</v>
      </c>
      <c r="F340" s="40" t="s">
        <v>556</v>
      </c>
      <c r="G340" s="40" t="s">
        <v>8680</v>
      </c>
      <c r="H340" s="40" t="s">
        <v>7</v>
      </c>
      <c r="I340" s="39">
        <v>2</v>
      </c>
      <c r="J340" s="58">
        <v>44644</v>
      </c>
    </row>
    <row r="341" spans="4:10" ht="15.6" customHeight="1">
      <c r="D341" s="38">
        <v>339</v>
      </c>
      <c r="E341" s="39">
        <v>2589</v>
      </c>
      <c r="F341" s="40" t="s">
        <v>10992</v>
      </c>
      <c r="G341" s="40" t="s">
        <v>9955</v>
      </c>
      <c r="H341" s="40" t="s">
        <v>10026</v>
      </c>
      <c r="I341" s="39">
        <v>2</v>
      </c>
      <c r="J341" s="58">
        <v>44644</v>
      </c>
    </row>
    <row r="342" spans="4:10" ht="15.6" customHeight="1">
      <c r="D342" s="38">
        <v>340</v>
      </c>
      <c r="E342" s="39">
        <v>2561</v>
      </c>
      <c r="F342" s="40" t="s">
        <v>10993</v>
      </c>
      <c r="G342" s="40" t="s">
        <v>9955</v>
      </c>
      <c r="H342" s="40" t="s">
        <v>10026</v>
      </c>
      <c r="I342" s="39">
        <v>2</v>
      </c>
      <c r="J342" s="58">
        <v>44644</v>
      </c>
    </row>
    <row r="343" spans="4:10" ht="15.6" customHeight="1">
      <c r="D343" s="38">
        <v>341</v>
      </c>
      <c r="E343" s="39">
        <v>3765</v>
      </c>
      <c r="F343" s="40" t="s">
        <v>10994</v>
      </c>
      <c r="G343" s="40" t="s">
        <v>9936</v>
      </c>
      <c r="H343" s="40" t="s">
        <v>9937</v>
      </c>
      <c r="I343" s="39">
        <v>2</v>
      </c>
      <c r="J343" s="58">
        <v>44644</v>
      </c>
    </row>
    <row r="344" spans="4:10" ht="15.6" customHeight="1">
      <c r="D344" s="38">
        <v>342</v>
      </c>
      <c r="E344" s="39">
        <v>3831</v>
      </c>
      <c r="F344" s="40" t="s">
        <v>10995</v>
      </c>
      <c r="G344" s="40" t="s">
        <v>9936</v>
      </c>
      <c r="H344" s="40" t="s">
        <v>9937</v>
      </c>
      <c r="I344" s="39">
        <v>2</v>
      </c>
      <c r="J344" s="58">
        <v>44644</v>
      </c>
    </row>
    <row r="345" spans="4:10" ht="15.6" customHeight="1">
      <c r="D345" s="38">
        <v>343</v>
      </c>
      <c r="E345" s="39">
        <v>4003</v>
      </c>
      <c r="F345" s="40" t="s">
        <v>10996</v>
      </c>
      <c r="G345" s="40" t="s">
        <v>9973</v>
      </c>
      <c r="H345" s="40" t="s">
        <v>10137</v>
      </c>
      <c r="I345" s="39">
        <v>2</v>
      </c>
      <c r="J345" s="58">
        <v>44644</v>
      </c>
    </row>
    <row r="346" spans="4:10" ht="15.6" customHeight="1">
      <c r="D346" s="38">
        <v>344</v>
      </c>
      <c r="E346" s="39">
        <v>3401</v>
      </c>
      <c r="F346" s="40" t="s">
        <v>10997</v>
      </c>
      <c r="G346" s="40" t="s">
        <v>9973</v>
      </c>
      <c r="H346" s="40" t="s">
        <v>10137</v>
      </c>
      <c r="I346" s="39">
        <v>2</v>
      </c>
      <c r="J346" s="58">
        <v>44644</v>
      </c>
    </row>
    <row r="347" spans="4:10" ht="15.6" customHeight="1">
      <c r="D347" s="38">
        <v>345</v>
      </c>
      <c r="E347" s="39">
        <v>3992</v>
      </c>
      <c r="F347" s="40" t="s">
        <v>10998</v>
      </c>
      <c r="G347" s="40" t="s">
        <v>9973</v>
      </c>
      <c r="H347" s="40" t="s">
        <v>10137</v>
      </c>
      <c r="I347" s="39">
        <v>2</v>
      </c>
      <c r="J347" s="58">
        <v>44644</v>
      </c>
    </row>
    <row r="348" spans="4:10" ht="15.6" customHeight="1">
      <c r="D348" s="38">
        <v>346</v>
      </c>
      <c r="E348" s="39">
        <v>3049</v>
      </c>
      <c r="F348" s="40" t="s">
        <v>10999</v>
      </c>
      <c r="G348" s="40" t="s">
        <v>9973</v>
      </c>
      <c r="H348" s="40" t="s">
        <v>11000</v>
      </c>
      <c r="I348" s="39">
        <v>2</v>
      </c>
      <c r="J348" s="58">
        <v>44644</v>
      </c>
    </row>
    <row r="349" spans="4:10" ht="15.6" customHeight="1">
      <c r="D349" s="38">
        <v>347</v>
      </c>
      <c r="E349" s="39" t="s">
        <v>11001</v>
      </c>
      <c r="F349" s="40" t="s">
        <v>11002</v>
      </c>
      <c r="G349" s="40" t="s">
        <v>8680</v>
      </c>
      <c r="H349" s="40" t="s">
        <v>11003</v>
      </c>
      <c r="I349" s="39">
        <v>2</v>
      </c>
      <c r="J349" s="58">
        <v>44645</v>
      </c>
    </row>
    <row r="350" spans="4:10" ht="15.6" customHeight="1">
      <c r="D350" s="38">
        <v>348</v>
      </c>
      <c r="E350" s="39">
        <v>2128</v>
      </c>
      <c r="F350" s="40" t="s">
        <v>11004</v>
      </c>
      <c r="G350" s="40" t="s">
        <v>8680</v>
      </c>
      <c r="H350" s="40" t="s">
        <v>11003</v>
      </c>
      <c r="I350" s="39">
        <v>2</v>
      </c>
      <c r="J350" s="58">
        <v>44645</v>
      </c>
    </row>
    <row r="351" spans="4:10" ht="15.6" customHeight="1">
      <c r="D351" s="38">
        <v>349</v>
      </c>
      <c r="E351" s="39">
        <v>2291</v>
      </c>
      <c r="F351" s="40" t="s">
        <v>11005</v>
      </c>
      <c r="G351" s="40" t="s">
        <v>8680</v>
      </c>
      <c r="H351" s="40" t="s">
        <v>11003</v>
      </c>
      <c r="I351" s="39">
        <v>2</v>
      </c>
      <c r="J351" s="58">
        <v>44645</v>
      </c>
    </row>
    <row r="352" spans="4:10" ht="15.6" customHeight="1">
      <c r="D352" s="38">
        <v>350</v>
      </c>
      <c r="E352" s="39">
        <v>2273</v>
      </c>
      <c r="F352" s="40" t="s">
        <v>11006</v>
      </c>
      <c r="G352" s="40" t="s">
        <v>8680</v>
      </c>
      <c r="H352" s="40" t="s">
        <v>11003</v>
      </c>
      <c r="I352" s="39">
        <v>2</v>
      </c>
      <c r="J352" s="58">
        <v>44645</v>
      </c>
    </row>
    <row r="353" spans="4:10" ht="15.6" customHeight="1">
      <c r="D353" s="38">
        <v>351</v>
      </c>
      <c r="E353" s="39" t="s">
        <v>72</v>
      </c>
      <c r="F353" s="40" t="s">
        <v>1640</v>
      </c>
      <c r="G353" s="40" t="s">
        <v>8680</v>
      </c>
      <c r="H353" s="40" t="s">
        <v>7</v>
      </c>
      <c r="I353" s="39">
        <v>2</v>
      </c>
      <c r="J353" s="58">
        <v>44645</v>
      </c>
    </row>
    <row r="354" spans="4:10" ht="15.6" customHeight="1">
      <c r="D354" s="38">
        <v>352</v>
      </c>
      <c r="E354" s="39">
        <v>2349</v>
      </c>
      <c r="F354" s="40" t="s">
        <v>11007</v>
      </c>
      <c r="G354" s="40" t="s">
        <v>8680</v>
      </c>
      <c r="H354" s="40" t="s">
        <v>7</v>
      </c>
      <c r="I354" s="39">
        <v>2</v>
      </c>
      <c r="J354" s="58">
        <v>44645</v>
      </c>
    </row>
    <row r="355" spans="4:10" ht="15.6" customHeight="1">
      <c r="D355" s="38">
        <v>353</v>
      </c>
      <c r="E355" s="60">
        <v>4784</v>
      </c>
      <c r="F355" s="61" t="s">
        <v>10104</v>
      </c>
      <c r="G355" s="61" t="s">
        <v>8680</v>
      </c>
      <c r="H355" s="61" t="s">
        <v>7</v>
      </c>
      <c r="I355" s="39">
        <v>2</v>
      </c>
      <c r="J355" s="58">
        <v>44645</v>
      </c>
    </row>
    <row r="356" spans="4:10" ht="15.6" customHeight="1">
      <c r="D356" s="38">
        <v>354</v>
      </c>
      <c r="E356" s="39">
        <v>2510</v>
      </c>
      <c r="F356" s="40" t="s">
        <v>11008</v>
      </c>
      <c r="G356" s="40" t="s">
        <v>9955</v>
      </c>
      <c r="H356" s="40" t="s">
        <v>10026</v>
      </c>
      <c r="I356" s="39">
        <v>2</v>
      </c>
      <c r="J356" s="58">
        <v>44645</v>
      </c>
    </row>
    <row r="357" spans="4:10" ht="15.6" customHeight="1">
      <c r="D357" s="38">
        <v>355</v>
      </c>
      <c r="E357" s="39">
        <v>2552</v>
      </c>
      <c r="F357" s="40" t="s">
        <v>11009</v>
      </c>
      <c r="G357" s="40" t="s">
        <v>9955</v>
      </c>
      <c r="H357" s="40" t="s">
        <v>10026</v>
      </c>
      <c r="I357" s="39">
        <v>2</v>
      </c>
      <c r="J357" s="58">
        <v>44645</v>
      </c>
    </row>
    <row r="358" spans="4:10" ht="15.6" customHeight="1">
      <c r="D358" s="38">
        <v>356</v>
      </c>
      <c r="E358" s="39">
        <v>4169</v>
      </c>
      <c r="F358" s="40" t="s">
        <v>11010</v>
      </c>
      <c r="G358" s="40" t="s">
        <v>9973</v>
      </c>
      <c r="H358" s="40" t="s">
        <v>10137</v>
      </c>
      <c r="I358" s="39">
        <v>2</v>
      </c>
      <c r="J358" s="58">
        <v>44645</v>
      </c>
    </row>
    <row r="359" spans="4:10" ht="15.6" customHeight="1">
      <c r="D359" s="38">
        <v>357</v>
      </c>
      <c r="E359" s="39">
        <v>2781</v>
      </c>
      <c r="F359" s="40" t="s">
        <v>11011</v>
      </c>
      <c r="G359" s="40" t="s">
        <v>9973</v>
      </c>
      <c r="H359" s="40" t="s">
        <v>10137</v>
      </c>
      <c r="I359" s="39">
        <v>2</v>
      </c>
      <c r="J359" s="58">
        <v>44645</v>
      </c>
    </row>
    <row r="360" spans="4:10" ht="15.6" customHeight="1">
      <c r="D360" s="38">
        <v>358</v>
      </c>
      <c r="E360" s="39">
        <v>3356</v>
      </c>
      <c r="F360" s="40" t="s">
        <v>11012</v>
      </c>
      <c r="G360" s="40" t="s">
        <v>9973</v>
      </c>
      <c r="H360" s="40" t="s">
        <v>10137</v>
      </c>
      <c r="I360" s="39">
        <v>2</v>
      </c>
      <c r="J360" s="58">
        <v>44645</v>
      </c>
    </row>
    <row r="361" spans="4:10" ht="15.6" customHeight="1">
      <c r="D361" s="38">
        <v>359</v>
      </c>
      <c r="E361" s="39">
        <v>2259</v>
      </c>
      <c r="F361" s="40" t="s">
        <v>11013</v>
      </c>
      <c r="G361" s="40" t="s">
        <v>8680</v>
      </c>
      <c r="H361" s="40" t="s">
        <v>7</v>
      </c>
      <c r="I361" s="39">
        <v>2</v>
      </c>
      <c r="J361" s="58">
        <v>44649</v>
      </c>
    </row>
    <row r="362" spans="4:10" ht="15.6" customHeight="1">
      <c r="D362" s="38">
        <v>360</v>
      </c>
      <c r="E362" s="39">
        <v>3337</v>
      </c>
      <c r="F362" s="40" t="s">
        <v>11014</v>
      </c>
      <c r="G362" s="40" t="s">
        <v>9963</v>
      </c>
      <c r="H362" s="40" t="s">
        <v>10581</v>
      </c>
      <c r="I362" s="39">
        <v>2</v>
      </c>
      <c r="J362" s="58">
        <v>44649</v>
      </c>
    </row>
    <row r="363" spans="4:10" ht="15.6" customHeight="1">
      <c r="D363" s="38">
        <v>361</v>
      </c>
      <c r="E363" s="39">
        <v>2846</v>
      </c>
      <c r="F363" s="40" t="s">
        <v>11015</v>
      </c>
      <c r="G363" s="40" t="s">
        <v>10033</v>
      </c>
      <c r="H363" s="40" t="s">
        <v>10657</v>
      </c>
      <c r="I363" s="39">
        <v>2</v>
      </c>
      <c r="J363" s="58">
        <v>44650</v>
      </c>
    </row>
    <row r="364" spans="4:10" ht="15.6" customHeight="1">
      <c r="D364" s="38">
        <v>362</v>
      </c>
      <c r="E364" s="39">
        <v>2602</v>
      </c>
      <c r="F364" s="40" t="s">
        <v>11016</v>
      </c>
      <c r="G364" s="40" t="s">
        <v>9971</v>
      </c>
      <c r="H364" s="40" t="s">
        <v>11017</v>
      </c>
      <c r="I364" s="39">
        <v>2</v>
      </c>
      <c r="J364" s="58">
        <v>44652</v>
      </c>
    </row>
    <row r="365" spans="4:10" ht="15.6" customHeight="1">
      <c r="D365" s="38">
        <v>363</v>
      </c>
      <c r="E365" s="39">
        <v>2457</v>
      </c>
      <c r="F365" s="40" t="s">
        <v>11018</v>
      </c>
      <c r="G365" s="40" t="s">
        <v>9915</v>
      </c>
      <c r="H365" s="40" t="s">
        <v>9928</v>
      </c>
      <c r="I365" s="39">
        <v>2</v>
      </c>
      <c r="J365" s="58">
        <v>44662</v>
      </c>
    </row>
    <row r="366" spans="4:10" ht="15.6" customHeight="1">
      <c r="D366" s="38">
        <v>364</v>
      </c>
      <c r="E366" s="39">
        <v>2636</v>
      </c>
      <c r="F366" s="40" t="s">
        <v>11019</v>
      </c>
      <c r="G366" s="40" t="s">
        <v>9999</v>
      </c>
      <c r="H366" s="40" t="s">
        <v>10817</v>
      </c>
      <c r="I366" s="39">
        <v>2</v>
      </c>
      <c r="J366" s="58">
        <v>44663</v>
      </c>
    </row>
    <row r="367" spans="4:10" ht="15.6" customHeight="1">
      <c r="D367" s="38">
        <v>365</v>
      </c>
      <c r="E367" s="39">
        <v>2380</v>
      </c>
      <c r="F367" s="40" t="s">
        <v>11020</v>
      </c>
      <c r="G367" s="40" t="s">
        <v>8680</v>
      </c>
      <c r="H367" s="40" t="s">
        <v>9991</v>
      </c>
      <c r="I367" s="39">
        <v>2</v>
      </c>
      <c r="J367" s="58">
        <v>44669</v>
      </c>
    </row>
    <row r="368" spans="4:10" ht="15.6" customHeight="1">
      <c r="D368" s="38">
        <v>366</v>
      </c>
      <c r="E368" s="39">
        <v>2941</v>
      </c>
      <c r="F368" s="40" t="s">
        <v>11021</v>
      </c>
      <c r="G368" s="40" t="s">
        <v>8680</v>
      </c>
      <c r="H368" s="40" t="s">
        <v>9991</v>
      </c>
      <c r="I368" s="39">
        <v>2</v>
      </c>
      <c r="J368" s="58">
        <v>44669</v>
      </c>
    </row>
    <row r="369" spans="4:10" ht="15.6" customHeight="1">
      <c r="D369" s="38">
        <v>367</v>
      </c>
      <c r="E369" s="39">
        <v>3840</v>
      </c>
      <c r="F369" s="40" t="s">
        <v>1599</v>
      </c>
      <c r="G369" s="40" t="s">
        <v>8680</v>
      </c>
      <c r="H369" s="40" t="s">
        <v>7</v>
      </c>
      <c r="I369" s="39">
        <v>2</v>
      </c>
      <c r="J369" s="58">
        <v>44669</v>
      </c>
    </row>
    <row r="370" spans="4:10" ht="15.6" customHeight="1">
      <c r="D370" s="38">
        <v>368</v>
      </c>
      <c r="E370" s="39">
        <v>4029</v>
      </c>
      <c r="F370" s="40" t="s">
        <v>1324</v>
      </c>
      <c r="G370" s="40" t="s">
        <v>8680</v>
      </c>
      <c r="H370" s="40" t="s">
        <v>7</v>
      </c>
      <c r="I370" s="39">
        <v>2</v>
      </c>
      <c r="J370" s="58">
        <v>44669</v>
      </c>
    </row>
    <row r="371" spans="4:10" ht="15.6" customHeight="1">
      <c r="D371" s="38">
        <v>369</v>
      </c>
      <c r="E371" s="39">
        <v>4560</v>
      </c>
      <c r="F371" s="40" t="s">
        <v>1349</v>
      </c>
      <c r="G371" s="40" t="s">
        <v>8680</v>
      </c>
      <c r="H371" s="40" t="s">
        <v>7</v>
      </c>
      <c r="I371" s="39">
        <v>2</v>
      </c>
      <c r="J371" s="58">
        <v>44669</v>
      </c>
    </row>
    <row r="372" spans="4:10" ht="15.6" customHeight="1">
      <c r="D372" s="38">
        <v>370</v>
      </c>
      <c r="E372" s="39">
        <v>4841</v>
      </c>
      <c r="F372" s="40" t="s">
        <v>11022</v>
      </c>
      <c r="G372" s="40" t="s">
        <v>9963</v>
      </c>
      <c r="H372" s="40" t="s">
        <v>11023</v>
      </c>
      <c r="I372" s="39">
        <v>2</v>
      </c>
      <c r="J372" s="58">
        <v>44669</v>
      </c>
    </row>
    <row r="373" spans="4:10" ht="15.6" customHeight="1">
      <c r="D373" s="38">
        <v>371</v>
      </c>
      <c r="E373" s="39">
        <v>4079</v>
      </c>
      <c r="F373" s="40" t="s">
        <v>11024</v>
      </c>
      <c r="G373" s="40" t="s">
        <v>9963</v>
      </c>
      <c r="H373" s="40" t="s">
        <v>11023</v>
      </c>
      <c r="I373" s="39">
        <v>2</v>
      </c>
      <c r="J373" s="58">
        <v>44669</v>
      </c>
    </row>
    <row r="374" spans="4:10" ht="15.6" customHeight="1">
      <c r="D374" s="38">
        <v>372</v>
      </c>
      <c r="E374" s="39">
        <v>3163</v>
      </c>
      <c r="F374" s="40" t="s">
        <v>11025</v>
      </c>
      <c r="G374" s="40" t="s">
        <v>9963</v>
      </c>
      <c r="H374" s="40" t="s">
        <v>11023</v>
      </c>
      <c r="I374" s="39">
        <v>2</v>
      </c>
      <c r="J374" s="58">
        <v>44669</v>
      </c>
    </row>
    <row r="375" spans="4:10" ht="15.6" customHeight="1">
      <c r="D375" s="38">
        <v>373</v>
      </c>
      <c r="E375" s="39">
        <v>3540</v>
      </c>
      <c r="F375" s="40" t="s">
        <v>11026</v>
      </c>
      <c r="G375" s="40" t="s">
        <v>9936</v>
      </c>
      <c r="H375" s="40" t="s">
        <v>11027</v>
      </c>
      <c r="I375" s="39">
        <v>2</v>
      </c>
      <c r="J375" s="58">
        <v>44669</v>
      </c>
    </row>
    <row r="376" spans="4:10" ht="15.6" customHeight="1">
      <c r="D376" s="38">
        <v>374</v>
      </c>
      <c r="E376" s="39">
        <v>4821</v>
      </c>
      <c r="F376" s="40" t="s">
        <v>11028</v>
      </c>
      <c r="G376" s="40" t="s">
        <v>9936</v>
      </c>
      <c r="H376" s="40" t="s">
        <v>11027</v>
      </c>
      <c r="I376" s="39">
        <v>2</v>
      </c>
      <c r="J376" s="58">
        <v>44669</v>
      </c>
    </row>
    <row r="377" spans="4:10" ht="15.6" customHeight="1">
      <c r="D377" s="38">
        <v>375</v>
      </c>
      <c r="E377" s="39">
        <v>3135</v>
      </c>
      <c r="F377" s="40" t="s">
        <v>11029</v>
      </c>
      <c r="G377" s="40" t="s">
        <v>9936</v>
      </c>
      <c r="H377" s="40" t="s">
        <v>11027</v>
      </c>
      <c r="I377" s="39">
        <v>2</v>
      </c>
      <c r="J377" s="58">
        <v>44669</v>
      </c>
    </row>
    <row r="378" spans="4:10" ht="15.6" customHeight="1">
      <c r="D378" s="38">
        <v>376</v>
      </c>
      <c r="E378" s="39">
        <v>4165</v>
      </c>
      <c r="F378" s="40" t="s">
        <v>11030</v>
      </c>
      <c r="G378" s="40" t="s">
        <v>9973</v>
      </c>
      <c r="H378" s="40" t="s">
        <v>11000</v>
      </c>
      <c r="I378" s="39">
        <v>2</v>
      </c>
      <c r="J378" s="58">
        <v>44669</v>
      </c>
    </row>
    <row r="379" spans="4:10" ht="15.6" customHeight="1">
      <c r="D379" s="38">
        <v>377</v>
      </c>
      <c r="E379" s="39">
        <v>2999</v>
      </c>
      <c r="F379" s="40" t="s">
        <v>11031</v>
      </c>
      <c r="G379" s="40" t="s">
        <v>9973</v>
      </c>
      <c r="H379" s="40" t="s">
        <v>11000</v>
      </c>
      <c r="I379" s="39">
        <v>3</v>
      </c>
      <c r="J379" s="58">
        <v>44669</v>
      </c>
    </row>
    <row r="380" spans="4:10" ht="15.6" customHeight="1">
      <c r="D380" s="38">
        <v>378</v>
      </c>
      <c r="E380" s="39">
        <v>3082</v>
      </c>
      <c r="F380" s="40" t="s">
        <v>11032</v>
      </c>
      <c r="G380" s="40" t="s">
        <v>8680</v>
      </c>
      <c r="H380" s="40" t="s">
        <v>9991</v>
      </c>
      <c r="I380" s="39">
        <v>2</v>
      </c>
      <c r="J380" s="58">
        <v>44670</v>
      </c>
    </row>
    <row r="381" spans="4:10" ht="15.6" customHeight="1">
      <c r="D381" s="38">
        <v>379</v>
      </c>
      <c r="E381" s="39">
        <v>3968</v>
      </c>
      <c r="F381" s="40" t="s">
        <v>11033</v>
      </c>
      <c r="G381" s="40" t="s">
        <v>8680</v>
      </c>
      <c r="H381" s="40" t="s">
        <v>9991</v>
      </c>
      <c r="I381" s="39">
        <v>2</v>
      </c>
      <c r="J381" s="58">
        <v>44670</v>
      </c>
    </row>
    <row r="382" spans="4:10" ht="15.6" customHeight="1">
      <c r="D382" s="38">
        <v>380</v>
      </c>
      <c r="E382" s="39">
        <v>2209</v>
      </c>
      <c r="F382" s="40" t="s">
        <v>621</v>
      </c>
      <c r="G382" s="40" t="s">
        <v>8680</v>
      </c>
      <c r="H382" s="40" t="s">
        <v>7</v>
      </c>
      <c r="I382" s="39">
        <v>2</v>
      </c>
      <c r="J382" s="58">
        <v>44670</v>
      </c>
    </row>
    <row r="383" spans="4:10" ht="15.6" customHeight="1">
      <c r="D383" s="38">
        <v>381</v>
      </c>
      <c r="E383" s="39">
        <v>2543</v>
      </c>
      <c r="F383" s="40" t="s">
        <v>11034</v>
      </c>
      <c r="G383" s="40" t="s">
        <v>8680</v>
      </c>
      <c r="H383" s="40" t="s">
        <v>7</v>
      </c>
      <c r="I383" s="39">
        <v>2</v>
      </c>
      <c r="J383" s="58">
        <v>44670</v>
      </c>
    </row>
    <row r="384" spans="4:10" ht="15.6" customHeight="1">
      <c r="D384" s="38">
        <v>382</v>
      </c>
      <c r="E384" s="39">
        <v>3362</v>
      </c>
      <c r="F384" s="40" t="s">
        <v>313</v>
      </c>
      <c r="G384" s="40" t="s">
        <v>8680</v>
      </c>
      <c r="H384" s="40" t="s">
        <v>7</v>
      </c>
      <c r="I384" s="39">
        <v>2</v>
      </c>
      <c r="J384" s="58">
        <v>44670</v>
      </c>
    </row>
    <row r="385" spans="4:10" ht="15.6" customHeight="1">
      <c r="D385" s="38">
        <v>383</v>
      </c>
      <c r="E385" s="39" t="s">
        <v>49</v>
      </c>
      <c r="F385" s="40" t="s">
        <v>11035</v>
      </c>
      <c r="G385" s="40" t="s">
        <v>8680</v>
      </c>
      <c r="H385" s="40" t="s">
        <v>7</v>
      </c>
      <c r="I385" s="39">
        <v>2</v>
      </c>
      <c r="J385" s="58">
        <v>44670</v>
      </c>
    </row>
    <row r="386" spans="4:10" ht="15.6" customHeight="1">
      <c r="D386" s="38">
        <v>384</v>
      </c>
      <c r="E386" s="39">
        <v>3579</v>
      </c>
      <c r="F386" s="40" t="s">
        <v>11036</v>
      </c>
      <c r="G386" s="40" t="s">
        <v>9963</v>
      </c>
      <c r="H386" s="40" t="s">
        <v>11023</v>
      </c>
      <c r="I386" s="39">
        <v>2</v>
      </c>
      <c r="J386" s="58">
        <v>44670</v>
      </c>
    </row>
    <row r="387" spans="4:10" ht="15.6" customHeight="1">
      <c r="D387" s="38">
        <v>385</v>
      </c>
      <c r="E387" s="39">
        <v>3389</v>
      </c>
      <c r="F387" s="40" t="s">
        <v>11037</v>
      </c>
      <c r="G387" s="40" t="s">
        <v>9963</v>
      </c>
      <c r="H387" s="40" t="s">
        <v>11023</v>
      </c>
      <c r="I387" s="39">
        <v>2</v>
      </c>
      <c r="J387" s="58">
        <v>44670</v>
      </c>
    </row>
    <row r="388" spans="4:10" ht="15.6" customHeight="1">
      <c r="D388" s="38">
        <v>386</v>
      </c>
      <c r="E388" s="39">
        <v>2675</v>
      </c>
      <c r="F388" s="40" t="s">
        <v>11038</v>
      </c>
      <c r="G388" s="40" t="s">
        <v>9963</v>
      </c>
      <c r="H388" s="40" t="s">
        <v>11023</v>
      </c>
      <c r="I388" s="39">
        <v>2</v>
      </c>
      <c r="J388" s="58">
        <v>44670</v>
      </c>
    </row>
    <row r="389" spans="4:10" ht="15.6" customHeight="1">
      <c r="D389" s="38">
        <v>387</v>
      </c>
      <c r="E389" s="39">
        <v>3095</v>
      </c>
      <c r="F389" s="40" t="s">
        <v>11039</v>
      </c>
      <c r="G389" s="40" t="s">
        <v>9936</v>
      </c>
      <c r="H389" s="40" t="s">
        <v>11027</v>
      </c>
      <c r="I389" s="39">
        <v>2</v>
      </c>
      <c r="J389" s="58">
        <v>44670</v>
      </c>
    </row>
    <row r="390" spans="4:10" ht="15.6" customHeight="1">
      <c r="D390" s="38">
        <v>388</v>
      </c>
      <c r="E390" s="39">
        <v>4961</v>
      </c>
      <c r="F390" s="40" t="s">
        <v>11040</v>
      </c>
      <c r="G390" s="40" t="s">
        <v>9936</v>
      </c>
      <c r="H390" s="40" t="s">
        <v>11027</v>
      </c>
      <c r="I390" s="39">
        <v>2</v>
      </c>
      <c r="J390" s="58">
        <v>44670</v>
      </c>
    </row>
    <row r="391" spans="4:10" ht="15.6" customHeight="1">
      <c r="D391" s="38">
        <v>389</v>
      </c>
      <c r="E391" s="39">
        <v>4665</v>
      </c>
      <c r="F391" s="40" t="s">
        <v>11041</v>
      </c>
      <c r="G391" s="40" t="s">
        <v>9936</v>
      </c>
      <c r="H391" s="40" t="s">
        <v>11042</v>
      </c>
      <c r="I391" s="39">
        <v>2</v>
      </c>
      <c r="J391" s="58">
        <v>44670</v>
      </c>
    </row>
    <row r="392" spans="4:10" ht="15.6" customHeight="1">
      <c r="D392" s="38">
        <v>390</v>
      </c>
      <c r="E392" s="39">
        <v>3731</v>
      </c>
      <c r="F392" s="40" t="s">
        <v>11043</v>
      </c>
      <c r="G392" s="40" t="s">
        <v>9915</v>
      </c>
      <c r="H392" s="40" t="s">
        <v>10541</v>
      </c>
      <c r="I392" s="39">
        <v>3</v>
      </c>
      <c r="J392" s="58">
        <v>44671</v>
      </c>
    </row>
    <row r="393" spans="4:10" ht="15.6" customHeight="1">
      <c r="D393" s="38">
        <v>391</v>
      </c>
      <c r="E393" s="39">
        <v>4234</v>
      </c>
      <c r="F393" s="40" t="s">
        <v>11044</v>
      </c>
      <c r="G393" s="40" t="s">
        <v>9915</v>
      </c>
      <c r="H393" s="40" t="s">
        <v>10541</v>
      </c>
      <c r="I393" s="39">
        <v>3</v>
      </c>
      <c r="J393" s="58">
        <v>44671</v>
      </c>
    </row>
    <row r="394" spans="4:10" ht="15.6" customHeight="1">
      <c r="D394" s="38">
        <v>392</v>
      </c>
      <c r="E394" s="39" t="s">
        <v>11045</v>
      </c>
      <c r="F394" s="40" t="s">
        <v>11046</v>
      </c>
      <c r="G394" s="40" t="s">
        <v>8680</v>
      </c>
      <c r="H394" s="40" t="s">
        <v>10291</v>
      </c>
      <c r="I394" s="39">
        <v>2</v>
      </c>
      <c r="J394" s="58">
        <v>44671</v>
      </c>
    </row>
    <row r="395" spans="4:10" ht="15.6" customHeight="1">
      <c r="D395" s="38">
        <v>393</v>
      </c>
      <c r="E395" s="39">
        <v>4241</v>
      </c>
      <c r="F395" s="40" t="s">
        <v>11047</v>
      </c>
      <c r="G395" s="40" t="s">
        <v>8680</v>
      </c>
      <c r="H395" s="40" t="s">
        <v>7</v>
      </c>
      <c r="I395" s="39">
        <v>2</v>
      </c>
      <c r="J395" s="58">
        <v>44671</v>
      </c>
    </row>
    <row r="396" spans="4:10" ht="15.6" customHeight="1">
      <c r="D396" s="38">
        <v>394</v>
      </c>
      <c r="E396" s="39">
        <v>4352</v>
      </c>
      <c r="F396" s="40" t="s">
        <v>1402</v>
      </c>
      <c r="G396" s="40" t="s">
        <v>8680</v>
      </c>
      <c r="H396" s="40" t="s">
        <v>7</v>
      </c>
      <c r="I396" s="39">
        <v>2</v>
      </c>
      <c r="J396" s="58">
        <v>44671</v>
      </c>
    </row>
    <row r="397" spans="4:10" ht="15.6" customHeight="1">
      <c r="D397" s="38">
        <v>395</v>
      </c>
      <c r="E397" s="39">
        <v>4397</v>
      </c>
      <c r="F397" s="40" t="s">
        <v>706</v>
      </c>
      <c r="G397" s="40" t="s">
        <v>8680</v>
      </c>
      <c r="H397" s="40" t="s">
        <v>7</v>
      </c>
      <c r="I397" s="39">
        <v>2</v>
      </c>
      <c r="J397" s="58">
        <v>44671</v>
      </c>
    </row>
    <row r="398" spans="4:10" ht="15.6" customHeight="1">
      <c r="D398" s="38">
        <v>396</v>
      </c>
      <c r="E398" s="39" t="s">
        <v>71</v>
      </c>
      <c r="F398" s="40" t="s">
        <v>11048</v>
      </c>
      <c r="G398" s="40" t="s">
        <v>8680</v>
      </c>
      <c r="H398" s="40" t="s">
        <v>7</v>
      </c>
      <c r="I398" s="39">
        <v>2</v>
      </c>
      <c r="J398" s="58">
        <v>44671</v>
      </c>
    </row>
    <row r="399" spans="4:10" ht="15.6" customHeight="1">
      <c r="D399" s="38">
        <v>397</v>
      </c>
      <c r="E399" s="39">
        <v>4058</v>
      </c>
      <c r="F399" s="40" t="s">
        <v>11049</v>
      </c>
      <c r="G399" s="40" t="s">
        <v>9945</v>
      </c>
      <c r="H399" s="40" t="s">
        <v>11050</v>
      </c>
      <c r="I399" s="39">
        <v>2</v>
      </c>
      <c r="J399" s="58">
        <v>44671</v>
      </c>
    </row>
    <row r="400" spans="4:10" ht="15.6" customHeight="1">
      <c r="D400" s="38">
        <v>398</v>
      </c>
      <c r="E400" s="39">
        <v>3549</v>
      </c>
      <c r="F400" s="40" t="s">
        <v>9953</v>
      </c>
      <c r="G400" s="40" t="s">
        <v>9945</v>
      </c>
      <c r="H400" s="40" t="s">
        <v>11051</v>
      </c>
      <c r="I400" s="39">
        <v>2</v>
      </c>
      <c r="J400" s="58">
        <v>44671</v>
      </c>
    </row>
    <row r="401" spans="4:10" ht="15.6" customHeight="1">
      <c r="D401" s="38">
        <v>399</v>
      </c>
      <c r="E401" s="39">
        <v>3249</v>
      </c>
      <c r="F401" s="40" t="s">
        <v>10118</v>
      </c>
      <c r="G401" s="40" t="s">
        <v>9936</v>
      </c>
      <c r="H401" s="40" t="s">
        <v>11052</v>
      </c>
      <c r="I401" s="39">
        <v>2</v>
      </c>
      <c r="J401" s="58">
        <v>44671</v>
      </c>
    </row>
    <row r="402" spans="4:10" ht="15.6" customHeight="1">
      <c r="D402" s="38">
        <v>400</v>
      </c>
      <c r="E402" s="39">
        <v>4337</v>
      </c>
      <c r="F402" s="40" t="s">
        <v>11053</v>
      </c>
      <c r="G402" s="40" t="s">
        <v>9936</v>
      </c>
      <c r="H402" s="40" t="s">
        <v>11052</v>
      </c>
      <c r="I402" s="39">
        <v>2</v>
      </c>
      <c r="J402" s="58">
        <v>44671</v>
      </c>
    </row>
    <row r="403" spans="4:10" ht="15.6" customHeight="1">
      <c r="D403" s="38">
        <v>401</v>
      </c>
      <c r="E403" s="39" t="s">
        <v>10218</v>
      </c>
      <c r="F403" s="40" t="s">
        <v>10219</v>
      </c>
      <c r="G403" s="40" t="s">
        <v>8680</v>
      </c>
      <c r="H403" s="40" t="s">
        <v>10291</v>
      </c>
      <c r="I403" s="39">
        <v>2</v>
      </c>
      <c r="J403" s="58">
        <v>44672</v>
      </c>
    </row>
    <row r="404" spans="4:10" ht="15.6" customHeight="1">
      <c r="D404" s="38">
        <v>402</v>
      </c>
      <c r="E404" s="39" t="s">
        <v>11054</v>
      </c>
      <c r="F404" s="40" t="s">
        <v>11055</v>
      </c>
      <c r="G404" s="40" t="s">
        <v>8680</v>
      </c>
      <c r="H404" s="40" t="s">
        <v>10291</v>
      </c>
      <c r="I404" s="39">
        <v>2</v>
      </c>
      <c r="J404" s="58">
        <v>44672</v>
      </c>
    </row>
    <row r="405" spans="4:10" ht="15.6" customHeight="1">
      <c r="D405" s="38">
        <v>403</v>
      </c>
      <c r="E405" s="39">
        <v>2353</v>
      </c>
      <c r="F405" s="40" t="s">
        <v>11056</v>
      </c>
      <c r="G405" s="40" t="s">
        <v>8680</v>
      </c>
      <c r="H405" s="40" t="s">
        <v>10291</v>
      </c>
      <c r="I405" s="39">
        <v>2</v>
      </c>
      <c r="J405" s="58">
        <v>44672</v>
      </c>
    </row>
    <row r="406" spans="4:10" ht="15.6" customHeight="1">
      <c r="D406" s="38">
        <v>404</v>
      </c>
      <c r="E406" s="39">
        <v>3623</v>
      </c>
      <c r="F406" s="40" t="s">
        <v>11057</v>
      </c>
      <c r="G406" s="40" t="s">
        <v>8680</v>
      </c>
      <c r="H406" s="40" t="s">
        <v>7</v>
      </c>
      <c r="I406" s="39">
        <v>2</v>
      </c>
      <c r="J406" s="58">
        <v>44672</v>
      </c>
    </row>
    <row r="407" spans="4:10" ht="15.6" customHeight="1">
      <c r="D407" s="38">
        <v>405</v>
      </c>
      <c r="E407" s="39">
        <v>4388</v>
      </c>
      <c r="F407" s="40" t="s">
        <v>1356</v>
      </c>
      <c r="G407" s="40" t="s">
        <v>8680</v>
      </c>
      <c r="H407" s="40" t="s">
        <v>7</v>
      </c>
      <c r="I407" s="39">
        <v>2</v>
      </c>
      <c r="J407" s="58">
        <v>44672</v>
      </c>
    </row>
    <row r="408" spans="4:10" ht="15.6" customHeight="1">
      <c r="D408" s="38">
        <v>406</v>
      </c>
      <c r="E408" s="39" t="s">
        <v>52</v>
      </c>
      <c r="F408" s="40" t="s">
        <v>11058</v>
      </c>
      <c r="G408" s="40" t="s">
        <v>8680</v>
      </c>
      <c r="H408" s="40" t="s">
        <v>7</v>
      </c>
      <c r="I408" s="39">
        <v>2</v>
      </c>
      <c r="J408" s="58">
        <v>44672</v>
      </c>
    </row>
    <row r="409" spans="4:10" ht="15.6" customHeight="1">
      <c r="D409" s="38">
        <v>407</v>
      </c>
      <c r="E409" s="39">
        <v>4075</v>
      </c>
      <c r="F409" s="40" t="s">
        <v>11059</v>
      </c>
      <c r="G409" s="40" t="s">
        <v>9945</v>
      </c>
      <c r="H409" s="40" t="s">
        <v>11060</v>
      </c>
      <c r="I409" s="39">
        <v>2</v>
      </c>
      <c r="J409" s="58">
        <v>44672</v>
      </c>
    </row>
    <row r="410" spans="4:10" ht="15.6" customHeight="1">
      <c r="D410" s="38">
        <v>408</v>
      </c>
      <c r="E410" s="39">
        <v>2788</v>
      </c>
      <c r="F410" s="40" t="s">
        <v>11061</v>
      </c>
      <c r="G410" s="40" t="s">
        <v>9945</v>
      </c>
      <c r="H410" s="40" t="s">
        <v>11062</v>
      </c>
      <c r="I410" s="39">
        <v>2</v>
      </c>
      <c r="J410" s="58">
        <v>44672</v>
      </c>
    </row>
    <row r="411" spans="4:10" ht="15.6" customHeight="1">
      <c r="D411" s="38">
        <v>409</v>
      </c>
      <c r="E411" s="39">
        <v>4526</v>
      </c>
      <c r="F411" s="40" t="s">
        <v>11063</v>
      </c>
      <c r="G411" s="40" t="s">
        <v>9973</v>
      </c>
      <c r="H411" s="40" t="s">
        <v>10232</v>
      </c>
      <c r="I411" s="39">
        <v>2</v>
      </c>
      <c r="J411" s="58">
        <v>44672</v>
      </c>
    </row>
    <row r="412" spans="4:10" ht="15.6" customHeight="1">
      <c r="D412" s="38">
        <v>410</v>
      </c>
      <c r="E412" s="39">
        <v>4051</v>
      </c>
      <c r="F412" s="40" t="s">
        <v>11064</v>
      </c>
      <c r="G412" s="40" t="s">
        <v>9973</v>
      </c>
      <c r="H412" s="40" t="s">
        <v>10232</v>
      </c>
      <c r="I412" s="39">
        <v>2</v>
      </c>
      <c r="J412" s="58">
        <v>44672</v>
      </c>
    </row>
    <row r="413" spans="4:10" ht="15.6" customHeight="1">
      <c r="D413" s="38">
        <v>411</v>
      </c>
      <c r="E413" s="39">
        <v>3817</v>
      </c>
      <c r="F413" s="40" t="s">
        <v>11065</v>
      </c>
      <c r="G413" s="40" t="s">
        <v>9973</v>
      </c>
      <c r="H413" s="40" t="s">
        <v>10232</v>
      </c>
      <c r="I413" s="39">
        <v>2</v>
      </c>
      <c r="J413" s="58">
        <v>44672</v>
      </c>
    </row>
    <row r="414" spans="4:10" ht="15.6" customHeight="1">
      <c r="D414" s="38">
        <v>412</v>
      </c>
      <c r="E414" s="39">
        <v>3441</v>
      </c>
      <c r="F414" s="40" t="s">
        <v>11066</v>
      </c>
      <c r="G414" s="40" t="s">
        <v>8680</v>
      </c>
      <c r="H414" s="40" t="s">
        <v>10291</v>
      </c>
      <c r="I414" s="39">
        <v>2</v>
      </c>
      <c r="J414" s="58">
        <v>44673</v>
      </c>
    </row>
    <row r="415" spans="4:10" ht="15.6" customHeight="1">
      <c r="D415" s="38">
        <v>413</v>
      </c>
      <c r="E415" s="39">
        <v>3534</v>
      </c>
      <c r="F415" s="40" t="s">
        <v>11067</v>
      </c>
      <c r="G415" s="40" t="s">
        <v>8680</v>
      </c>
      <c r="H415" s="40" t="s">
        <v>10291</v>
      </c>
      <c r="I415" s="39">
        <v>2</v>
      </c>
      <c r="J415" s="58">
        <v>44673</v>
      </c>
    </row>
    <row r="416" spans="4:10" ht="15.6" customHeight="1">
      <c r="D416" s="38">
        <v>414</v>
      </c>
      <c r="E416" s="39">
        <v>3973</v>
      </c>
      <c r="F416" s="40" t="s">
        <v>11068</v>
      </c>
      <c r="G416" s="40" t="s">
        <v>8680</v>
      </c>
      <c r="H416" s="40" t="s">
        <v>10291</v>
      </c>
      <c r="I416" s="39">
        <v>2</v>
      </c>
      <c r="J416" s="58">
        <v>44673</v>
      </c>
    </row>
    <row r="417" spans="4:10" ht="15.6" customHeight="1">
      <c r="D417" s="38">
        <v>415</v>
      </c>
      <c r="E417" s="39">
        <v>4836</v>
      </c>
      <c r="F417" s="40" t="s">
        <v>10274</v>
      </c>
      <c r="G417" s="40" t="s">
        <v>8680</v>
      </c>
      <c r="H417" s="40" t="s">
        <v>7</v>
      </c>
      <c r="I417" s="39">
        <v>2</v>
      </c>
      <c r="J417" s="58">
        <v>44673</v>
      </c>
    </row>
    <row r="418" spans="4:10" ht="15.6" customHeight="1">
      <c r="D418" s="38">
        <v>416</v>
      </c>
      <c r="E418" s="39" t="s">
        <v>45</v>
      </c>
      <c r="F418" s="40" t="s">
        <v>11069</v>
      </c>
      <c r="G418" s="40" t="s">
        <v>8680</v>
      </c>
      <c r="H418" s="40" t="s">
        <v>7</v>
      </c>
      <c r="I418" s="39">
        <v>2</v>
      </c>
      <c r="J418" s="58">
        <v>44673</v>
      </c>
    </row>
    <row r="419" spans="4:10" ht="15.6" customHeight="1">
      <c r="D419" s="38">
        <v>417</v>
      </c>
      <c r="E419" s="39">
        <v>4155</v>
      </c>
      <c r="F419" s="40" t="s">
        <v>11070</v>
      </c>
      <c r="G419" s="40" t="s">
        <v>8680</v>
      </c>
      <c r="H419" s="40" t="s">
        <v>7</v>
      </c>
      <c r="I419" s="39">
        <v>2</v>
      </c>
      <c r="J419" s="58">
        <v>44673</v>
      </c>
    </row>
    <row r="420" spans="4:10" ht="15.6" customHeight="1">
      <c r="D420" s="38">
        <v>418</v>
      </c>
      <c r="E420" s="39">
        <v>3910</v>
      </c>
      <c r="F420" s="40" t="s">
        <v>11071</v>
      </c>
      <c r="G420" s="40" t="s">
        <v>9963</v>
      </c>
      <c r="H420" s="40" t="s">
        <v>11072</v>
      </c>
      <c r="I420" s="39">
        <v>2</v>
      </c>
      <c r="J420" s="58">
        <v>44673</v>
      </c>
    </row>
    <row r="421" spans="4:10" ht="15.6" customHeight="1">
      <c r="D421" s="38">
        <v>419</v>
      </c>
      <c r="E421" s="39">
        <v>4416</v>
      </c>
      <c r="F421" s="40" t="s">
        <v>11073</v>
      </c>
      <c r="G421" s="40" t="s">
        <v>9971</v>
      </c>
      <c r="H421" s="40" t="s">
        <v>10572</v>
      </c>
      <c r="I421" s="39">
        <v>2</v>
      </c>
      <c r="J421" s="58">
        <v>44673</v>
      </c>
    </row>
    <row r="422" spans="4:10" ht="15.6" customHeight="1">
      <c r="D422" s="38">
        <v>420</v>
      </c>
      <c r="E422" s="39">
        <v>3126</v>
      </c>
      <c r="F422" s="40" t="s">
        <v>11074</v>
      </c>
      <c r="G422" s="40" t="s">
        <v>9973</v>
      </c>
      <c r="H422" s="40" t="s">
        <v>11075</v>
      </c>
      <c r="I422" s="39">
        <v>2</v>
      </c>
      <c r="J422" s="58">
        <v>44694</v>
      </c>
    </row>
    <row r="423" spans="4:10" ht="15.6" customHeight="1">
      <c r="D423" s="38">
        <v>421</v>
      </c>
      <c r="E423" s="39">
        <v>4527</v>
      </c>
      <c r="F423" s="40" t="s">
        <v>11076</v>
      </c>
      <c r="G423" s="40" t="s">
        <v>9915</v>
      </c>
      <c r="H423" s="40" t="s">
        <v>10413</v>
      </c>
      <c r="I423" s="39">
        <v>2</v>
      </c>
      <c r="J423" s="58">
        <v>44697</v>
      </c>
    </row>
    <row r="424" spans="4:10" ht="15.6" customHeight="1">
      <c r="D424" s="38">
        <v>422</v>
      </c>
      <c r="E424" s="39" t="s">
        <v>11077</v>
      </c>
      <c r="F424" s="40" t="s">
        <v>11078</v>
      </c>
      <c r="G424" s="40" t="s">
        <v>9915</v>
      </c>
      <c r="H424" s="40" t="s">
        <v>10413</v>
      </c>
      <c r="I424" s="39">
        <v>2</v>
      </c>
      <c r="J424" s="58">
        <v>44697</v>
      </c>
    </row>
    <row r="425" spans="4:10" ht="15.6" customHeight="1">
      <c r="D425" s="38">
        <v>423</v>
      </c>
      <c r="E425" s="39">
        <v>4973</v>
      </c>
      <c r="F425" s="40" t="s">
        <v>11079</v>
      </c>
      <c r="G425" s="40" t="s">
        <v>9915</v>
      </c>
      <c r="H425" s="40" t="s">
        <v>10413</v>
      </c>
      <c r="I425" s="39">
        <v>2</v>
      </c>
      <c r="J425" s="58">
        <v>44697</v>
      </c>
    </row>
    <row r="426" spans="4:10" ht="15.6" customHeight="1">
      <c r="D426" s="38">
        <v>424</v>
      </c>
      <c r="E426" s="39" t="s">
        <v>11080</v>
      </c>
      <c r="F426" s="40" t="s">
        <v>11081</v>
      </c>
      <c r="G426" s="40" t="s">
        <v>9915</v>
      </c>
      <c r="H426" s="40" t="s">
        <v>10413</v>
      </c>
      <c r="I426" s="39">
        <v>2</v>
      </c>
      <c r="J426" s="58">
        <v>44697</v>
      </c>
    </row>
    <row r="427" spans="4:10" ht="15.6" customHeight="1">
      <c r="D427" s="38">
        <v>425</v>
      </c>
      <c r="E427" s="39">
        <v>4658</v>
      </c>
      <c r="F427" s="40" t="s">
        <v>1715</v>
      </c>
      <c r="G427" s="40" t="s">
        <v>8680</v>
      </c>
      <c r="H427" s="40" t="s">
        <v>3</v>
      </c>
      <c r="I427" s="39">
        <v>2</v>
      </c>
      <c r="J427" s="58">
        <v>44697</v>
      </c>
    </row>
    <row r="428" spans="4:10" ht="15.6" customHeight="1">
      <c r="D428" s="38">
        <v>426</v>
      </c>
      <c r="E428" s="39" t="s">
        <v>62</v>
      </c>
      <c r="F428" s="40" t="s">
        <v>11082</v>
      </c>
      <c r="G428" s="40" t="s">
        <v>8680</v>
      </c>
      <c r="H428" s="40" t="s">
        <v>3</v>
      </c>
      <c r="I428" s="39">
        <v>2</v>
      </c>
      <c r="J428" s="58">
        <v>44697</v>
      </c>
    </row>
    <row r="429" spans="4:10" ht="15.6" customHeight="1">
      <c r="D429" s="38">
        <v>427</v>
      </c>
      <c r="E429" s="39">
        <v>2318</v>
      </c>
      <c r="F429" s="40" t="s">
        <v>1220</v>
      </c>
      <c r="G429" s="40" t="s">
        <v>8680</v>
      </c>
      <c r="H429" s="40" t="s">
        <v>3</v>
      </c>
      <c r="I429" s="39">
        <v>2</v>
      </c>
      <c r="J429" s="58">
        <v>44697</v>
      </c>
    </row>
    <row r="430" spans="4:10" ht="15.6" customHeight="1">
      <c r="D430" s="38">
        <v>428</v>
      </c>
      <c r="E430" s="39">
        <v>2897</v>
      </c>
      <c r="F430" s="40" t="s">
        <v>11083</v>
      </c>
      <c r="G430" s="40" t="s">
        <v>8680</v>
      </c>
      <c r="H430" s="40" t="s">
        <v>3</v>
      </c>
      <c r="I430" s="39">
        <v>2</v>
      </c>
      <c r="J430" s="58">
        <v>44697</v>
      </c>
    </row>
    <row r="431" spans="4:10" ht="15.6" customHeight="1">
      <c r="D431" s="38">
        <v>429</v>
      </c>
      <c r="E431" s="39">
        <v>3015</v>
      </c>
      <c r="F431" s="40" t="s">
        <v>10587</v>
      </c>
      <c r="G431" s="40" t="s">
        <v>9963</v>
      </c>
      <c r="H431" s="40" t="s">
        <v>9965</v>
      </c>
      <c r="I431" s="39">
        <v>2</v>
      </c>
      <c r="J431" s="58">
        <v>44697</v>
      </c>
    </row>
    <row r="432" spans="4:10" ht="15.6" customHeight="1">
      <c r="D432" s="38">
        <v>430</v>
      </c>
      <c r="E432" s="39">
        <v>2057</v>
      </c>
      <c r="F432" s="40" t="s">
        <v>11084</v>
      </c>
      <c r="G432" s="40" t="s">
        <v>9963</v>
      </c>
      <c r="H432" s="40" t="s">
        <v>9965</v>
      </c>
      <c r="I432" s="39">
        <v>2</v>
      </c>
      <c r="J432" s="58">
        <v>44697</v>
      </c>
    </row>
    <row r="433" spans="4:10" ht="15.6" customHeight="1">
      <c r="D433" s="38">
        <v>431</v>
      </c>
      <c r="E433" s="39">
        <v>4120</v>
      </c>
      <c r="F433" s="40" t="s">
        <v>11085</v>
      </c>
      <c r="G433" s="40" t="s">
        <v>9963</v>
      </c>
      <c r="H433" s="40" t="s">
        <v>9965</v>
      </c>
      <c r="I433" s="39">
        <v>2</v>
      </c>
      <c r="J433" s="58">
        <v>44697</v>
      </c>
    </row>
    <row r="434" spans="4:10" ht="15.6" customHeight="1">
      <c r="D434" s="38">
        <v>432</v>
      </c>
      <c r="E434" s="39" t="s">
        <v>11086</v>
      </c>
      <c r="F434" s="40" t="s">
        <v>11087</v>
      </c>
      <c r="G434" s="40" t="s">
        <v>9936</v>
      </c>
      <c r="H434" s="40" t="s">
        <v>10102</v>
      </c>
      <c r="I434" s="39">
        <v>2</v>
      </c>
      <c r="J434" s="58">
        <v>44697</v>
      </c>
    </row>
    <row r="435" spans="4:10" ht="15.6" customHeight="1">
      <c r="D435" s="38">
        <v>433</v>
      </c>
      <c r="E435" s="39">
        <v>2329</v>
      </c>
      <c r="F435" s="40" t="s">
        <v>11088</v>
      </c>
      <c r="G435" s="40" t="s">
        <v>9936</v>
      </c>
      <c r="H435" s="40" t="s">
        <v>10102</v>
      </c>
      <c r="I435" s="39">
        <v>2</v>
      </c>
      <c r="J435" s="58">
        <v>44697</v>
      </c>
    </row>
    <row r="436" spans="4:10" ht="15.6" customHeight="1">
      <c r="D436" s="38">
        <v>434</v>
      </c>
      <c r="E436" s="39">
        <v>3285</v>
      </c>
      <c r="F436" s="40" t="s">
        <v>11089</v>
      </c>
      <c r="G436" s="40" t="s">
        <v>9936</v>
      </c>
      <c r="H436" s="40" t="s">
        <v>10102</v>
      </c>
      <c r="I436" s="39">
        <v>2</v>
      </c>
      <c r="J436" s="58">
        <v>44697</v>
      </c>
    </row>
    <row r="437" spans="4:10" ht="15.6" customHeight="1">
      <c r="D437" s="38">
        <v>435</v>
      </c>
      <c r="E437" s="39">
        <v>3327</v>
      </c>
      <c r="F437" s="40" t="s">
        <v>11090</v>
      </c>
      <c r="G437" s="40" t="s">
        <v>9936</v>
      </c>
      <c r="H437" s="40" t="s">
        <v>10102</v>
      </c>
      <c r="I437" s="39">
        <v>2</v>
      </c>
      <c r="J437" s="58">
        <v>44697</v>
      </c>
    </row>
    <row r="438" spans="4:10" ht="15.6" customHeight="1">
      <c r="D438" s="38">
        <v>436</v>
      </c>
      <c r="E438" s="39">
        <v>4577</v>
      </c>
      <c r="F438" s="40" t="s">
        <v>11091</v>
      </c>
      <c r="G438" s="40" t="s">
        <v>9973</v>
      </c>
      <c r="H438" s="40" t="s">
        <v>10258</v>
      </c>
      <c r="I438" s="39">
        <v>2</v>
      </c>
      <c r="J438" s="58">
        <v>44697</v>
      </c>
    </row>
    <row r="439" spans="4:10" ht="15.6" customHeight="1">
      <c r="D439" s="38">
        <v>437</v>
      </c>
      <c r="E439" s="39">
        <v>4530</v>
      </c>
      <c r="F439" s="40" t="s">
        <v>11092</v>
      </c>
      <c r="G439" s="40" t="s">
        <v>9973</v>
      </c>
      <c r="H439" s="40" t="s">
        <v>10258</v>
      </c>
      <c r="I439" s="39">
        <v>2</v>
      </c>
      <c r="J439" s="58">
        <v>44697</v>
      </c>
    </row>
    <row r="440" spans="4:10" ht="15.6" customHeight="1">
      <c r="D440" s="38">
        <v>438</v>
      </c>
      <c r="E440" s="39">
        <v>3875</v>
      </c>
      <c r="F440" s="40" t="s">
        <v>11093</v>
      </c>
      <c r="G440" s="40" t="s">
        <v>9973</v>
      </c>
      <c r="H440" s="40" t="s">
        <v>10258</v>
      </c>
      <c r="I440" s="39">
        <v>2</v>
      </c>
      <c r="J440" s="58">
        <v>44697</v>
      </c>
    </row>
    <row r="441" spans="4:10" ht="15.6" customHeight="1">
      <c r="D441" s="38">
        <v>439</v>
      </c>
      <c r="E441" s="39">
        <v>2895</v>
      </c>
      <c r="F441" s="40" t="s">
        <v>11094</v>
      </c>
      <c r="G441" s="40" t="s">
        <v>9915</v>
      </c>
      <c r="H441" s="40" t="s">
        <v>9928</v>
      </c>
      <c r="I441" s="39">
        <v>2</v>
      </c>
      <c r="J441" s="58">
        <v>44698</v>
      </c>
    </row>
    <row r="442" spans="4:10" ht="15.6" customHeight="1">
      <c r="D442" s="38">
        <v>440</v>
      </c>
      <c r="E442" s="39">
        <v>3611</v>
      </c>
      <c r="F442" s="40" t="s">
        <v>11095</v>
      </c>
      <c r="G442" s="40" t="s">
        <v>9915</v>
      </c>
      <c r="H442" s="40" t="s">
        <v>9928</v>
      </c>
      <c r="I442" s="39">
        <v>2</v>
      </c>
      <c r="J442" s="58">
        <v>44698</v>
      </c>
    </row>
    <row r="443" spans="4:10" ht="15.6" customHeight="1">
      <c r="D443" s="38">
        <v>441</v>
      </c>
      <c r="E443" s="39">
        <v>4739</v>
      </c>
      <c r="F443" s="40" t="s">
        <v>1787</v>
      </c>
      <c r="G443" s="40" t="s">
        <v>8680</v>
      </c>
      <c r="H443" s="40" t="s">
        <v>3</v>
      </c>
      <c r="I443" s="39">
        <v>2</v>
      </c>
      <c r="J443" s="58">
        <v>44698</v>
      </c>
    </row>
    <row r="444" spans="4:10" ht="15.6" customHeight="1">
      <c r="D444" s="38">
        <v>442</v>
      </c>
      <c r="E444" s="39">
        <v>4081</v>
      </c>
      <c r="F444" s="40" t="s">
        <v>10490</v>
      </c>
      <c r="G444" s="40" t="s">
        <v>8680</v>
      </c>
      <c r="H444" s="40" t="s">
        <v>3</v>
      </c>
      <c r="I444" s="39">
        <v>2</v>
      </c>
      <c r="J444" s="58">
        <v>44698</v>
      </c>
    </row>
    <row r="445" spans="4:10" ht="15.6" customHeight="1">
      <c r="D445" s="38">
        <v>443</v>
      </c>
      <c r="E445" s="39">
        <v>2749</v>
      </c>
      <c r="F445" s="40" t="s">
        <v>11096</v>
      </c>
      <c r="G445" s="40" t="s">
        <v>8680</v>
      </c>
      <c r="H445" s="40" t="s">
        <v>3</v>
      </c>
      <c r="I445" s="39">
        <v>2</v>
      </c>
      <c r="J445" s="58">
        <v>44698</v>
      </c>
    </row>
    <row r="446" spans="4:10" ht="15.6" customHeight="1">
      <c r="D446" s="38">
        <v>444</v>
      </c>
      <c r="E446" s="39">
        <v>4511</v>
      </c>
      <c r="F446" s="40" t="s">
        <v>1074</v>
      </c>
      <c r="G446" s="40" t="s">
        <v>8680</v>
      </c>
      <c r="H446" s="40" t="s">
        <v>3</v>
      </c>
      <c r="I446" s="39">
        <v>2</v>
      </c>
      <c r="J446" s="58">
        <v>44698</v>
      </c>
    </row>
    <row r="447" spans="4:10" ht="15.6" customHeight="1">
      <c r="D447" s="38">
        <v>445</v>
      </c>
      <c r="E447" s="39">
        <v>4175</v>
      </c>
      <c r="F447" s="40" t="s">
        <v>11097</v>
      </c>
      <c r="G447" s="40" t="s">
        <v>9963</v>
      </c>
      <c r="H447" s="40" t="s">
        <v>9965</v>
      </c>
      <c r="I447" s="39">
        <v>2</v>
      </c>
      <c r="J447" s="58">
        <v>44698</v>
      </c>
    </row>
    <row r="448" spans="4:10" ht="15.6" customHeight="1">
      <c r="D448" s="38">
        <v>446</v>
      </c>
      <c r="E448" s="39">
        <v>4437</v>
      </c>
      <c r="F448" s="40" t="s">
        <v>11098</v>
      </c>
      <c r="G448" s="40" t="s">
        <v>9963</v>
      </c>
      <c r="H448" s="40" t="s">
        <v>9965</v>
      </c>
      <c r="I448" s="39">
        <v>2</v>
      </c>
      <c r="J448" s="58">
        <v>44698</v>
      </c>
    </row>
    <row r="449" spans="4:10" ht="15.6" customHeight="1">
      <c r="D449" s="38">
        <v>447</v>
      </c>
      <c r="E449" s="39">
        <v>3508</v>
      </c>
      <c r="F449" s="40" t="s">
        <v>11099</v>
      </c>
      <c r="G449" s="40" t="s">
        <v>9963</v>
      </c>
      <c r="H449" s="40" t="s">
        <v>9965</v>
      </c>
      <c r="I449" s="39">
        <v>2</v>
      </c>
      <c r="J449" s="58">
        <v>44698</v>
      </c>
    </row>
    <row r="450" spans="4:10" ht="15.6" customHeight="1">
      <c r="D450" s="38">
        <v>448</v>
      </c>
      <c r="E450" s="39">
        <v>4318</v>
      </c>
      <c r="F450" s="40" t="s">
        <v>11100</v>
      </c>
      <c r="G450" s="40" t="s">
        <v>9936</v>
      </c>
      <c r="H450" s="40" t="s">
        <v>10044</v>
      </c>
      <c r="I450" s="39">
        <v>2</v>
      </c>
      <c r="J450" s="58">
        <v>44698</v>
      </c>
    </row>
    <row r="451" spans="4:10" ht="15.6" customHeight="1">
      <c r="D451" s="38">
        <v>449</v>
      </c>
      <c r="E451" s="39">
        <v>4435</v>
      </c>
      <c r="F451" s="40" t="s">
        <v>11101</v>
      </c>
      <c r="G451" s="40" t="s">
        <v>9936</v>
      </c>
      <c r="H451" s="40" t="s">
        <v>10044</v>
      </c>
      <c r="I451" s="39">
        <v>2</v>
      </c>
      <c r="J451" s="58">
        <v>44698</v>
      </c>
    </row>
    <row r="452" spans="4:10" ht="15.6" customHeight="1">
      <c r="D452" s="38">
        <v>450</v>
      </c>
      <c r="E452" s="39" t="s">
        <v>11102</v>
      </c>
      <c r="F452" s="40" t="s">
        <v>11103</v>
      </c>
      <c r="G452" s="40" t="s">
        <v>9936</v>
      </c>
      <c r="H452" s="40" t="s">
        <v>10268</v>
      </c>
      <c r="I452" s="39">
        <v>2</v>
      </c>
      <c r="J452" s="58">
        <v>44698</v>
      </c>
    </row>
    <row r="453" spans="4:10" ht="15.6" customHeight="1">
      <c r="D453" s="38">
        <v>451</v>
      </c>
      <c r="E453" s="39">
        <v>3081</v>
      </c>
      <c r="F453" s="40" t="s">
        <v>11104</v>
      </c>
      <c r="G453" s="40" t="s">
        <v>9936</v>
      </c>
      <c r="H453" s="40" t="s">
        <v>10268</v>
      </c>
      <c r="I453" s="39">
        <v>2</v>
      </c>
      <c r="J453" s="58">
        <v>44698</v>
      </c>
    </row>
    <row r="454" spans="4:10" ht="15.6" customHeight="1">
      <c r="D454" s="38">
        <v>452</v>
      </c>
      <c r="E454" s="39" t="s">
        <v>11105</v>
      </c>
      <c r="F454" s="40" t="s">
        <v>11106</v>
      </c>
      <c r="G454" s="40" t="s">
        <v>9973</v>
      </c>
      <c r="H454" s="40" t="s">
        <v>10156</v>
      </c>
      <c r="I454" s="39">
        <v>2</v>
      </c>
      <c r="J454" s="58">
        <v>44698</v>
      </c>
    </row>
    <row r="455" spans="4:10" ht="15.6" customHeight="1">
      <c r="D455" s="38">
        <v>453</v>
      </c>
      <c r="E455" s="39">
        <v>4831</v>
      </c>
      <c r="F455" s="40" t="s">
        <v>11107</v>
      </c>
      <c r="G455" s="40" t="s">
        <v>9973</v>
      </c>
      <c r="H455" s="40" t="s">
        <v>10156</v>
      </c>
      <c r="I455" s="39">
        <v>2</v>
      </c>
      <c r="J455" s="58">
        <v>44698</v>
      </c>
    </row>
    <row r="456" spans="4:10" ht="15.6" customHeight="1">
      <c r="D456" s="38">
        <v>454</v>
      </c>
      <c r="E456" s="39">
        <v>4618</v>
      </c>
      <c r="F456" s="40" t="s">
        <v>11108</v>
      </c>
      <c r="G456" s="40" t="s">
        <v>9973</v>
      </c>
      <c r="H456" s="40" t="s">
        <v>10156</v>
      </c>
      <c r="I456" s="39">
        <v>2</v>
      </c>
      <c r="J456" s="58">
        <v>44698</v>
      </c>
    </row>
    <row r="457" spans="4:10" ht="15.6" customHeight="1">
      <c r="D457" s="38">
        <v>455</v>
      </c>
      <c r="E457" s="39">
        <v>3576</v>
      </c>
      <c r="F457" s="40" t="s">
        <v>11109</v>
      </c>
      <c r="G457" s="40" t="s">
        <v>9915</v>
      </c>
      <c r="H457" s="40" t="s">
        <v>9928</v>
      </c>
      <c r="I457" s="39">
        <v>2</v>
      </c>
      <c r="J457" s="58">
        <v>44699</v>
      </c>
    </row>
    <row r="458" spans="4:10" ht="15.6" customHeight="1">
      <c r="D458" s="38">
        <v>456</v>
      </c>
      <c r="E458" s="39">
        <v>4096</v>
      </c>
      <c r="F458" s="40" t="s">
        <v>11110</v>
      </c>
      <c r="G458" s="40" t="s">
        <v>9915</v>
      </c>
      <c r="H458" s="40" t="s">
        <v>9928</v>
      </c>
      <c r="I458" s="39">
        <v>2</v>
      </c>
      <c r="J458" s="58">
        <v>44699</v>
      </c>
    </row>
    <row r="459" spans="4:10" ht="15.6" customHeight="1">
      <c r="D459" s="38">
        <v>457</v>
      </c>
      <c r="E459" s="39">
        <v>2755</v>
      </c>
      <c r="F459" s="40" t="s">
        <v>11111</v>
      </c>
      <c r="G459" s="40" t="s">
        <v>9915</v>
      </c>
      <c r="H459" s="40" t="s">
        <v>8173</v>
      </c>
      <c r="I459" s="39">
        <v>2</v>
      </c>
      <c r="J459" s="58">
        <v>44699</v>
      </c>
    </row>
    <row r="460" spans="4:10" ht="15.6" customHeight="1">
      <c r="D460" s="38">
        <v>458</v>
      </c>
      <c r="E460" s="39" t="s">
        <v>11112</v>
      </c>
      <c r="F460" s="40" t="s">
        <v>11113</v>
      </c>
      <c r="G460" s="40" t="s">
        <v>9915</v>
      </c>
      <c r="H460" s="40" t="s">
        <v>8173</v>
      </c>
      <c r="I460" s="39">
        <v>2</v>
      </c>
      <c r="J460" s="58">
        <v>44699</v>
      </c>
    </row>
    <row r="461" spans="4:10" ht="15.6" customHeight="1">
      <c r="D461" s="38">
        <v>459</v>
      </c>
      <c r="E461" s="39" t="s">
        <v>11114</v>
      </c>
      <c r="F461" s="40" t="s">
        <v>11115</v>
      </c>
      <c r="G461" s="40" t="s">
        <v>9915</v>
      </c>
      <c r="H461" s="40" t="s">
        <v>8173</v>
      </c>
      <c r="I461" s="39">
        <v>2</v>
      </c>
      <c r="J461" s="58">
        <v>44699</v>
      </c>
    </row>
    <row r="462" spans="4:10" ht="15.6" customHeight="1">
      <c r="D462" s="38">
        <v>460</v>
      </c>
      <c r="E462" s="39">
        <v>3087</v>
      </c>
      <c r="F462" s="40" t="s">
        <v>11116</v>
      </c>
      <c r="G462" s="40" t="s">
        <v>9963</v>
      </c>
      <c r="H462" s="40" t="s">
        <v>9965</v>
      </c>
      <c r="I462" s="39">
        <v>2</v>
      </c>
      <c r="J462" s="58">
        <v>44699</v>
      </c>
    </row>
    <row r="463" spans="4:10" ht="15.6" customHeight="1">
      <c r="D463" s="38">
        <v>461</v>
      </c>
      <c r="E463" s="39">
        <v>3289</v>
      </c>
      <c r="F463" s="40" t="s">
        <v>11117</v>
      </c>
      <c r="G463" s="40" t="s">
        <v>9963</v>
      </c>
      <c r="H463" s="40" t="s">
        <v>9965</v>
      </c>
      <c r="I463" s="39">
        <v>2</v>
      </c>
      <c r="J463" s="58">
        <v>44699</v>
      </c>
    </row>
    <row r="464" spans="4:10" ht="15.6" customHeight="1">
      <c r="D464" s="38">
        <v>462</v>
      </c>
      <c r="E464" s="39">
        <v>2411</v>
      </c>
      <c r="F464" s="40" t="s">
        <v>11118</v>
      </c>
      <c r="G464" s="40" t="s">
        <v>9963</v>
      </c>
      <c r="H464" s="40" t="s">
        <v>9965</v>
      </c>
      <c r="I464" s="39">
        <v>2</v>
      </c>
      <c r="J464" s="58">
        <v>44699</v>
      </c>
    </row>
    <row r="465" spans="4:10" ht="15.6" customHeight="1">
      <c r="D465" s="38">
        <v>463</v>
      </c>
      <c r="E465" s="39">
        <v>4603</v>
      </c>
      <c r="F465" s="40" t="s">
        <v>11119</v>
      </c>
      <c r="G465" s="40" t="s">
        <v>9989</v>
      </c>
      <c r="H465" s="40" t="s">
        <v>10637</v>
      </c>
      <c r="I465" s="39">
        <v>2</v>
      </c>
      <c r="J465" s="58">
        <v>44699</v>
      </c>
    </row>
    <row r="466" spans="4:10" ht="15.6" customHeight="1">
      <c r="D466" s="38">
        <v>464</v>
      </c>
      <c r="E466" s="39">
        <v>3839</v>
      </c>
      <c r="F466" s="40" t="s">
        <v>11120</v>
      </c>
      <c r="G466" s="40" t="s">
        <v>9989</v>
      </c>
      <c r="H466" s="40" t="s">
        <v>10637</v>
      </c>
      <c r="I466" s="39">
        <v>2</v>
      </c>
      <c r="J466" s="58">
        <v>44699</v>
      </c>
    </row>
    <row r="467" spans="4:10" ht="15.6" customHeight="1">
      <c r="D467" s="38">
        <v>465</v>
      </c>
      <c r="E467" s="39">
        <v>4296</v>
      </c>
      <c r="F467" s="40" t="s">
        <v>11121</v>
      </c>
      <c r="G467" s="40" t="s">
        <v>9973</v>
      </c>
      <c r="H467" s="40" t="s">
        <v>10156</v>
      </c>
      <c r="I467" s="39">
        <v>2</v>
      </c>
      <c r="J467" s="58">
        <v>44699</v>
      </c>
    </row>
    <row r="468" spans="4:10" ht="15.6" customHeight="1">
      <c r="D468" s="38">
        <v>466</v>
      </c>
      <c r="E468" s="39">
        <v>4250</v>
      </c>
      <c r="F468" s="40" t="s">
        <v>11122</v>
      </c>
      <c r="G468" s="40" t="s">
        <v>9973</v>
      </c>
      <c r="H468" s="40" t="s">
        <v>10156</v>
      </c>
      <c r="I468" s="39">
        <v>2</v>
      </c>
      <c r="J468" s="58">
        <v>44699</v>
      </c>
    </row>
    <row r="469" spans="4:10" ht="15.6" customHeight="1">
      <c r="D469" s="38">
        <v>467</v>
      </c>
      <c r="E469" s="39">
        <v>4170</v>
      </c>
      <c r="F469" s="40" t="s">
        <v>11123</v>
      </c>
      <c r="G469" s="40" t="s">
        <v>9973</v>
      </c>
      <c r="H469" s="40" t="s">
        <v>10156</v>
      </c>
      <c r="I469" s="39">
        <v>2</v>
      </c>
      <c r="J469" s="58">
        <v>44699</v>
      </c>
    </row>
    <row r="470" spans="4:10" ht="15.6" customHeight="1">
      <c r="D470" s="38">
        <v>468</v>
      </c>
      <c r="E470" s="39">
        <v>4199</v>
      </c>
      <c r="F470" s="40" t="s">
        <v>11124</v>
      </c>
      <c r="G470" s="40" t="s">
        <v>9915</v>
      </c>
      <c r="H470" s="40" t="s">
        <v>9928</v>
      </c>
      <c r="I470" s="39">
        <v>2</v>
      </c>
      <c r="J470" s="58">
        <v>44700</v>
      </c>
    </row>
    <row r="471" spans="4:10" ht="15.6" customHeight="1">
      <c r="D471" s="38">
        <v>469</v>
      </c>
      <c r="E471" s="39">
        <v>4227</v>
      </c>
      <c r="F471" s="40" t="s">
        <v>11125</v>
      </c>
      <c r="G471" s="40" t="s">
        <v>9915</v>
      </c>
      <c r="H471" s="40" t="s">
        <v>9928</v>
      </c>
      <c r="I471" s="39">
        <v>2</v>
      </c>
      <c r="J471" s="58">
        <v>44700</v>
      </c>
    </row>
    <row r="472" spans="4:10" ht="15.6" customHeight="1">
      <c r="D472" s="38">
        <v>470</v>
      </c>
      <c r="E472" s="39">
        <v>4898</v>
      </c>
      <c r="F472" s="40" t="s">
        <v>11126</v>
      </c>
      <c r="G472" s="40" t="s">
        <v>9915</v>
      </c>
      <c r="H472" s="40" t="s">
        <v>9928</v>
      </c>
      <c r="I472" s="39">
        <v>2</v>
      </c>
      <c r="J472" s="58">
        <v>44700</v>
      </c>
    </row>
    <row r="473" spans="4:10" ht="15.6" customHeight="1">
      <c r="D473" s="38">
        <v>471</v>
      </c>
      <c r="E473" s="39">
        <v>4108</v>
      </c>
      <c r="F473" s="40" t="s">
        <v>10512</v>
      </c>
      <c r="G473" s="40" t="s">
        <v>9915</v>
      </c>
      <c r="H473" s="40" t="s">
        <v>8173</v>
      </c>
      <c r="I473" s="39">
        <v>2</v>
      </c>
      <c r="J473" s="58">
        <v>44700</v>
      </c>
    </row>
    <row r="474" spans="4:10" ht="15.6" customHeight="1">
      <c r="D474" s="38">
        <v>472</v>
      </c>
      <c r="E474" s="39">
        <v>3062</v>
      </c>
      <c r="F474" s="40" t="s">
        <v>11127</v>
      </c>
      <c r="G474" s="40" t="s">
        <v>9915</v>
      </c>
      <c r="H474" s="40" t="s">
        <v>8173</v>
      </c>
      <c r="I474" s="39">
        <v>2</v>
      </c>
      <c r="J474" s="58">
        <v>44700</v>
      </c>
    </row>
    <row r="475" spans="4:10" ht="15.6" customHeight="1">
      <c r="D475" s="38">
        <v>473</v>
      </c>
      <c r="E475" s="39">
        <v>4574</v>
      </c>
      <c r="F475" s="40" t="s">
        <v>11128</v>
      </c>
      <c r="G475" s="40" t="s">
        <v>9915</v>
      </c>
      <c r="H475" s="40" t="s">
        <v>8173</v>
      </c>
      <c r="I475" s="39">
        <v>2</v>
      </c>
      <c r="J475" s="58">
        <v>44700</v>
      </c>
    </row>
    <row r="476" spans="4:10" ht="15.6" customHeight="1">
      <c r="D476" s="38">
        <v>474</v>
      </c>
      <c r="E476" s="39" t="s">
        <v>1533</v>
      </c>
      <c r="F476" s="40" t="s">
        <v>11129</v>
      </c>
      <c r="G476" s="40" t="s">
        <v>9963</v>
      </c>
      <c r="H476" s="40" t="s">
        <v>9965</v>
      </c>
      <c r="I476" s="39">
        <v>2</v>
      </c>
      <c r="J476" s="58">
        <v>44700</v>
      </c>
    </row>
    <row r="477" spans="4:10" ht="15.6" customHeight="1">
      <c r="D477" s="38">
        <v>475</v>
      </c>
      <c r="E477" s="39">
        <v>4497</v>
      </c>
      <c r="F477" s="40" t="s">
        <v>11130</v>
      </c>
      <c r="G477" s="40" t="s">
        <v>9963</v>
      </c>
      <c r="H477" s="40" t="s">
        <v>9965</v>
      </c>
      <c r="I477" s="39">
        <v>2</v>
      </c>
      <c r="J477" s="58">
        <v>44700</v>
      </c>
    </row>
    <row r="478" spans="4:10" ht="15.6" customHeight="1">
      <c r="D478" s="38">
        <v>476</v>
      </c>
      <c r="E478" s="39">
        <v>2713</v>
      </c>
      <c r="F478" s="40" t="s">
        <v>11131</v>
      </c>
      <c r="G478" s="40" t="s">
        <v>9963</v>
      </c>
      <c r="H478" s="40" t="s">
        <v>9965</v>
      </c>
      <c r="I478" s="39">
        <v>2</v>
      </c>
      <c r="J478" s="58">
        <v>44700</v>
      </c>
    </row>
    <row r="479" spans="4:10" ht="15.6" customHeight="1">
      <c r="D479" s="38">
        <v>477</v>
      </c>
      <c r="E479" s="39">
        <v>4370</v>
      </c>
      <c r="F479" s="40" t="s">
        <v>11132</v>
      </c>
      <c r="G479" s="40" t="s">
        <v>9973</v>
      </c>
      <c r="H479" s="40" t="s">
        <v>10477</v>
      </c>
      <c r="I479" s="39">
        <v>2</v>
      </c>
      <c r="J479" s="58">
        <v>44700</v>
      </c>
    </row>
    <row r="480" spans="4:10" ht="15.6" customHeight="1">
      <c r="D480" s="38">
        <v>478</v>
      </c>
      <c r="E480" s="39" t="s">
        <v>10623</v>
      </c>
      <c r="F480" s="40" t="s">
        <v>10624</v>
      </c>
      <c r="G480" s="40" t="s">
        <v>8680</v>
      </c>
      <c r="H480" s="40" t="s">
        <v>10108</v>
      </c>
      <c r="I480" s="39">
        <v>2</v>
      </c>
      <c r="J480" s="58">
        <v>44704</v>
      </c>
    </row>
    <row r="481" spans="4:10" ht="15.6" customHeight="1">
      <c r="D481" s="38">
        <v>479</v>
      </c>
      <c r="E481" s="39" t="s">
        <v>11133</v>
      </c>
      <c r="F481" s="40" t="s">
        <v>11134</v>
      </c>
      <c r="G481" s="40" t="s">
        <v>8680</v>
      </c>
      <c r="H481" s="40" t="s">
        <v>10108</v>
      </c>
      <c r="I481" s="39">
        <v>2</v>
      </c>
      <c r="J481" s="58">
        <v>44704</v>
      </c>
    </row>
    <row r="482" spans="4:10" ht="15.6" customHeight="1">
      <c r="D482" s="38">
        <v>480</v>
      </c>
      <c r="E482" s="39">
        <v>2189</v>
      </c>
      <c r="F482" s="40" t="s">
        <v>11135</v>
      </c>
      <c r="G482" s="40" t="s">
        <v>8680</v>
      </c>
      <c r="H482" s="40" t="s">
        <v>10108</v>
      </c>
      <c r="I482" s="39">
        <v>2</v>
      </c>
      <c r="J482" s="58">
        <v>44704</v>
      </c>
    </row>
    <row r="483" spans="4:10" ht="15.6" customHeight="1">
      <c r="D483" s="38">
        <v>481</v>
      </c>
      <c r="E483" s="39">
        <v>4884</v>
      </c>
      <c r="F483" s="40" t="s">
        <v>11136</v>
      </c>
      <c r="G483" s="40" t="s">
        <v>9915</v>
      </c>
      <c r="H483" s="40" t="s">
        <v>8173</v>
      </c>
      <c r="I483" s="39">
        <v>2</v>
      </c>
      <c r="J483" s="58">
        <v>44704</v>
      </c>
    </row>
    <row r="484" spans="4:10" ht="15.6" customHeight="1">
      <c r="D484" s="38">
        <v>482</v>
      </c>
      <c r="E484" s="39">
        <v>4418</v>
      </c>
      <c r="F484" s="40" t="s">
        <v>11137</v>
      </c>
      <c r="G484" s="40" t="s">
        <v>9915</v>
      </c>
      <c r="H484" s="40" t="s">
        <v>8173</v>
      </c>
      <c r="I484" s="39">
        <v>2</v>
      </c>
      <c r="J484" s="58">
        <v>44704</v>
      </c>
    </row>
    <row r="485" spans="4:10" ht="15.6" customHeight="1">
      <c r="D485" s="38">
        <v>483</v>
      </c>
      <c r="E485" s="39" t="s">
        <v>11138</v>
      </c>
      <c r="F485" s="40" t="s">
        <v>11139</v>
      </c>
      <c r="G485" s="40" t="s">
        <v>9915</v>
      </c>
      <c r="H485" s="40" t="s">
        <v>8173</v>
      </c>
      <c r="I485" s="39">
        <v>2</v>
      </c>
      <c r="J485" s="58">
        <v>44704</v>
      </c>
    </row>
    <row r="486" spans="4:10" ht="15.6" customHeight="1">
      <c r="D486" s="38">
        <v>484</v>
      </c>
      <c r="E486" s="39">
        <v>4157</v>
      </c>
      <c r="F486" s="40" t="s">
        <v>11140</v>
      </c>
      <c r="G486" s="40" t="s">
        <v>9963</v>
      </c>
      <c r="H486" s="40" t="s">
        <v>9965</v>
      </c>
      <c r="I486" s="39">
        <v>2</v>
      </c>
      <c r="J486" s="58">
        <v>44704</v>
      </c>
    </row>
    <row r="487" spans="4:10" ht="15.6" customHeight="1">
      <c r="D487" s="38">
        <v>485</v>
      </c>
      <c r="E487" s="39">
        <v>3028</v>
      </c>
      <c r="F487" s="40" t="s">
        <v>11141</v>
      </c>
      <c r="G487" s="40" t="s">
        <v>9963</v>
      </c>
      <c r="H487" s="40" t="s">
        <v>9965</v>
      </c>
      <c r="I487" s="39">
        <v>2</v>
      </c>
      <c r="J487" s="58">
        <v>44704</v>
      </c>
    </row>
    <row r="488" spans="4:10" ht="15.6" customHeight="1">
      <c r="D488" s="38">
        <v>486</v>
      </c>
      <c r="E488" s="39">
        <v>3739</v>
      </c>
      <c r="F488" s="40" t="s">
        <v>11142</v>
      </c>
      <c r="G488" s="40" t="s">
        <v>9963</v>
      </c>
      <c r="H488" s="40" t="s">
        <v>9965</v>
      </c>
      <c r="I488" s="39">
        <v>2</v>
      </c>
      <c r="J488" s="58">
        <v>44704</v>
      </c>
    </row>
    <row r="489" spans="4:10" ht="15.6" customHeight="1">
      <c r="D489" s="38">
        <v>487</v>
      </c>
      <c r="E489" s="39">
        <v>4816</v>
      </c>
      <c r="F489" s="40" t="s">
        <v>11143</v>
      </c>
      <c r="G489" s="40" t="s">
        <v>9989</v>
      </c>
      <c r="H489" s="40" t="s">
        <v>10637</v>
      </c>
      <c r="I489" s="39">
        <v>2</v>
      </c>
      <c r="J489" s="58">
        <v>44704</v>
      </c>
    </row>
    <row r="490" spans="4:10" ht="15.6" customHeight="1">
      <c r="D490" s="38">
        <v>488</v>
      </c>
      <c r="E490" s="39">
        <v>3613</v>
      </c>
      <c r="F490" s="40" t="s">
        <v>11144</v>
      </c>
      <c r="G490" s="40" t="s">
        <v>9973</v>
      </c>
      <c r="H490" s="40" t="s">
        <v>10477</v>
      </c>
      <c r="I490" s="39">
        <v>2</v>
      </c>
      <c r="J490" s="58">
        <v>44704</v>
      </c>
    </row>
    <row r="491" spans="4:10" ht="15.6" customHeight="1">
      <c r="D491" s="38">
        <v>489</v>
      </c>
      <c r="E491" s="39">
        <v>3672</v>
      </c>
      <c r="F491" s="40" t="s">
        <v>11145</v>
      </c>
      <c r="G491" s="40" t="s">
        <v>9973</v>
      </c>
      <c r="H491" s="40" t="s">
        <v>10156</v>
      </c>
      <c r="I491" s="39">
        <v>2</v>
      </c>
      <c r="J491" s="58">
        <v>44704</v>
      </c>
    </row>
    <row r="492" spans="4:10" ht="15.6" customHeight="1">
      <c r="D492" s="38">
        <v>490</v>
      </c>
      <c r="E492" s="39">
        <v>3513</v>
      </c>
      <c r="F492" s="40" t="s">
        <v>11146</v>
      </c>
      <c r="G492" s="40" t="s">
        <v>9973</v>
      </c>
      <c r="H492" s="40" t="s">
        <v>10156</v>
      </c>
      <c r="I492" s="39">
        <v>2</v>
      </c>
      <c r="J492" s="58">
        <v>44704</v>
      </c>
    </row>
    <row r="493" spans="4:10" ht="15.6" customHeight="1">
      <c r="D493" s="38">
        <v>491</v>
      </c>
      <c r="E493" s="39">
        <v>2312</v>
      </c>
      <c r="F493" s="40" t="s">
        <v>11147</v>
      </c>
      <c r="G493" s="40" t="s">
        <v>8680</v>
      </c>
      <c r="H493" s="40" t="s">
        <v>10108</v>
      </c>
      <c r="I493" s="39">
        <v>2</v>
      </c>
      <c r="J493" s="58">
        <v>44705</v>
      </c>
    </row>
    <row r="494" spans="4:10" ht="15.6" customHeight="1">
      <c r="D494" s="38">
        <v>492</v>
      </c>
      <c r="E494" s="39">
        <v>2642</v>
      </c>
      <c r="F494" s="40" t="s">
        <v>11148</v>
      </c>
      <c r="G494" s="40" t="s">
        <v>8680</v>
      </c>
      <c r="H494" s="40" t="s">
        <v>10108</v>
      </c>
      <c r="I494" s="39">
        <v>2</v>
      </c>
      <c r="J494" s="58">
        <v>44705</v>
      </c>
    </row>
    <row r="495" spans="4:10" ht="15.6" customHeight="1">
      <c r="D495" s="38">
        <v>493</v>
      </c>
      <c r="E495" s="39">
        <v>2912</v>
      </c>
      <c r="F495" s="40" t="s">
        <v>11149</v>
      </c>
      <c r="G495" s="40" t="s">
        <v>8680</v>
      </c>
      <c r="H495" s="40" t="s">
        <v>10108</v>
      </c>
      <c r="I495" s="39">
        <v>2</v>
      </c>
      <c r="J495" s="58">
        <v>44705</v>
      </c>
    </row>
    <row r="496" spans="4:10" ht="15.6" customHeight="1">
      <c r="D496" s="38">
        <v>494</v>
      </c>
      <c r="E496" s="39">
        <v>3785</v>
      </c>
      <c r="F496" s="40" t="s">
        <v>1169</v>
      </c>
      <c r="G496" s="40" t="s">
        <v>8680</v>
      </c>
      <c r="H496" s="40" t="s">
        <v>11</v>
      </c>
      <c r="I496" s="39">
        <v>2</v>
      </c>
      <c r="J496" s="58">
        <v>44705</v>
      </c>
    </row>
    <row r="497" spans="4:10" ht="15.6" customHeight="1">
      <c r="D497" s="38">
        <v>495</v>
      </c>
      <c r="E497" s="39">
        <v>2492</v>
      </c>
      <c r="F497" s="40" t="s">
        <v>10664</v>
      </c>
      <c r="G497" s="40" t="s">
        <v>8680</v>
      </c>
      <c r="H497" s="40" t="s">
        <v>11</v>
      </c>
      <c r="I497" s="39">
        <v>2</v>
      </c>
      <c r="J497" s="58">
        <v>44705</v>
      </c>
    </row>
    <row r="498" spans="4:10" ht="15.6" customHeight="1">
      <c r="D498" s="38">
        <v>496</v>
      </c>
      <c r="E498" s="39">
        <v>2743</v>
      </c>
      <c r="F498" s="40" t="s">
        <v>11150</v>
      </c>
      <c r="G498" s="40" t="s">
        <v>8680</v>
      </c>
      <c r="H498" s="40" t="s">
        <v>11</v>
      </c>
      <c r="I498" s="39">
        <v>2</v>
      </c>
      <c r="J498" s="58">
        <v>44705</v>
      </c>
    </row>
    <row r="499" spans="4:10" ht="15.6" customHeight="1">
      <c r="D499" s="38">
        <v>497</v>
      </c>
      <c r="E499" s="39">
        <v>4208</v>
      </c>
      <c r="F499" s="40" t="s">
        <v>1157</v>
      </c>
      <c r="G499" s="40" t="s">
        <v>8680</v>
      </c>
      <c r="H499" s="40" t="s">
        <v>11</v>
      </c>
      <c r="I499" s="39">
        <v>2</v>
      </c>
      <c r="J499" s="58">
        <v>44705</v>
      </c>
    </row>
    <row r="500" spans="4:10" ht="15.6" customHeight="1">
      <c r="D500" s="38">
        <v>498</v>
      </c>
      <c r="E500" s="39">
        <v>3933</v>
      </c>
      <c r="F500" s="40" t="s">
        <v>11151</v>
      </c>
      <c r="G500" s="40" t="s">
        <v>9963</v>
      </c>
      <c r="H500" s="40" t="s">
        <v>11023</v>
      </c>
      <c r="I500" s="39">
        <v>2</v>
      </c>
      <c r="J500" s="58">
        <v>44705</v>
      </c>
    </row>
    <row r="501" spans="4:10" ht="15.6" customHeight="1">
      <c r="D501" s="38">
        <v>499</v>
      </c>
      <c r="E501" s="39">
        <v>3872</v>
      </c>
      <c r="F501" s="40" t="s">
        <v>11152</v>
      </c>
      <c r="G501" s="40" t="s">
        <v>9963</v>
      </c>
      <c r="H501" s="40" t="s">
        <v>11023</v>
      </c>
      <c r="I501" s="39">
        <v>2</v>
      </c>
      <c r="J501" s="58">
        <v>44705</v>
      </c>
    </row>
    <row r="502" spans="4:10" ht="15.6" customHeight="1">
      <c r="D502" s="38">
        <v>500</v>
      </c>
      <c r="E502" s="39">
        <v>3575</v>
      </c>
      <c r="F502" s="40" t="s">
        <v>11153</v>
      </c>
      <c r="G502" s="40" t="s">
        <v>9963</v>
      </c>
      <c r="H502" s="40" t="s">
        <v>11023</v>
      </c>
      <c r="I502" s="39">
        <v>2</v>
      </c>
      <c r="J502" s="58">
        <v>44705</v>
      </c>
    </row>
    <row r="503" spans="4:10" ht="15.6" customHeight="1">
      <c r="D503" s="38">
        <v>501</v>
      </c>
      <c r="E503" s="39">
        <v>3792</v>
      </c>
      <c r="F503" s="40" t="s">
        <v>11154</v>
      </c>
      <c r="G503" s="40" t="s">
        <v>9989</v>
      </c>
      <c r="H503" s="40" t="s">
        <v>11155</v>
      </c>
      <c r="I503" s="39">
        <v>2</v>
      </c>
      <c r="J503" s="58">
        <v>44705</v>
      </c>
    </row>
    <row r="504" spans="4:10" ht="15.6" customHeight="1">
      <c r="D504" s="38">
        <v>502</v>
      </c>
      <c r="E504" s="39">
        <v>3572</v>
      </c>
      <c r="F504" s="40" t="s">
        <v>11156</v>
      </c>
      <c r="G504" s="40" t="s">
        <v>9989</v>
      </c>
      <c r="H504" s="40" t="s">
        <v>11155</v>
      </c>
      <c r="I504" s="39">
        <v>2</v>
      </c>
      <c r="J504" s="58">
        <v>44705</v>
      </c>
    </row>
    <row r="505" spans="4:10" ht="15.6" customHeight="1">
      <c r="D505" s="38">
        <v>503</v>
      </c>
      <c r="E505" s="39">
        <v>4431</v>
      </c>
      <c r="F505" s="40" t="s">
        <v>11157</v>
      </c>
      <c r="G505" s="40" t="s">
        <v>9989</v>
      </c>
      <c r="H505" s="40" t="s">
        <v>11158</v>
      </c>
      <c r="I505" s="39">
        <v>2</v>
      </c>
      <c r="J505" s="58">
        <v>44705</v>
      </c>
    </row>
    <row r="506" spans="4:10" ht="15.6" customHeight="1">
      <c r="D506" s="38">
        <v>504</v>
      </c>
      <c r="E506" s="39">
        <v>4771</v>
      </c>
      <c r="F506" s="40" t="s">
        <v>11159</v>
      </c>
      <c r="G506" s="40" t="s">
        <v>9973</v>
      </c>
      <c r="H506" s="40" t="s">
        <v>11000</v>
      </c>
      <c r="I506" s="39">
        <v>2</v>
      </c>
      <c r="J506" s="58">
        <v>44705</v>
      </c>
    </row>
    <row r="507" spans="4:10" ht="15.6" customHeight="1">
      <c r="D507" s="38">
        <v>505</v>
      </c>
      <c r="E507" s="39">
        <v>4557</v>
      </c>
      <c r="F507" s="40" t="s">
        <v>11160</v>
      </c>
      <c r="G507" s="40" t="s">
        <v>9973</v>
      </c>
      <c r="H507" s="40" t="s">
        <v>11000</v>
      </c>
      <c r="I507" s="39">
        <v>2</v>
      </c>
      <c r="J507" s="58">
        <v>44705</v>
      </c>
    </row>
    <row r="508" spans="4:10" ht="15.6" customHeight="1">
      <c r="D508" s="38">
        <v>506</v>
      </c>
      <c r="E508" s="39">
        <v>4491</v>
      </c>
      <c r="F508" s="40" t="s">
        <v>11161</v>
      </c>
      <c r="G508" s="40" t="s">
        <v>9973</v>
      </c>
      <c r="H508" s="40" t="s">
        <v>11000</v>
      </c>
      <c r="I508" s="39">
        <v>2</v>
      </c>
      <c r="J508" s="58">
        <v>44705</v>
      </c>
    </row>
    <row r="509" spans="4:10" ht="15.6" customHeight="1">
      <c r="D509" s="38">
        <v>507</v>
      </c>
      <c r="E509" s="39">
        <v>4512</v>
      </c>
      <c r="F509" s="40" t="s">
        <v>11162</v>
      </c>
      <c r="G509" s="40" t="s">
        <v>8680</v>
      </c>
      <c r="H509" s="40" t="s">
        <v>10108</v>
      </c>
      <c r="I509" s="39">
        <v>2</v>
      </c>
      <c r="J509" s="58">
        <v>44706</v>
      </c>
    </row>
    <row r="510" spans="4:10" ht="15.6" customHeight="1">
      <c r="D510" s="38">
        <v>508</v>
      </c>
      <c r="E510" s="39">
        <v>4144</v>
      </c>
      <c r="F510" s="40" t="s">
        <v>1042</v>
      </c>
      <c r="G510" s="40" t="s">
        <v>8680</v>
      </c>
      <c r="H510" s="40" t="s">
        <v>11</v>
      </c>
      <c r="I510" s="39">
        <v>2</v>
      </c>
      <c r="J510" s="58">
        <v>44706</v>
      </c>
    </row>
    <row r="511" spans="4:10" ht="15.6" customHeight="1">
      <c r="D511" s="38">
        <v>509</v>
      </c>
      <c r="E511" s="39">
        <v>2362</v>
      </c>
      <c r="F511" s="40" t="s">
        <v>11163</v>
      </c>
      <c r="G511" s="40" t="s">
        <v>8680</v>
      </c>
      <c r="H511" s="40" t="s">
        <v>11</v>
      </c>
      <c r="I511" s="39">
        <v>2</v>
      </c>
      <c r="J511" s="58">
        <v>44706</v>
      </c>
    </row>
    <row r="512" spans="4:10" ht="15.6" customHeight="1">
      <c r="D512" s="38">
        <v>510</v>
      </c>
      <c r="E512" s="39">
        <v>3938</v>
      </c>
      <c r="F512" s="40" t="s">
        <v>10295</v>
      </c>
      <c r="G512" s="40" t="s">
        <v>8680</v>
      </c>
      <c r="H512" s="40" t="s">
        <v>11</v>
      </c>
      <c r="I512" s="39">
        <v>2</v>
      </c>
      <c r="J512" s="58">
        <v>44706</v>
      </c>
    </row>
    <row r="513" spans="4:10" ht="15.6" customHeight="1">
      <c r="D513" s="38">
        <v>511</v>
      </c>
      <c r="E513" s="39">
        <v>2920</v>
      </c>
      <c r="F513" s="40" t="s">
        <v>11164</v>
      </c>
      <c r="G513" s="40" t="s">
        <v>9963</v>
      </c>
      <c r="H513" s="40" t="s">
        <v>11023</v>
      </c>
      <c r="I513" s="39">
        <v>2</v>
      </c>
      <c r="J513" s="58">
        <v>44706</v>
      </c>
    </row>
    <row r="514" spans="4:10" ht="15.6" customHeight="1">
      <c r="D514" s="38">
        <v>512</v>
      </c>
      <c r="E514" s="39">
        <v>2865</v>
      </c>
      <c r="F514" s="40" t="s">
        <v>11165</v>
      </c>
      <c r="G514" s="40" t="s">
        <v>9963</v>
      </c>
      <c r="H514" s="40" t="s">
        <v>11023</v>
      </c>
      <c r="I514" s="39">
        <v>2</v>
      </c>
      <c r="J514" s="58">
        <v>44706</v>
      </c>
    </row>
    <row r="515" spans="4:10" ht="15.6" customHeight="1">
      <c r="D515" s="38">
        <v>513</v>
      </c>
      <c r="E515" s="39">
        <v>4202</v>
      </c>
      <c r="F515" s="40" t="s">
        <v>11166</v>
      </c>
      <c r="G515" s="40" t="s">
        <v>9963</v>
      </c>
      <c r="H515" s="40" t="s">
        <v>11023</v>
      </c>
      <c r="I515" s="39">
        <v>2</v>
      </c>
      <c r="J515" s="58">
        <v>44706</v>
      </c>
    </row>
    <row r="516" spans="4:10" ht="15.6" customHeight="1">
      <c r="D516" s="38">
        <v>514</v>
      </c>
      <c r="E516" s="39">
        <v>4631</v>
      </c>
      <c r="F516" s="40" t="s">
        <v>11167</v>
      </c>
      <c r="G516" s="40" t="s">
        <v>9989</v>
      </c>
      <c r="H516" s="40" t="s">
        <v>11168</v>
      </c>
      <c r="I516" s="39">
        <v>2</v>
      </c>
      <c r="J516" s="58">
        <v>44706</v>
      </c>
    </row>
    <row r="517" spans="4:10" ht="15.6" customHeight="1">
      <c r="D517" s="38">
        <v>515</v>
      </c>
      <c r="E517" s="39">
        <v>3090</v>
      </c>
      <c r="F517" s="40" t="s">
        <v>11169</v>
      </c>
      <c r="G517" s="40" t="s">
        <v>9989</v>
      </c>
      <c r="H517" s="40" t="s">
        <v>11168</v>
      </c>
      <c r="I517" s="39">
        <v>2</v>
      </c>
      <c r="J517" s="58">
        <v>44706</v>
      </c>
    </row>
    <row r="518" spans="4:10" ht="15.6" customHeight="1">
      <c r="D518" s="38">
        <v>516</v>
      </c>
      <c r="E518" s="39" t="s">
        <v>11170</v>
      </c>
      <c r="F518" s="40" t="s">
        <v>11171</v>
      </c>
      <c r="G518" s="40" t="s">
        <v>9973</v>
      </c>
      <c r="H518" s="40" t="s">
        <v>11172</v>
      </c>
      <c r="I518" s="39">
        <v>2</v>
      </c>
      <c r="J518" s="58">
        <v>44706</v>
      </c>
    </row>
    <row r="519" spans="4:10" ht="15.6" customHeight="1">
      <c r="D519" s="38">
        <v>517</v>
      </c>
      <c r="E519" s="39">
        <v>4634</v>
      </c>
      <c r="F519" s="40" t="s">
        <v>11173</v>
      </c>
      <c r="G519" s="40" t="s">
        <v>9973</v>
      </c>
      <c r="H519" s="40" t="s">
        <v>11172</v>
      </c>
      <c r="I519" s="39">
        <v>2</v>
      </c>
      <c r="J519" s="58">
        <v>44706</v>
      </c>
    </row>
    <row r="520" spans="4:10" ht="15.6" customHeight="1">
      <c r="D520" s="38">
        <v>518</v>
      </c>
      <c r="E520" s="39">
        <v>4566</v>
      </c>
      <c r="F520" s="40" t="s">
        <v>11174</v>
      </c>
      <c r="G520" s="40" t="s">
        <v>9973</v>
      </c>
      <c r="H520" s="40" t="s">
        <v>11172</v>
      </c>
      <c r="I520" s="39">
        <v>2</v>
      </c>
      <c r="J520" s="58">
        <v>44706</v>
      </c>
    </row>
    <row r="521" spans="4:10" ht="15.6" customHeight="1">
      <c r="D521" s="38">
        <v>519</v>
      </c>
      <c r="E521" s="39">
        <v>4837</v>
      </c>
      <c r="F521" s="40" t="s">
        <v>11175</v>
      </c>
      <c r="G521" s="40" t="s">
        <v>8680</v>
      </c>
      <c r="H521" s="40" t="s">
        <v>10108</v>
      </c>
      <c r="I521" s="39">
        <v>2</v>
      </c>
      <c r="J521" s="58">
        <v>44707</v>
      </c>
    </row>
    <row r="522" spans="4:10" ht="15.6" customHeight="1">
      <c r="D522" s="38">
        <v>520</v>
      </c>
      <c r="E522" s="39">
        <v>4950</v>
      </c>
      <c r="F522" s="40" t="s">
        <v>11176</v>
      </c>
      <c r="G522" s="40" t="s">
        <v>8680</v>
      </c>
      <c r="H522" s="40" t="s">
        <v>10108</v>
      </c>
      <c r="I522" s="39">
        <v>2</v>
      </c>
      <c r="J522" s="58">
        <v>44707</v>
      </c>
    </row>
    <row r="523" spans="4:10" ht="15.6" customHeight="1">
      <c r="D523" s="38">
        <v>521</v>
      </c>
      <c r="E523" s="39">
        <v>4568</v>
      </c>
      <c r="F523" s="40" t="s">
        <v>10485</v>
      </c>
      <c r="G523" s="40" t="s">
        <v>8680</v>
      </c>
      <c r="H523" s="40" t="s">
        <v>10108</v>
      </c>
      <c r="I523" s="39">
        <v>2</v>
      </c>
      <c r="J523" s="58">
        <v>44707</v>
      </c>
    </row>
    <row r="524" spans="4:10" ht="15.6" customHeight="1">
      <c r="D524" s="38">
        <v>522</v>
      </c>
      <c r="E524" s="39">
        <v>4228</v>
      </c>
      <c r="F524" s="40" t="s">
        <v>11177</v>
      </c>
      <c r="G524" s="40" t="s">
        <v>8680</v>
      </c>
      <c r="H524" s="40" t="s">
        <v>11</v>
      </c>
      <c r="I524" s="39">
        <v>2</v>
      </c>
      <c r="J524" s="58">
        <v>44707</v>
      </c>
    </row>
    <row r="525" spans="4:10" ht="15.6" customHeight="1">
      <c r="D525" s="38">
        <v>523</v>
      </c>
      <c r="E525" s="39">
        <v>4237</v>
      </c>
      <c r="F525" s="40" t="s">
        <v>11178</v>
      </c>
      <c r="G525" s="40" t="s">
        <v>8680</v>
      </c>
      <c r="H525" s="40" t="s">
        <v>11</v>
      </c>
      <c r="I525" s="39">
        <v>2</v>
      </c>
      <c r="J525" s="58">
        <v>44707</v>
      </c>
    </row>
    <row r="526" spans="4:10" ht="15.6" customHeight="1">
      <c r="D526" s="38">
        <v>524</v>
      </c>
      <c r="E526" s="39">
        <v>4194</v>
      </c>
      <c r="F526" s="40" t="s">
        <v>11179</v>
      </c>
      <c r="G526" s="40" t="s">
        <v>8680</v>
      </c>
      <c r="H526" s="40" t="s">
        <v>11</v>
      </c>
      <c r="I526" s="39">
        <v>2</v>
      </c>
      <c r="J526" s="58">
        <v>44707</v>
      </c>
    </row>
    <row r="527" spans="4:10" ht="15.6" customHeight="1">
      <c r="D527" s="38">
        <v>525</v>
      </c>
      <c r="E527" s="39">
        <v>2893</v>
      </c>
      <c r="F527" s="40" t="s">
        <v>11180</v>
      </c>
      <c r="G527" s="40" t="s">
        <v>9963</v>
      </c>
      <c r="H527" s="40" t="s">
        <v>11023</v>
      </c>
      <c r="I527" s="39">
        <v>2</v>
      </c>
      <c r="J527" s="58">
        <v>44707</v>
      </c>
    </row>
    <row r="528" spans="4:10" ht="15.6" customHeight="1">
      <c r="D528" s="38">
        <v>526</v>
      </c>
      <c r="E528" s="39">
        <v>4304</v>
      </c>
      <c r="F528" s="40" t="s">
        <v>11181</v>
      </c>
      <c r="G528" s="40" t="s">
        <v>9963</v>
      </c>
      <c r="H528" s="40" t="s">
        <v>11023</v>
      </c>
      <c r="I528" s="39">
        <v>2</v>
      </c>
      <c r="J528" s="58">
        <v>44707</v>
      </c>
    </row>
    <row r="529" spans="4:11" ht="15.6" customHeight="1">
      <c r="D529" s="38">
        <v>527</v>
      </c>
      <c r="E529" s="39">
        <v>3451</v>
      </c>
      <c r="F529" s="40" t="s">
        <v>11182</v>
      </c>
      <c r="G529" s="40" t="s">
        <v>9963</v>
      </c>
      <c r="H529" s="40" t="s">
        <v>11023</v>
      </c>
      <c r="I529" s="39">
        <v>2</v>
      </c>
      <c r="J529" s="58">
        <v>44707</v>
      </c>
    </row>
    <row r="530" spans="4:11" ht="15.6" customHeight="1">
      <c r="D530" s="38">
        <v>528</v>
      </c>
      <c r="E530" s="39">
        <v>2603</v>
      </c>
      <c r="F530" s="40" t="s">
        <v>11183</v>
      </c>
      <c r="G530" s="40" t="s">
        <v>9936</v>
      </c>
      <c r="H530" s="40" t="s">
        <v>11184</v>
      </c>
      <c r="I530" s="39">
        <v>2</v>
      </c>
      <c r="J530" s="58">
        <v>44707</v>
      </c>
    </row>
    <row r="531" spans="4:11" ht="15.6" customHeight="1">
      <c r="D531" s="38">
        <v>529</v>
      </c>
      <c r="E531" s="39">
        <v>3321</v>
      </c>
      <c r="F531" s="40" t="s">
        <v>11185</v>
      </c>
      <c r="G531" s="40" t="s">
        <v>9936</v>
      </c>
      <c r="H531" s="40" t="s">
        <v>11184</v>
      </c>
      <c r="I531" s="39">
        <v>2</v>
      </c>
      <c r="J531" s="58">
        <v>44707</v>
      </c>
    </row>
    <row r="532" spans="4:11" ht="15.6" customHeight="1">
      <c r="D532" s="38">
        <v>530</v>
      </c>
      <c r="E532" s="39">
        <v>4909</v>
      </c>
      <c r="F532" s="40" t="s">
        <v>11186</v>
      </c>
      <c r="G532" s="40" t="s">
        <v>9936</v>
      </c>
      <c r="H532" s="40" t="s">
        <v>11184</v>
      </c>
      <c r="I532" s="39">
        <v>2</v>
      </c>
      <c r="J532" s="58">
        <v>44707</v>
      </c>
    </row>
    <row r="533" spans="4:11" ht="15.6" customHeight="1">
      <c r="D533" s="38">
        <v>531</v>
      </c>
      <c r="E533" s="39">
        <v>4354</v>
      </c>
      <c r="F533" s="40" t="s">
        <v>11187</v>
      </c>
      <c r="G533" s="40" t="s">
        <v>9973</v>
      </c>
      <c r="H533" s="40" t="s">
        <v>11172</v>
      </c>
      <c r="I533" s="39">
        <v>2</v>
      </c>
      <c r="J533" s="58">
        <v>44707</v>
      </c>
    </row>
    <row r="534" spans="4:11" ht="15.6" customHeight="1">
      <c r="D534" s="38">
        <v>532</v>
      </c>
      <c r="E534" s="39">
        <v>4195</v>
      </c>
      <c r="F534" s="40" t="s">
        <v>11188</v>
      </c>
      <c r="G534" s="40" t="s">
        <v>9973</v>
      </c>
      <c r="H534" s="40" t="s">
        <v>11172</v>
      </c>
      <c r="I534" s="39">
        <v>2</v>
      </c>
      <c r="J534" s="58">
        <v>44707</v>
      </c>
    </row>
    <row r="535" spans="4:11" ht="15.6" customHeight="1">
      <c r="D535" s="38">
        <v>533</v>
      </c>
      <c r="E535" s="39">
        <v>4086</v>
      </c>
      <c r="F535" s="40" t="s">
        <v>11189</v>
      </c>
      <c r="G535" s="40" t="s">
        <v>9973</v>
      </c>
      <c r="H535" s="40" t="s">
        <v>11172</v>
      </c>
      <c r="I535" s="39">
        <v>2</v>
      </c>
      <c r="J535" s="58">
        <v>44707</v>
      </c>
    </row>
    <row r="536" spans="4:11" ht="15.6" customHeight="1">
      <c r="D536" s="38">
        <v>534</v>
      </c>
      <c r="E536" s="62" t="s">
        <v>11190</v>
      </c>
      <c r="F536" s="63" t="s">
        <v>11191</v>
      </c>
      <c r="G536" s="63" t="s">
        <v>9915</v>
      </c>
      <c r="H536" s="63" t="s">
        <v>11192</v>
      </c>
      <c r="I536" s="62">
        <v>2</v>
      </c>
      <c r="J536" s="58">
        <v>44708</v>
      </c>
    </row>
    <row r="537" spans="4:11" ht="15.6" customHeight="1">
      <c r="D537" s="38">
        <v>535</v>
      </c>
      <c r="E537" s="62" t="s">
        <v>11193</v>
      </c>
      <c r="F537" s="63" t="s">
        <v>11194</v>
      </c>
      <c r="G537" s="63" t="s">
        <v>9915</v>
      </c>
      <c r="H537" s="63" t="s">
        <v>11192</v>
      </c>
      <c r="I537" s="62">
        <v>2</v>
      </c>
      <c r="J537" s="58">
        <v>44708</v>
      </c>
    </row>
    <row r="538" spans="4:11" ht="15.6" customHeight="1">
      <c r="D538" s="38">
        <v>536</v>
      </c>
      <c r="E538" s="62">
        <v>2638</v>
      </c>
      <c r="F538" s="63" t="s">
        <v>11195</v>
      </c>
      <c r="G538" s="63" t="s">
        <v>9915</v>
      </c>
      <c r="H538" s="63" t="s">
        <v>11192</v>
      </c>
      <c r="I538" s="62">
        <v>2</v>
      </c>
      <c r="J538" s="58">
        <v>44708</v>
      </c>
    </row>
    <row r="539" spans="4:11" ht="15.6" customHeight="1">
      <c r="D539" s="38">
        <v>537</v>
      </c>
      <c r="E539" s="62">
        <v>3779</v>
      </c>
      <c r="F539" s="63" t="s">
        <v>11196</v>
      </c>
      <c r="G539" s="63" t="s">
        <v>8680</v>
      </c>
      <c r="H539" s="63" t="s">
        <v>9984</v>
      </c>
      <c r="I539" s="62">
        <v>2</v>
      </c>
      <c r="J539" s="58">
        <v>44708</v>
      </c>
    </row>
    <row r="540" spans="4:11" ht="15.6" customHeight="1">
      <c r="D540" s="38">
        <v>538</v>
      </c>
      <c r="E540" s="62">
        <v>3993</v>
      </c>
      <c r="F540" s="63" t="s">
        <v>11197</v>
      </c>
      <c r="G540" s="63" t="s">
        <v>8680</v>
      </c>
      <c r="H540" s="63" t="s">
        <v>9984</v>
      </c>
      <c r="I540" s="62">
        <v>2</v>
      </c>
      <c r="J540" s="58">
        <v>44708</v>
      </c>
    </row>
    <row r="541" spans="4:11" ht="15.6" customHeight="1">
      <c r="D541" s="38">
        <v>539</v>
      </c>
      <c r="E541" s="62">
        <v>4279</v>
      </c>
      <c r="F541" s="63" t="s">
        <v>11198</v>
      </c>
      <c r="G541" s="63" t="s">
        <v>8680</v>
      </c>
      <c r="H541" s="63" t="s">
        <v>9984</v>
      </c>
      <c r="I541" s="62">
        <v>2</v>
      </c>
      <c r="J541" s="58">
        <v>44708</v>
      </c>
    </row>
    <row r="542" spans="4:11" ht="15.6" customHeight="1">
      <c r="D542" s="38">
        <v>540</v>
      </c>
      <c r="E542" s="62">
        <v>2367</v>
      </c>
      <c r="F542" s="63" t="s">
        <v>11199</v>
      </c>
      <c r="G542" s="63" t="s">
        <v>8680</v>
      </c>
      <c r="H542" s="63" t="s">
        <v>9984</v>
      </c>
      <c r="I542" s="62">
        <v>2</v>
      </c>
      <c r="J542" s="58">
        <v>44708</v>
      </c>
    </row>
    <row r="543" spans="4:11" ht="15.6" customHeight="1">
      <c r="D543" s="38">
        <v>541</v>
      </c>
      <c r="E543" s="62">
        <v>2298</v>
      </c>
      <c r="F543" s="63" t="s">
        <v>11200</v>
      </c>
      <c r="G543" s="63" t="s">
        <v>8680</v>
      </c>
      <c r="H543" s="63" t="s">
        <v>11003</v>
      </c>
      <c r="I543" s="62">
        <v>2</v>
      </c>
      <c r="J543" s="58">
        <v>44711</v>
      </c>
      <c r="K543" s="64"/>
    </row>
    <row r="544" spans="4:11" ht="15.6" customHeight="1">
      <c r="D544" s="38">
        <v>542</v>
      </c>
      <c r="E544" s="62">
        <v>2527</v>
      </c>
      <c r="F544" s="63" t="s">
        <v>11201</v>
      </c>
      <c r="G544" s="63" t="s">
        <v>8680</v>
      </c>
      <c r="H544" s="63" t="s">
        <v>11003</v>
      </c>
      <c r="I544" s="62">
        <v>2</v>
      </c>
      <c r="J544" s="58">
        <v>44711</v>
      </c>
      <c r="K544" s="58"/>
    </row>
    <row r="545" spans="4:11" ht="15.6" customHeight="1">
      <c r="D545" s="38">
        <v>543</v>
      </c>
      <c r="E545" s="62">
        <v>2887</v>
      </c>
      <c r="F545" s="63" t="s">
        <v>11202</v>
      </c>
      <c r="G545" s="63" t="s">
        <v>8680</v>
      </c>
      <c r="H545" s="63" t="s">
        <v>11003</v>
      </c>
      <c r="I545" s="62">
        <v>2</v>
      </c>
      <c r="J545" s="58">
        <v>44711</v>
      </c>
      <c r="K545" s="64"/>
    </row>
    <row r="546" spans="4:11" ht="15.6" customHeight="1">
      <c r="D546" s="38">
        <v>544</v>
      </c>
      <c r="E546" s="62" t="s">
        <v>54</v>
      </c>
      <c r="F546" s="63" t="s">
        <v>11203</v>
      </c>
      <c r="G546" s="63" t="s">
        <v>8680</v>
      </c>
      <c r="H546" s="63" t="s">
        <v>7</v>
      </c>
      <c r="I546" s="62">
        <v>2</v>
      </c>
      <c r="J546" s="58">
        <v>44711</v>
      </c>
      <c r="K546" s="64"/>
    </row>
    <row r="547" spans="4:11" ht="15.6" customHeight="1">
      <c r="D547" s="38">
        <v>545</v>
      </c>
      <c r="E547" s="62">
        <v>4698</v>
      </c>
      <c r="F547" s="63" t="s">
        <v>1173</v>
      </c>
      <c r="G547" s="63" t="s">
        <v>8680</v>
      </c>
      <c r="H547" s="63" t="s">
        <v>7</v>
      </c>
      <c r="I547" s="62">
        <v>2</v>
      </c>
      <c r="J547" s="58">
        <v>44711</v>
      </c>
      <c r="K547" s="64"/>
    </row>
    <row r="548" spans="4:11" ht="15.6" customHeight="1">
      <c r="D548" s="38">
        <v>546</v>
      </c>
      <c r="E548" s="62" t="s">
        <v>47</v>
      </c>
      <c r="F548" s="63" t="s">
        <v>11204</v>
      </c>
      <c r="G548" s="63" t="s">
        <v>8680</v>
      </c>
      <c r="H548" s="63" t="s">
        <v>7</v>
      </c>
      <c r="I548" s="62">
        <v>2</v>
      </c>
      <c r="J548" s="58">
        <v>44711</v>
      </c>
      <c r="K548" s="64"/>
    </row>
    <row r="549" spans="4:11" ht="15.6" customHeight="1">
      <c r="D549" s="38">
        <v>547</v>
      </c>
      <c r="E549" s="62">
        <v>4921</v>
      </c>
      <c r="F549" s="63" t="s">
        <v>11205</v>
      </c>
      <c r="G549" s="63" t="s">
        <v>9963</v>
      </c>
      <c r="H549" s="63" t="s">
        <v>11023</v>
      </c>
      <c r="I549" s="62">
        <v>2</v>
      </c>
      <c r="J549" s="58">
        <v>44711</v>
      </c>
      <c r="K549" s="64"/>
    </row>
    <row r="550" spans="4:11" ht="15.6" customHeight="1">
      <c r="D550" s="38">
        <v>548</v>
      </c>
      <c r="E550" s="62" t="s">
        <v>11206</v>
      </c>
      <c r="F550" s="63" t="s">
        <v>11207</v>
      </c>
      <c r="G550" s="63" t="s">
        <v>9963</v>
      </c>
      <c r="H550" s="63" t="s">
        <v>11208</v>
      </c>
      <c r="I550" s="62">
        <v>2</v>
      </c>
      <c r="J550" s="58">
        <v>44711</v>
      </c>
      <c r="K550" s="64"/>
    </row>
    <row r="551" spans="4:11" ht="15.6" customHeight="1">
      <c r="D551" s="38">
        <v>549</v>
      </c>
      <c r="E551" s="62">
        <v>4133</v>
      </c>
      <c r="F551" s="63" t="s">
        <v>11209</v>
      </c>
      <c r="G551" s="63" t="s">
        <v>9963</v>
      </c>
      <c r="H551" s="63" t="s">
        <v>11208</v>
      </c>
      <c r="I551" s="62">
        <v>2</v>
      </c>
      <c r="J551" s="58">
        <v>44711</v>
      </c>
      <c r="K551" s="64"/>
    </row>
    <row r="552" spans="4:11" ht="15.6" customHeight="1">
      <c r="D552" s="38">
        <v>550</v>
      </c>
      <c r="E552" s="62">
        <v>4516</v>
      </c>
      <c r="F552" s="63" t="s">
        <v>11210</v>
      </c>
      <c r="G552" s="63" t="s">
        <v>9936</v>
      </c>
      <c r="H552" s="63" t="s">
        <v>10222</v>
      </c>
      <c r="I552" s="62">
        <v>2</v>
      </c>
      <c r="J552" s="58">
        <v>44711</v>
      </c>
      <c r="K552" s="64"/>
    </row>
    <row r="553" spans="4:11" ht="15.6" customHeight="1">
      <c r="D553" s="38">
        <v>551</v>
      </c>
      <c r="E553" s="62" t="s">
        <v>11211</v>
      </c>
      <c r="F553" s="63" t="s">
        <v>11212</v>
      </c>
      <c r="G553" s="63" t="s">
        <v>9936</v>
      </c>
      <c r="H553" s="63" t="s">
        <v>10222</v>
      </c>
      <c r="I553" s="62">
        <v>2</v>
      </c>
      <c r="J553" s="58">
        <v>44711</v>
      </c>
      <c r="K553" s="64"/>
    </row>
    <row r="554" spans="4:11" ht="15.6" customHeight="1">
      <c r="D554" s="38">
        <v>552</v>
      </c>
      <c r="E554" s="62">
        <v>4888</v>
      </c>
      <c r="F554" s="63" t="s">
        <v>11213</v>
      </c>
      <c r="G554" s="63" t="s">
        <v>9936</v>
      </c>
      <c r="H554" s="63" t="s">
        <v>10222</v>
      </c>
      <c r="I554" s="62">
        <v>2</v>
      </c>
      <c r="J554" s="58">
        <v>44711</v>
      </c>
      <c r="K554" s="64"/>
    </row>
    <row r="555" spans="4:11" ht="15.6" customHeight="1">
      <c r="D555" s="38">
        <v>553</v>
      </c>
      <c r="E555" s="62">
        <v>2558</v>
      </c>
      <c r="F555" s="63" t="s">
        <v>11214</v>
      </c>
      <c r="G555" s="63" t="s">
        <v>9973</v>
      </c>
      <c r="H555" s="63" t="s">
        <v>11172</v>
      </c>
      <c r="I555" s="62">
        <v>2</v>
      </c>
      <c r="J555" s="58">
        <v>44711</v>
      </c>
      <c r="K555" s="64"/>
    </row>
    <row r="556" spans="4:11" ht="15.6" customHeight="1">
      <c r="D556" s="38">
        <v>554</v>
      </c>
      <c r="E556" s="62">
        <v>3972</v>
      </c>
      <c r="F556" s="63" t="s">
        <v>11215</v>
      </c>
      <c r="G556" s="63" t="s">
        <v>9973</v>
      </c>
      <c r="H556" s="63" t="s">
        <v>11216</v>
      </c>
      <c r="I556" s="62">
        <v>2</v>
      </c>
      <c r="J556" s="58">
        <v>44711</v>
      </c>
      <c r="K556" s="64"/>
    </row>
    <row r="557" spans="4:11" ht="15.6" customHeight="1">
      <c r="D557" s="38">
        <v>555</v>
      </c>
      <c r="E557" s="62">
        <v>3988</v>
      </c>
      <c r="F557" s="63" t="s">
        <v>11217</v>
      </c>
      <c r="G557" s="63" t="s">
        <v>9973</v>
      </c>
      <c r="H557" s="63" t="s">
        <v>11218</v>
      </c>
      <c r="I557" s="62">
        <v>2</v>
      </c>
      <c r="J557" s="58">
        <v>44711</v>
      </c>
      <c r="K557" s="64"/>
    </row>
    <row r="558" spans="4:11" ht="15.6" customHeight="1">
      <c r="D558" s="38">
        <v>556</v>
      </c>
      <c r="E558" s="62">
        <v>3403</v>
      </c>
      <c r="F558" s="63" t="s">
        <v>11219</v>
      </c>
      <c r="G558" s="63" t="s">
        <v>8680</v>
      </c>
      <c r="H558" s="63" t="s">
        <v>11003</v>
      </c>
      <c r="I558" s="62">
        <v>2</v>
      </c>
      <c r="J558" s="58">
        <v>44712</v>
      </c>
      <c r="K558" s="64"/>
    </row>
    <row r="559" spans="4:11" ht="15.6" customHeight="1">
      <c r="D559" s="38">
        <v>557</v>
      </c>
      <c r="E559" s="62">
        <v>3407</v>
      </c>
      <c r="F559" s="63" t="s">
        <v>11220</v>
      </c>
      <c r="G559" s="63" t="s">
        <v>8680</v>
      </c>
      <c r="H559" s="63" t="s">
        <v>11003</v>
      </c>
      <c r="I559" s="62">
        <v>2</v>
      </c>
      <c r="J559" s="58">
        <v>44712</v>
      </c>
      <c r="K559" s="64"/>
    </row>
    <row r="560" spans="4:11" ht="15.6" customHeight="1">
      <c r="D560" s="38">
        <v>558</v>
      </c>
      <c r="E560" s="62">
        <v>4162</v>
      </c>
      <c r="F560" s="63" t="s">
        <v>11221</v>
      </c>
      <c r="G560" s="63" t="s">
        <v>8680</v>
      </c>
      <c r="H560" s="63" t="s">
        <v>11003</v>
      </c>
      <c r="I560" s="62">
        <v>2</v>
      </c>
      <c r="J560" s="58">
        <v>44712</v>
      </c>
      <c r="K560" s="64"/>
    </row>
    <row r="561" spans="4:11" ht="15.6" customHeight="1">
      <c r="D561" s="38">
        <v>559</v>
      </c>
      <c r="E561" s="62">
        <v>2759</v>
      </c>
      <c r="F561" s="63" t="s">
        <v>11222</v>
      </c>
      <c r="G561" s="63" t="s">
        <v>8680</v>
      </c>
      <c r="H561" s="63" t="s">
        <v>7</v>
      </c>
      <c r="I561" s="62">
        <v>2</v>
      </c>
      <c r="J561" s="58">
        <v>44712</v>
      </c>
      <c r="K561" s="64"/>
    </row>
    <row r="562" spans="4:11" ht="15.6" customHeight="1">
      <c r="D562" s="38">
        <v>560</v>
      </c>
      <c r="E562" s="62">
        <v>3983</v>
      </c>
      <c r="F562" s="63" t="s">
        <v>576</v>
      </c>
      <c r="G562" s="63" t="s">
        <v>8680</v>
      </c>
      <c r="H562" s="63" t="s">
        <v>7</v>
      </c>
      <c r="I562" s="62">
        <v>2</v>
      </c>
      <c r="J562" s="58">
        <v>44712</v>
      </c>
      <c r="K562" s="64"/>
    </row>
    <row r="563" spans="4:11" ht="15.6" customHeight="1">
      <c r="D563" s="38">
        <v>561</v>
      </c>
      <c r="E563" s="62">
        <v>4804</v>
      </c>
      <c r="F563" s="63" t="s">
        <v>588</v>
      </c>
      <c r="G563" s="63" t="s">
        <v>8680</v>
      </c>
      <c r="H563" s="63" t="s">
        <v>7</v>
      </c>
      <c r="I563" s="62">
        <v>2</v>
      </c>
      <c r="J563" s="58">
        <v>44712</v>
      </c>
      <c r="K563" s="64"/>
    </row>
    <row r="564" spans="4:11" ht="15.6" customHeight="1">
      <c r="D564" s="38">
        <v>562</v>
      </c>
      <c r="E564" s="62">
        <v>4184</v>
      </c>
      <c r="F564" s="63" t="s">
        <v>489</v>
      </c>
      <c r="G564" s="63" t="s">
        <v>8680</v>
      </c>
      <c r="H564" s="63" t="s">
        <v>7</v>
      </c>
      <c r="I564" s="62">
        <v>2</v>
      </c>
      <c r="J564" s="58">
        <v>44712</v>
      </c>
      <c r="K564" s="65"/>
    </row>
    <row r="565" spans="4:11" ht="15.6" customHeight="1">
      <c r="D565" s="38">
        <v>563</v>
      </c>
      <c r="E565" s="62">
        <v>3055</v>
      </c>
      <c r="F565" s="63" t="s">
        <v>11223</v>
      </c>
      <c r="G565" s="63" t="s">
        <v>9963</v>
      </c>
      <c r="H565" s="63" t="s">
        <v>11208</v>
      </c>
      <c r="I565" s="62">
        <v>2</v>
      </c>
      <c r="J565" s="58">
        <v>44712</v>
      </c>
      <c r="K565" s="64"/>
    </row>
    <row r="566" spans="4:11" ht="15.6" customHeight="1">
      <c r="D566" s="38">
        <v>564</v>
      </c>
      <c r="E566" s="62">
        <v>3465</v>
      </c>
      <c r="F566" s="63" t="s">
        <v>11224</v>
      </c>
      <c r="G566" s="63" t="s">
        <v>9963</v>
      </c>
      <c r="H566" s="63" t="s">
        <v>11208</v>
      </c>
      <c r="I566" s="62">
        <v>2</v>
      </c>
      <c r="J566" s="58">
        <v>44712</v>
      </c>
      <c r="K566" s="64"/>
    </row>
    <row r="567" spans="4:11" ht="15.6" customHeight="1">
      <c r="D567" s="38">
        <v>565</v>
      </c>
      <c r="E567" s="62">
        <v>3107</v>
      </c>
      <c r="F567" s="63" t="s">
        <v>11225</v>
      </c>
      <c r="G567" s="63" t="s">
        <v>9963</v>
      </c>
      <c r="H567" s="63" t="s">
        <v>11208</v>
      </c>
      <c r="I567" s="62">
        <v>2</v>
      </c>
      <c r="J567" s="58">
        <v>44712</v>
      </c>
      <c r="K567" s="64"/>
    </row>
    <row r="568" spans="4:11" ht="15.6" customHeight="1">
      <c r="D568" s="38">
        <v>566</v>
      </c>
      <c r="E568" s="62">
        <v>3160</v>
      </c>
      <c r="F568" s="63" t="s">
        <v>11226</v>
      </c>
      <c r="G568" s="63" t="s">
        <v>9936</v>
      </c>
      <c r="H568" s="63" t="s">
        <v>11227</v>
      </c>
      <c r="I568" s="62">
        <v>2</v>
      </c>
      <c r="J568" s="58">
        <v>44712</v>
      </c>
      <c r="K568" s="64"/>
    </row>
    <row r="569" spans="4:11" ht="15.6" customHeight="1">
      <c r="D569" s="38">
        <v>567</v>
      </c>
      <c r="E569" s="62">
        <v>4532</v>
      </c>
      <c r="F569" s="63" t="s">
        <v>11228</v>
      </c>
      <c r="G569" s="63" t="s">
        <v>9936</v>
      </c>
      <c r="H569" s="63" t="s">
        <v>11229</v>
      </c>
      <c r="I569" s="62">
        <v>2</v>
      </c>
      <c r="J569" s="58">
        <v>44712</v>
      </c>
      <c r="K569" s="64"/>
    </row>
    <row r="570" spans="4:11" ht="15.6" customHeight="1">
      <c r="D570" s="38">
        <v>568</v>
      </c>
      <c r="E570" s="62" t="s">
        <v>11230</v>
      </c>
      <c r="F570" s="63" t="s">
        <v>11231</v>
      </c>
      <c r="G570" s="63" t="s">
        <v>9936</v>
      </c>
      <c r="H570" s="63" t="s">
        <v>11229</v>
      </c>
      <c r="I570" s="62">
        <v>2</v>
      </c>
      <c r="J570" s="58">
        <v>44712</v>
      </c>
      <c r="K570" s="64"/>
    </row>
    <row r="571" spans="4:11" ht="15.6" customHeight="1">
      <c r="D571" s="38">
        <v>569</v>
      </c>
      <c r="E571" s="62" t="s">
        <v>11232</v>
      </c>
      <c r="F571" s="63" t="s">
        <v>11233</v>
      </c>
      <c r="G571" s="63" t="s">
        <v>9936</v>
      </c>
      <c r="H571" s="63" t="s">
        <v>11229</v>
      </c>
      <c r="I571" s="62">
        <v>2</v>
      </c>
      <c r="J571" s="58">
        <v>44712</v>
      </c>
      <c r="K571" s="64"/>
    </row>
    <row r="572" spans="4:11" ht="15.6" customHeight="1">
      <c r="D572" s="38">
        <v>570</v>
      </c>
      <c r="E572" s="62">
        <v>4482</v>
      </c>
      <c r="F572" s="63" t="s">
        <v>11234</v>
      </c>
      <c r="G572" s="63" t="s">
        <v>9973</v>
      </c>
      <c r="H572" s="63" t="s">
        <v>11235</v>
      </c>
      <c r="I572" s="62">
        <v>2</v>
      </c>
      <c r="J572" s="58">
        <v>44712</v>
      </c>
      <c r="K572" s="64"/>
    </row>
    <row r="573" spans="4:11" ht="15.6" customHeight="1">
      <c r="D573" s="38">
        <v>571</v>
      </c>
      <c r="E573" s="62">
        <v>4127</v>
      </c>
      <c r="F573" s="63" t="s">
        <v>11236</v>
      </c>
      <c r="G573" s="63" t="s">
        <v>9973</v>
      </c>
      <c r="H573" s="63" t="s">
        <v>11237</v>
      </c>
      <c r="I573" s="62">
        <v>2</v>
      </c>
      <c r="J573" s="58">
        <v>44712</v>
      </c>
      <c r="K573" s="64"/>
    </row>
    <row r="574" spans="4:11" ht="15.6" customHeight="1">
      <c r="D574" s="38">
        <v>572</v>
      </c>
      <c r="E574" s="62">
        <v>3661</v>
      </c>
      <c r="F574" s="63" t="s">
        <v>11238</v>
      </c>
      <c r="G574" s="63" t="s">
        <v>9973</v>
      </c>
      <c r="H574" s="63" t="s">
        <v>11237</v>
      </c>
      <c r="I574" s="62">
        <v>2</v>
      </c>
      <c r="J574" s="58">
        <v>44712</v>
      </c>
      <c r="K574" s="64"/>
    </row>
    <row r="575" spans="4:11" ht="15.6" customHeight="1">
      <c r="D575" s="38">
        <v>573</v>
      </c>
      <c r="E575" s="62">
        <v>4284</v>
      </c>
      <c r="F575" s="63" t="s">
        <v>11239</v>
      </c>
      <c r="G575" s="63" t="s">
        <v>8680</v>
      </c>
      <c r="H575" s="63" t="s">
        <v>11003</v>
      </c>
      <c r="I575" s="62">
        <v>2</v>
      </c>
      <c r="J575" s="58">
        <v>44713</v>
      </c>
      <c r="K575" s="64"/>
    </row>
    <row r="576" spans="4:11" ht="15.6" customHeight="1">
      <c r="D576" s="38">
        <v>574</v>
      </c>
      <c r="E576" s="62">
        <v>4649</v>
      </c>
      <c r="F576" s="63" t="s">
        <v>11240</v>
      </c>
      <c r="G576" s="63" t="s">
        <v>8680</v>
      </c>
      <c r="H576" s="63" t="s">
        <v>11003</v>
      </c>
      <c r="I576" s="62">
        <v>2</v>
      </c>
      <c r="J576" s="58">
        <v>44713</v>
      </c>
      <c r="K576" s="64"/>
    </row>
    <row r="577" spans="4:11" ht="15.6" customHeight="1">
      <c r="D577" s="38">
        <v>575</v>
      </c>
      <c r="E577" s="62">
        <v>4255</v>
      </c>
      <c r="F577" s="63" t="s">
        <v>11241</v>
      </c>
      <c r="G577" s="63" t="s">
        <v>8680</v>
      </c>
      <c r="H577" s="63" t="s">
        <v>11003</v>
      </c>
      <c r="I577" s="62">
        <v>2</v>
      </c>
      <c r="J577" s="58">
        <v>44713</v>
      </c>
      <c r="K577" s="64"/>
    </row>
    <row r="578" spans="4:11" ht="15.6" customHeight="1">
      <c r="D578" s="38">
        <v>576</v>
      </c>
      <c r="E578" s="62">
        <v>4327</v>
      </c>
      <c r="F578" s="63" t="s">
        <v>11242</v>
      </c>
      <c r="G578" s="63" t="s">
        <v>8680</v>
      </c>
      <c r="H578" s="63" t="s">
        <v>11003</v>
      </c>
      <c r="I578" s="62">
        <v>2</v>
      </c>
      <c r="J578" s="58">
        <v>44713</v>
      </c>
      <c r="K578" s="64"/>
    </row>
    <row r="579" spans="4:11" ht="15.6" customHeight="1">
      <c r="D579" s="38">
        <v>577</v>
      </c>
      <c r="E579" s="62">
        <v>4977</v>
      </c>
      <c r="F579" s="63" t="s">
        <v>1063</v>
      </c>
      <c r="G579" s="63" t="s">
        <v>8680</v>
      </c>
      <c r="H579" s="63" t="s">
        <v>7</v>
      </c>
      <c r="I579" s="62">
        <v>2</v>
      </c>
      <c r="J579" s="58">
        <v>44713</v>
      </c>
      <c r="K579" s="64"/>
    </row>
    <row r="580" spans="4:11" ht="15.6" customHeight="1">
      <c r="D580" s="38">
        <v>578</v>
      </c>
      <c r="E580" s="62">
        <v>3890</v>
      </c>
      <c r="F580" s="63" t="s">
        <v>327</v>
      </c>
      <c r="G580" s="63" t="s">
        <v>8680</v>
      </c>
      <c r="H580" s="63" t="s">
        <v>7</v>
      </c>
      <c r="I580" s="62">
        <v>2</v>
      </c>
      <c r="J580" s="58">
        <v>44713</v>
      </c>
      <c r="K580" s="58"/>
    </row>
    <row r="581" spans="4:11" ht="15.6" customHeight="1">
      <c r="D581" s="38">
        <v>579</v>
      </c>
      <c r="E581" s="62">
        <v>3601</v>
      </c>
      <c r="F581" s="63" t="s">
        <v>1590</v>
      </c>
      <c r="G581" s="63" t="s">
        <v>8680</v>
      </c>
      <c r="H581" s="63" t="s">
        <v>7</v>
      </c>
      <c r="I581" s="62">
        <v>2</v>
      </c>
      <c r="J581" s="58">
        <v>44713</v>
      </c>
      <c r="K581" s="64"/>
    </row>
    <row r="582" spans="4:11" ht="15.6" customHeight="1">
      <c r="D582" s="38">
        <v>580</v>
      </c>
      <c r="E582" s="62" t="s">
        <v>59</v>
      </c>
      <c r="F582" s="63" t="s">
        <v>11243</v>
      </c>
      <c r="G582" s="63" t="s">
        <v>8680</v>
      </c>
      <c r="H582" s="63" t="s">
        <v>7</v>
      </c>
      <c r="I582" s="62">
        <v>2</v>
      </c>
      <c r="J582" s="58">
        <v>44713</v>
      </c>
      <c r="K582" s="64"/>
    </row>
    <row r="583" spans="4:11" ht="15.6" customHeight="1">
      <c r="D583" s="38">
        <v>581</v>
      </c>
      <c r="E583" s="62">
        <v>4584</v>
      </c>
      <c r="F583" s="63" t="s">
        <v>11244</v>
      </c>
      <c r="G583" s="63" t="s">
        <v>9963</v>
      </c>
      <c r="H583" s="63" t="s">
        <v>11208</v>
      </c>
      <c r="I583" s="62">
        <v>2</v>
      </c>
      <c r="J583" s="58">
        <v>44713</v>
      </c>
      <c r="K583" s="58"/>
    </row>
    <row r="584" spans="4:11" ht="15.6" customHeight="1">
      <c r="D584" s="38">
        <v>582</v>
      </c>
      <c r="E584" s="62">
        <v>4072</v>
      </c>
      <c r="F584" s="63" t="s">
        <v>11245</v>
      </c>
      <c r="G584" s="63" t="s">
        <v>9963</v>
      </c>
      <c r="H584" s="63" t="s">
        <v>9965</v>
      </c>
      <c r="I584" s="62">
        <v>2</v>
      </c>
      <c r="J584" s="58">
        <v>44713</v>
      </c>
      <c r="K584" s="64"/>
    </row>
    <row r="585" spans="4:11" ht="15.6" customHeight="1">
      <c r="D585" s="38">
        <v>583</v>
      </c>
      <c r="E585" s="62">
        <v>4113</v>
      </c>
      <c r="F585" s="63" t="s">
        <v>11246</v>
      </c>
      <c r="G585" s="63" t="s">
        <v>9945</v>
      </c>
      <c r="H585" s="63" t="s">
        <v>10704</v>
      </c>
      <c r="I585" s="62">
        <v>2</v>
      </c>
      <c r="J585" s="58">
        <v>44713</v>
      </c>
      <c r="K585" s="64"/>
    </row>
    <row r="586" spans="4:11" ht="15.6" customHeight="1">
      <c r="D586" s="38">
        <v>584</v>
      </c>
      <c r="E586" s="62">
        <v>4722</v>
      </c>
      <c r="F586" s="63" t="s">
        <v>11247</v>
      </c>
      <c r="G586" s="63" t="s">
        <v>9936</v>
      </c>
      <c r="H586" s="63" t="s">
        <v>11229</v>
      </c>
      <c r="I586" s="62">
        <v>2</v>
      </c>
      <c r="J586" s="58">
        <v>44713</v>
      </c>
      <c r="K586" s="64"/>
    </row>
    <row r="587" spans="4:11" ht="15.6" customHeight="1">
      <c r="D587" s="38">
        <v>585</v>
      </c>
      <c r="E587" s="62">
        <v>3366</v>
      </c>
      <c r="F587" s="63" t="s">
        <v>11248</v>
      </c>
      <c r="G587" s="63" t="s">
        <v>9936</v>
      </c>
      <c r="H587" s="63" t="s">
        <v>11229</v>
      </c>
      <c r="I587" s="62">
        <v>2</v>
      </c>
      <c r="J587" s="58">
        <v>44713</v>
      </c>
      <c r="K587" s="64"/>
    </row>
    <row r="588" spans="4:11" ht="15.6" customHeight="1">
      <c r="D588" s="38">
        <v>586</v>
      </c>
      <c r="E588" s="62">
        <v>2809</v>
      </c>
      <c r="F588" s="63" t="s">
        <v>11249</v>
      </c>
      <c r="G588" s="63" t="s">
        <v>9936</v>
      </c>
      <c r="H588" s="63" t="s">
        <v>11229</v>
      </c>
      <c r="I588" s="62">
        <v>2</v>
      </c>
      <c r="J588" s="58">
        <v>44713</v>
      </c>
      <c r="K588" s="64"/>
    </row>
    <row r="589" spans="4:11" ht="15.6" customHeight="1">
      <c r="D589" s="38">
        <v>587</v>
      </c>
      <c r="E589" s="62">
        <v>4240</v>
      </c>
      <c r="F589" s="63" t="s">
        <v>11250</v>
      </c>
      <c r="G589" s="63" t="s">
        <v>10033</v>
      </c>
      <c r="H589" s="63" t="s">
        <v>11251</v>
      </c>
      <c r="I589" s="62">
        <v>2</v>
      </c>
      <c r="J589" s="58">
        <v>44713</v>
      </c>
      <c r="K589" s="64"/>
    </row>
    <row r="590" spans="4:11" ht="15.6" customHeight="1">
      <c r="D590" s="38">
        <v>588</v>
      </c>
      <c r="E590" s="62">
        <v>3592</v>
      </c>
      <c r="F590" s="63" t="s">
        <v>11252</v>
      </c>
      <c r="G590" s="63" t="s">
        <v>10033</v>
      </c>
      <c r="H590" s="63" t="s">
        <v>11251</v>
      </c>
      <c r="I590" s="62">
        <v>2</v>
      </c>
      <c r="J590" s="58">
        <v>44713</v>
      </c>
      <c r="K590" s="64"/>
    </row>
    <row r="591" spans="4:11" ht="15.6" customHeight="1">
      <c r="D591" s="38">
        <v>589</v>
      </c>
      <c r="E591" s="62">
        <v>3529</v>
      </c>
      <c r="F591" s="63" t="s">
        <v>11253</v>
      </c>
      <c r="G591" s="63" t="s">
        <v>8680</v>
      </c>
      <c r="H591" s="63" t="s">
        <v>11003</v>
      </c>
      <c r="I591" s="62">
        <v>2</v>
      </c>
      <c r="J591" s="58">
        <v>44714</v>
      </c>
      <c r="K591" s="64"/>
    </row>
    <row r="592" spans="4:11" ht="15.6" customHeight="1">
      <c r="D592" s="38">
        <v>590</v>
      </c>
      <c r="E592" s="62">
        <v>3658</v>
      </c>
      <c r="F592" s="63" t="s">
        <v>11254</v>
      </c>
      <c r="G592" s="63" t="s">
        <v>8680</v>
      </c>
      <c r="H592" s="63" t="s">
        <v>11003</v>
      </c>
      <c r="I592" s="62">
        <v>2</v>
      </c>
      <c r="J592" s="58">
        <v>44714</v>
      </c>
      <c r="K592" s="64"/>
    </row>
    <row r="593" spans="4:11" ht="15.6" customHeight="1">
      <c r="D593" s="38">
        <v>591</v>
      </c>
      <c r="E593" s="62">
        <v>3842</v>
      </c>
      <c r="F593" s="63" t="s">
        <v>11255</v>
      </c>
      <c r="G593" s="63" t="s">
        <v>8680</v>
      </c>
      <c r="H593" s="63" t="s">
        <v>11003</v>
      </c>
      <c r="I593" s="62">
        <v>2</v>
      </c>
      <c r="J593" s="58">
        <v>44714</v>
      </c>
      <c r="K593" s="64"/>
    </row>
    <row r="594" spans="4:11" ht="15.6" customHeight="1">
      <c r="D594" s="38">
        <v>592</v>
      </c>
      <c r="E594" s="62">
        <v>4129</v>
      </c>
      <c r="F594" s="63" t="s">
        <v>11256</v>
      </c>
      <c r="G594" s="63" t="s">
        <v>8680</v>
      </c>
      <c r="H594" s="63" t="s">
        <v>11003</v>
      </c>
      <c r="I594" s="62">
        <v>2</v>
      </c>
      <c r="J594" s="58">
        <v>44714</v>
      </c>
      <c r="K594" s="64"/>
    </row>
    <row r="595" spans="4:11" ht="15.6" customHeight="1">
      <c r="D595" s="38">
        <v>593</v>
      </c>
      <c r="E595" s="62">
        <v>3627</v>
      </c>
      <c r="F595" s="63" t="s">
        <v>11257</v>
      </c>
      <c r="G595" s="63" t="s">
        <v>8680</v>
      </c>
      <c r="H595" s="63" t="s">
        <v>7</v>
      </c>
      <c r="I595" s="62">
        <v>2</v>
      </c>
      <c r="J595" s="58">
        <v>44714</v>
      </c>
      <c r="K595" s="64"/>
    </row>
    <row r="596" spans="4:11" ht="15.6" customHeight="1">
      <c r="D596" s="38">
        <v>594</v>
      </c>
      <c r="E596" s="62">
        <v>2399</v>
      </c>
      <c r="F596" s="63" t="s">
        <v>11258</v>
      </c>
      <c r="G596" s="63" t="s">
        <v>8680</v>
      </c>
      <c r="H596" s="63" t="s">
        <v>7</v>
      </c>
      <c r="I596" s="62">
        <v>2</v>
      </c>
      <c r="J596" s="58">
        <v>44714</v>
      </c>
      <c r="K596" s="64"/>
    </row>
    <row r="597" spans="4:11" ht="15.6" customHeight="1">
      <c r="D597" s="38">
        <v>595</v>
      </c>
      <c r="E597" s="62">
        <v>4529</v>
      </c>
      <c r="F597" s="63" t="s">
        <v>1030</v>
      </c>
      <c r="G597" s="63" t="s">
        <v>8680</v>
      </c>
      <c r="H597" s="63" t="s">
        <v>3</v>
      </c>
      <c r="I597" s="62">
        <v>2</v>
      </c>
      <c r="J597" s="58">
        <v>44714</v>
      </c>
      <c r="K597" s="64"/>
    </row>
    <row r="598" spans="4:11" ht="15.6" customHeight="1">
      <c r="D598" s="38">
        <v>596</v>
      </c>
      <c r="E598" s="62">
        <v>2837</v>
      </c>
      <c r="F598" s="63" t="s">
        <v>412</v>
      </c>
      <c r="G598" s="63" t="s">
        <v>8680</v>
      </c>
      <c r="H598" s="63" t="s">
        <v>7</v>
      </c>
      <c r="I598" s="62">
        <v>2</v>
      </c>
      <c r="J598" s="58">
        <v>44714</v>
      </c>
      <c r="K598" s="64"/>
    </row>
    <row r="599" spans="4:11" ht="15.6" customHeight="1">
      <c r="D599" s="38">
        <v>597</v>
      </c>
      <c r="E599" s="62">
        <v>3466</v>
      </c>
      <c r="F599" s="63" t="s">
        <v>11259</v>
      </c>
      <c r="G599" s="63" t="s">
        <v>9963</v>
      </c>
      <c r="H599" s="63" t="s">
        <v>9965</v>
      </c>
      <c r="I599" s="62">
        <v>2</v>
      </c>
      <c r="J599" s="58">
        <v>44714</v>
      </c>
      <c r="K599" s="64"/>
    </row>
    <row r="600" spans="4:11" ht="15.6" customHeight="1">
      <c r="D600" s="38">
        <v>598</v>
      </c>
      <c r="E600" s="62">
        <v>3998</v>
      </c>
      <c r="F600" s="63" t="s">
        <v>11260</v>
      </c>
      <c r="G600" s="63" t="s">
        <v>9963</v>
      </c>
      <c r="H600" s="63" t="s">
        <v>9965</v>
      </c>
      <c r="I600" s="62">
        <v>2</v>
      </c>
      <c r="J600" s="58">
        <v>44714</v>
      </c>
      <c r="K600" s="64"/>
    </row>
    <row r="601" spans="4:11" ht="15.6" customHeight="1">
      <c r="D601" s="38">
        <v>599</v>
      </c>
      <c r="E601" s="62">
        <v>3169</v>
      </c>
      <c r="F601" s="63" t="s">
        <v>11261</v>
      </c>
      <c r="G601" s="63" t="s">
        <v>10009</v>
      </c>
      <c r="H601" s="63" t="s">
        <v>11262</v>
      </c>
      <c r="I601" s="62">
        <v>2</v>
      </c>
      <c r="J601" s="58">
        <v>44714</v>
      </c>
      <c r="K601" s="64"/>
    </row>
    <row r="602" spans="4:11" ht="15.6" customHeight="1">
      <c r="D602" s="38">
        <v>600</v>
      </c>
      <c r="E602" s="62">
        <v>2869</v>
      </c>
      <c r="F602" s="63" t="s">
        <v>11263</v>
      </c>
      <c r="G602" s="63" t="s">
        <v>9936</v>
      </c>
      <c r="H602" s="63" t="s">
        <v>10222</v>
      </c>
      <c r="I602" s="62">
        <v>2</v>
      </c>
      <c r="J602" s="58">
        <v>44714</v>
      </c>
      <c r="K602" s="64"/>
    </row>
    <row r="603" spans="4:11" ht="15.6" customHeight="1">
      <c r="D603" s="38">
        <v>601</v>
      </c>
      <c r="E603" s="62">
        <v>2768</v>
      </c>
      <c r="F603" s="63" t="s">
        <v>11264</v>
      </c>
      <c r="G603" s="63" t="s">
        <v>9936</v>
      </c>
      <c r="H603" s="63" t="s">
        <v>10222</v>
      </c>
      <c r="I603" s="62">
        <v>2</v>
      </c>
      <c r="J603" s="58">
        <v>44714</v>
      </c>
      <c r="K603" s="64"/>
    </row>
    <row r="604" spans="4:11" ht="15.6" customHeight="1">
      <c r="D604" s="38">
        <v>602</v>
      </c>
      <c r="E604" s="62">
        <v>2421</v>
      </c>
      <c r="F604" s="63" t="s">
        <v>11265</v>
      </c>
      <c r="G604" s="63" t="s">
        <v>9915</v>
      </c>
      <c r="H604" s="63" t="s">
        <v>10357</v>
      </c>
      <c r="I604" s="62">
        <v>2</v>
      </c>
      <c r="J604" s="58">
        <v>44718</v>
      </c>
      <c r="K604" s="64"/>
    </row>
    <row r="605" spans="4:11" ht="15.6" customHeight="1">
      <c r="D605" s="38">
        <v>603</v>
      </c>
      <c r="E605" s="62">
        <v>2001</v>
      </c>
      <c r="F605" s="63" t="s">
        <v>11266</v>
      </c>
      <c r="G605" s="63" t="s">
        <v>9915</v>
      </c>
      <c r="H605" s="63" t="s">
        <v>10357</v>
      </c>
      <c r="I605" s="62">
        <v>2</v>
      </c>
      <c r="J605" s="58">
        <v>44718</v>
      </c>
      <c r="K605" s="64"/>
    </row>
    <row r="606" spans="4:11" ht="15.6" customHeight="1">
      <c r="D606" s="38">
        <v>604</v>
      </c>
      <c r="E606" s="62">
        <v>2182</v>
      </c>
      <c r="F606" s="63" t="s">
        <v>11267</v>
      </c>
      <c r="G606" s="63" t="s">
        <v>9915</v>
      </c>
      <c r="H606" s="63" t="s">
        <v>10357</v>
      </c>
      <c r="I606" s="62">
        <v>2</v>
      </c>
      <c r="J606" s="58">
        <v>44718</v>
      </c>
      <c r="K606" s="64"/>
    </row>
    <row r="607" spans="4:11" ht="15.6" customHeight="1">
      <c r="D607" s="38">
        <v>605</v>
      </c>
      <c r="E607" s="62" t="s">
        <v>46</v>
      </c>
      <c r="F607" s="63" t="s">
        <v>11268</v>
      </c>
      <c r="G607" s="63" t="s">
        <v>8680</v>
      </c>
      <c r="H607" s="63" t="s">
        <v>7</v>
      </c>
      <c r="I607" s="62">
        <v>2</v>
      </c>
      <c r="J607" s="58">
        <v>44718</v>
      </c>
      <c r="K607" s="64"/>
    </row>
    <row r="608" spans="4:11" ht="15.6" customHeight="1">
      <c r="D608" s="38">
        <v>606</v>
      </c>
      <c r="E608" s="62">
        <v>2014</v>
      </c>
      <c r="F608" s="63" t="s">
        <v>11269</v>
      </c>
      <c r="G608" s="63" t="s">
        <v>8680</v>
      </c>
      <c r="H608" s="63" t="s">
        <v>7</v>
      </c>
      <c r="I608" s="62">
        <v>2</v>
      </c>
      <c r="J608" s="58">
        <v>44718</v>
      </c>
      <c r="K608" s="64"/>
    </row>
    <row r="609" spans="4:11" ht="15.6" customHeight="1">
      <c r="D609" s="38">
        <v>607</v>
      </c>
      <c r="E609" s="62" t="s">
        <v>50</v>
      </c>
      <c r="F609" s="63" t="s">
        <v>584</v>
      </c>
      <c r="G609" s="63" t="s">
        <v>8680</v>
      </c>
      <c r="H609" s="63" t="s">
        <v>7</v>
      </c>
      <c r="I609" s="62">
        <v>2</v>
      </c>
      <c r="J609" s="58">
        <v>44718</v>
      </c>
      <c r="K609" s="64"/>
    </row>
    <row r="610" spans="4:11" ht="15.6" customHeight="1">
      <c r="D610" s="38">
        <v>608</v>
      </c>
      <c r="E610" s="62">
        <v>4392</v>
      </c>
      <c r="F610" s="63" t="s">
        <v>11270</v>
      </c>
      <c r="G610" s="63" t="s">
        <v>8680</v>
      </c>
      <c r="H610" s="63" t="s">
        <v>9984</v>
      </c>
      <c r="I610" s="62">
        <v>2</v>
      </c>
      <c r="J610" s="58">
        <v>44718</v>
      </c>
      <c r="K610" s="64"/>
    </row>
    <row r="611" spans="4:11" ht="15.6" customHeight="1">
      <c r="D611" s="38">
        <v>609</v>
      </c>
      <c r="E611" s="62">
        <v>2662</v>
      </c>
      <c r="F611" s="63" t="s">
        <v>11271</v>
      </c>
      <c r="G611" s="63" t="s">
        <v>9945</v>
      </c>
      <c r="H611" s="63" t="s">
        <v>10704</v>
      </c>
      <c r="I611" s="62">
        <v>2</v>
      </c>
      <c r="J611" s="58">
        <v>44718</v>
      </c>
      <c r="K611" s="64"/>
    </row>
    <row r="612" spans="4:11" ht="15.6" customHeight="1">
      <c r="D612" s="38">
        <v>610</v>
      </c>
      <c r="E612" s="62">
        <v>4588</v>
      </c>
      <c r="F612" s="63" t="s">
        <v>11272</v>
      </c>
      <c r="G612" s="63" t="s">
        <v>9945</v>
      </c>
      <c r="H612" s="63" t="s">
        <v>11060</v>
      </c>
      <c r="I612" s="62">
        <v>2</v>
      </c>
      <c r="J612" s="58">
        <v>44718</v>
      </c>
      <c r="K612" s="64"/>
    </row>
    <row r="613" spans="4:11" ht="15.6" customHeight="1">
      <c r="D613" s="38">
        <v>611</v>
      </c>
      <c r="E613" s="62">
        <v>4941</v>
      </c>
      <c r="F613" s="63" t="s">
        <v>11273</v>
      </c>
      <c r="G613" s="63" t="s">
        <v>9999</v>
      </c>
      <c r="H613" s="63" t="s">
        <v>11274</v>
      </c>
      <c r="I613" s="62">
        <v>2</v>
      </c>
      <c r="J613" s="58">
        <v>44718</v>
      </c>
      <c r="K613" s="64"/>
    </row>
    <row r="614" spans="4:11" ht="15.6" customHeight="1">
      <c r="D614" s="38">
        <v>612</v>
      </c>
      <c r="E614" s="62">
        <v>4299</v>
      </c>
      <c r="F614" s="63" t="s">
        <v>11275</v>
      </c>
      <c r="G614" s="63" t="s">
        <v>9999</v>
      </c>
      <c r="H614" s="63" t="s">
        <v>11274</v>
      </c>
      <c r="I614" s="62">
        <v>2</v>
      </c>
      <c r="J614" s="58">
        <v>44718</v>
      </c>
      <c r="K614" s="64"/>
    </row>
    <row r="615" spans="4:11" ht="15.6" customHeight="1">
      <c r="D615" s="38">
        <v>613</v>
      </c>
      <c r="E615" s="62">
        <v>3219</v>
      </c>
      <c r="F615" s="63" t="s">
        <v>11276</v>
      </c>
      <c r="G615" s="63" t="s">
        <v>9999</v>
      </c>
      <c r="H615" s="63" t="s">
        <v>11277</v>
      </c>
      <c r="I615" s="62">
        <v>2</v>
      </c>
      <c r="J615" s="58">
        <v>44718</v>
      </c>
      <c r="K615" s="64"/>
    </row>
    <row r="616" spans="4:11" ht="15.6" customHeight="1">
      <c r="D616" s="38">
        <v>614</v>
      </c>
      <c r="E616" s="62">
        <v>2790</v>
      </c>
      <c r="F616" s="63" t="s">
        <v>11278</v>
      </c>
      <c r="G616" s="63" t="s">
        <v>10033</v>
      </c>
      <c r="H616" s="63" t="s">
        <v>11279</v>
      </c>
      <c r="I616" s="62">
        <v>2</v>
      </c>
      <c r="J616" s="58">
        <v>44718</v>
      </c>
      <c r="K616" s="64"/>
    </row>
    <row r="617" spans="4:11" ht="15.6" customHeight="1">
      <c r="D617" s="38">
        <v>615</v>
      </c>
      <c r="E617" s="62">
        <v>4621</v>
      </c>
      <c r="F617" s="63" t="s">
        <v>11280</v>
      </c>
      <c r="G617" s="63" t="s">
        <v>10033</v>
      </c>
      <c r="H617" s="63" t="s">
        <v>11281</v>
      </c>
      <c r="I617" s="62">
        <v>2</v>
      </c>
      <c r="J617" s="58">
        <v>44718</v>
      </c>
      <c r="K617" s="65"/>
    </row>
    <row r="618" spans="4:11" ht="15.6" customHeight="1">
      <c r="D618" s="38">
        <v>616</v>
      </c>
      <c r="E618" s="62">
        <v>4593</v>
      </c>
      <c r="F618" s="63" t="s">
        <v>11282</v>
      </c>
      <c r="G618" s="63" t="s">
        <v>10033</v>
      </c>
      <c r="H618" s="63" t="s">
        <v>11281</v>
      </c>
      <c r="I618" s="62">
        <v>2</v>
      </c>
      <c r="J618" s="58">
        <v>44718</v>
      </c>
      <c r="K618" s="66"/>
    </row>
    <row r="619" spans="4:11" ht="15.6" customHeight="1">
      <c r="D619" s="38">
        <v>617</v>
      </c>
      <c r="E619" s="62">
        <v>2479</v>
      </c>
      <c r="F619" s="63" t="s">
        <v>11283</v>
      </c>
      <c r="G619" s="63" t="s">
        <v>9915</v>
      </c>
      <c r="H619" s="63" t="s">
        <v>10357</v>
      </c>
      <c r="I619" s="62">
        <v>2</v>
      </c>
      <c r="J619" s="58">
        <v>44719</v>
      </c>
      <c r="K619" s="66"/>
    </row>
    <row r="620" spans="4:11" ht="15.6" customHeight="1">
      <c r="D620" s="38">
        <v>618</v>
      </c>
      <c r="E620" s="62">
        <v>3271</v>
      </c>
      <c r="F620" s="63" t="s">
        <v>10548</v>
      </c>
      <c r="G620" s="63" t="s">
        <v>9915</v>
      </c>
      <c r="H620" s="63" t="s">
        <v>10357</v>
      </c>
      <c r="I620" s="62">
        <v>2</v>
      </c>
      <c r="J620" s="58">
        <v>44719</v>
      </c>
      <c r="K620" s="64"/>
    </row>
    <row r="621" spans="4:11" ht="15.6" customHeight="1">
      <c r="D621" s="38">
        <v>619</v>
      </c>
      <c r="E621" s="62">
        <v>3979</v>
      </c>
      <c r="F621" s="63" t="s">
        <v>11284</v>
      </c>
      <c r="G621" s="63" t="s">
        <v>9915</v>
      </c>
      <c r="H621" s="63" t="s">
        <v>10357</v>
      </c>
      <c r="I621" s="62">
        <v>2</v>
      </c>
      <c r="J621" s="58">
        <v>44719</v>
      </c>
      <c r="K621" s="64"/>
    </row>
    <row r="622" spans="4:11" ht="15.6" customHeight="1">
      <c r="D622" s="38">
        <v>620</v>
      </c>
      <c r="E622" s="62">
        <v>4177</v>
      </c>
      <c r="F622" s="63" t="s">
        <v>11285</v>
      </c>
      <c r="G622" s="63" t="s">
        <v>9915</v>
      </c>
      <c r="H622" s="63" t="s">
        <v>10357</v>
      </c>
      <c r="I622" s="62">
        <v>2</v>
      </c>
      <c r="J622" s="58">
        <v>44719</v>
      </c>
      <c r="K622" s="65"/>
    </row>
    <row r="623" spans="4:11" ht="15.6" customHeight="1">
      <c r="D623" s="38">
        <v>621</v>
      </c>
      <c r="E623" s="62">
        <v>2191</v>
      </c>
      <c r="F623" s="63" t="s">
        <v>10186</v>
      </c>
      <c r="G623" s="63" t="s">
        <v>8680</v>
      </c>
      <c r="H623" s="63" t="s">
        <v>7</v>
      </c>
      <c r="I623" s="62">
        <v>2</v>
      </c>
      <c r="J623" s="58">
        <v>44719</v>
      </c>
      <c r="K623" s="65"/>
    </row>
    <row r="624" spans="4:11" ht="15.6" customHeight="1">
      <c r="D624" s="38">
        <v>622</v>
      </c>
      <c r="E624" s="62">
        <v>4799</v>
      </c>
      <c r="F624" s="63" t="s">
        <v>10599</v>
      </c>
      <c r="G624" s="63" t="s">
        <v>8680</v>
      </c>
      <c r="H624" s="63" t="s">
        <v>7</v>
      </c>
      <c r="I624" s="62">
        <v>2</v>
      </c>
      <c r="J624" s="58">
        <v>44719</v>
      </c>
      <c r="K624" s="65"/>
    </row>
    <row r="625" spans="4:11" ht="15.6" customHeight="1">
      <c r="D625" s="38">
        <v>623</v>
      </c>
      <c r="E625" s="62">
        <v>4083</v>
      </c>
      <c r="F625" s="63" t="s">
        <v>11286</v>
      </c>
      <c r="G625" s="63" t="s">
        <v>8680</v>
      </c>
      <c r="H625" s="63" t="s">
        <v>7</v>
      </c>
      <c r="I625" s="62">
        <v>2</v>
      </c>
      <c r="J625" s="58">
        <v>44719</v>
      </c>
      <c r="K625" s="65"/>
    </row>
    <row r="626" spans="4:11" ht="15.6" customHeight="1">
      <c r="D626" s="38">
        <v>624</v>
      </c>
      <c r="E626" s="62">
        <v>4521</v>
      </c>
      <c r="F626" s="63" t="s">
        <v>11287</v>
      </c>
      <c r="G626" s="63" t="s">
        <v>9945</v>
      </c>
      <c r="H626" s="63" t="s">
        <v>11060</v>
      </c>
      <c r="I626" s="62">
        <v>2</v>
      </c>
      <c r="J626" s="58">
        <v>44719</v>
      </c>
      <c r="K626" s="64"/>
    </row>
    <row r="627" spans="4:11" ht="15.6" customHeight="1">
      <c r="D627" s="38">
        <v>625</v>
      </c>
      <c r="E627" s="62">
        <v>4827</v>
      </c>
      <c r="F627" s="63" t="s">
        <v>11288</v>
      </c>
      <c r="G627" s="63" t="s">
        <v>9945</v>
      </c>
      <c r="H627" s="63" t="s">
        <v>11050</v>
      </c>
      <c r="I627" s="62">
        <v>2</v>
      </c>
      <c r="J627" s="58">
        <v>44719</v>
      </c>
      <c r="K627" s="64"/>
    </row>
    <row r="628" spans="4:11" ht="15.6" customHeight="1">
      <c r="D628" s="38">
        <v>626</v>
      </c>
      <c r="E628" s="62">
        <v>3790</v>
      </c>
      <c r="F628" s="63" t="s">
        <v>11289</v>
      </c>
      <c r="G628" s="63" t="s">
        <v>9945</v>
      </c>
      <c r="H628" s="63" t="s">
        <v>11050</v>
      </c>
      <c r="I628" s="62">
        <v>2</v>
      </c>
      <c r="J628" s="58">
        <v>44719</v>
      </c>
      <c r="K628" s="64"/>
    </row>
    <row r="629" spans="4:11" ht="15.6" customHeight="1">
      <c r="D629" s="38">
        <v>627</v>
      </c>
      <c r="E629" s="62">
        <v>3665</v>
      </c>
      <c r="F629" s="63" t="s">
        <v>11290</v>
      </c>
      <c r="G629" s="63" t="s">
        <v>9945</v>
      </c>
      <c r="H629" s="63" t="s">
        <v>11050</v>
      </c>
      <c r="I629" s="62">
        <v>2</v>
      </c>
      <c r="J629" s="58">
        <v>44719</v>
      </c>
      <c r="K629" s="64"/>
    </row>
    <row r="630" spans="4:11" ht="15.6" customHeight="1">
      <c r="D630" s="38">
        <v>628</v>
      </c>
      <c r="E630" s="62">
        <v>4563</v>
      </c>
      <c r="F630" s="63" t="s">
        <v>11291</v>
      </c>
      <c r="G630" s="63" t="s">
        <v>9936</v>
      </c>
      <c r="H630" s="63" t="s">
        <v>10590</v>
      </c>
      <c r="I630" s="62">
        <v>2</v>
      </c>
      <c r="J630" s="58">
        <v>44719</v>
      </c>
      <c r="K630" s="65"/>
    </row>
    <row r="631" spans="4:11" ht="15.6" customHeight="1">
      <c r="D631" s="38">
        <v>629</v>
      </c>
      <c r="E631" s="62">
        <v>2127</v>
      </c>
      <c r="F631" s="63" t="s">
        <v>11292</v>
      </c>
      <c r="G631" s="63" t="s">
        <v>9936</v>
      </c>
      <c r="H631" s="63" t="s">
        <v>10590</v>
      </c>
      <c r="I631" s="62">
        <v>2</v>
      </c>
      <c r="J631" s="58">
        <v>44719</v>
      </c>
      <c r="K631" s="64"/>
    </row>
    <row r="632" spans="4:11" ht="15.6" customHeight="1">
      <c r="D632" s="38">
        <v>630</v>
      </c>
      <c r="E632" s="62">
        <v>3975</v>
      </c>
      <c r="F632" s="63" t="s">
        <v>11293</v>
      </c>
      <c r="G632" s="63" t="s">
        <v>9936</v>
      </c>
      <c r="H632" s="63" t="s">
        <v>10590</v>
      </c>
      <c r="I632" s="62">
        <v>2</v>
      </c>
      <c r="J632" s="58">
        <v>44719</v>
      </c>
      <c r="K632" s="64"/>
    </row>
    <row r="633" spans="4:11" ht="15.6" customHeight="1">
      <c r="D633" s="38">
        <v>631</v>
      </c>
      <c r="E633" s="62">
        <v>4331</v>
      </c>
      <c r="F633" s="63" t="s">
        <v>11294</v>
      </c>
      <c r="G633" s="63" t="s">
        <v>10033</v>
      </c>
      <c r="H633" s="63" t="s">
        <v>11281</v>
      </c>
      <c r="I633" s="62">
        <v>2</v>
      </c>
      <c r="J633" s="58">
        <v>44719</v>
      </c>
      <c r="K633" s="64"/>
    </row>
    <row r="634" spans="4:11" ht="15.6" customHeight="1">
      <c r="D634" s="38">
        <v>632</v>
      </c>
      <c r="E634" s="62">
        <v>2097</v>
      </c>
      <c r="F634" s="63" t="s">
        <v>11295</v>
      </c>
      <c r="G634" s="63" t="s">
        <v>8680</v>
      </c>
      <c r="H634" s="63" t="s">
        <v>10122</v>
      </c>
      <c r="I634" s="62">
        <v>2</v>
      </c>
      <c r="J634" s="58">
        <v>44720</v>
      </c>
      <c r="K634" s="64"/>
    </row>
    <row r="635" spans="4:11" ht="15.6" customHeight="1">
      <c r="D635" s="38">
        <v>633</v>
      </c>
      <c r="E635" s="62">
        <v>2605</v>
      </c>
      <c r="F635" s="63" t="s">
        <v>11296</v>
      </c>
      <c r="G635" s="63" t="s">
        <v>8680</v>
      </c>
      <c r="H635" s="63" t="s">
        <v>10122</v>
      </c>
      <c r="I635" s="62">
        <v>2</v>
      </c>
      <c r="J635" s="58">
        <v>44720</v>
      </c>
      <c r="K635" s="64"/>
    </row>
    <row r="636" spans="4:11" ht="15.6" customHeight="1">
      <c r="D636" s="38">
        <v>634</v>
      </c>
      <c r="E636" s="62">
        <v>3347</v>
      </c>
      <c r="F636" s="63" t="s">
        <v>11297</v>
      </c>
      <c r="G636" s="63" t="s">
        <v>8680</v>
      </c>
      <c r="H636" s="63" t="s">
        <v>10122</v>
      </c>
      <c r="I636" s="62">
        <v>2</v>
      </c>
      <c r="J636" s="58">
        <v>44720</v>
      </c>
      <c r="K636" s="64"/>
    </row>
    <row r="637" spans="4:11" ht="15.6" customHeight="1">
      <c r="D637" s="38">
        <v>635</v>
      </c>
      <c r="E637" s="62" t="s">
        <v>10237</v>
      </c>
      <c r="F637" s="63" t="s">
        <v>10238</v>
      </c>
      <c r="G637" s="63" t="s">
        <v>8680</v>
      </c>
      <c r="H637" s="63" t="s">
        <v>7</v>
      </c>
      <c r="I637" s="62">
        <v>2</v>
      </c>
      <c r="J637" s="58">
        <v>44720</v>
      </c>
      <c r="K637" s="64"/>
    </row>
    <row r="638" spans="4:11" ht="15.6" customHeight="1">
      <c r="D638" s="38">
        <v>636</v>
      </c>
      <c r="E638" s="62">
        <v>3741</v>
      </c>
      <c r="F638" s="63" t="s">
        <v>11298</v>
      </c>
      <c r="G638" s="63" t="s">
        <v>8680</v>
      </c>
      <c r="H638" s="63" t="s">
        <v>7</v>
      </c>
      <c r="I638" s="62">
        <v>2</v>
      </c>
      <c r="J638" s="58">
        <v>44720</v>
      </c>
      <c r="K638" s="64"/>
    </row>
    <row r="639" spans="4:11" ht="15.6" customHeight="1">
      <c r="D639" s="38">
        <v>637</v>
      </c>
      <c r="E639" s="62">
        <v>2302</v>
      </c>
      <c r="F639" s="63" t="s">
        <v>1652</v>
      </c>
      <c r="G639" s="63" t="s">
        <v>8680</v>
      </c>
      <c r="H639" s="63" t="s">
        <v>7</v>
      </c>
      <c r="I639" s="62">
        <v>2</v>
      </c>
      <c r="J639" s="58">
        <v>44720</v>
      </c>
      <c r="K639" s="64"/>
    </row>
    <row r="640" spans="4:11" ht="15.6" customHeight="1">
      <c r="D640" s="38">
        <v>638</v>
      </c>
      <c r="E640" s="62">
        <v>4134</v>
      </c>
      <c r="F640" s="63" t="s">
        <v>11299</v>
      </c>
      <c r="G640" s="63" t="s">
        <v>8680</v>
      </c>
      <c r="H640" s="63" t="s">
        <v>7</v>
      </c>
      <c r="I640" s="62">
        <v>2</v>
      </c>
      <c r="J640" s="58">
        <v>44720</v>
      </c>
      <c r="K640" s="64"/>
    </row>
    <row r="641" spans="4:11" ht="15.6" customHeight="1">
      <c r="D641" s="38">
        <v>639</v>
      </c>
      <c r="E641" s="62">
        <v>3527</v>
      </c>
      <c r="F641" s="63" t="s">
        <v>11300</v>
      </c>
      <c r="G641" s="63" t="s">
        <v>9945</v>
      </c>
      <c r="H641" s="63" t="s">
        <v>11050</v>
      </c>
      <c r="I641" s="62">
        <v>2</v>
      </c>
      <c r="J641" s="58">
        <v>44720</v>
      </c>
      <c r="K641" s="64"/>
    </row>
    <row r="642" spans="4:11" ht="15.6" customHeight="1">
      <c r="D642" s="38">
        <v>640</v>
      </c>
      <c r="E642" s="62">
        <v>4571</v>
      </c>
      <c r="F642" s="63" t="s">
        <v>11301</v>
      </c>
      <c r="G642" s="63" t="s">
        <v>9945</v>
      </c>
      <c r="H642" s="63" t="s">
        <v>11050</v>
      </c>
      <c r="I642" s="62">
        <v>2</v>
      </c>
      <c r="J642" s="58">
        <v>44720</v>
      </c>
      <c r="K642" s="64"/>
    </row>
    <row r="643" spans="4:11" ht="15.6" customHeight="1">
      <c r="D643" s="38">
        <v>641</v>
      </c>
      <c r="E643" s="62">
        <v>4626</v>
      </c>
      <c r="F643" s="63" t="s">
        <v>11302</v>
      </c>
      <c r="G643" s="63" t="s">
        <v>9936</v>
      </c>
      <c r="H643" s="63" t="s">
        <v>10213</v>
      </c>
      <c r="I643" s="62">
        <v>2</v>
      </c>
      <c r="J643" s="58">
        <v>44720</v>
      </c>
      <c r="K643" s="64"/>
    </row>
    <row r="644" spans="4:11" ht="15.6" customHeight="1">
      <c r="D644" s="38">
        <v>642</v>
      </c>
      <c r="E644" s="62">
        <v>4691</v>
      </c>
      <c r="F644" s="63" t="s">
        <v>11303</v>
      </c>
      <c r="G644" s="63" t="s">
        <v>9989</v>
      </c>
      <c r="H644" s="63" t="s">
        <v>10207</v>
      </c>
      <c r="I644" s="62">
        <v>2</v>
      </c>
      <c r="J644" s="58">
        <v>44720</v>
      </c>
      <c r="K644" s="64"/>
    </row>
    <row r="645" spans="4:11" ht="15.6" customHeight="1">
      <c r="D645" s="38">
        <v>643</v>
      </c>
      <c r="E645" s="62">
        <v>4612</v>
      </c>
      <c r="F645" s="63" t="s">
        <v>11304</v>
      </c>
      <c r="G645" s="63" t="s">
        <v>10033</v>
      </c>
      <c r="H645" s="63" t="s">
        <v>10143</v>
      </c>
      <c r="I645" s="62">
        <v>2</v>
      </c>
      <c r="J645" s="58">
        <v>44720</v>
      </c>
      <c r="K645" s="64"/>
    </row>
    <row r="646" spans="4:11" ht="15.6" customHeight="1">
      <c r="D646" s="38">
        <v>644</v>
      </c>
      <c r="E646" s="62">
        <v>4440</v>
      </c>
      <c r="F646" s="63" t="s">
        <v>11305</v>
      </c>
      <c r="G646" s="63" t="s">
        <v>10033</v>
      </c>
      <c r="H646" s="63" t="s">
        <v>10143</v>
      </c>
      <c r="I646" s="62">
        <v>2</v>
      </c>
      <c r="J646" s="58">
        <v>44720</v>
      </c>
      <c r="K646" s="58"/>
    </row>
    <row r="647" spans="4:11" ht="15.6" customHeight="1">
      <c r="D647" s="38">
        <v>645</v>
      </c>
      <c r="E647" s="62">
        <v>2290</v>
      </c>
      <c r="F647" s="63" t="s">
        <v>11306</v>
      </c>
      <c r="G647" s="63" t="s">
        <v>10033</v>
      </c>
      <c r="H647" s="63" t="s">
        <v>10143</v>
      </c>
      <c r="I647" s="62">
        <v>2</v>
      </c>
      <c r="J647" s="58">
        <v>44720</v>
      </c>
      <c r="K647" s="64"/>
    </row>
    <row r="648" spans="4:11" ht="15.6" customHeight="1">
      <c r="D648" s="38">
        <v>646</v>
      </c>
      <c r="E648" s="62" t="s">
        <v>11307</v>
      </c>
      <c r="F648" s="63" t="s">
        <v>11308</v>
      </c>
      <c r="G648" s="63" t="s">
        <v>8680</v>
      </c>
      <c r="H648" s="63" t="s">
        <v>10122</v>
      </c>
      <c r="I648" s="62">
        <v>2</v>
      </c>
      <c r="J648" s="58">
        <v>44721</v>
      </c>
      <c r="K648" s="64"/>
    </row>
    <row r="649" spans="4:11" ht="15.6" customHeight="1">
      <c r="D649" s="38">
        <v>647</v>
      </c>
      <c r="E649" s="62">
        <v>4188</v>
      </c>
      <c r="F649" s="63" t="s">
        <v>11309</v>
      </c>
      <c r="G649" s="63" t="s">
        <v>8680</v>
      </c>
      <c r="H649" s="63" t="s">
        <v>10122</v>
      </c>
      <c r="I649" s="62">
        <v>2</v>
      </c>
      <c r="J649" s="58">
        <v>44721</v>
      </c>
      <c r="K649" s="64"/>
    </row>
    <row r="650" spans="4:11" ht="15.6" customHeight="1">
      <c r="D650" s="38">
        <v>648</v>
      </c>
      <c r="E650" s="62">
        <v>4432</v>
      </c>
      <c r="F650" s="63" t="s">
        <v>11310</v>
      </c>
      <c r="G650" s="63" t="s">
        <v>8680</v>
      </c>
      <c r="H650" s="63" t="s">
        <v>10122</v>
      </c>
      <c r="I650" s="62">
        <v>2</v>
      </c>
      <c r="J650" s="58">
        <v>44721</v>
      </c>
      <c r="K650" s="64"/>
    </row>
    <row r="651" spans="4:11" ht="15.6" customHeight="1">
      <c r="D651" s="38">
        <v>649</v>
      </c>
      <c r="E651" s="62">
        <v>2619</v>
      </c>
      <c r="F651" s="63" t="s">
        <v>11311</v>
      </c>
      <c r="G651" s="63" t="s">
        <v>8680</v>
      </c>
      <c r="H651" s="63" t="s">
        <v>7</v>
      </c>
      <c r="I651" s="62">
        <v>2</v>
      </c>
      <c r="J651" s="58">
        <v>44721</v>
      </c>
      <c r="K651" s="64"/>
    </row>
    <row r="652" spans="4:11" ht="15.6" customHeight="1">
      <c r="D652" s="38">
        <v>650</v>
      </c>
      <c r="E652" s="62">
        <v>2935</v>
      </c>
      <c r="F652" s="63" t="s">
        <v>11312</v>
      </c>
      <c r="G652" s="63" t="s">
        <v>8680</v>
      </c>
      <c r="H652" s="63" t="s">
        <v>7</v>
      </c>
      <c r="I652" s="62">
        <v>2</v>
      </c>
      <c r="J652" s="58">
        <v>44721</v>
      </c>
      <c r="K652" s="64"/>
    </row>
    <row r="653" spans="4:11" ht="15.6" customHeight="1">
      <c r="D653" s="38">
        <v>651</v>
      </c>
      <c r="E653" s="62">
        <v>4340</v>
      </c>
      <c r="F653" s="63" t="s">
        <v>10468</v>
      </c>
      <c r="G653" s="63" t="s">
        <v>8680</v>
      </c>
      <c r="H653" s="63" t="s">
        <v>7</v>
      </c>
      <c r="I653" s="62">
        <v>2</v>
      </c>
      <c r="J653" s="58">
        <v>44721</v>
      </c>
      <c r="K653" s="64"/>
    </row>
    <row r="654" spans="4:11" ht="15.6" customHeight="1">
      <c r="D654" s="38">
        <v>652</v>
      </c>
      <c r="E654" s="62">
        <v>2509</v>
      </c>
      <c r="F654" s="63" t="s">
        <v>11313</v>
      </c>
      <c r="G654" s="63" t="s">
        <v>9945</v>
      </c>
      <c r="H654" s="63" t="s">
        <v>11050</v>
      </c>
      <c r="I654" s="62">
        <v>2</v>
      </c>
      <c r="J654" s="58">
        <v>44721</v>
      </c>
      <c r="K654" s="64"/>
    </row>
    <row r="655" spans="4:11" ht="15.6" customHeight="1">
      <c r="D655" s="38">
        <v>653</v>
      </c>
      <c r="E655" s="62">
        <v>4795</v>
      </c>
      <c r="F655" s="63" t="s">
        <v>11314</v>
      </c>
      <c r="G655" s="63" t="s">
        <v>9989</v>
      </c>
      <c r="H655" s="63" t="s">
        <v>10207</v>
      </c>
      <c r="I655" s="62">
        <v>2</v>
      </c>
      <c r="J655" s="58">
        <v>44721</v>
      </c>
      <c r="K655" s="64"/>
    </row>
    <row r="656" spans="4:11" ht="15.6" customHeight="1">
      <c r="D656" s="38">
        <v>654</v>
      </c>
      <c r="E656" s="62">
        <v>4589</v>
      </c>
      <c r="F656" s="63" t="s">
        <v>11315</v>
      </c>
      <c r="G656" s="63" t="s">
        <v>9989</v>
      </c>
      <c r="H656" s="63" t="s">
        <v>10207</v>
      </c>
      <c r="I656" s="62">
        <v>2</v>
      </c>
      <c r="J656" s="58">
        <v>44721</v>
      </c>
      <c r="K656" s="64"/>
    </row>
    <row r="657" spans="4:11" ht="15.6" customHeight="1">
      <c r="D657" s="38">
        <v>655</v>
      </c>
      <c r="E657" s="62">
        <v>4459</v>
      </c>
      <c r="F657" s="63" t="s">
        <v>11316</v>
      </c>
      <c r="G657" s="63" t="s">
        <v>10033</v>
      </c>
      <c r="H657" s="63" t="s">
        <v>11317</v>
      </c>
      <c r="I657" s="62">
        <v>2</v>
      </c>
      <c r="J657" s="58">
        <v>44721</v>
      </c>
      <c r="K657" s="64"/>
    </row>
    <row r="658" spans="4:11" ht="15.6" customHeight="1">
      <c r="D658" s="38">
        <v>656</v>
      </c>
      <c r="E658" s="62">
        <v>4458</v>
      </c>
      <c r="F658" s="63" t="s">
        <v>10453</v>
      </c>
      <c r="G658" s="63" t="s">
        <v>10033</v>
      </c>
      <c r="H658" s="63" t="s">
        <v>11317</v>
      </c>
      <c r="I658" s="62">
        <v>2</v>
      </c>
      <c r="J658" s="58">
        <v>44721</v>
      </c>
      <c r="K658" s="64"/>
    </row>
    <row r="659" spans="4:11" ht="15.6" customHeight="1">
      <c r="D659" s="38">
        <v>657</v>
      </c>
      <c r="E659" s="62">
        <v>2756</v>
      </c>
      <c r="F659" s="63" t="s">
        <v>11318</v>
      </c>
      <c r="G659" s="63" t="s">
        <v>8680</v>
      </c>
      <c r="H659" s="63" t="s">
        <v>11319</v>
      </c>
      <c r="I659" s="62">
        <v>2</v>
      </c>
      <c r="J659" s="58">
        <v>44722</v>
      </c>
      <c r="K659" s="64"/>
    </row>
    <row r="660" spans="4:11" ht="15.6" customHeight="1">
      <c r="D660" s="38">
        <v>658</v>
      </c>
      <c r="E660" s="62">
        <v>3419</v>
      </c>
      <c r="F660" s="63" t="s">
        <v>11320</v>
      </c>
      <c r="G660" s="63" t="s">
        <v>8680</v>
      </c>
      <c r="H660" s="63" t="s">
        <v>11319</v>
      </c>
      <c r="I660" s="62">
        <v>2</v>
      </c>
      <c r="J660" s="58">
        <v>44722</v>
      </c>
      <c r="K660" s="64"/>
    </row>
    <row r="661" spans="4:11" ht="15.6" customHeight="1">
      <c r="D661" s="38">
        <v>659</v>
      </c>
      <c r="E661" s="62">
        <v>4203</v>
      </c>
      <c r="F661" s="63" t="s">
        <v>11321</v>
      </c>
      <c r="G661" s="63" t="s">
        <v>8680</v>
      </c>
      <c r="H661" s="63" t="s">
        <v>11319</v>
      </c>
      <c r="I661" s="62">
        <v>2</v>
      </c>
      <c r="J661" s="58">
        <v>44722</v>
      </c>
      <c r="K661" s="64"/>
    </row>
    <row r="662" spans="4:11" ht="15.6" customHeight="1">
      <c r="D662" s="38">
        <v>660</v>
      </c>
      <c r="E662" s="62">
        <v>2222</v>
      </c>
      <c r="F662" s="63" t="s">
        <v>11322</v>
      </c>
      <c r="G662" s="63" t="s">
        <v>8680</v>
      </c>
      <c r="H662" s="63" t="s">
        <v>7</v>
      </c>
      <c r="I662" s="62">
        <v>2</v>
      </c>
      <c r="J662" s="58">
        <v>44722</v>
      </c>
      <c r="K662" s="64"/>
    </row>
    <row r="663" spans="4:11" ht="15.6" customHeight="1">
      <c r="D663" s="38">
        <v>661</v>
      </c>
      <c r="E663" s="62" t="s">
        <v>11323</v>
      </c>
      <c r="F663" s="63" t="s">
        <v>11324</v>
      </c>
      <c r="G663" s="63" t="s">
        <v>8680</v>
      </c>
      <c r="H663" s="63" t="s">
        <v>7</v>
      </c>
      <c r="I663" s="62">
        <v>2</v>
      </c>
      <c r="J663" s="58">
        <v>44722</v>
      </c>
      <c r="K663" s="64"/>
    </row>
    <row r="664" spans="4:11" ht="15.6" customHeight="1">
      <c r="D664" s="38">
        <v>662</v>
      </c>
      <c r="E664" s="62">
        <v>3957</v>
      </c>
      <c r="F664" s="63" t="s">
        <v>1644</v>
      </c>
      <c r="G664" s="63" t="s">
        <v>8680</v>
      </c>
      <c r="H664" s="63" t="s">
        <v>7</v>
      </c>
      <c r="I664" s="62">
        <v>2</v>
      </c>
      <c r="J664" s="58">
        <v>44722</v>
      </c>
      <c r="K664" s="64"/>
    </row>
    <row r="665" spans="4:11" ht="15.6" customHeight="1">
      <c r="D665" s="38">
        <v>663</v>
      </c>
      <c r="E665" s="62">
        <v>4789</v>
      </c>
      <c r="F665" s="63" t="s">
        <v>11325</v>
      </c>
      <c r="G665" s="63" t="s">
        <v>9945</v>
      </c>
      <c r="H665" s="63" t="s">
        <v>10020</v>
      </c>
      <c r="I665" s="62">
        <v>2</v>
      </c>
      <c r="J665" s="58">
        <v>44722</v>
      </c>
      <c r="K665" s="64"/>
    </row>
    <row r="666" spans="4:11" ht="15.6" customHeight="1">
      <c r="D666" s="38">
        <v>664</v>
      </c>
      <c r="E666" s="62">
        <v>3025</v>
      </c>
      <c r="F666" s="63" t="s">
        <v>11326</v>
      </c>
      <c r="G666" s="63" t="s">
        <v>9945</v>
      </c>
      <c r="H666" s="63" t="s">
        <v>10020</v>
      </c>
      <c r="I666" s="62">
        <v>2</v>
      </c>
      <c r="J666" s="58">
        <v>44722</v>
      </c>
      <c r="K666" s="64"/>
    </row>
    <row r="667" spans="4:11" ht="15.6" customHeight="1">
      <c r="D667" s="38">
        <v>665</v>
      </c>
      <c r="E667" s="62">
        <v>3413</v>
      </c>
      <c r="F667" s="63" t="s">
        <v>11327</v>
      </c>
      <c r="G667" s="63" t="s">
        <v>9936</v>
      </c>
      <c r="H667" s="63" t="s">
        <v>10590</v>
      </c>
      <c r="I667" s="62">
        <v>2</v>
      </c>
      <c r="J667" s="58">
        <v>44722</v>
      </c>
      <c r="K667" s="64"/>
    </row>
    <row r="668" spans="4:11" ht="15.6" customHeight="1">
      <c r="D668" s="38">
        <v>666</v>
      </c>
      <c r="E668" s="62">
        <v>2655</v>
      </c>
      <c r="F668" s="63" t="s">
        <v>11328</v>
      </c>
      <c r="G668" s="63" t="s">
        <v>9936</v>
      </c>
      <c r="H668" s="63" t="s">
        <v>10590</v>
      </c>
      <c r="I668" s="62">
        <v>2</v>
      </c>
      <c r="J668" s="58">
        <v>44722</v>
      </c>
      <c r="K668" s="64"/>
    </row>
    <row r="669" spans="4:11" ht="15.6" customHeight="1">
      <c r="D669" s="38">
        <v>667</v>
      </c>
      <c r="E669" s="62" t="s">
        <v>73</v>
      </c>
      <c r="F669" s="63" t="s">
        <v>11329</v>
      </c>
      <c r="G669" s="63" t="s">
        <v>8680</v>
      </c>
      <c r="H669" s="63" t="s">
        <v>14</v>
      </c>
      <c r="I669" s="62">
        <v>2</v>
      </c>
      <c r="J669" s="58">
        <v>44722</v>
      </c>
      <c r="K669" s="64"/>
    </row>
    <row r="670" spans="4:11" ht="15.6" customHeight="1">
      <c r="D670" s="38">
        <v>668</v>
      </c>
      <c r="E670" s="62">
        <v>2729</v>
      </c>
      <c r="F670" s="63" t="s">
        <v>11330</v>
      </c>
      <c r="G670" s="63" t="s">
        <v>9915</v>
      </c>
      <c r="H670" s="63" t="s">
        <v>11192</v>
      </c>
      <c r="I670" s="62">
        <v>2</v>
      </c>
      <c r="J670" s="58">
        <v>44725</v>
      </c>
      <c r="K670" s="64"/>
    </row>
    <row r="671" spans="4:11" ht="15.6" customHeight="1">
      <c r="D671" s="38">
        <v>669</v>
      </c>
      <c r="E671" s="62">
        <v>2982</v>
      </c>
      <c r="F671" s="63" t="s">
        <v>10323</v>
      </c>
      <c r="G671" s="63" t="s">
        <v>9915</v>
      </c>
      <c r="H671" s="63" t="s">
        <v>11192</v>
      </c>
      <c r="I671" s="62">
        <v>2</v>
      </c>
      <c r="J671" s="58">
        <v>44725</v>
      </c>
      <c r="K671" s="64"/>
    </row>
    <row r="672" spans="4:11" ht="15.6" customHeight="1">
      <c r="D672" s="38">
        <v>670</v>
      </c>
      <c r="E672" s="62">
        <v>4101</v>
      </c>
      <c r="F672" s="63" t="s">
        <v>11331</v>
      </c>
      <c r="G672" s="63" t="s">
        <v>8680</v>
      </c>
      <c r="H672" s="63" t="s">
        <v>7</v>
      </c>
      <c r="I672" s="62">
        <v>2</v>
      </c>
      <c r="J672" s="58">
        <v>44725</v>
      </c>
      <c r="K672" s="64"/>
    </row>
    <row r="673" spans="4:11" ht="15.6" customHeight="1">
      <c r="D673" s="38">
        <v>671</v>
      </c>
      <c r="E673" s="62">
        <v>4196</v>
      </c>
      <c r="F673" s="63" t="s">
        <v>11332</v>
      </c>
      <c r="G673" s="63" t="s">
        <v>8680</v>
      </c>
      <c r="H673" s="63" t="s">
        <v>7</v>
      </c>
      <c r="I673" s="62">
        <v>2</v>
      </c>
      <c r="J673" s="58">
        <v>44725</v>
      </c>
      <c r="K673" s="64"/>
    </row>
    <row r="674" spans="4:11" ht="15.6" customHeight="1">
      <c r="D674" s="38">
        <v>672</v>
      </c>
      <c r="E674" s="62">
        <v>4191</v>
      </c>
      <c r="F674" s="63" t="s">
        <v>371</v>
      </c>
      <c r="G674" s="63" t="s">
        <v>8680</v>
      </c>
      <c r="H674" s="63" t="s">
        <v>7</v>
      </c>
      <c r="I674" s="62">
        <v>2</v>
      </c>
      <c r="J674" s="58">
        <v>44725</v>
      </c>
      <c r="K674" s="64"/>
    </row>
    <row r="675" spans="4:11" ht="15.6" customHeight="1">
      <c r="D675" s="38">
        <v>673</v>
      </c>
      <c r="E675" s="62">
        <v>4546</v>
      </c>
      <c r="F675" s="63" t="s">
        <v>11333</v>
      </c>
      <c r="G675" s="63" t="s">
        <v>9971</v>
      </c>
      <c r="H675" s="63" t="s">
        <v>11334</v>
      </c>
      <c r="I675" s="62">
        <v>2</v>
      </c>
      <c r="J675" s="58">
        <v>44725</v>
      </c>
      <c r="K675" s="64"/>
    </row>
    <row r="676" spans="4:11" ht="15.6" customHeight="1">
      <c r="D676" s="38">
        <v>674</v>
      </c>
      <c r="E676" s="62">
        <v>2922</v>
      </c>
      <c r="F676" s="63" t="s">
        <v>11335</v>
      </c>
      <c r="G676" s="63" t="s">
        <v>9971</v>
      </c>
      <c r="H676" s="63" t="s">
        <v>11334</v>
      </c>
      <c r="I676" s="62">
        <v>2</v>
      </c>
      <c r="J676" s="58">
        <v>44725</v>
      </c>
      <c r="K676" s="64"/>
    </row>
    <row r="677" spans="4:11" ht="15.6" customHeight="1">
      <c r="D677" s="38">
        <v>675</v>
      </c>
      <c r="E677" s="62">
        <v>2277</v>
      </c>
      <c r="F677" s="63" t="s">
        <v>11336</v>
      </c>
      <c r="G677" s="63" t="s">
        <v>9989</v>
      </c>
      <c r="H677" s="63" t="s">
        <v>10207</v>
      </c>
      <c r="I677" s="62">
        <v>2</v>
      </c>
      <c r="J677" s="58">
        <v>44725</v>
      </c>
      <c r="K677" s="64"/>
    </row>
    <row r="678" spans="4:11" ht="15.6" customHeight="1">
      <c r="D678" s="38">
        <v>676</v>
      </c>
      <c r="E678" s="62">
        <v>2029</v>
      </c>
      <c r="F678" s="63" t="s">
        <v>11337</v>
      </c>
      <c r="G678" s="63" t="s">
        <v>9989</v>
      </c>
      <c r="H678" s="63" t="s">
        <v>10207</v>
      </c>
      <c r="I678" s="62">
        <v>2</v>
      </c>
      <c r="J678" s="58">
        <v>44725</v>
      </c>
      <c r="K678" s="64"/>
    </row>
    <row r="679" spans="4:11" ht="15.6" customHeight="1">
      <c r="D679" s="38">
        <v>677</v>
      </c>
      <c r="E679" s="62">
        <v>4436</v>
      </c>
      <c r="F679" s="63" t="s">
        <v>11338</v>
      </c>
      <c r="G679" s="63" t="s">
        <v>10033</v>
      </c>
      <c r="H679" s="63" t="s">
        <v>11317</v>
      </c>
      <c r="I679" s="62">
        <v>2</v>
      </c>
      <c r="J679" s="58">
        <v>44725</v>
      </c>
      <c r="K679" s="64"/>
    </row>
    <row r="680" spans="4:11" ht="15.6" customHeight="1">
      <c r="D680" s="38">
        <v>678</v>
      </c>
      <c r="E680" s="62">
        <v>2063</v>
      </c>
      <c r="F680" s="63" t="s">
        <v>11339</v>
      </c>
      <c r="G680" s="63" t="s">
        <v>10033</v>
      </c>
      <c r="H680" s="63" t="s">
        <v>11317</v>
      </c>
      <c r="I680" s="62">
        <v>2</v>
      </c>
      <c r="J680" s="58">
        <v>44725</v>
      </c>
      <c r="K680" s="64"/>
    </row>
    <row r="681" spans="4:11" ht="15.6" customHeight="1">
      <c r="D681" s="38">
        <v>679</v>
      </c>
      <c r="E681" s="62">
        <v>4138</v>
      </c>
      <c r="F681" s="63" t="s">
        <v>11340</v>
      </c>
      <c r="G681" s="63" t="s">
        <v>9963</v>
      </c>
      <c r="H681" s="63" t="s">
        <v>9965</v>
      </c>
      <c r="I681" s="62">
        <v>2</v>
      </c>
      <c r="J681" s="58">
        <v>44726</v>
      </c>
      <c r="K681" s="64"/>
    </row>
    <row r="682" spans="4:11" ht="15.6" customHeight="1">
      <c r="D682" s="38">
        <v>680</v>
      </c>
      <c r="E682" s="62">
        <v>3301</v>
      </c>
      <c r="F682" s="63" t="s">
        <v>11341</v>
      </c>
      <c r="G682" s="63" t="s">
        <v>9915</v>
      </c>
      <c r="H682" s="63" t="s">
        <v>11192</v>
      </c>
      <c r="I682" s="62">
        <v>2</v>
      </c>
      <c r="J682" s="58">
        <v>44726</v>
      </c>
      <c r="K682" s="64"/>
    </row>
    <row r="683" spans="4:11" ht="15.6" customHeight="1">
      <c r="D683" s="38">
        <v>681</v>
      </c>
      <c r="E683" s="62">
        <v>2782</v>
      </c>
      <c r="F683" s="63" t="s">
        <v>11342</v>
      </c>
      <c r="G683" s="63" t="s">
        <v>9915</v>
      </c>
      <c r="H683" s="63" t="s">
        <v>11192</v>
      </c>
      <c r="I683" s="62">
        <v>2</v>
      </c>
      <c r="J683" s="58">
        <v>44726</v>
      </c>
      <c r="K683" s="65"/>
    </row>
    <row r="684" spans="4:11" ht="15.6" customHeight="1">
      <c r="D684" s="38">
        <v>682</v>
      </c>
      <c r="E684" s="62">
        <v>4850</v>
      </c>
      <c r="F684" s="63" t="s">
        <v>11343</v>
      </c>
      <c r="G684" s="63" t="s">
        <v>9915</v>
      </c>
      <c r="H684" s="63" t="s">
        <v>11192</v>
      </c>
      <c r="I684" s="62">
        <v>2</v>
      </c>
      <c r="J684" s="58">
        <v>44726</v>
      </c>
      <c r="K684" s="65"/>
    </row>
    <row r="685" spans="4:11" ht="15.6" customHeight="1">
      <c r="D685" s="38">
        <v>683</v>
      </c>
      <c r="E685" s="62">
        <v>4210</v>
      </c>
      <c r="F685" s="63" t="s">
        <v>168</v>
      </c>
      <c r="G685" s="63" t="s">
        <v>8680</v>
      </c>
      <c r="H685" s="63" t="s">
        <v>7</v>
      </c>
      <c r="I685" s="62">
        <v>2</v>
      </c>
      <c r="J685" s="58">
        <v>44726</v>
      </c>
      <c r="K685" s="66"/>
    </row>
    <row r="686" spans="4:11" ht="15.6" customHeight="1">
      <c r="D686" s="38">
        <v>684</v>
      </c>
      <c r="E686" s="62" t="s">
        <v>48</v>
      </c>
      <c r="F686" s="63" t="s">
        <v>1449</v>
      </c>
      <c r="G686" s="63" t="s">
        <v>8680</v>
      </c>
      <c r="H686" s="63" t="s">
        <v>7</v>
      </c>
      <c r="I686" s="62">
        <v>2</v>
      </c>
      <c r="J686" s="58">
        <v>44726</v>
      </c>
      <c r="K686" s="66"/>
    </row>
    <row r="687" spans="4:11" ht="15.6" customHeight="1">
      <c r="D687" s="38">
        <v>685</v>
      </c>
      <c r="E687" s="62">
        <v>2950</v>
      </c>
      <c r="F687" s="63" t="s">
        <v>11344</v>
      </c>
      <c r="G687" s="63" t="s">
        <v>9971</v>
      </c>
      <c r="H687" s="63" t="s">
        <v>11345</v>
      </c>
      <c r="I687" s="62">
        <v>2</v>
      </c>
      <c r="J687" s="58">
        <v>44726</v>
      </c>
      <c r="K687" s="64"/>
    </row>
    <row r="688" spans="4:11" ht="15.6" customHeight="1">
      <c r="D688" s="38">
        <v>686</v>
      </c>
      <c r="E688" s="62">
        <v>2717</v>
      </c>
      <c r="F688" s="63" t="s">
        <v>11346</v>
      </c>
      <c r="G688" s="63" t="s">
        <v>9971</v>
      </c>
      <c r="H688" s="63" t="s">
        <v>11345</v>
      </c>
      <c r="I688" s="62">
        <v>2</v>
      </c>
      <c r="J688" s="58">
        <v>44726</v>
      </c>
      <c r="K688" s="64"/>
    </row>
    <row r="689" spans="4:11" ht="15.6" customHeight="1">
      <c r="D689" s="38">
        <v>687</v>
      </c>
      <c r="E689" s="62">
        <v>4478</v>
      </c>
      <c r="F689" s="63" t="s">
        <v>11347</v>
      </c>
      <c r="G689" s="63" t="s">
        <v>9989</v>
      </c>
      <c r="H689" s="63" t="s">
        <v>11348</v>
      </c>
      <c r="I689" s="62">
        <v>2</v>
      </c>
      <c r="J689" s="58">
        <v>44726</v>
      </c>
      <c r="K689" s="65"/>
    </row>
    <row r="690" spans="4:11" ht="15.6" customHeight="1">
      <c r="D690" s="38">
        <v>688</v>
      </c>
      <c r="E690" s="62">
        <v>4366</v>
      </c>
      <c r="F690" s="63" t="s">
        <v>11349</v>
      </c>
      <c r="G690" s="63" t="s">
        <v>9989</v>
      </c>
      <c r="H690" s="63" t="s">
        <v>11350</v>
      </c>
      <c r="I690" s="62">
        <v>2</v>
      </c>
      <c r="J690" s="58">
        <v>44726</v>
      </c>
      <c r="K690" s="65"/>
    </row>
    <row r="691" spans="4:11" ht="15.6" customHeight="1">
      <c r="D691" s="38">
        <v>689</v>
      </c>
      <c r="E691" s="62">
        <v>4379</v>
      </c>
      <c r="F691" s="63" t="s">
        <v>11351</v>
      </c>
      <c r="G691" s="63" t="s">
        <v>10033</v>
      </c>
      <c r="H691" s="63" t="s">
        <v>11317</v>
      </c>
      <c r="I691" s="62">
        <v>2</v>
      </c>
      <c r="J691" s="58">
        <v>44726</v>
      </c>
      <c r="K691" s="64"/>
    </row>
    <row r="692" spans="4:11" ht="15.6" customHeight="1">
      <c r="D692" s="38">
        <v>690</v>
      </c>
      <c r="E692" s="62">
        <v>4176</v>
      </c>
      <c r="F692" s="63" t="s">
        <v>11352</v>
      </c>
      <c r="G692" s="63" t="s">
        <v>10033</v>
      </c>
      <c r="H692" s="63" t="s">
        <v>11317</v>
      </c>
      <c r="I692" s="62">
        <v>2</v>
      </c>
      <c r="J692" s="58">
        <v>44726</v>
      </c>
      <c r="K692" s="58"/>
    </row>
    <row r="693" spans="4:11" ht="15.6" customHeight="1">
      <c r="D693" s="38">
        <v>691</v>
      </c>
      <c r="E693" s="62">
        <v>3532</v>
      </c>
      <c r="F693" s="63" t="s">
        <v>11353</v>
      </c>
      <c r="G693" s="63" t="s">
        <v>10033</v>
      </c>
      <c r="H693" s="63" t="s">
        <v>11317</v>
      </c>
      <c r="I693" s="62">
        <v>2</v>
      </c>
      <c r="J693" s="58">
        <v>44726</v>
      </c>
      <c r="K693" s="64"/>
    </row>
    <row r="694" spans="4:11" ht="15.6" customHeight="1">
      <c r="D694" s="38">
        <v>692</v>
      </c>
      <c r="E694" s="62" t="s">
        <v>11354</v>
      </c>
      <c r="F694" s="63" t="s">
        <v>11355</v>
      </c>
      <c r="G694" s="63" t="s">
        <v>9915</v>
      </c>
      <c r="H694" s="63" t="s">
        <v>10100</v>
      </c>
      <c r="I694" s="62">
        <v>2</v>
      </c>
      <c r="J694" s="58">
        <v>44727</v>
      </c>
      <c r="K694" s="64"/>
    </row>
    <row r="695" spans="4:11" ht="15.6" customHeight="1">
      <c r="D695" s="38">
        <v>693</v>
      </c>
      <c r="E695" s="62" t="s">
        <v>11356</v>
      </c>
      <c r="F695" s="63" t="s">
        <v>11357</v>
      </c>
      <c r="G695" s="63" t="s">
        <v>9915</v>
      </c>
      <c r="H695" s="63" t="s">
        <v>10100</v>
      </c>
      <c r="I695" s="62">
        <v>2</v>
      </c>
      <c r="J695" s="58">
        <v>44727</v>
      </c>
      <c r="K695" s="65"/>
    </row>
    <row r="696" spans="4:11" ht="15.6" customHeight="1">
      <c r="D696" s="38">
        <v>694</v>
      </c>
      <c r="E696" s="62" t="s">
        <v>11358</v>
      </c>
      <c r="F696" s="63" t="s">
        <v>11359</v>
      </c>
      <c r="G696" s="63" t="s">
        <v>9915</v>
      </c>
      <c r="H696" s="63" t="s">
        <v>10100</v>
      </c>
      <c r="I696" s="62">
        <v>2</v>
      </c>
      <c r="J696" s="58">
        <v>44727</v>
      </c>
      <c r="K696" s="64"/>
    </row>
    <row r="697" spans="4:11" ht="15.6" customHeight="1">
      <c r="D697" s="38">
        <v>695</v>
      </c>
      <c r="E697" s="62" t="s">
        <v>11360</v>
      </c>
      <c r="F697" s="63" t="s">
        <v>11361</v>
      </c>
      <c r="G697" s="63" t="s">
        <v>9915</v>
      </c>
      <c r="H697" s="63" t="s">
        <v>10100</v>
      </c>
      <c r="I697" s="62">
        <v>2</v>
      </c>
      <c r="J697" s="58">
        <v>44727</v>
      </c>
      <c r="K697" s="58"/>
    </row>
    <row r="698" spans="4:11" ht="15.6" customHeight="1">
      <c r="D698" s="38">
        <v>696</v>
      </c>
      <c r="E698" s="62">
        <v>3772</v>
      </c>
      <c r="F698" s="63" t="s">
        <v>836</v>
      </c>
      <c r="G698" s="63" t="s">
        <v>8680</v>
      </c>
      <c r="H698" s="63" t="s">
        <v>7</v>
      </c>
      <c r="I698" s="62">
        <v>2</v>
      </c>
      <c r="J698" s="58">
        <v>44727</v>
      </c>
      <c r="K698" s="64"/>
    </row>
    <row r="699" spans="4:11" ht="15.6" customHeight="1">
      <c r="D699" s="38">
        <v>697</v>
      </c>
      <c r="E699" s="62" t="s">
        <v>63</v>
      </c>
      <c r="F699" s="63" t="s">
        <v>11362</v>
      </c>
      <c r="G699" s="63" t="s">
        <v>8680</v>
      </c>
      <c r="H699" s="63" t="s">
        <v>7</v>
      </c>
      <c r="I699" s="62">
        <v>2</v>
      </c>
      <c r="J699" s="58">
        <v>44727</v>
      </c>
      <c r="K699" s="64"/>
    </row>
    <row r="700" spans="4:11" ht="15.6" customHeight="1">
      <c r="D700" s="38">
        <v>698</v>
      </c>
      <c r="E700" s="62" t="s">
        <v>70</v>
      </c>
      <c r="F700" s="63" t="s">
        <v>1439</v>
      </c>
      <c r="G700" s="63" t="s">
        <v>8680</v>
      </c>
      <c r="H700" s="63" t="s">
        <v>7</v>
      </c>
      <c r="I700" s="62">
        <v>2</v>
      </c>
      <c r="J700" s="58">
        <v>44727</v>
      </c>
      <c r="K700" s="64"/>
    </row>
    <row r="701" spans="4:11" ht="15.6" customHeight="1">
      <c r="D701" s="38">
        <v>699</v>
      </c>
      <c r="E701" s="62">
        <v>4098</v>
      </c>
      <c r="F701" s="63" t="s">
        <v>11363</v>
      </c>
      <c r="G701" s="63" t="s">
        <v>8680</v>
      </c>
      <c r="H701" s="63" t="s">
        <v>7</v>
      </c>
      <c r="I701" s="62">
        <v>2</v>
      </c>
      <c r="J701" s="58">
        <v>44727</v>
      </c>
      <c r="K701" s="64"/>
    </row>
    <row r="702" spans="4:11" ht="15.6" customHeight="1">
      <c r="D702" s="38">
        <v>700</v>
      </c>
      <c r="E702" s="62">
        <v>2075</v>
      </c>
      <c r="F702" s="63" t="s">
        <v>11364</v>
      </c>
      <c r="G702" s="63" t="s">
        <v>9971</v>
      </c>
      <c r="H702" s="63" t="s">
        <v>11345</v>
      </c>
      <c r="I702" s="62">
        <v>2</v>
      </c>
      <c r="J702" s="58">
        <v>44727</v>
      </c>
      <c r="K702" s="64"/>
    </row>
    <row r="703" spans="4:11" ht="15.6" customHeight="1">
      <c r="D703" s="38">
        <v>701</v>
      </c>
      <c r="E703" s="62">
        <v>2369</v>
      </c>
      <c r="F703" s="63" t="s">
        <v>11365</v>
      </c>
      <c r="G703" s="63" t="s">
        <v>9971</v>
      </c>
      <c r="H703" s="63" t="s">
        <v>11345</v>
      </c>
      <c r="I703" s="62">
        <v>2</v>
      </c>
      <c r="J703" s="58">
        <v>44727</v>
      </c>
      <c r="K703" s="64"/>
    </row>
    <row r="704" spans="4:11" ht="15.6" customHeight="1">
      <c r="D704" s="38">
        <v>702</v>
      </c>
      <c r="E704" s="62" t="s">
        <v>11366</v>
      </c>
      <c r="F704" s="63" t="s">
        <v>11367</v>
      </c>
      <c r="G704" s="63" t="s">
        <v>9989</v>
      </c>
      <c r="H704" s="63" t="s">
        <v>10080</v>
      </c>
      <c r="I704" s="62">
        <v>2</v>
      </c>
      <c r="J704" s="58">
        <v>44727</v>
      </c>
      <c r="K704" s="64"/>
    </row>
    <row r="705" spans="4:11" ht="15.6" customHeight="1">
      <c r="D705" s="38">
        <v>703</v>
      </c>
      <c r="E705" s="62" t="s">
        <v>11368</v>
      </c>
      <c r="F705" s="63" t="s">
        <v>11369</v>
      </c>
      <c r="G705" s="63" t="s">
        <v>9989</v>
      </c>
      <c r="H705" s="63" t="s">
        <v>10080</v>
      </c>
      <c r="I705" s="62">
        <v>2</v>
      </c>
      <c r="J705" s="58">
        <v>44727</v>
      </c>
      <c r="K705" s="64"/>
    </row>
    <row r="706" spans="4:11" ht="15.6" customHeight="1">
      <c r="D706" s="38">
        <v>704</v>
      </c>
      <c r="E706" s="62">
        <v>2036</v>
      </c>
      <c r="F706" s="63" t="s">
        <v>11370</v>
      </c>
      <c r="G706" s="63" t="s">
        <v>9989</v>
      </c>
      <c r="H706" s="63" t="s">
        <v>10080</v>
      </c>
      <c r="I706" s="62">
        <v>2</v>
      </c>
      <c r="J706" s="58">
        <v>44727</v>
      </c>
      <c r="K706" s="64"/>
    </row>
    <row r="707" spans="4:11" ht="15.6" customHeight="1">
      <c r="D707" s="38">
        <v>705</v>
      </c>
      <c r="E707" s="62">
        <v>3101</v>
      </c>
      <c r="F707" s="63" t="s">
        <v>11371</v>
      </c>
      <c r="G707" s="63" t="s">
        <v>10033</v>
      </c>
      <c r="H707" s="63" t="s">
        <v>11317</v>
      </c>
      <c r="I707" s="62">
        <v>2</v>
      </c>
      <c r="J707" s="58">
        <v>44727</v>
      </c>
      <c r="K707" s="64"/>
    </row>
    <row r="708" spans="4:11" ht="15.6" customHeight="1">
      <c r="D708" s="38">
        <v>706</v>
      </c>
      <c r="E708" s="62">
        <v>4636</v>
      </c>
      <c r="F708" s="63" t="s">
        <v>11372</v>
      </c>
      <c r="G708" s="63" t="s">
        <v>10033</v>
      </c>
      <c r="H708" s="63" t="s">
        <v>11373</v>
      </c>
      <c r="I708" s="62">
        <v>2</v>
      </c>
      <c r="J708" s="58">
        <v>44727</v>
      </c>
      <c r="K708" s="64"/>
    </row>
    <row r="709" spans="4:11" ht="15.6" customHeight="1">
      <c r="D709" s="38">
        <v>707</v>
      </c>
      <c r="E709" s="62">
        <v>2569</v>
      </c>
      <c r="F709" s="63" t="s">
        <v>11374</v>
      </c>
      <c r="G709" s="63" t="s">
        <v>9915</v>
      </c>
      <c r="H709" s="63" t="s">
        <v>10100</v>
      </c>
      <c r="I709" s="62">
        <v>2</v>
      </c>
      <c r="J709" s="58">
        <v>44728</v>
      </c>
      <c r="K709" s="64"/>
    </row>
    <row r="710" spans="4:11" ht="15.6" customHeight="1">
      <c r="D710" s="38">
        <v>708</v>
      </c>
      <c r="E710" s="62">
        <v>2597</v>
      </c>
      <c r="F710" s="63" t="s">
        <v>11375</v>
      </c>
      <c r="G710" s="63" t="s">
        <v>9915</v>
      </c>
      <c r="H710" s="63" t="s">
        <v>10100</v>
      </c>
      <c r="I710" s="62">
        <v>2</v>
      </c>
      <c r="J710" s="58">
        <v>44728</v>
      </c>
      <c r="K710" s="64"/>
    </row>
    <row r="711" spans="4:11" ht="15.6" customHeight="1">
      <c r="D711" s="38">
        <v>709</v>
      </c>
      <c r="E711" s="62">
        <v>3629</v>
      </c>
      <c r="F711" s="63" t="s">
        <v>11376</v>
      </c>
      <c r="G711" s="63" t="s">
        <v>9915</v>
      </c>
      <c r="H711" s="63" t="s">
        <v>10100</v>
      </c>
      <c r="I711" s="62">
        <v>2</v>
      </c>
      <c r="J711" s="58">
        <v>44728</v>
      </c>
      <c r="K711" s="64"/>
    </row>
    <row r="712" spans="4:11" ht="15.6" customHeight="1">
      <c r="D712" s="38">
        <v>710</v>
      </c>
      <c r="E712" s="62">
        <v>3748</v>
      </c>
      <c r="F712" s="63" t="s">
        <v>11377</v>
      </c>
      <c r="G712" s="63" t="s">
        <v>9915</v>
      </c>
      <c r="H712" s="63" t="s">
        <v>10100</v>
      </c>
      <c r="I712" s="62">
        <v>2</v>
      </c>
      <c r="J712" s="58">
        <v>44728</v>
      </c>
      <c r="K712" s="64"/>
    </row>
    <row r="713" spans="4:11" ht="15.6" customHeight="1">
      <c r="D713" s="38">
        <v>711</v>
      </c>
      <c r="E713" s="62">
        <v>3796</v>
      </c>
      <c r="F713" s="63" t="s">
        <v>11378</v>
      </c>
      <c r="G713" s="63" t="s">
        <v>8680</v>
      </c>
      <c r="H713" s="63" t="s">
        <v>7</v>
      </c>
      <c r="I713" s="62">
        <v>2</v>
      </c>
      <c r="J713" s="58">
        <v>44728</v>
      </c>
      <c r="K713" s="64"/>
    </row>
    <row r="714" spans="4:11" ht="15.6" customHeight="1">
      <c r="D714" s="38">
        <v>712</v>
      </c>
      <c r="E714" s="62">
        <v>2042</v>
      </c>
      <c r="F714" s="63" t="s">
        <v>11379</v>
      </c>
      <c r="G714" s="63" t="s">
        <v>8680</v>
      </c>
      <c r="H714" s="63" t="s">
        <v>7</v>
      </c>
      <c r="I714" s="62">
        <v>2</v>
      </c>
      <c r="J714" s="58">
        <v>44728</v>
      </c>
      <c r="K714" s="64"/>
    </row>
    <row r="715" spans="4:11" ht="15.6" customHeight="1">
      <c r="D715" s="38">
        <v>713</v>
      </c>
      <c r="E715" s="62">
        <v>4312</v>
      </c>
      <c r="F715" s="63" t="s">
        <v>11380</v>
      </c>
      <c r="G715" s="63" t="s">
        <v>8680</v>
      </c>
      <c r="H715" s="63" t="s">
        <v>7</v>
      </c>
      <c r="I715" s="62">
        <v>2</v>
      </c>
      <c r="J715" s="58">
        <v>44728</v>
      </c>
      <c r="K715" s="64"/>
    </row>
    <row r="716" spans="4:11" ht="15.6" customHeight="1">
      <c r="D716" s="38">
        <v>714</v>
      </c>
      <c r="E716" s="62">
        <v>3837</v>
      </c>
      <c r="F716" s="63" t="s">
        <v>11381</v>
      </c>
      <c r="G716" s="63" t="s">
        <v>9971</v>
      </c>
      <c r="H716" s="63" t="s">
        <v>10036</v>
      </c>
      <c r="I716" s="62">
        <v>2</v>
      </c>
      <c r="J716" s="58">
        <v>44728</v>
      </c>
      <c r="K716" s="64"/>
    </row>
    <row r="717" spans="4:11" ht="15.6" customHeight="1">
      <c r="D717" s="38">
        <v>715</v>
      </c>
      <c r="E717" s="62">
        <v>2269</v>
      </c>
      <c r="F717" s="63" t="s">
        <v>11382</v>
      </c>
      <c r="G717" s="63" t="s">
        <v>9971</v>
      </c>
      <c r="H717" s="63" t="s">
        <v>10036</v>
      </c>
      <c r="I717" s="62">
        <v>2</v>
      </c>
      <c r="J717" s="58">
        <v>44728</v>
      </c>
      <c r="K717" s="64"/>
    </row>
    <row r="718" spans="4:11" ht="15.6" customHeight="1">
      <c r="D718" s="38">
        <v>716</v>
      </c>
      <c r="E718" s="62">
        <v>2822</v>
      </c>
      <c r="F718" s="63" t="s">
        <v>11383</v>
      </c>
      <c r="G718" s="63" t="s">
        <v>9989</v>
      </c>
      <c r="H718" s="63" t="s">
        <v>10080</v>
      </c>
      <c r="I718" s="62">
        <v>2</v>
      </c>
      <c r="J718" s="58">
        <v>44728</v>
      </c>
      <c r="K718" s="64"/>
    </row>
    <row r="719" spans="4:11" ht="15.6" customHeight="1">
      <c r="D719" s="38">
        <v>717</v>
      </c>
      <c r="E719" s="62">
        <v>3709</v>
      </c>
      <c r="F719" s="63" t="s">
        <v>11384</v>
      </c>
      <c r="G719" s="63" t="s">
        <v>9989</v>
      </c>
      <c r="H719" s="63" t="s">
        <v>10080</v>
      </c>
      <c r="I719" s="62">
        <v>2</v>
      </c>
      <c r="J719" s="58">
        <v>44728</v>
      </c>
      <c r="K719" s="64"/>
    </row>
    <row r="720" spans="4:11" ht="15.6" customHeight="1">
      <c r="D720" s="38">
        <v>718</v>
      </c>
      <c r="E720" s="62">
        <v>4062</v>
      </c>
      <c r="F720" s="63" t="s">
        <v>11385</v>
      </c>
      <c r="G720" s="63" t="s">
        <v>9973</v>
      </c>
      <c r="H720" s="63" t="s">
        <v>11386</v>
      </c>
      <c r="I720" s="62">
        <v>2</v>
      </c>
      <c r="J720" s="58">
        <v>44728</v>
      </c>
      <c r="K720" s="64"/>
    </row>
    <row r="721" spans="4:11" ht="15.6" customHeight="1">
      <c r="D721" s="38">
        <v>719</v>
      </c>
      <c r="E721" s="62">
        <v>4676</v>
      </c>
      <c r="F721" s="63" t="s">
        <v>11387</v>
      </c>
      <c r="G721" s="63" t="s">
        <v>9945</v>
      </c>
      <c r="H721" s="63" t="s">
        <v>11050</v>
      </c>
      <c r="I721" s="62">
        <v>2</v>
      </c>
      <c r="J721" s="58">
        <v>44729</v>
      </c>
      <c r="K721" s="64"/>
    </row>
    <row r="722" spans="4:11" ht="15.6" customHeight="1">
      <c r="D722" s="38">
        <v>720</v>
      </c>
      <c r="E722" s="62">
        <v>3995</v>
      </c>
      <c r="F722" s="63" t="s">
        <v>11388</v>
      </c>
      <c r="G722" s="63" t="s">
        <v>9915</v>
      </c>
      <c r="H722" s="63" t="s">
        <v>10100</v>
      </c>
      <c r="I722" s="62">
        <v>2</v>
      </c>
      <c r="J722" s="58">
        <v>44729</v>
      </c>
      <c r="K722" s="64"/>
    </row>
    <row r="723" spans="4:11" ht="15.6" customHeight="1">
      <c r="D723" s="38">
        <v>721</v>
      </c>
      <c r="E723" s="62">
        <v>4092</v>
      </c>
      <c r="F723" s="63" t="s">
        <v>10578</v>
      </c>
      <c r="G723" s="63" t="s">
        <v>9915</v>
      </c>
      <c r="H723" s="63" t="s">
        <v>10100</v>
      </c>
      <c r="I723" s="62">
        <v>2</v>
      </c>
      <c r="J723" s="58">
        <v>44729</v>
      </c>
      <c r="K723" s="64"/>
    </row>
    <row r="724" spans="4:11" ht="15.6" customHeight="1">
      <c r="D724" s="38">
        <v>722</v>
      </c>
      <c r="E724" s="62">
        <v>4265</v>
      </c>
      <c r="F724" s="63" t="s">
        <v>11389</v>
      </c>
      <c r="G724" s="63" t="s">
        <v>9915</v>
      </c>
      <c r="H724" s="63" t="s">
        <v>10100</v>
      </c>
      <c r="I724" s="62">
        <v>2</v>
      </c>
      <c r="J724" s="58">
        <v>44729</v>
      </c>
      <c r="K724" s="64"/>
    </row>
    <row r="725" spans="4:11" ht="15.6" customHeight="1">
      <c r="D725" s="38">
        <v>723</v>
      </c>
      <c r="E725" s="62">
        <v>4328</v>
      </c>
      <c r="F725" s="63" t="s">
        <v>10337</v>
      </c>
      <c r="G725" s="63" t="s">
        <v>8680</v>
      </c>
      <c r="H725" s="63" t="s">
        <v>6</v>
      </c>
      <c r="I725" s="62">
        <v>2</v>
      </c>
      <c r="J725" s="58">
        <v>44729</v>
      </c>
      <c r="K725" s="64"/>
    </row>
    <row r="726" spans="4:11" ht="15.6" customHeight="1">
      <c r="D726" s="38">
        <v>724</v>
      </c>
      <c r="E726" s="62">
        <v>4755</v>
      </c>
      <c r="F726" s="63" t="s">
        <v>11390</v>
      </c>
      <c r="G726" s="63" t="s">
        <v>8680</v>
      </c>
      <c r="H726" s="63" t="s">
        <v>6</v>
      </c>
      <c r="I726" s="62">
        <v>2</v>
      </c>
      <c r="J726" s="58">
        <v>44729</v>
      </c>
      <c r="K726" s="64"/>
    </row>
    <row r="727" spans="4:11" ht="15.6" customHeight="1">
      <c r="D727" s="38">
        <v>725</v>
      </c>
      <c r="E727" s="62" t="s">
        <v>65</v>
      </c>
      <c r="F727" s="63" t="s">
        <v>11391</v>
      </c>
      <c r="G727" s="63" t="s">
        <v>8680</v>
      </c>
      <c r="H727" s="63" t="s">
        <v>6</v>
      </c>
      <c r="I727" s="62">
        <v>2</v>
      </c>
      <c r="J727" s="58">
        <v>44729</v>
      </c>
      <c r="K727" s="64"/>
    </row>
    <row r="728" spans="4:11" ht="15.6" customHeight="1">
      <c r="D728" s="38">
        <v>726</v>
      </c>
      <c r="E728" s="62">
        <v>4408</v>
      </c>
      <c r="F728" s="63" t="s">
        <v>11392</v>
      </c>
      <c r="G728" s="63" t="s">
        <v>9971</v>
      </c>
      <c r="H728" s="63" t="s">
        <v>10036</v>
      </c>
      <c r="I728" s="62">
        <v>2</v>
      </c>
      <c r="J728" s="58">
        <v>44729</v>
      </c>
      <c r="K728" s="64"/>
    </row>
    <row r="729" spans="4:11" ht="15.6" customHeight="1">
      <c r="D729" s="38">
        <v>727</v>
      </c>
      <c r="E729" s="62">
        <v>4132</v>
      </c>
      <c r="F729" s="63" t="s">
        <v>11393</v>
      </c>
      <c r="G729" s="63" t="s">
        <v>9971</v>
      </c>
      <c r="H729" s="63" t="s">
        <v>10036</v>
      </c>
      <c r="I729" s="62">
        <v>2</v>
      </c>
      <c r="J729" s="58">
        <v>44729</v>
      </c>
      <c r="K729" s="64"/>
    </row>
    <row r="730" spans="4:11" ht="15.6" customHeight="1">
      <c r="D730" s="38">
        <v>728</v>
      </c>
      <c r="E730" s="62">
        <v>4383</v>
      </c>
      <c r="F730" s="63" t="s">
        <v>11394</v>
      </c>
      <c r="G730" s="63" t="s">
        <v>9915</v>
      </c>
      <c r="H730" s="63" t="s">
        <v>10100</v>
      </c>
      <c r="I730" s="62">
        <v>2</v>
      </c>
      <c r="J730" s="58">
        <v>44732</v>
      </c>
      <c r="K730" s="64"/>
    </row>
    <row r="731" spans="4:11" ht="15.6" customHeight="1">
      <c r="D731" s="38">
        <v>729</v>
      </c>
      <c r="E731" s="62">
        <v>4914</v>
      </c>
      <c r="F731" s="63" t="s">
        <v>11395</v>
      </c>
      <c r="G731" s="63" t="s">
        <v>9915</v>
      </c>
      <c r="H731" s="63" t="s">
        <v>10100</v>
      </c>
      <c r="I731" s="62">
        <v>2</v>
      </c>
      <c r="J731" s="58">
        <v>44732</v>
      </c>
      <c r="K731" s="64"/>
    </row>
    <row r="732" spans="4:11" ht="15.6" customHeight="1">
      <c r="D732" s="38">
        <v>730</v>
      </c>
      <c r="E732" s="62" t="s">
        <v>11396</v>
      </c>
      <c r="F732" s="63" t="s">
        <v>11397</v>
      </c>
      <c r="G732" s="63" t="s">
        <v>9915</v>
      </c>
      <c r="H732" s="63" t="s">
        <v>10541</v>
      </c>
      <c r="I732" s="62">
        <v>2</v>
      </c>
      <c r="J732" s="58">
        <v>44732</v>
      </c>
      <c r="K732" s="64"/>
    </row>
    <row r="733" spans="4:11" ht="15.6" customHeight="1">
      <c r="D733" s="38">
        <v>731</v>
      </c>
      <c r="E733" s="62">
        <v>2890</v>
      </c>
      <c r="F733" s="63" t="s">
        <v>11398</v>
      </c>
      <c r="G733" s="63" t="s">
        <v>8680</v>
      </c>
      <c r="H733" s="63" t="s">
        <v>6</v>
      </c>
      <c r="I733" s="62">
        <v>2</v>
      </c>
      <c r="J733" s="58">
        <v>44732</v>
      </c>
      <c r="K733" s="64"/>
    </row>
    <row r="734" spans="4:11" ht="15.6" customHeight="1">
      <c r="D734" s="38">
        <v>732</v>
      </c>
      <c r="E734" s="62">
        <v>3452</v>
      </c>
      <c r="F734" s="63" t="s">
        <v>1648</v>
      </c>
      <c r="G734" s="63" t="s">
        <v>8680</v>
      </c>
      <c r="H734" s="63" t="s">
        <v>6</v>
      </c>
      <c r="I734" s="62">
        <v>2</v>
      </c>
      <c r="J734" s="58">
        <v>44732</v>
      </c>
      <c r="K734" s="64"/>
    </row>
    <row r="735" spans="4:11" ht="15.6" customHeight="1">
      <c r="D735" s="38">
        <v>733</v>
      </c>
      <c r="E735" s="62">
        <v>4218</v>
      </c>
      <c r="F735" s="63" t="s">
        <v>11399</v>
      </c>
      <c r="G735" s="63" t="s">
        <v>8680</v>
      </c>
      <c r="H735" s="63" t="s">
        <v>6</v>
      </c>
      <c r="I735" s="62">
        <v>2</v>
      </c>
      <c r="J735" s="58">
        <v>44732</v>
      </c>
      <c r="K735" s="64"/>
    </row>
    <row r="736" spans="4:11" ht="15.6" customHeight="1">
      <c r="D736" s="38">
        <v>734</v>
      </c>
      <c r="E736" s="62">
        <v>4564</v>
      </c>
      <c r="F736" s="63" t="s">
        <v>11400</v>
      </c>
      <c r="G736" s="63" t="s">
        <v>9971</v>
      </c>
      <c r="H736" s="63" t="s">
        <v>10036</v>
      </c>
      <c r="I736" s="62">
        <v>2</v>
      </c>
      <c r="J736" s="58">
        <v>44732</v>
      </c>
      <c r="K736" s="64"/>
    </row>
    <row r="737" spans="4:11" ht="15.6" customHeight="1">
      <c r="D737" s="38">
        <v>735</v>
      </c>
      <c r="E737" s="62">
        <v>3539</v>
      </c>
      <c r="F737" s="63" t="s">
        <v>11401</v>
      </c>
      <c r="G737" s="63" t="s">
        <v>9971</v>
      </c>
      <c r="H737" s="63" t="s">
        <v>10036</v>
      </c>
      <c r="I737" s="62">
        <v>2</v>
      </c>
      <c r="J737" s="58">
        <v>44732</v>
      </c>
      <c r="K737" s="64"/>
    </row>
    <row r="738" spans="4:11" ht="15.6" customHeight="1">
      <c r="D738" s="38">
        <v>736</v>
      </c>
      <c r="E738" s="62">
        <v>3986</v>
      </c>
      <c r="F738" s="63" t="s">
        <v>11402</v>
      </c>
      <c r="G738" s="63" t="s">
        <v>9989</v>
      </c>
      <c r="H738" s="63" t="s">
        <v>10461</v>
      </c>
      <c r="I738" s="62">
        <v>2</v>
      </c>
      <c r="J738" s="58">
        <v>44732</v>
      </c>
      <c r="K738" s="64"/>
    </row>
    <row r="739" spans="4:11" ht="15.6" customHeight="1">
      <c r="D739" s="38">
        <v>737</v>
      </c>
      <c r="E739" s="62">
        <v>4692</v>
      </c>
      <c r="F739" s="63" t="s">
        <v>11403</v>
      </c>
      <c r="G739" s="63" t="s">
        <v>9989</v>
      </c>
      <c r="H739" s="63" t="s">
        <v>10461</v>
      </c>
      <c r="I739" s="62">
        <v>2</v>
      </c>
      <c r="J739" s="58">
        <v>44732</v>
      </c>
      <c r="K739" s="64"/>
    </row>
    <row r="740" spans="4:11" ht="15.6" customHeight="1">
      <c r="D740" s="38">
        <v>738</v>
      </c>
      <c r="E740" s="62">
        <v>4336</v>
      </c>
      <c r="F740" s="63" t="s">
        <v>11404</v>
      </c>
      <c r="G740" s="63" t="s">
        <v>9989</v>
      </c>
      <c r="H740" s="63" t="s">
        <v>10461</v>
      </c>
      <c r="I740" s="62">
        <v>2</v>
      </c>
      <c r="J740" s="58">
        <v>44732</v>
      </c>
      <c r="K740" s="64"/>
    </row>
    <row r="741" spans="4:11" ht="15.6" customHeight="1">
      <c r="D741" s="38">
        <v>739</v>
      </c>
      <c r="E741" s="62">
        <v>3205</v>
      </c>
      <c r="F741" s="63" t="s">
        <v>11405</v>
      </c>
      <c r="G741" s="63" t="s">
        <v>10033</v>
      </c>
      <c r="H741" s="63" t="s">
        <v>11406</v>
      </c>
      <c r="I741" s="62">
        <v>2</v>
      </c>
      <c r="J741" s="58">
        <v>44732</v>
      </c>
      <c r="K741" s="64"/>
    </row>
    <row r="742" spans="4:11" ht="15.6" customHeight="1">
      <c r="D742" s="38">
        <v>740</v>
      </c>
      <c r="E742" s="62">
        <v>4050</v>
      </c>
      <c r="F742" s="63" t="s">
        <v>11407</v>
      </c>
      <c r="G742" s="63" t="s">
        <v>10033</v>
      </c>
      <c r="H742" s="63" t="s">
        <v>11408</v>
      </c>
      <c r="I742" s="62">
        <v>2</v>
      </c>
      <c r="J742" s="58">
        <v>44732</v>
      </c>
      <c r="K742" s="64"/>
    </row>
    <row r="743" spans="4:11" ht="15.6" customHeight="1">
      <c r="D743" s="38">
        <v>741</v>
      </c>
      <c r="E743" s="62">
        <v>2303</v>
      </c>
      <c r="F743" s="63" t="s">
        <v>11409</v>
      </c>
      <c r="G743" s="63" t="s">
        <v>8680</v>
      </c>
      <c r="H743" s="63" t="s">
        <v>7</v>
      </c>
      <c r="I743" s="62">
        <v>2</v>
      </c>
      <c r="J743" s="58">
        <v>44733</v>
      </c>
      <c r="K743" s="65"/>
    </row>
    <row r="744" spans="4:11" ht="15.6" customHeight="1">
      <c r="D744" s="38">
        <v>742</v>
      </c>
      <c r="E744" s="62" t="s">
        <v>11410</v>
      </c>
      <c r="F744" s="63" t="s">
        <v>11411</v>
      </c>
      <c r="G744" s="63" t="s">
        <v>9915</v>
      </c>
      <c r="H744" s="63" t="s">
        <v>10541</v>
      </c>
      <c r="I744" s="62">
        <v>2</v>
      </c>
      <c r="J744" s="58">
        <v>44733</v>
      </c>
      <c r="K744" s="65"/>
    </row>
    <row r="745" spans="4:11" ht="15.6" customHeight="1">
      <c r="D745" s="38">
        <v>743</v>
      </c>
      <c r="E745" s="62">
        <v>2169</v>
      </c>
      <c r="F745" s="63" t="s">
        <v>11412</v>
      </c>
      <c r="G745" s="63" t="s">
        <v>9915</v>
      </c>
      <c r="H745" s="63" t="s">
        <v>10541</v>
      </c>
      <c r="I745" s="62">
        <v>2</v>
      </c>
      <c r="J745" s="58">
        <v>44733</v>
      </c>
      <c r="K745" s="66"/>
    </row>
    <row r="746" spans="4:11" ht="15.6" customHeight="1">
      <c r="D746" s="38">
        <v>744</v>
      </c>
      <c r="E746" s="62">
        <v>2451</v>
      </c>
      <c r="F746" s="63" t="s">
        <v>11413</v>
      </c>
      <c r="G746" s="63" t="s">
        <v>9915</v>
      </c>
      <c r="H746" s="63" t="s">
        <v>10541</v>
      </c>
      <c r="I746" s="62">
        <v>2</v>
      </c>
      <c r="J746" s="58">
        <v>44733</v>
      </c>
      <c r="K746" s="66"/>
    </row>
    <row r="747" spans="4:11" ht="15.6" customHeight="1">
      <c r="D747" s="38">
        <v>745</v>
      </c>
      <c r="E747" s="62">
        <v>3892</v>
      </c>
      <c r="F747" s="63" t="s">
        <v>1460</v>
      </c>
      <c r="G747" s="63" t="s">
        <v>8680</v>
      </c>
      <c r="H747" s="63" t="s">
        <v>6</v>
      </c>
      <c r="I747" s="62">
        <v>2</v>
      </c>
      <c r="J747" s="58">
        <v>44733</v>
      </c>
      <c r="K747" s="64"/>
    </row>
    <row r="748" spans="4:11" ht="15.6" customHeight="1">
      <c r="D748" s="38">
        <v>746</v>
      </c>
      <c r="E748" s="62">
        <v>4125</v>
      </c>
      <c r="F748" s="63" t="s">
        <v>1464</v>
      </c>
      <c r="G748" s="63" t="s">
        <v>8680</v>
      </c>
      <c r="H748" s="63" t="s">
        <v>6</v>
      </c>
      <c r="I748" s="62">
        <v>2</v>
      </c>
      <c r="J748" s="58">
        <v>44733</v>
      </c>
      <c r="K748" s="64"/>
    </row>
    <row r="749" spans="4:11" ht="15.6" customHeight="1">
      <c r="D749" s="38">
        <v>747</v>
      </c>
      <c r="E749" s="62">
        <v>3315</v>
      </c>
      <c r="F749" s="63" t="s">
        <v>11414</v>
      </c>
      <c r="G749" s="63" t="s">
        <v>9971</v>
      </c>
      <c r="H749" s="63" t="s">
        <v>10572</v>
      </c>
      <c r="I749" s="62">
        <v>2</v>
      </c>
      <c r="J749" s="58">
        <v>44733</v>
      </c>
      <c r="K749" s="65"/>
    </row>
    <row r="750" spans="4:11" ht="15.6" customHeight="1">
      <c r="D750" s="38">
        <v>748</v>
      </c>
      <c r="E750" s="62">
        <v>4791</v>
      </c>
      <c r="F750" s="63" t="s">
        <v>11415</v>
      </c>
      <c r="G750" s="63" t="s">
        <v>9971</v>
      </c>
      <c r="H750" s="63" t="s">
        <v>10572</v>
      </c>
      <c r="I750" s="62">
        <v>2</v>
      </c>
      <c r="J750" s="58">
        <v>44733</v>
      </c>
      <c r="K750" s="65"/>
    </row>
    <row r="751" spans="4:11" ht="15.6" customHeight="1">
      <c r="D751" s="38">
        <v>749</v>
      </c>
      <c r="E751" s="62">
        <v>4496</v>
      </c>
      <c r="F751" s="63" t="s">
        <v>11416</v>
      </c>
      <c r="G751" s="63" t="s">
        <v>9989</v>
      </c>
      <c r="H751" s="63" t="s">
        <v>11417</v>
      </c>
      <c r="I751" s="62">
        <v>2</v>
      </c>
      <c r="J751" s="58">
        <v>44733</v>
      </c>
      <c r="K751" s="64"/>
    </row>
    <row r="752" spans="4:11" ht="15.6" customHeight="1">
      <c r="D752" s="38">
        <v>750</v>
      </c>
      <c r="E752" s="62" t="s">
        <v>10514</v>
      </c>
      <c r="F752" s="63" t="s">
        <v>10515</v>
      </c>
      <c r="G752" s="63" t="s">
        <v>9989</v>
      </c>
      <c r="H752" s="63" t="s">
        <v>11418</v>
      </c>
      <c r="I752" s="62">
        <v>2</v>
      </c>
      <c r="J752" s="58">
        <v>44733</v>
      </c>
      <c r="K752" s="64"/>
    </row>
    <row r="753" spans="4:11" ht="15.6" customHeight="1">
      <c r="D753" s="38">
        <v>751</v>
      </c>
      <c r="E753" s="62">
        <v>4269</v>
      </c>
      <c r="F753" s="63" t="s">
        <v>11419</v>
      </c>
      <c r="G753" s="63" t="s">
        <v>10033</v>
      </c>
      <c r="H753" s="63" t="s">
        <v>11420</v>
      </c>
      <c r="I753" s="62">
        <v>2</v>
      </c>
      <c r="J753" s="58">
        <v>44733</v>
      </c>
      <c r="K753" s="64"/>
    </row>
    <row r="754" spans="4:11" ht="15.6" customHeight="1">
      <c r="D754" s="38">
        <v>752</v>
      </c>
      <c r="E754" s="62">
        <v>3669</v>
      </c>
      <c r="F754" s="63" t="s">
        <v>11421</v>
      </c>
      <c r="G754" s="63" t="s">
        <v>10033</v>
      </c>
      <c r="H754" s="63" t="s">
        <v>11420</v>
      </c>
      <c r="I754" s="62">
        <v>2</v>
      </c>
      <c r="J754" s="58">
        <v>44733</v>
      </c>
      <c r="K754" s="64"/>
    </row>
    <row r="755" spans="4:11" ht="15.6" customHeight="1">
      <c r="D755" s="38">
        <v>753</v>
      </c>
      <c r="E755" s="62">
        <v>4130</v>
      </c>
      <c r="F755" s="63" t="s">
        <v>11422</v>
      </c>
      <c r="G755" s="63" t="s">
        <v>10033</v>
      </c>
      <c r="H755" s="63" t="s">
        <v>11423</v>
      </c>
      <c r="I755" s="62">
        <v>2</v>
      </c>
      <c r="J755" s="58">
        <v>44733</v>
      </c>
      <c r="K755" s="65"/>
    </row>
    <row r="756" spans="4:11" ht="15.6" customHeight="1">
      <c r="D756" s="38">
        <v>754</v>
      </c>
      <c r="E756" s="62">
        <v>2506</v>
      </c>
      <c r="F756" s="63" t="s">
        <v>11424</v>
      </c>
      <c r="G756" s="63" t="s">
        <v>9915</v>
      </c>
      <c r="H756" s="63" t="s">
        <v>10541</v>
      </c>
      <c r="I756" s="62">
        <v>2</v>
      </c>
      <c r="J756" s="58">
        <v>44734</v>
      </c>
      <c r="K756" s="64"/>
    </row>
    <row r="757" spans="4:11" ht="15.6" customHeight="1">
      <c r="D757" s="38">
        <v>755</v>
      </c>
      <c r="E757" s="62">
        <v>2797</v>
      </c>
      <c r="F757" s="63" t="s">
        <v>11425</v>
      </c>
      <c r="G757" s="63" t="s">
        <v>9915</v>
      </c>
      <c r="H757" s="63" t="s">
        <v>10541</v>
      </c>
      <c r="I757" s="62">
        <v>2</v>
      </c>
      <c r="J757" s="58">
        <v>44734</v>
      </c>
      <c r="K757" s="64"/>
    </row>
    <row r="758" spans="4:11" ht="15.6" customHeight="1">
      <c r="D758" s="38">
        <v>756</v>
      </c>
      <c r="E758" s="62">
        <v>2690</v>
      </c>
      <c r="F758" s="63" t="s">
        <v>11426</v>
      </c>
      <c r="G758" s="63" t="s">
        <v>9915</v>
      </c>
      <c r="H758" s="63" t="s">
        <v>10541</v>
      </c>
      <c r="I758" s="62">
        <v>2</v>
      </c>
      <c r="J758" s="58">
        <v>44734</v>
      </c>
      <c r="K758" s="64"/>
    </row>
    <row r="759" spans="4:11" ht="15.6" customHeight="1">
      <c r="D759" s="38">
        <v>757</v>
      </c>
      <c r="E759" s="62">
        <v>3929</v>
      </c>
      <c r="F759" s="63" t="s">
        <v>11427</v>
      </c>
      <c r="G759" s="63" t="s">
        <v>8680</v>
      </c>
      <c r="H759" s="63" t="s">
        <v>6</v>
      </c>
      <c r="I759" s="62">
        <v>2</v>
      </c>
      <c r="J759" s="58">
        <v>44734</v>
      </c>
      <c r="K759" s="64"/>
    </row>
    <row r="760" spans="4:11" ht="15.6" customHeight="1">
      <c r="D760" s="38">
        <v>758</v>
      </c>
      <c r="E760" s="62">
        <v>2958</v>
      </c>
      <c r="F760" s="63" t="s">
        <v>1479</v>
      </c>
      <c r="G760" s="63" t="s">
        <v>8680</v>
      </c>
      <c r="H760" s="63" t="s">
        <v>6</v>
      </c>
      <c r="I760" s="62">
        <v>2</v>
      </c>
      <c r="J760" s="58">
        <v>44734</v>
      </c>
      <c r="K760" s="64"/>
    </row>
    <row r="761" spans="4:11" ht="15.6" customHeight="1">
      <c r="D761" s="38">
        <v>759</v>
      </c>
      <c r="E761" s="62" t="s">
        <v>10654</v>
      </c>
      <c r="F761" s="63" t="s">
        <v>10655</v>
      </c>
      <c r="G761" s="63" t="s">
        <v>8680</v>
      </c>
      <c r="H761" s="63" t="s">
        <v>6</v>
      </c>
      <c r="I761" s="62">
        <v>2</v>
      </c>
      <c r="J761" s="58">
        <v>44734</v>
      </c>
      <c r="K761" s="64"/>
    </row>
    <row r="762" spans="4:11" ht="15.6" customHeight="1">
      <c r="D762" s="38">
        <v>760</v>
      </c>
      <c r="E762" s="62">
        <v>4579</v>
      </c>
      <c r="F762" s="63" t="s">
        <v>11428</v>
      </c>
      <c r="G762" s="63" t="s">
        <v>9971</v>
      </c>
      <c r="H762" s="63" t="s">
        <v>10572</v>
      </c>
      <c r="I762" s="62">
        <v>2</v>
      </c>
      <c r="J762" s="58">
        <v>44734</v>
      </c>
      <c r="K762" s="64"/>
    </row>
    <row r="763" spans="4:11" ht="15.6" customHeight="1">
      <c r="D763" s="38">
        <v>761</v>
      </c>
      <c r="E763" s="62">
        <v>2002</v>
      </c>
      <c r="F763" s="63" t="s">
        <v>11429</v>
      </c>
      <c r="G763" s="63" t="s">
        <v>9971</v>
      </c>
      <c r="H763" s="63" t="s">
        <v>10572</v>
      </c>
      <c r="I763" s="62">
        <v>2</v>
      </c>
      <c r="J763" s="58">
        <v>44734</v>
      </c>
      <c r="K763" s="64"/>
    </row>
    <row r="764" spans="4:11" ht="15.6" customHeight="1">
      <c r="D764" s="38">
        <v>762</v>
      </c>
      <c r="E764" s="62" t="s">
        <v>11430</v>
      </c>
      <c r="F764" s="63" t="s">
        <v>11431</v>
      </c>
      <c r="G764" s="63" t="s">
        <v>9936</v>
      </c>
      <c r="H764" s="63" t="s">
        <v>11432</v>
      </c>
      <c r="I764" s="62">
        <v>2</v>
      </c>
      <c r="J764" s="58">
        <v>44734</v>
      </c>
      <c r="K764" s="64"/>
    </row>
    <row r="765" spans="4:11" ht="15.6" customHeight="1">
      <c r="D765" s="38">
        <v>763</v>
      </c>
      <c r="E765" s="62" t="s">
        <v>11433</v>
      </c>
      <c r="F765" s="63" t="s">
        <v>11434</v>
      </c>
      <c r="G765" s="63" t="s">
        <v>9936</v>
      </c>
      <c r="H765" s="63" t="s">
        <v>11432</v>
      </c>
      <c r="I765" s="62">
        <v>2</v>
      </c>
      <c r="J765" s="58">
        <v>44734</v>
      </c>
      <c r="K765" s="64"/>
    </row>
    <row r="766" spans="4:11" ht="15.6" customHeight="1">
      <c r="D766" s="38">
        <v>764</v>
      </c>
      <c r="E766" s="62">
        <v>4798</v>
      </c>
      <c r="F766" s="63" t="s">
        <v>11435</v>
      </c>
      <c r="G766" s="63" t="s">
        <v>10033</v>
      </c>
      <c r="H766" s="63" t="s">
        <v>11436</v>
      </c>
      <c r="I766" s="62">
        <v>2</v>
      </c>
      <c r="J766" s="58">
        <v>44734</v>
      </c>
      <c r="K766" s="64"/>
    </row>
    <row r="767" spans="4:11" ht="15.6" customHeight="1">
      <c r="D767" s="38">
        <v>765</v>
      </c>
      <c r="E767" s="62">
        <v>3395</v>
      </c>
      <c r="F767" s="63" t="s">
        <v>11437</v>
      </c>
      <c r="G767" s="63" t="s">
        <v>9915</v>
      </c>
      <c r="H767" s="63" t="s">
        <v>10541</v>
      </c>
      <c r="I767" s="62">
        <v>2</v>
      </c>
      <c r="J767" s="58">
        <v>44735</v>
      </c>
      <c r="K767" s="64"/>
    </row>
    <row r="768" spans="4:11" ht="15.6" customHeight="1">
      <c r="D768" s="38">
        <v>766</v>
      </c>
      <c r="E768" s="62">
        <v>3536</v>
      </c>
      <c r="F768" s="63" t="s">
        <v>11438</v>
      </c>
      <c r="G768" s="63" t="s">
        <v>9915</v>
      </c>
      <c r="H768" s="63" t="s">
        <v>10541</v>
      </c>
      <c r="I768" s="62">
        <v>2</v>
      </c>
      <c r="J768" s="58">
        <v>44735</v>
      </c>
      <c r="K768" s="64"/>
    </row>
    <row r="769" spans="4:11" ht="15.6" customHeight="1">
      <c r="D769" s="38">
        <v>767</v>
      </c>
      <c r="E769" s="62">
        <v>3656</v>
      </c>
      <c r="F769" s="63" t="s">
        <v>11439</v>
      </c>
      <c r="G769" s="63" t="s">
        <v>9915</v>
      </c>
      <c r="H769" s="63" t="s">
        <v>10541</v>
      </c>
      <c r="I769" s="62">
        <v>2</v>
      </c>
      <c r="J769" s="58">
        <v>44735</v>
      </c>
      <c r="K769" s="64"/>
    </row>
    <row r="770" spans="4:11" ht="15.6" customHeight="1">
      <c r="D770" s="38">
        <v>768</v>
      </c>
      <c r="E770" s="62">
        <v>4923</v>
      </c>
      <c r="F770" s="63" t="s">
        <v>1411</v>
      </c>
      <c r="G770" s="63" t="s">
        <v>8680</v>
      </c>
      <c r="H770" s="63" t="s">
        <v>11440</v>
      </c>
      <c r="I770" s="62">
        <v>2</v>
      </c>
      <c r="J770" s="58">
        <v>44735</v>
      </c>
      <c r="K770" s="64"/>
    </row>
    <row r="771" spans="4:11" ht="15.6" customHeight="1">
      <c r="D771" s="38">
        <v>769</v>
      </c>
      <c r="E771" s="62">
        <v>2301</v>
      </c>
      <c r="F771" s="63" t="s">
        <v>11441</v>
      </c>
      <c r="G771" s="63" t="s">
        <v>8680</v>
      </c>
      <c r="H771" s="63" t="s">
        <v>6</v>
      </c>
      <c r="I771" s="62">
        <v>2</v>
      </c>
      <c r="J771" s="58">
        <v>44735</v>
      </c>
      <c r="K771" s="64"/>
    </row>
    <row r="772" spans="4:11" ht="15.6" customHeight="1">
      <c r="D772" s="38">
        <v>770</v>
      </c>
      <c r="E772" s="62">
        <v>4036</v>
      </c>
      <c r="F772" s="63" t="s">
        <v>11442</v>
      </c>
      <c r="G772" s="63" t="s">
        <v>8680</v>
      </c>
      <c r="H772" s="63" t="s">
        <v>6</v>
      </c>
      <c r="I772" s="62">
        <v>2</v>
      </c>
      <c r="J772" s="58">
        <v>44735</v>
      </c>
      <c r="K772" s="64"/>
    </row>
    <row r="773" spans="4:11" ht="15.6" customHeight="1">
      <c r="D773" s="38">
        <v>771</v>
      </c>
      <c r="E773" s="62">
        <v>3179</v>
      </c>
      <c r="F773" s="63" t="s">
        <v>11443</v>
      </c>
      <c r="G773" s="63" t="s">
        <v>9971</v>
      </c>
      <c r="H773" s="63" t="s">
        <v>10572</v>
      </c>
      <c r="I773" s="62">
        <v>2</v>
      </c>
      <c r="J773" s="58">
        <v>44735</v>
      </c>
      <c r="K773" s="64"/>
    </row>
    <row r="774" spans="4:11" ht="15.6" customHeight="1">
      <c r="D774" s="38">
        <v>772</v>
      </c>
      <c r="E774" s="62">
        <v>4090</v>
      </c>
      <c r="F774" s="63" t="s">
        <v>11444</v>
      </c>
      <c r="G774" s="63" t="s">
        <v>9971</v>
      </c>
      <c r="H774" s="63" t="s">
        <v>10572</v>
      </c>
      <c r="I774" s="62">
        <v>2</v>
      </c>
      <c r="J774" s="58">
        <v>44735</v>
      </c>
      <c r="K774" s="64"/>
    </row>
    <row r="775" spans="4:11" ht="15.6" customHeight="1">
      <c r="D775" s="38">
        <v>773</v>
      </c>
      <c r="E775" s="62" t="s">
        <v>11445</v>
      </c>
      <c r="F775" s="63" t="s">
        <v>11446</v>
      </c>
      <c r="G775" s="63" t="s">
        <v>9971</v>
      </c>
      <c r="H775" s="63" t="s">
        <v>10197</v>
      </c>
      <c r="I775" s="62">
        <v>2</v>
      </c>
      <c r="J775" s="58">
        <v>44735</v>
      </c>
      <c r="K775" s="64"/>
    </row>
    <row r="776" spans="4:11" ht="15.6" customHeight="1">
      <c r="D776" s="38">
        <v>774</v>
      </c>
      <c r="E776" s="62">
        <v>2686</v>
      </c>
      <c r="F776" s="63" t="s">
        <v>11447</v>
      </c>
      <c r="G776" s="63" t="s">
        <v>9971</v>
      </c>
      <c r="H776" s="63" t="s">
        <v>11448</v>
      </c>
      <c r="I776" s="62">
        <v>2</v>
      </c>
      <c r="J776" s="58">
        <v>44735</v>
      </c>
      <c r="K776" s="64"/>
    </row>
    <row r="777" spans="4:11" ht="15.6" customHeight="1">
      <c r="D777" s="38">
        <v>775</v>
      </c>
      <c r="E777" s="62">
        <v>4638</v>
      </c>
      <c r="F777" s="63" t="s">
        <v>11449</v>
      </c>
      <c r="G777" s="63" t="s">
        <v>10033</v>
      </c>
      <c r="H777" s="63" t="s">
        <v>10131</v>
      </c>
      <c r="I777" s="62">
        <v>2</v>
      </c>
      <c r="J777" s="58">
        <v>44735</v>
      </c>
      <c r="K777" s="64"/>
    </row>
    <row r="778" spans="4:11" ht="15.6" customHeight="1">
      <c r="D778" s="38">
        <v>776</v>
      </c>
      <c r="E778" s="62">
        <v>4740</v>
      </c>
      <c r="F778" s="63" t="s">
        <v>11450</v>
      </c>
      <c r="G778" s="63" t="s">
        <v>9915</v>
      </c>
      <c r="H778" s="63" t="s">
        <v>10541</v>
      </c>
      <c r="I778" s="62">
        <v>2</v>
      </c>
      <c r="J778" s="58">
        <v>44736</v>
      </c>
      <c r="K778" s="64"/>
    </row>
    <row r="779" spans="4:11" ht="15.6" customHeight="1">
      <c r="D779" s="38">
        <v>777</v>
      </c>
      <c r="E779" s="62">
        <v>4865</v>
      </c>
      <c r="F779" s="63" t="s">
        <v>11451</v>
      </c>
      <c r="G779" s="63" t="s">
        <v>9915</v>
      </c>
      <c r="H779" s="63" t="s">
        <v>10541</v>
      </c>
      <c r="I779" s="62">
        <v>2</v>
      </c>
      <c r="J779" s="58">
        <v>44736</v>
      </c>
      <c r="K779" s="64"/>
    </row>
    <row r="780" spans="4:11" ht="15.6" customHeight="1">
      <c r="D780" s="38">
        <v>778</v>
      </c>
      <c r="E780" s="62">
        <v>4969</v>
      </c>
      <c r="F780" s="63" t="s">
        <v>10447</v>
      </c>
      <c r="G780" s="63" t="s">
        <v>9915</v>
      </c>
      <c r="H780" s="63" t="s">
        <v>10541</v>
      </c>
      <c r="I780" s="62">
        <v>2</v>
      </c>
      <c r="J780" s="58">
        <v>44736</v>
      </c>
      <c r="K780" s="64"/>
    </row>
    <row r="781" spans="4:11" ht="15.6" customHeight="1">
      <c r="D781" s="38">
        <v>779</v>
      </c>
      <c r="E781" s="62">
        <v>4528</v>
      </c>
      <c r="F781" s="63" t="s">
        <v>749</v>
      </c>
      <c r="G781" s="63" t="s">
        <v>8680</v>
      </c>
      <c r="H781" s="63" t="s">
        <v>5</v>
      </c>
      <c r="I781" s="62">
        <v>2</v>
      </c>
      <c r="J781" s="58">
        <v>44736</v>
      </c>
      <c r="K781" s="64"/>
    </row>
    <row r="782" spans="4:11" ht="15.6" customHeight="1">
      <c r="D782" s="38">
        <v>780</v>
      </c>
      <c r="E782" s="62">
        <v>4259</v>
      </c>
      <c r="F782" s="63" t="s">
        <v>806</v>
      </c>
      <c r="G782" s="63" t="s">
        <v>8680</v>
      </c>
      <c r="H782" s="63" t="s">
        <v>5</v>
      </c>
      <c r="I782" s="62">
        <v>2</v>
      </c>
      <c r="J782" s="58">
        <v>44736</v>
      </c>
      <c r="K782" s="64"/>
    </row>
    <row r="783" spans="4:11" ht="15.6" customHeight="1">
      <c r="D783" s="38">
        <v>781</v>
      </c>
      <c r="E783" s="62">
        <v>4764</v>
      </c>
      <c r="F783" s="63" t="s">
        <v>810</v>
      </c>
      <c r="G783" s="63" t="s">
        <v>8680</v>
      </c>
      <c r="H783" s="63" t="s">
        <v>5</v>
      </c>
      <c r="I783" s="62">
        <v>2</v>
      </c>
      <c r="J783" s="58">
        <v>44736</v>
      </c>
      <c r="K783" s="64"/>
    </row>
    <row r="784" spans="4:11" ht="15.6" customHeight="1">
      <c r="D784" s="38">
        <v>782</v>
      </c>
      <c r="E784" s="62">
        <v>2306</v>
      </c>
      <c r="F784" s="63" t="s">
        <v>11452</v>
      </c>
      <c r="G784" s="63" t="s">
        <v>8680</v>
      </c>
      <c r="H784" s="63" t="s">
        <v>5</v>
      </c>
      <c r="I784" s="62">
        <v>2</v>
      </c>
      <c r="J784" s="58">
        <v>44736</v>
      </c>
      <c r="K784" s="64"/>
    </row>
    <row r="785" spans="4:11" ht="15.6" customHeight="1">
      <c r="D785" s="38">
        <v>783</v>
      </c>
      <c r="E785" s="62">
        <v>4043</v>
      </c>
      <c r="F785" s="63" t="s">
        <v>11453</v>
      </c>
      <c r="G785" s="63" t="s">
        <v>9971</v>
      </c>
      <c r="H785" s="63" t="s">
        <v>10572</v>
      </c>
      <c r="I785" s="62">
        <v>2</v>
      </c>
      <c r="J785" s="58">
        <v>44736</v>
      </c>
      <c r="K785" s="64"/>
    </row>
    <row r="786" spans="4:11" ht="15.6" customHeight="1">
      <c r="D786" s="38">
        <v>784</v>
      </c>
      <c r="E786" s="62">
        <v>4380</v>
      </c>
      <c r="F786" s="63" t="s">
        <v>11454</v>
      </c>
      <c r="G786" s="63" t="s">
        <v>8680</v>
      </c>
      <c r="H786" s="63" t="s">
        <v>11319</v>
      </c>
      <c r="I786" s="62">
        <v>2</v>
      </c>
      <c r="J786" s="58">
        <v>44739</v>
      </c>
      <c r="K786" s="64"/>
    </row>
    <row r="787" spans="4:11" ht="15.6" customHeight="1">
      <c r="D787" s="38">
        <v>785</v>
      </c>
      <c r="E787" s="62">
        <v>4453</v>
      </c>
      <c r="F787" s="63" t="s">
        <v>11455</v>
      </c>
      <c r="G787" s="63" t="s">
        <v>8680</v>
      </c>
      <c r="H787" s="63" t="s">
        <v>11319</v>
      </c>
      <c r="I787" s="62">
        <v>2</v>
      </c>
      <c r="J787" s="58">
        <v>44739</v>
      </c>
      <c r="K787" s="64"/>
    </row>
    <row r="788" spans="4:11" ht="15.6" customHeight="1">
      <c r="D788" s="38">
        <v>786</v>
      </c>
      <c r="E788" s="62">
        <v>4642</v>
      </c>
      <c r="F788" s="63" t="s">
        <v>11456</v>
      </c>
      <c r="G788" s="63" t="s">
        <v>8680</v>
      </c>
      <c r="H788" s="63" t="s">
        <v>11319</v>
      </c>
      <c r="I788" s="62">
        <v>2</v>
      </c>
      <c r="J788" s="58">
        <v>44739</v>
      </c>
      <c r="K788" s="64"/>
    </row>
    <row r="789" spans="4:11" ht="15.6" customHeight="1">
      <c r="D789" s="38">
        <v>787</v>
      </c>
      <c r="E789" s="62">
        <v>4422</v>
      </c>
      <c r="F789" s="63" t="s">
        <v>2182</v>
      </c>
      <c r="G789" s="63" t="s">
        <v>8680</v>
      </c>
      <c r="H789" s="63" t="s">
        <v>14</v>
      </c>
      <c r="I789" s="62">
        <v>2</v>
      </c>
      <c r="J789" s="58">
        <v>44739</v>
      </c>
      <c r="K789" s="64"/>
    </row>
    <row r="790" spans="4:11" ht="15.6" customHeight="1">
      <c r="D790" s="38">
        <v>788</v>
      </c>
      <c r="E790" s="62">
        <v>2403</v>
      </c>
      <c r="F790" s="63" t="s">
        <v>2025</v>
      </c>
      <c r="G790" s="63" t="s">
        <v>8680</v>
      </c>
      <c r="H790" s="63" t="s">
        <v>14</v>
      </c>
      <c r="I790" s="62">
        <v>2</v>
      </c>
      <c r="J790" s="58">
        <v>44739</v>
      </c>
      <c r="K790" s="64"/>
    </row>
    <row r="791" spans="4:11" ht="15.6" customHeight="1">
      <c r="D791" s="38">
        <v>789</v>
      </c>
      <c r="E791" s="62" t="s">
        <v>10013</v>
      </c>
      <c r="F791" s="63" t="s">
        <v>11457</v>
      </c>
      <c r="G791" s="63" t="s">
        <v>9945</v>
      </c>
      <c r="H791" s="63" t="s">
        <v>11458</v>
      </c>
      <c r="I791" s="62">
        <v>2</v>
      </c>
      <c r="J791" s="58">
        <v>44739</v>
      </c>
      <c r="K791" s="64"/>
    </row>
    <row r="792" spans="4:11" ht="15.6" customHeight="1">
      <c r="D792" s="38">
        <v>790</v>
      </c>
      <c r="E792" s="62">
        <v>4705</v>
      </c>
      <c r="F792" s="63" t="s">
        <v>11459</v>
      </c>
      <c r="G792" s="63" t="s">
        <v>9945</v>
      </c>
      <c r="H792" s="63" t="s">
        <v>11458</v>
      </c>
      <c r="I792" s="62">
        <v>2</v>
      </c>
      <c r="J792" s="58">
        <v>44739</v>
      </c>
      <c r="K792" s="64"/>
    </row>
    <row r="793" spans="4:11" ht="15.6" customHeight="1">
      <c r="D793" s="38">
        <v>791</v>
      </c>
      <c r="E793" s="62">
        <v>3093</v>
      </c>
      <c r="F793" s="63" t="s">
        <v>11460</v>
      </c>
      <c r="G793" s="63" t="s">
        <v>9945</v>
      </c>
      <c r="H793" s="63" t="s">
        <v>11458</v>
      </c>
      <c r="I793" s="62">
        <v>2</v>
      </c>
      <c r="J793" s="58">
        <v>44739</v>
      </c>
      <c r="K793" s="64"/>
    </row>
    <row r="794" spans="4:11" ht="15.6" customHeight="1">
      <c r="D794" s="38">
        <v>792</v>
      </c>
      <c r="E794" s="62">
        <v>3648</v>
      </c>
      <c r="F794" s="63" t="s">
        <v>11461</v>
      </c>
      <c r="G794" s="63" t="s">
        <v>9936</v>
      </c>
      <c r="H794" s="63" t="s">
        <v>11432</v>
      </c>
      <c r="I794" s="62">
        <v>2</v>
      </c>
      <c r="J794" s="58">
        <v>44739</v>
      </c>
      <c r="K794" s="64"/>
    </row>
    <row r="795" spans="4:11" ht="15.6" customHeight="1">
      <c r="D795" s="38">
        <v>793</v>
      </c>
      <c r="E795" s="62">
        <v>3987</v>
      </c>
      <c r="F795" s="63" t="s">
        <v>11462</v>
      </c>
      <c r="G795" s="63" t="s">
        <v>9936</v>
      </c>
      <c r="H795" s="63" t="s">
        <v>11432</v>
      </c>
      <c r="I795" s="62">
        <v>2</v>
      </c>
      <c r="J795" s="58">
        <v>44739</v>
      </c>
      <c r="K795" s="64"/>
    </row>
    <row r="796" spans="4:11" ht="15.6" customHeight="1">
      <c r="D796" s="38">
        <v>794</v>
      </c>
      <c r="E796" s="62">
        <v>4207</v>
      </c>
      <c r="F796" s="63" t="s">
        <v>11463</v>
      </c>
      <c r="G796" s="63" t="s">
        <v>9936</v>
      </c>
      <c r="H796" s="63" t="s">
        <v>11432</v>
      </c>
      <c r="I796" s="62">
        <v>2</v>
      </c>
      <c r="J796" s="58">
        <v>44739</v>
      </c>
      <c r="K796" s="64"/>
    </row>
    <row r="797" spans="4:11" ht="15.6" customHeight="1">
      <c r="D797" s="38">
        <v>795</v>
      </c>
      <c r="E797" s="62">
        <v>4635</v>
      </c>
      <c r="F797" s="63" t="s">
        <v>11464</v>
      </c>
      <c r="G797" s="63" t="s">
        <v>9973</v>
      </c>
      <c r="H797" s="63" t="s">
        <v>11465</v>
      </c>
      <c r="I797" s="62">
        <v>2</v>
      </c>
      <c r="J797" s="58">
        <v>44739</v>
      </c>
      <c r="K797" s="65"/>
    </row>
    <row r="798" spans="4:11" ht="15.6" customHeight="1">
      <c r="D798" s="38">
        <v>796</v>
      </c>
      <c r="E798" s="62">
        <v>4037</v>
      </c>
      <c r="F798" s="63" t="s">
        <v>11466</v>
      </c>
      <c r="G798" s="63" t="s">
        <v>9973</v>
      </c>
      <c r="H798" s="63" t="s">
        <v>11465</v>
      </c>
      <c r="I798" s="62">
        <v>2</v>
      </c>
      <c r="J798" s="58">
        <v>44739</v>
      </c>
      <c r="K798" s="65"/>
    </row>
    <row r="799" spans="4:11" ht="15.6" customHeight="1">
      <c r="D799" s="38">
        <v>797</v>
      </c>
      <c r="E799" s="62">
        <v>2545</v>
      </c>
      <c r="F799" s="63" t="s">
        <v>11467</v>
      </c>
      <c r="G799" s="63" t="s">
        <v>9973</v>
      </c>
      <c r="H799" s="63" t="s">
        <v>11465</v>
      </c>
      <c r="I799" s="62">
        <v>2</v>
      </c>
      <c r="J799" s="58">
        <v>44739</v>
      </c>
      <c r="K799" s="66"/>
    </row>
    <row r="800" spans="4:11" ht="15.6" customHeight="1">
      <c r="D800" s="38">
        <v>798</v>
      </c>
      <c r="E800" s="62">
        <v>4886</v>
      </c>
      <c r="F800" s="63" t="s">
        <v>11468</v>
      </c>
      <c r="G800" s="63" t="s">
        <v>8680</v>
      </c>
      <c r="H800" s="63" t="s">
        <v>11319</v>
      </c>
      <c r="I800" s="62">
        <v>2</v>
      </c>
      <c r="J800" s="58">
        <v>44740</v>
      </c>
      <c r="K800" s="66"/>
    </row>
    <row r="801" spans="4:11" ht="15.6" customHeight="1">
      <c r="D801" s="38">
        <v>799</v>
      </c>
      <c r="E801" s="62">
        <v>4989</v>
      </c>
      <c r="F801" s="63" t="s">
        <v>11469</v>
      </c>
      <c r="G801" s="63" t="s">
        <v>8680</v>
      </c>
      <c r="H801" s="63" t="s">
        <v>11319</v>
      </c>
      <c r="I801" s="62">
        <v>2</v>
      </c>
      <c r="J801" s="58">
        <v>44740</v>
      </c>
      <c r="K801" s="58"/>
    </row>
    <row r="802" spans="4:11" ht="15.6" customHeight="1">
      <c r="D802" s="38">
        <v>800</v>
      </c>
      <c r="E802" s="62">
        <v>3497</v>
      </c>
      <c r="F802" s="63" t="s">
        <v>11470</v>
      </c>
      <c r="G802" s="63" t="s">
        <v>9915</v>
      </c>
      <c r="H802" s="63" t="s">
        <v>10078</v>
      </c>
      <c r="I802" s="62">
        <v>2</v>
      </c>
      <c r="J802" s="58">
        <v>44740</v>
      </c>
      <c r="K802" s="64"/>
    </row>
    <row r="803" spans="4:11" ht="15.6" customHeight="1">
      <c r="D803" s="38">
        <v>801</v>
      </c>
      <c r="E803" s="62">
        <v>3965</v>
      </c>
      <c r="F803" s="63" t="s">
        <v>1757</v>
      </c>
      <c r="G803" s="63" t="s">
        <v>8680</v>
      </c>
      <c r="H803" s="63" t="s">
        <v>14</v>
      </c>
      <c r="I803" s="62">
        <v>2</v>
      </c>
      <c r="J803" s="58">
        <v>44740</v>
      </c>
      <c r="K803" s="65"/>
    </row>
    <row r="804" spans="4:11" ht="15.6" customHeight="1">
      <c r="D804" s="38">
        <v>802</v>
      </c>
      <c r="E804" s="62">
        <v>3962</v>
      </c>
      <c r="F804" s="63" t="s">
        <v>11471</v>
      </c>
      <c r="G804" s="63" t="s">
        <v>8680</v>
      </c>
      <c r="H804" s="63" t="s">
        <v>14</v>
      </c>
      <c r="I804" s="62">
        <v>2</v>
      </c>
      <c r="J804" s="58">
        <v>44740</v>
      </c>
      <c r="K804" s="65"/>
    </row>
    <row r="805" spans="4:11" ht="15.6" customHeight="1">
      <c r="D805" s="38">
        <v>803</v>
      </c>
      <c r="E805" s="62" t="s">
        <v>75</v>
      </c>
      <c r="F805" s="63" t="s">
        <v>11472</v>
      </c>
      <c r="G805" s="63" t="s">
        <v>8680</v>
      </c>
      <c r="H805" s="63" t="s">
        <v>14</v>
      </c>
      <c r="I805" s="62">
        <v>2</v>
      </c>
      <c r="J805" s="58">
        <v>44740</v>
      </c>
      <c r="K805" s="64"/>
    </row>
    <row r="806" spans="4:11" ht="15.6" customHeight="1">
      <c r="D806" s="38">
        <v>804</v>
      </c>
      <c r="E806" s="62">
        <v>4622</v>
      </c>
      <c r="F806" s="63" t="s">
        <v>11473</v>
      </c>
      <c r="G806" s="63" t="s">
        <v>9945</v>
      </c>
      <c r="H806" s="63" t="s">
        <v>11458</v>
      </c>
      <c r="I806" s="62">
        <v>2</v>
      </c>
      <c r="J806" s="58">
        <v>44740</v>
      </c>
      <c r="K806" s="64"/>
    </row>
    <row r="807" spans="4:11" ht="15.6" customHeight="1">
      <c r="D807" s="38">
        <v>805</v>
      </c>
      <c r="E807" s="62">
        <v>4695</v>
      </c>
      <c r="F807" s="63" t="s">
        <v>11474</v>
      </c>
      <c r="G807" s="63" t="s">
        <v>9945</v>
      </c>
      <c r="H807" s="63" t="s">
        <v>11458</v>
      </c>
      <c r="I807" s="62">
        <v>2</v>
      </c>
      <c r="J807" s="58">
        <v>44740</v>
      </c>
      <c r="K807" s="64"/>
    </row>
    <row r="808" spans="4:11" ht="15.6" customHeight="1">
      <c r="D808" s="38">
        <v>806</v>
      </c>
      <c r="E808" s="62">
        <v>4288</v>
      </c>
      <c r="F808" s="63" t="s">
        <v>11475</v>
      </c>
      <c r="G808" s="63" t="s">
        <v>9936</v>
      </c>
      <c r="H808" s="63" t="s">
        <v>11432</v>
      </c>
      <c r="I808" s="62">
        <v>2</v>
      </c>
      <c r="J808" s="58">
        <v>44740</v>
      </c>
      <c r="K808" s="64"/>
    </row>
    <row r="809" spans="4:11" ht="15.6" customHeight="1">
      <c r="D809" s="38">
        <v>807</v>
      </c>
      <c r="E809" s="62">
        <v>4604</v>
      </c>
      <c r="F809" s="63" t="s">
        <v>11476</v>
      </c>
      <c r="G809" s="63" t="s">
        <v>9936</v>
      </c>
      <c r="H809" s="63" t="s">
        <v>11432</v>
      </c>
      <c r="I809" s="62">
        <v>2</v>
      </c>
      <c r="J809" s="58">
        <v>44740</v>
      </c>
      <c r="K809" s="65"/>
    </row>
    <row r="810" spans="4:11" ht="15.6" customHeight="1">
      <c r="D810" s="38">
        <v>808</v>
      </c>
      <c r="E810" s="62">
        <v>2875</v>
      </c>
      <c r="F810" s="63" t="s">
        <v>11477</v>
      </c>
      <c r="G810" s="63" t="s">
        <v>9999</v>
      </c>
      <c r="H810" s="63" t="s">
        <v>10340</v>
      </c>
      <c r="I810" s="62">
        <v>2</v>
      </c>
      <c r="J810" s="58">
        <v>44740</v>
      </c>
      <c r="K810" s="64"/>
    </row>
    <row r="811" spans="4:11" ht="15.6" customHeight="1">
      <c r="D811" s="38">
        <v>809</v>
      </c>
      <c r="E811" s="62">
        <v>4747</v>
      </c>
      <c r="F811" s="63" t="s">
        <v>11478</v>
      </c>
      <c r="G811" s="63" t="s">
        <v>9945</v>
      </c>
      <c r="H811" s="63" t="s">
        <v>11458</v>
      </c>
      <c r="I811" s="62">
        <v>2</v>
      </c>
      <c r="J811" s="58">
        <v>44740</v>
      </c>
    </row>
    <row r="812" spans="4:11" ht="15.6" customHeight="1">
      <c r="D812" s="38">
        <v>810</v>
      </c>
      <c r="E812" s="62">
        <v>3761</v>
      </c>
      <c r="F812" s="63" t="s">
        <v>11479</v>
      </c>
      <c r="G812" s="63" t="s">
        <v>9915</v>
      </c>
      <c r="H812" s="63" t="s">
        <v>10078</v>
      </c>
      <c r="I812" s="62">
        <v>2</v>
      </c>
      <c r="J812" s="58">
        <v>44741</v>
      </c>
      <c r="K812" s="64"/>
    </row>
    <row r="813" spans="4:11" ht="15.6" customHeight="1">
      <c r="D813" s="38">
        <v>811</v>
      </c>
      <c r="E813" s="62">
        <v>3908</v>
      </c>
      <c r="F813" s="63" t="s">
        <v>11480</v>
      </c>
      <c r="G813" s="63" t="s">
        <v>9915</v>
      </c>
      <c r="H813" s="63" t="s">
        <v>10078</v>
      </c>
      <c r="I813" s="62">
        <v>2</v>
      </c>
      <c r="J813" s="58">
        <v>44741</v>
      </c>
      <c r="K813" s="64"/>
    </row>
    <row r="814" spans="4:11" ht="15.6" customHeight="1">
      <c r="D814" s="38">
        <v>812</v>
      </c>
      <c r="E814" s="62">
        <v>4082</v>
      </c>
      <c r="F814" s="63" t="s">
        <v>11481</v>
      </c>
      <c r="G814" s="63" t="s">
        <v>9915</v>
      </c>
      <c r="H814" s="63" t="s">
        <v>10078</v>
      </c>
      <c r="I814" s="62">
        <v>2</v>
      </c>
      <c r="J814" s="58">
        <v>44741</v>
      </c>
      <c r="K814" s="64"/>
    </row>
    <row r="815" spans="4:11" ht="15.6" customHeight="1">
      <c r="D815" s="38">
        <v>813</v>
      </c>
      <c r="E815" s="62">
        <v>2069</v>
      </c>
      <c r="F815" s="63" t="s">
        <v>11482</v>
      </c>
      <c r="G815" s="63" t="s">
        <v>8680</v>
      </c>
      <c r="H815" s="63" t="s">
        <v>14</v>
      </c>
      <c r="I815" s="62">
        <v>2</v>
      </c>
      <c r="J815" s="58">
        <v>44741</v>
      </c>
      <c r="K815" s="64"/>
    </row>
    <row r="816" spans="4:11" ht="15.6" customHeight="1">
      <c r="D816" s="38">
        <v>814</v>
      </c>
      <c r="E816" s="62">
        <v>4680</v>
      </c>
      <c r="F816" s="63" t="s">
        <v>386</v>
      </c>
      <c r="G816" s="63" t="s">
        <v>8680</v>
      </c>
      <c r="H816" s="63" t="s">
        <v>14</v>
      </c>
      <c r="I816" s="62">
        <v>2</v>
      </c>
      <c r="J816" s="58">
        <v>44741</v>
      </c>
      <c r="K816" s="64"/>
    </row>
    <row r="817" spans="4:11" ht="15.6" customHeight="1">
      <c r="D817" s="38">
        <v>815</v>
      </c>
      <c r="E817" s="62">
        <v>2221</v>
      </c>
      <c r="F817" s="63" t="s">
        <v>11483</v>
      </c>
      <c r="G817" s="63" t="s">
        <v>8680</v>
      </c>
      <c r="H817" s="63" t="s">
        <v>14</v>
      </c>
      <c r="I817" s="62">
        <v>2</v>
      </c>
      <c r="J817" s="58">
        <v>44741</v>
      </c>
      <c r="K817" s="64"/>
    </row>
    <row r="818" spans="4:11" ht="15.6" customHeight="1">
      <c r="D818" s="38">
        <v>816</v>
      </c>
      <c r="E818" s="62">
        <v>4047</v>
      </c>
      <c r="F818" s="63" t="s">
        <v>11484</v>
      </c>
      <c r="G818" s="63" t="s">
        <v>9945</v>
      </c>
      <c r="H818" s="63" t="s">
        <v>11458</v>
      </c>
      <c r="I818" s="62">
        <v>2</v>
      </c>
      <c r="J818" s="58">
        <v>44741</v>
      </c>
      <c r="K818" s="64"/>
    </row>
    <row r="819" spans="4:11" ht="15.6" customHeight="1">
      <c r="D819" s="38">
        <v>817</v>
      </c>
      <c r="E819" s="62">
        <v>4533</v>
      </c>
      <c r="F819" s="63" t="s">
        <v>11485</v>
      </c>
      <c r="G819" s="63" t="s">
        <v>9945</v>
      </c>
      <c r="H819" s="63" t="s">
        <v>11458</v>
      </c>
      <c r="I819" s="62">
        <v>2</v>
      </c>
      <c r="J819" s="58">
        <v>44741</v>
      </c>
      <c r="K819" s="64"/>
    </row>
    <row r="820" spans="4:11" ht="15.6" customHeight="1">
      <c r="D820" s="38">
        <v>818</v>
      </c>
      <c r="E820" s="62">
        <v>3270</v>
      </c>
      <c r="F820" s="63" t="s">
        <v>11486</v>
      </c>
      <c r="G820" s="63" t="s">
        <v>9945</v>
      </c>
      <c r="H820" s="63" t="s">
        <v>11458</v>
      </c>
      <c r="I820" s="62">
        <v>2</v>
      </c>
      <c r="J820" s="58">
        <v>44741</v>
      </c>
      <c r="K820" s="64"/>
    </row>
    <row r="821" spans="4:11" ht="15.6" customHeight="1">
      <c r="D821" s="38">
        <v>819</v>
      </c>
      <c r="E821" s="62">
        <v>4780</v>
      </c>
      <c r="F821" s="63" t="s">
        <v>11487</v>
      </c>
      <c r="G821" s="63" t="s">
        <v>9999</v>
      </c>
      <c r="H821" s="63" t="s">
        <v>10340</v>
      </c>
      <c r="I821" s="62">
        <v>2</v>
      </c>
      <c r="J821" s="58">
        <v>44741</v>
      </c>
      <c r="K821" s="64"/>
    </row>
    <row r="822" spans="4:11" ht="15.6" customHeight="1">
      <c r="D822" s="38">
        <v>820</v>
      </c>
      <c r="E822" s="62">
        <v>4737</v>
      </c>
      <c r="F822" s="63" t="s">
        <v>11488</v>
      </c>
      <c r="G822" s="63" t="s">
        <v>9999</v>
      </c>
      <c r="H822" s="63" t="s">
        <v>10340</v>
      </c>
      <c r="I822" s="62">
        <v>2</v>
      </c>
      <c r="J822" s="58">
        <v>44741</v>
      </c>
      <c r="K822" s="64"/>
    </row>
    <row r="823" spans="4:11" ht="15.6" customHeight="1">
      <c r="D823" s="38">
        <v>821</v>
      </c>
      <c r="E823" s="62">
        <v>2626</v>
      </c>
      <c r="F823" s="63" t="s">
        <v>11489</v>
      </c>
      <c r="G823" s="63" t="s">
        <v>9999</v>
      </c>
      <c r="H823" s="63" t="s">
        <v>10087</v>
      </c>
      <c r="I823" s="62">
        <v>2</v>
      </c>
      <c r="J823" s="58">
        <v>44741</v>
      </c>
      <c r="K823" s="64"/>
    </row>
    <row r="824" spans="4:11" ht="15.6" customHeight="1">
      <c r="D824" s="38">
        <v>822</v>
      </c>
      <c r="E824" s="62">
        <v>4107</v>
      </c>
      <c r="F824" s="63" t="s">
        <v>11490</v>
      </c>
      <c r="G824" s="63" t="s">
        <v>9973</v>
      </c>
      <c r="H824" s="63" t="s">
        <v>11491</v>
      </c>
      <c r="I824" s="62">
        <v>2</v>
      </c>
      <c r="J824" s="58">
        <v>44741</v>
      </c>
      <c r="K824" s="64"/>
    </row>
    <row r="825" spans="4:11" ht="15.6" customHeight="1">
      <c r="D825" s="38">
        <v>823</v>
      </c>
      <c r="E825" s="62">
        <v>3989</v>
      </c>
      <c r="F825" s="63" t="s">
        <v>11492</v>
      </c>
      <c r="G825" s="63" t="s">
        <v>9973</v>
      </c>
      <c r="H825" s="63" t="s">
        <v>11493</v>
      </c>
      <c r="I825" s="62">
        <v>2</v>
      </c>
      <c r="J825" s="58">
        <v>44741</v>
      </c>
      <c r="K825" s="64"/>
    </row>
    <row r="826" spans="4:11" ht="15.6" customHeight="1">
      <c r="D826" s="38">
        <v>824</v>
      </c>
      <c r="E826" s="62">
        <v>4226</v>
      </c>
      <c r="F826" s="63" t="s">
        <v>11494</v>
      </c>
      <c r="G826" s="63" t="s">
        <v>9915</v>
      </c>
      <c r="H826" s="63" t="s">
        <v>10078</v>
      </c>
      <c r="I826" s="62">
        <v>2</v>
      </c>
      <c r="J826" s="58">
        <v>44742</v>
      </c>
      <c r="K826" s="64"/>
    </row>
    <row r="827" spans="4:11" ht="15.6" customHeight="1">
      <c r="D827" s="38">
        <v>825</v>
      </c>
      <c r="E827" s="62">
        <v>4249</v>
      </c>
      <c r="F827" s="63" t="s">
        <v>11495</v>
      </c>
      <c r="G827" s="63" t="s">
        <v>9915</v>
      </c>
      <c r="H827" s="63" t="s">
        <v>10078</v>
      </c>
      <c r="I827" s="62">
        <v>2</v>
      </c>
      <c r="J827" s="58">
        <v>44742</v>
      </c>
      <c r="K827" s="64"/>
    </row>
    <row r="828" spans="4:11" ht="15.6" customHeight="1">
      <c r="D828" s="38">
        <v>826</v>
      </c>
      <c r="E828" s="62">
        <v>2746</v>
      </c>
      <c r="F828" s="63" t="s">
        <v>1821</v>
      </c>
      <c r="G828" s="63" t="s">
        <v>8680</v>
      </c>
      <c r="H828" s="63" t="s">
        <v>14</v>
      </c>
      <c r="I828" s="62">
        <v>2</v>
      </c>
      <c r="J828" s="58">
        <v>44742</v>
      </c>
      <c r="K828" s="64"/>
    </row>
    <row r="829" spans="4:11" ht="15.6" customHeight="1">
      <c r="D829" s="38">
        <v>827</v>
      </c>
      <c r="E829" s="62">
        <v>3818</v>
      </c>
      <c r="F829" s="63" t="s">
        <v>11496</v>
      </c>
      <c r="G829" s="63" t="s">
        <v>8680</v>
      </c>
      <c r="H829" s="63" t="s">
        <v>14</v>
      </c>
      <c r="I829" s="62">
        <v>2</v>
      </c>
      <c r="J829" s="58">
        <v>44742</v>
      </c>
      <c r="K829" s="64"/>
    </row>
    <row r="830" spans="4:11" ht="15.6" customHeight="1">
      <c r="D830" s="38">
        <v>828</v>
      </c>
      <c r="E830" s="62">
        <v>4167</v>
      </c>
      <c r="F830" s="63" t="s">
        <v>1192</v>
      </c>
      <c r="G830" s="63" t="s">
        <v>8680</v>
      </c>
      <c r="H830" s="63" t="s">
        <v>14</v>
      </c>
      <c r="I830" s="62">
        <v>2</v>
      </c>
      <c r="J830" s="58">
        <v>44742</v>
      </c>
      <c r="K830" s="64"/>
    </row>
    <row r="831" spans="4:11" ht="15.6" customHeight="1">
      <c r="D831" s="38">
        <v>829</v>
      </c>
      <c r="E831" s="62">
        <v>3551</v>
      </c>
      <c r="F831" s="63" t="s">
        <v>2134</v>
      </c>
      <c r="G831" s="63" t="s">
        <v>8680</v>
      </c>
      <c r="H831" s="63" t="s">
        <v>14</v>
      </c>
      <c r="I831" s="62">
        <v>2</v>
      </c>
      <c r="J831" s="58">
        <v>44742</v>
      </c>
      <c r="K831" s="64"/>
    </row>
    <row r="832" spans="4:11" ht="15.6" customHeight="1">
      <c r="D832" s="38">
        <v>830</v>
      </c>
      <c r="E832" s="62">
        <v>4329</v>
      </c>
      <c r="F832" s="63" t="s">
        <v>11497</v>
      </c>
      <c r="G832" s="63" t="s">
        <v>9945</v>
      </c>
      <c r="H832" s="63" t="s">
        <v>11458</v>
      </c>
      <c r="I832" s="62">
        <v>2</v>
      </c>
      <c r="J832" s="58">
        <v>44742</v>
      </c>
      <c r="K832" s="64"/>
    </row>
    <row r="833" spans="4:11" ht="15.6" customHeight="1">
      <c r="D833" s="38">
        <v>831</v>
      </c>
      <c r="E833" s="62">
        <v>4373</v>
      </c>
      <c r="F833" s="63" t="s">
        <v>11498</v>
      </c>
      <c r="G833" s="63" t="s">
        <v>9945</v>
      </c>
      <c r="H833" s="63" t="s">
        <v>11458</v>
      </c>
      <c r="I833" s="62">
        <v>2</v>
      </c>
      <c r="J833" s="58">
        <v>44742</v>
      </c>
      <c r="K833" s="64"/>
    </row>
    <row r="834" spans="4:11" ht="15.6" customHeight="1">
      <c r="D834" s="38">
        <v>832</v>
      </c>
      <c r="E834" s="62">
        <v>4495</v>
      </c>
      <c r="F834" s="63" t="s">
        <v>11499</v>
      </c>
      <c r="G834" s="63" t="s">
        <v>9945</v>
      </c>
      <c r="H834" s="63" t="s">
        <v>11458</v>
      </c>
      <c r="I834" s="62">
        <v>2</v>
      </c>
      <c r="J834" s="58">
        <v>44742</v>
      </c>
      <c r="K834" s="64"/>
    </row>
    <row r="835" spans="4:11" ht="15.6" customHeight="1">
      <c r="D835" s="38">
        <v>833</v>
      </c>
      <c r="E835" s="62" t="s">
        <v>11500</v>
      </c>
      <c r="F835" s="63" t="s">
        <v>11501</v>
      </c>
      <c r="G835" s="63" t="s">
        <v>9971</v>
      </c>
      <c r="H835" s="63" t="s">
        <v>11017</v>
      </c>
      <c r="I835" s="62">
        <v>2</v>
      </c>
      <c r="J835" s="58">
        <v>44742</v>
      </c>
      <c r="K835" s="64"/>
    </row>
    <row r="836" spans="4:11" ht="15.6" customHeight="1">
      <c r="D836" s="38">
        <v>834</v>
      </c>
      <c r="E836" s="62">
        <v>4794</v>
      </c>
      <c r="F836" s="63" t="s">
        <v>11502</v>
      </c>
      <c r="G836" s="63" t="s">
        <v>10049</v>
      </c>
      <c r="H836" s="63" t="s">
        <v>10061</v>
      </c>
      <c r="I836" s="62">
        <v>2</v>
      </c>
      <c r="J836" s="58">
        <v>44742</v>
      </c>
      <c r="K836" s="64"/>
    </row>
    <row r="837" spans="4:11" ht="15.6" customHeight="1">
      <c r="D837" s="38">
        <v>835</v>
      </c>
      <c r="E837" s="62">
        <v>4719</v>
      </c>
      <c r="F837" s="63" t="s">
        <v>11503</v>
      </c>
      <c r="G837" s="63" t="s">
        <v>10049</v>
      </c>
      <c r="H837" s="63" t="s">
        <v>10061</v>
      </c>
      <c r="I837" s="62">
        <v>2</v>
      </c>
      <c r="J837" s="58">
        <v>44742</v>
      </c>
      <c r="K837" s="64"/>
    </row>
    <row r="838" spans="4:11" ht="15.6" customHeight="1">
      <c r="D838" s="38">
        <v>836</v>
      </c>
      <c r="E838" s="62">
        <v>4461</v>
      </c>
      <c r="F838" s="63" t="s">
        <v>11504</v>
      </c>
      <c r="G838" s="63" t="s">
        <v>9915</v>
      </c>
      <c r="H838" s="63" t="s">
        <v>10078</v>
      </c>
      <c r="I838" s="62">
        <v>2</v>
      </c>
      <c r="J838" s="58">
        <v>44743</v>
      </c>
    </row>
    <row r="839" spans="4:11" ht="15.6" customHeight="1">
      <c r="D839" s="38">
        <v>837</v>
      </c>
      <c r="E839" s="62" t="s">
        <v>11505</v>
      </c>
      <c r="F839" s="63" t="s">
        <v>11506</v>
      </c>
      <c r="G839" s="63" t="s">
        <v>9915</v>
      </c>
      <c r="H839" s="63" t="s">
        <v>10078</v>
      </c>
      <c r="I839" s="62">
        <v>2</v>
      </c>
      <c r="J839" s="58">
        <v>44743</v>
      </c>
    </row>
    <row r="840" spans="4:11" ht="15.6" customHeight="1">
      <c r="D840" s="38">
        <v>838</v>
      </c>
      <c r="E840" s="62" t="s">
        <v>11507</v>
      </c>
      <c r="F840" s="63" t="s">
        <v>11508</v>
      </c>
      <c r="G840" s="63" t="s">
        <v>9915</v>
      </c>
      <c r="H840" s="63" t="s">
        <v>10078</v>
      </c>
      <c r="I840" s="62">
        <v>2</v>
      </c>
      <c r="J840" s="58">
        <v>44743</v>
      </c>
    </row>
    <row r="841" spans="4:11" ht="15.6" customHeight="1">
      <c r="D841" s="38">
        <v>839</v>
      </c>
      <c r="E841" s="62">
        <v>4126</v>
      </c>
      <c r="F841" s="63" t="s">
        <v>10523</v>
      </c>
      <c r="G841" s="63" t="s">
        <v>8680</v>
      </c>
      <c r="H841" s="63" t="s">
        <v>14</v>
      </c>
      <c r="I841" s="62">
        <v>2</v>
      </c>
      <c r="J841" s="58">
        <v>44743</v>
      </c>
    </row>
    <row r="842" spans="4:11" ht="15.6" customHeight="1">
      <c r="D842" s="38">
        <v>840</v>
      </c>
      <c r="E842" s="62">
        <v>3399</v>
      </c>
      <c r="F842" s="63" t="s">
        <v>11509</v>
      </c>
      <c r="G842" s="63" t="s">
        <v>8680</v>
      </c>
      <c r="H842" s="63" t="s">
        <v>14</v>
      </c>
      <c r="I842" s="62">
        <v>2</v>
      </c>
      <c r="J842" s="58">
        <v>44743</v>
      </c>
    </row>
    <row r="843" spans="4:11" ht="15.6" customHeight="1">
      <c r="D843" s="38">
        <v>841</v>
      </c>
      <c r="E843" s="62">
        <v>2224</v>
      </c>
      <c r="F843" s="63" t="s">
        <v>11510</v>
      </c>
      <c r="G843" s="63" t="s">
        <v>8680</v>
      </c>
      <c r="H843" s="63" t="s">
        <v>14</v>
      </c>
      <c r="I843" s="62">
        <v>2</v>
      </c>
      <c r="J843" s="58">
        <v>44743</v>
      </c>
    </row>
    <row r="844" spans="4:11" ht="15.6" customHeight="1">
      <c r="D844" s="38">
        <v>842</v>
      </c>
      <c r="E844" s="62">
        <v>3398</v>
      </c>
      <c r="F844" s="63" t="s">
        <v>11511</v>
      </c>
      <c r="G844" s="63" t="s">
        <v>9913</v>
      </c>
      <c r="H844" s="63" t="s">
        <v>11512</v>
      </c>
      <c r="I844" s="62">
        <v>2</v>
      </c>
      <c r="J844" s="58">
        <v>44746</v>
      </c>
    </row>
    <row r="845" spans="4:11" ht="15.6" customHeight="1">
      <c r="D845" s="38">
        <v>843</v>
      </c>
      <c r="E845" s="62">
        <v>4702</v>
      </c>
      <c r="F845" s="63" t="s">
        <v>11513</v>
      </c>
      <c r="G845" s="63" t="s">
        <v>9913</v>
      </c>
      <c r="H845" s="63" t="s">
        <v>11512</v>
      </c>
      <c r="I845" s="62">
        <v>2</v>
      </c>
      <c r="J845" s="58">
        <v>44746</v>
      </c>
    </row>
    <row r="846" spans="4:11" ht="15.6" customHeight="1">
      <c r="D846" s="38">
        <v>844</v>
      </c>
      <c r="E846" s="62">
        <v>3853</v>
      </c>
      <c r="F846" s="63" t="s">
        <v>11514</v>
      </c>
      <c r="G846" s="63" t="s">
        <v>8680</v>
      </c>
      <c r="H846" s="63" t="s">
        <v>14</v>
      </c>
      <c r="I846" s="62">
        <v>2</v>
      </c>
      <c r="J846" s="58">
        <v>44746</v>
      </c>
    </row>
    <row r="847" spans="4:11" ht="15.6" customHeight="1">
      <c r="D847" s="38">
        <v>845</v>
      </c>
      <c r="E847" s="62" t="s">
        <v>67</v>
      </c>
      <c r="F847" s="63" t="s">
        <v>1693</v>
      </c>
      <c r="G847" s="63" t="s">
        <v>8680</v>
      </c>
      <c r="H847" s="63" t="s">
        <v>14</v>
      </c>
      <c r="I847" s="62">
        <v>2</v>
      </c>
      <c r="J847" s="58">
        <v>44746</v>
      </c>
    </row>
    <row r="848" spans="4:11" ht="15.6" customHeight="1">
      <c r="D848" s="38">
        <v>846</v>
      </c>
      <c r="E848" s="62" t="s">
        <v>74</v>
      </c>
      <c r="F848" s="63" t="s">
        <v>2138</v>
      </c>
      <c r="G848" s="63" t="s">
        <v>8680</v>
      </c>
      <c r="H848" s="63" t="s">
        <v>14</v>
      </c>
      <c r="I848" s="62">
        <v>2</v>
      </c>
      <c r="J848" s="58">
        <v>44746</v>
      </c>
    </row>
    <row r="849" spans="4:10" ht="15.6" customHeight="1">
      <c r="D849" s="38">
        <v>847</v>
      </c>
      <c r="E849" s="62">
        <v>2126</v>
      </c>
      <c r="F849" s="63" t="s">
        <v>11515</v>
      </c>
      <c r="G849" s="63" t="s">
        <v>9955</v>
      </c>
      <c r="H849" s="63" t="s">
        <v>10026</v>
      </c>
      <c r="I849" s="62">
        <v>2</v>
      </c>
      <c r="J849" s="58">
        <v>44746</v>
      </c>
    </row>
    <row r="850" spans="4:10" ht="15.6" customHeight="1">
      <c r="D850" s="38">
        <v>848</v>
      </c>
      <c r="E850" s="62">
        <v>2113</v>
      </c>
      <c r="F850" s="63" t="s">
        <v>11516</v>
      </c>
      <c r="G850" s="63" t="s">
        <v>9955</v>
      </c>
      <c r="H850" s="63" t="s">
        <v>10026</v>
      </c>
      <c r="I850" s="62">
        <v>2</v>
      </c>
      <c r="J850" s="58">
        <v>44746</v>
      </c>
    </row>
    <row r="851" spans="4:10" ht="15.6" customHeight="1">
      <c r="D851" s="38">
        <v>849</v>
      </c>
      <c r="E851" s="62">
        <v>3338</v>
      </c>
      <c r="F851" s="63" t="s">
        <v>11517</v>
      </c>
      <c r="G851" s="63" t="s">
        <v>9989</v>
      </c>
      <c r="H851" s="63" t="s">
        <v>11518</v>
      </c>
      <c r="I851" s="62">
        <v>2</v>
      </c>
      <c r="J851" s="58">
        <v>44746</v>
      </c>
    </row>
    <row r="852" spans="4:10" ht="15.6" customHeight="1">
      <c r="D852" s="38">
        <v>850</v>
      </c>
      <c r="E852" s="62">
        <v>4332</v>
      </c>
      <c r="F852" s="63" t="s">
        <v>11519</v>
      </c>
      <c r="G852" s="63" t="s">
        <v>9989</v>
      </c>
      <c r="H852" s="63" t="s">
        <v>11518</v>
      </c>
      <c r="I852" s="62">
        <v>2</v>
      </c>
      <c r="J852" s="58">
        <v>44746</v>
      </c>
    </row>
    <row r="853" spans="4:10" ht="15.6" customHeight="1">
      <c r="D853" s="38">
        <v>851</v>
      </c>
      <c r="E853" s="62">
        <v>4427</v>
      </c>
      <c r="F853" s="63" t="s">
        <v>11520</v>
      </c>
      <c r="G853" s="63" t="s">
        <v>9989</v>
      </c>
      <c r="H853" s="63" t="s">
        <v>11518</v>
      </c>
      <c r="I853" s="62">
        <v>2</v>
      </c>
      <c r="J853" s="58">
        <v>44746</v>
      </c>
    </row>
    <row r="854" spans="4:10" ht="15.6" customHeight="1">
      <c r="D854" s="38">
        <v>852</v>
      </c>
      <c r="E854" s="62">
        <v>4371</v>
      </c>
      <c r="F854" s="63" t="s">
        <v>11521</v>
      </c>
      <c r="G854" s="63" t="s">
        <v>10049</v>
      </c>
      <c r="H854" s="63" t="s">
        <v>11522</v>
      </c>
      <c r="I854" s="62">
        <v>2</v>
      </c>
      <c r="J854" s="58">
        <v>44746</v>
      </c>
    </row>
    <row r="855" spans="4:10" ht="15.6" customHeight="1">
      <c r="D855" s="38">
        <v>853</v>
      </c>
      <c r="E855" s="62">
        <v>4335</v>
      </c>
      <c r="F855" s="63" t="s">
        <v>11523</v>
      </c>
      <c r="G855" s="63" t="s">
        <v>10049</v>
      </c>
      <c r="H855" s="63" t="s">
        <v>11522</v>
      </c>
      <c r="I855" s="62">
        <v>2</v>
      </c>
      <c r="J855" s="58">
        <v>44746</v>
      </c>
    </row>
    <row r="856" spans="4:10" ht="15.6" customHeight="1">
      <c r="D856" s="38">
        <v>854</v>
      </c>
      <c r="E856" s="62">
        <v>4347</v>
      </c>
      <c r="F856" s="63" t="s">
        <v>11524</v>
      </c>
      <c r="G856" s="63" t="s">
        <v>8680</v>
      </c>
      <c r="H856" s="63" t="s">
        <v>11525</v>
      </c>
      <c r="I856" s="62">
        <v>2</v>
      </c>
      <c r="J856" s="58">
        <v>44747</v>
      </c>
    </row>
    <row r="857" spans="4:10" ht="15.6" customHeight="1">
      <c r="D857" s="38">
        <v>855</v>
      </c>
      <c r="E857" s="62">
        <v>4983</v>
      </c>
      <c r="F857" s="63" t="s">
        <v>724</v>
      </c>
      <c r="G857" s="63" t="s">
        <v>8680</v>
      </c>
      <c r="H857" s="63" t="s">
        <v>14</v>
      </c>
      <c r="I857" s="62">
        <v>2</v>
      </c>
      <c r="J857" s="58">
        <v>44747</v>
      </c>
    </row>
    <row r="858" spans="4:10" ht="15.6" customHeight="1">
      <c r="D858" s="38">
        <v>856</v>
      </c>
      <c r="E858" s="62">
        <v>3183</v>
      </c>
      <c r="F858" s="63" t="s">
        <v>1208</v>
      </c>
      <c r="G858" s="63" t="s">
        <v>8680</v>
      </c>
      <c r="H858" s="63" t="s">
        <v>14</v>
      </c>
      <c r="I858" s="62">
        <v>2</v>
      </c>
      <c r="J858" s="58">
        <v>44747</v>
      </c>
    </row>
    <row r="859" spans="4:10" ht="15.6" customHeight="1">
      <c r="D859" s="38">
        <v>857</v>
      </c>
      <c r="E859" s="62">
        <v>2995</v>
      </c>
      <c r="F859" s="63" t="s">
        <v>11526</v>
      </c>
      <c r="G859" s="63" t="s">
        <v>8680</v>
      </c>
      <c r="H859" s="63" t="s">
        <v>14</v>
      </c>
      <c r="I859" s="62">
        <v>2</v>
      </c>
      <c r="J859" s="58">
        <v>44747</v>
      </c>
    </row>
    <row r="860" spans="4:10" ht="15.6" customHeight="1">
      <c r="D860" s="38">
        <v>858</v>
      </c>
      <c r="E860" s="62">
        <v>4924</v>
      </c>
      <c r="F860" s="63" t="s">
        <v>11527</v>
      </c>
      <c r="G860" s="63" t="s">
        <v>9955</v>
      </c>
      <c r="H860" s="63" t="s">
        <v>10824</v>
      </c>
      <c r="I860" s="62">
        <v>2</v>
      </c>
      <c r="J860" s="58">
        <v>44747</v>
      </c>
    </row>
    <row r="861" spans="4:10" ht="15.6" customHeight="1">
      <c r="D861" s="38">
        <v>859</v>
      </c>
      <c r="E861" s="62">
        <v>3138</v>
      </c>
      <c r="F861" s="63" t="s">
        <v>10607</v>
      </c>
      <c r="G861" s="63" t="s">
        <v>9989</v>
      </c>
      <c r="H861" s="63" t="s">
        <v>11350</v>
      </c>
      <c r="I861" s="62">
        <v>2</v>
      </c>
      <c r="J861" s="58">
        <v>44747</v>
      </c>
    </row>
    <row r="862" spans="4:10" ht="15.6" customHeight="1">
      <c r="D862" s="38">
        <v>860</v>
      </c>
      <c r="E862" s="62">
        <v>3293</v>
      </c>
      <c r="F862" s="63" t="s">
        <v>11528</v>
      </c>
      <c r="G862" s="63" t="s">
        <v>9989</v>
      </c>
      <c r="H862" s="63" t="s">
        <v>11350</v>
      </c>
      <c r="I862" s="62">
        <v>2</v>
      </c>
      <c r="J862" s="58">
        <v>44747</v>
      </c>
    </row>
    <row r="863" spans="4:10" ht="15.6" customHeight="1">
      <c r="D863" s="38">
        <v>861</v>
      </c>
      <c r="E863" s="62">
        <v>4192</v>
      </c>
      <c r="F863" s="63" t="s">
        <v>11529</v>
      </c>
      <c r="G863" s="63" t="s">
        <v>9989</v>
      </c>
      <c r="H863" s="63" t="s">
        <v>11350</v>
      </c>
      <c r="I863" s="62">
        <v>2</v>
      </c>
      <c r="J863" s="58">
        <v>44747</v>
      </c>
    </row>
    <row r="864" spans="4:10" ht="15.6" customHeight="1">
      <c r="D864" s="38">
        <v>862</v>
      </c>
      <c r="E864" s="62">
        <v>4411</v>
      </c>
      <c r="F864" s="63" t="s">
        <v>11530</v>
      </c>
      <c r="G864" s="63" t="s">
        <v>10049</v>
      </c>
      <c r="H864" s="63" t="s">
        <v>11531</v>
      </c>
      <c r="I864" s="62">
        <v>2</v>
      </c>
      <c r="J864" s="58">
        <v>44747</v>
      </c>
    </row>
    <row r="865" spans="4:10" ht="15.6" customHeight="1">
      <c r="D865" s="38">
        <v>863</v>
      </c>
      <c r="E865" s="62">
        <v>4372</v>
      </c>
      <c r="F865" s="63" t="s">
        <v>11532</v>
      </c>
      <c r="G865" s="63" t="s">
        <v>10049</v>
      </c>
      <c r="H865" s="63" t="s">
        <v>10061</v>
      </c>
      <c r="I865" s="62">
        <v>2</v>
      </c>
      <c r="J865" s="58">
        <v>44747</v>
      </c>
    </row>
    <row r="866" spans="4:10" ht="15.6" customHeight="1">
      <c r="D866" s="38">
        <v>864</v>
      </c>
      <c r="E866" s="62">
        <v>4278</v>
      </c>
      <c r="F866" s="63" t="s">
        <v>11533</v>
      </c>
      <c r="G866" s="63" t="s">
        <v>10049</v>
      </c>
      <c r="H866" s="63" t="s">
        <v>10061</v>
      </c>
      <c r="I866" s="62">
        <v>2</v>
      </c>
      <c r="J866" s="58">
        <v>44747</v>
      </c>
    </row>
    <row r="867" spans="4:10" ht="15.6" customHeight="1">
      <c r="D867" s="38">
        <v>865</v>
      </c>
      <c r="E867" s="62">
        <v>4475</v>
      </c>
      <c r="F867" s="63" t="s">
        <v>11534</v>
      </c>
      <c r="G867" s="63" t="s">
        <v>9913</v>
      </c>
      <c r="H867" s="63" t="s">
        <v>11192</v>
      </c>
      <c r="I867" s="62">
        <v>2</v>
      </c>
      <c r="J867" s="58">
        <v>44748</v>
      </c>
    </row>
    <row r="868" spans="4:10" ht="15.6" customHeight="1">
      <c r="D868" s="38">
        <v>866</v>
      </c>
      <c r="E868" s="62">
        <v>4813</v>
      </c>
      <c r="F868" s="63" t="s">
        <v>11535</v>
      </c>
      <c r="G868" s="63" t="s">
        <v>9913</v>
      </c>
      <c r="H868" s="63" t="s">
        <v>11192</v>
      </c>
      <c r="I868" s="62">
        <v>2</v>
      </c>
      <c r="J868" s="58">
        <v>44748</v>
      </c>
    </row>
    <row r="869" spans="4:10" ht="15.6" customHeight="1">
      <c r="D869" s="38">
        <v>867</v>
      </c>
      <c r="E869" s="62">
        <v>4046</v>
      </c>
      <c r="F869" s="63" t="s">
        <v>1994</v>
      </c>
      <c r="G869" s="63" t="s">
        <v>8680</v>
      </c>
      <c r="H869" s="63" t="s">
        <v>14</v>
      </c>
      <c r="I869" s="62">
        <v>2</v>
      </c>
      <c r="J869" s="58">
        <v>44748</v>
      </c>
    </row>
    <row r="870" spans="4:10" ht="15.6" customHeight="1">
      <c r="D870" s="38">
        <v>868</v>
      </c>
      <c r="E870" s="62" t="s">
        <v>66</v>
      </c>
      <c r="F870" s="63" t="s">
        <v>2016</v>
      </c>
      <c r="G870" s="63" t="s">
        <v>8680</v>
      </c>
      <c r="H870" s="63" t="s">
        <v>14</v>
      </c>
      <c r="I870" s="62">
        <v>2</v>
      </c>
      <c r="J870" s="58">
        <v>44748</v>
      </c>
    </row>
    <row r="871" spans="4:10" ht="15.6" customHeight="1">
      <c r="D871" s="38">
        <v>869</v>
      </c>
      <c r="E871" s="62">
        <v>4145</v>
      </c>
      <c r="F871" s="63" t="s">
        <v>452</v>
      </c>
      <c r="G871" s="63" t="s">
        <v>8680</v>
      </c>
      <c r="H871" s="63" t="s">
        <v>14</v>
      </c>
      <c r="I871" s="62">
        <v>2</v>
      </c>
      <c r="J871" s="58">
        <v>44748</v>
      </c>
    </row>
    <row r="872" spans="4:10" ht="15.6" customHeight="1">
      <c r="D872" s="38">
        <v>870</v>
      </c>
      <c r="E872" s="62">
        <v>4276</v>
      </c>
      <c r="F872" s="63" t="s">
        <v>11536</v>
      </c>
      <c r="G872" s="63" t="s">
        <v>9963</v>
      </c>
      <c r="H872" s="63" t="s">
        <v>10581</v>
      </c>
      <c r="I872" s="62">
        <v>2</v>
      </c>
      <c r="J872" s="58">
        <v>44748</v>
      </c>
    </row>
    <row r="873" spans="4:10" ht="15.6" customHeight="1">
      <c r="D873" s="38">
        <v>871</v>
      </c>
      <c r="E873" s="62">
        <v>4042</v>
      </c>
      <c r="F873" s="63" t="s">
        <v>11537</v>
      </c>
      <c r="G873" s="63" t="s">
        <v>9963</v>
      </c>
      <c r="H873" s="63" t="s">
        <v>10581</v>
      </c>
      <c r="I873" s="62">
        <v>2</v>
      </c>
      <c r="J873" s="58">
        <v>44748</v>
      </c>
    </row>
    <row r="874" spans="4:10" ht="15.6" customHeight="1">
      <c r="D874" s="38">
        <v>872</v>
      </c>
      <c r="E874" s="62">
        <v>3923</v>
      </c>
      <c r="F874" s="63" t="s">
        <v>11538</v>
      </c>
      <c r="G874" s="63" t="s">
        <v>9963</v>
      </c>
      <c r="H874" s="63" t="s">
        <v>10581</v>
      </c>
      <c r="I874" s="62">
        <v>2</v>
      </c>
      <c r="J874" s="58">
        <v>44748</v>
      </c>
    </row>
    <row r="875" spans="4:10" ht="15.6" customHeight="1">
      <c r="D875" s="38">
        <v>873</v>
      </c>
      <c r="E875" s="62">
        <v>4197</v>
      </c>
      <c r="F875" s="63" t="s">
        <v>8707</v>
      </c>
      <c r="G875" s="63" t="s">
        <v>9945</v>
      </c>
      <c r="H875" s="63" t="s">
        <v>9</v>
      </c>
      <c r="I875" s="62">
        <v>2</v>
      </c>
      <c r="J875" s="58">
        <v>44748</v>
      </c>
    </row>
    <row r="876" spans="4:10" ht="15.6" customHeight="1">
      <c r="D876" s="38">
        <v>874</v>
      </c>
      <c r="E876" s="62">
        <v>3689</v>
      </c>
      <c r="F876" s="63" t="s">
        <v>11539</v>
      </c>
      <c r="G876" s="63" t="s">
        <v>9989</v>
      </c>
      <c r="H876" s="63" t="s">
        <v>10207</v>
      </c>
      <c r="I876" s="62">
        <v>2</v>
      </c>
      <c r="J876" s="58">
        <v>44748</v>
      </c>
    </row>
    <row r="877" spans="4:10" ht="15.6" customHeight="1">
      <c r="D877" s="38">
        <v>875</v>
      </c>
      <c r="E877" s="62">
        <v>4271</v>
      </c>
      <c r="F877" s="63" t="s">
        <v>11540</v>
      </c>
      <c r="G877" s="63" t="s">
        <v>9989</v>
      </c>
      <c r="H877" s="63" t="s">
        <v>10207</v>
      </c>
      <c r="I877" s="62">
        <v>2</v>
      </c>
      <c r="J877" s="58">
        <v>44748</v>
      </c>
    </row>
    <row r="878" spans="4:10" ht="15.6" customHeight="1">
      <c r="D878" s="38">
        <v>876</v>
      </c>
      <c r="E878" s="62">
        <v>2592</v>
      </c>
      <c r="F878" s="63" t="s">
        <v>11541</v>
      </c>
      <c r="G878" s="63" t="s">
        <v>9989</v>
      </c>
      <c r="H878" s="63" t="s">
        <v>10207</v>
      </c>
      <c r="I878" s="62">
        <v>2</v>
      </c>
      <c r="J878" s="58">
        <v>44748</v>
      </c>
    </row>
    <row r="879" spans="4:10" ht="15.6" customHeight="1">
      <c r="D879" s="38">
        <v>877</v>
      </c>
      <c r="E879" s="62">
        <v>4115</v>
      </c>
      <c r="F879" s="63" t="s">
        <v>11542</v>
      </c>
      <c r="G879" s="63" t="s">
        <v>10049</v>
      </c>
      <c r="H879" s="63" t="s">
        <v>10061</v>
      </c>
      <c r="I879" s="62">
        <v>2</v>
      </c>
      <c r="J879" s="58">
        <v>44748</v>
      </c>
    </row>
    <row r="880" spans="4:10" ht="15.6" customHeight="1">
      <c r="D880" s="38">
        <v>878</v>
      </c>
      <c r="E880" s="62">
        <v>4267</v>
      </c>
      <c r="F880" s="63" t="s">
        <v>11543</v>
      </c>
      <c r="G880" s="63" t="s">
        <v>10049</v>
      </c>
      <c r="H880" s="63" t="s">
        <v>10061</v>
      </c>
      <c r="I880" s="62">
        <v>2</v>
      </c>
      <c r="J880" s="58">
        <v>44748</v>
      </c>
    </row>
    <row r="881" spans="4:10" ht="15.6" customHeight="1">
      <c r="D881" s="38">
        <v>879</v>
      </c>
      <c r="E881" s="62">
        <v>4273</v>
      </c>
      <c r="F881" s="63" t="s">
        <v>11544</v>
      </c>
      <c r="G881" s="63" t="s">
        <v>9913</v>
      </c>
      <c r="H881" s="63" t="s">
        <v>11512</v>
      </c>
      <c r="I881" s="62">
        <v>2</v>
      </c>
      <c r="J881" s="58">
        <v>44749</v>
      </c>
    </row>
    <row r="882" spans="4:10" ht="15.6" customHeight="1">
      <c r="D882" s="38">
        <v>880</v>
      </c>
      <c r="E882" s="62">
        <v>2666</v>
      </c>
      <c r="F882" s="63" t="s">
        <v>11545</v>
      </c>
      <c r="G882" s="63" t="s">
        <v>9913</v>
      </c>
      <c r="H882" s="63" t="s">
        <v>10545</v>
      </c>
      <c r="I882" s="62">
        <v>2</v>
      </c>
      <c r="J882" s="58">
        <v>44749</v>
      </c>
    </row>
    <row r="883" spans="4:10" ht="15.6" customHeight="1">
      <c r="D883" s="38">
        <v>881</v>
      </c>
      <c r="E883" s="62">
        <v>3128</v>
      </c>
      <c r="F883" s="63" t="s">
        <v>11546</v>
      </c>
      <c r="G883" s="63" t="s">
        <v>9913</v>
      </c>
      <c r="H883" s="63" t="s">
        <v>10545</v>
      </c>
      <c r="I883" s="62">
        <v>2</v>
      </c>
      <c r="J883" s="58">
        <v>44749</v>
      </c>
    </row>
    <row r="884" spans="4:10" ht="15.6" customHeight="1">
      <c r="D884" s="38">
        <v>882</v>
      </c>
      <c r="E884" s="62">
        <v>4406</v>
      </c>
      <c r="F884" s="63" t="s">
        <v>976</v>
      </c>
      <c r="G884" s="63" t="s">
        <v>8680</v>
      </c>
      <c r="H884" s="63" t="s">
        <v>14</v>
      </c>
      <c r="I884" s="62">
        <v>2</v>
      </c>
      <c r="J884" s="58">
        <v>44749</v>
      </c>
    </row>
    <row r="885" spans="4:10" ht="15.6" customHeight="1">
      <c r="D885" s="38">
        <v>883</v>
      </c>
      <c r="E885" s="62">
        <v>3416</v>
      </c>
      <c r="F885" s="63" t="s">
        <v>11547</v>
      </c>
      <c r="G885" s="63" t="s">
        <v>8680</v>
      </c>
      <c r="H885" s="63" t="s">
        <v>14</v>
      </c>
      <c r="I885" s="62">
        <v>2</v>
      </c>
      <c r="J885" s="58">
        <v>44749</v>
      </c>
    </row>
    <row r="886" spans="4:10" ht="15.6" customHeight="1">
      <c r="D886" s="38">
        <v>884</v>
      </c>
      <c r="E886" s="62">
        <v>2109</v>
      </c>
      <c r="F886" s="63" t="s">
        <v>1151</v>
      </c>
      <c r="G886" s="63" t="s">
        <v>8680</v>
      </c>
      <c r="H886" s="63" t="s">
        <v>11</v>
      </c>
      <c r="I886" s="62">
        <v>2</v>
      </c>
      <c r="J886" s="58">
        <v>44749</v>
      </c>
    </row>
    <row r="887" spans="4:10" ht="15.6" customHeight="1">
      <c r="D887" s="38">
        <v>885</v>
      </c>
      <c r="E887" s="62">
        <v>4947</v>
      </c>
      <c r="F887" s="63" t="s">
        <v>11548</v>
      </c>
      <c r="G887" s="63" t="s">
        <v>9955</v>
      </c>
      <c r="H887" s="63" t="s">
        <v>10824</v>
      </c>
      <c r="I887" s="62">
        <v>2</v>
      </c>
      <c r="J887" s="58">
        <v>44749</v>
      </c>
    </row>
    <row r="888" spans="4:10" ht="15.6" customHeight="1">
      <c r="D888" s="38">
        <v>886</v>
      </c>
      <c r="E888" s="62">
        <v>3187</v>
      </c>
      <c r="F888" s="63" t="s">
        <v>11549</v>
      </c>
      <c r="G888" s="63" t="s">
        <v>9963</v>
      </c>
      <c r="H888" s="63" t="s">
        <v>11550</v>
      </c>
      <c r="I888" s="62">
        <v>2</v>
      </c>
      <c r="J888" s="58">
        <v>44749</v>
      </c>
    </row>
    <row r="889" spans="4:10" ht="15.6" customHeight="1">
      <c r="D889" s="38">
        <v>887</v>
      </c>
      <c r="E889" s="62">
        <v>3480</v>
      </c>
      <c r="F889" s="63" t="s">
        <v>11551</v>
      </c>
      <c r="G889" s="63" t="s">
        <v>9963</v>
      </c>
      <c r="H889" s="63" t="s">
        <v>11550</v>
      </c>
      <c r="I889" s="62">
        <v>2</v>
      </c>
      <c r="J889" s="58">
        <v>44749</v>
      </c>
    </row>
    <row r="890" spans="4:10" ht="15.6" customHeight="1">
      <c r="D890" s="38">
        <v>888</v>
      </c>
      <c r="E890" s="62">
        <v>3460</v>
      </c>
      <c r="F890" s="63" t="s">
        <v>11552</v>
      </c>
      <c r="G890" s="63" t="s">
        <v>9989</v>
      </c>
      <c r="H890" s="63" t="s">
        <v>11553</v>
      </c>
      <c r="I890" s="62">
        <v>2</v>
      </c>
      <c r="J890" s="58">
        <v>44749</v>
      </c>
    </row>
    <row r="891" spans="4:10" ht="15.6" customHeight="1">
      <c r="D891" s="38">
        <v>889</v>
      </c>
      <c r="E891" s="62">
        <v>4415</v>
      </c>
      <c r="F891" s="63" t="s">
        <v>11554</v>
      </c>
      <c r="G891" s="63" t="s">
        <v>9989</v>
      </c>
      <c r="H891" s="63" t="s">
        <v>11555</v>
      </c>
      <c r="I891" s="62">
        <v>2</v>
      </c>
      <c r="J891" s="58">
        <v>44749</v>
      </c>
    </row>
    <row r="892" spans="4:10" ht="15.6" customHeight="1">
      <c r="D892" s="38">
        <v>890</v>
      </c>
      <c r="E892" s="62">
        <v>2498</v>
      </c>
      <c r="F892" s="63" t="s">
        <v>11556</v>
      </c>
      <c r="G892" s="63" t="s">
        <v>9989</v>
      </c>
      <c r="H892" s="63" t="s">
        <v>10637</v>
      </c>
      <c r="I892" s="62">
        <v>2</v>
      </c>
      <c r="J892" s="58">
        <v>44749</v>
      </c>
    </row>
    <row r="893" spans="4:10" ht="15.6" customHeight="1">
      <c r="D893" s="38">
        <v>891</v>
      </c>
      <c r="E893" s="62">
        <v>4405</v>
      </c>
      <c r="F893" s="63" t="s">
        <v>11557</v>
      </c>
      <c r="G893" s="63" t="s">
        <v>10049</v>
      </c>
      <c r="H893" s="63" t="s">
        <v>11558</v>
      </c>
      <c r="I893" s="62">
        <v>2</v>
      </c>
      <c r="J893" s="58">
        <v>44749</v>
      </c>
    </row>
    <row r="894" spans="4:10" ht="15.6" customHeight="1">
      <c r="D894" s="38">
        <v>892</v>
      </c>
      <c r="E894" s="62">
        <v>2968</v>
      </c>
      <c r="F894" s="63" t="s">
        <v>11559</v>
      </c>
      <c r="G894" s="63" t="s">
        <v>10049</v>
      </c>
      <c r="H894" s="63" t="s">
        <v>11558</v>
      </c>
      <c r="I894" s="62">
        <v>2</v>
      </c>
      <c r="J894" s="58">
        <v>44749</v>
      </c>
    </row>
    <row r="895" spans="4:10" ht="15.6" customHeight="1">
      <c r="D895" s="38">
        <v>893</v>
      </c>
      <c r="E895" s="62">
        <v>2133</v>
      </c>
      <c r="F895" s="63" t="s">
        <v>11560</v>
      </c>
      <c r="G895" s="63" t="s">
        <v>9915</v>
      </c>
      <c r="H895" s="63" t="s">
        <v>10413</v>
      </c>
      <c r="I895" s="62">
        <v>2</v>
      </c>
      <c r="J895" s="58">
        <v>44750</v>
      </c>
    </row>
    <row r="896" spans="4:10" ht="15.6" customHeight="1">
      <c r="D896" s="38">
        <v>894</v>
      </c>
      <c r="E896" s="62">
        <v>3652</v>
      </c>
      <c r="F896" s="63" t="s">
        <v>1920</v>
      </c>
      <c r="G896" s="63" t="s">
        <v>8680</v>
      </c>
      <c r="H896" s="63" t="s">
        <v>11</v>
      </c>
      <c r="I896" s="62">
        <v>2</v>
      </c>
      <c r="J896" s="58">
        <v>44750</v>
      </c>
    </row>
    <row r="897" spans="4:10" ht="15.6" customHeight="1">
      <c r="D897" s="38">
        <v>895</v>
      </c>
      <c r="E897" s="62">
        <v>3438</v>
      </c>
      <c r="F897" s="63" t="s">
        <v>11561</v>
      </c>
      <c r="G897" s="63" t="s">
        <v>8680</v>
      </c>
      <c r="H897" s="63" t="s">
        <v>11</v>
      </c>
      <c r="I897" s="62">
        <v>2</v>
      </c>
      <c r="J897" s="58">
        <v>44750</v>
      </c>
    </row>
    <row r="898" spans="4:10" ht="15.6" customHeight="1">
      <c r="D898" s="38">
        <v>896</v>
      </c>
      <c r="E898" s="62">
        <v>4856</v>
      </c>
      <c r="F898" s="63" t="s">
        <v>126</v>
      </c>
      <c r="G898" s="63" t="s">
        <v>8680</v>
      </c>
      <c r="H898" s="63" t="s">
        <v>11</v>
      </c>
      <c r="I898" s="62">
        <v>2</v>
      </c>
      <c r="J898" s="58">
        <v>44750</v>
      </c>
    </row>
    <row r="899" spans="4:10" ht="15.6" customHeight="1">
      <c r="D899" s="38">
        <v>897</v>
      </c>
      <c r="E899" s="62">
        <v>4341</v>
      </c>
      <c r="F899" s="63" t="s">
        <v>2033</v>
      </c>
      <c r="G899" s="63" t="s">
        <v>8680</v>
      </c>
      <c r="H899" s="63" t="s">
        <v>11</v>
      </c>
      <c r="I899" s="62">
        <v>2</v>
      </c>
      <c r="J899" s="58">
        <v>44750</v>
      </c>
    </row>
    <row r="900" spans="4:10" ht="15.6" customHeight="1">
      <c r="D900" s="38">
        <v>898</v>
      </c>
      <c r="E900" s="62">
        <v>4880</v>
      </c>
      <c r="F900" s="63" t="s">
        <v>11562</v>
      </c>
      <c r="G900" s="63" t="s">
        <v>9955</v>
      </c>
      <c r="H900" s="63" t="s">
        <v>10026</v>
      </c>
      <c r="I900" s="62">
        <v>2</v>
      </c>
      <c r="J900" s="58">
        <v>44750</v>
      </c>
    </row>
    <row r="901" spans="4:10" ht="15.6" customHeight="1">
      <c r="D901" s="38">
        <v>899</v>
      </c>
      <c r="E901" s="62">
        <v>2649</v>
      </c>
      <c r="F901" s="63" t="s">
        <v>11563</v>
      </c>
      <c r="G901" s="63" t="s">
        <v>9945</v>
      </c>
      <c r="H901" s="63" t="s">
        <v>11564</v>
      </c>
      <c r="I901" s="62">
        <v>2</v>
      </c>
      <c r="J901" s="58">
        <v>44750</v>
      </c>
    </row>
    <row r="902" spans="4:10" ht="15.6" customHeight="1">
      <c r="D902" s="38">
        <v>900</v>
      </c>
      <c r="E902" s="62">
        <v>4664</v>
      </c>
      <c r="F902" s="63" t="s">
        <v>11565</v>
      </c>
      <c r="G902" s="63" t="s">
        <v>9945</v>
      </c>
      <c r="H902" s="63" t="s">
        <v>11564</v>
      </c>
      <c r="I902" s="62">
        <v>2</v>
      </c>
      <c r="J902" s="58">
        <v>44750</v>
      </c>
    </row>
    <row r="903" spans="4:10" ht="15.6" customHeight="1">
      <c r="D903" s="38">
        <v>901</v>
      </c>
      <c r="E903" s="62">
        <v>3649</v>
      </c>
      <c r="F903" s="63" t="s">
        <v>11566</v>
      </c>
      <c r="G903" s="63" t="s">
        <v>9989</v>
      </c>
      <c r="H903" s="63" t="s">
        <v>10637</v>
      </c>
      <c r="I903" s="62">
        <v>2</v>
      </c>
      <c r="J903" s="58">
        <v>44750</v>
      </c>
    </row>
    <row r="904" spans="4:10" ht="15.6" customHeight="1">
      <c r="D904" s="38">
        <v>902</v>
      </c>
      <c r="E904" s="62">
        <v>4796</v>
      </c>
      <c r="F904" s="63" t="s">
        <v>11567</v>
      </c>
      <c r="G904" s="63" t="s">
        <v>9989</v>
      </c>
      <c r="H904" s="63" t="s">
        <v>10637</v>
      </c>
      <c r="I904" s="62">
        <v>2</v>
      </c>
      <c r="J904" s="58">
        <v>44750</v>
      </c>
    </row>
    <row r="905" spans="4:10" ht="15.6" customHeight="1">
      <c r="D905" s="38">
        <v>903</v>
      </c>
      <c r="E905" s="62">
        <v>4807</v>
      </c>
      <c r="F905" s="63" t="s">
        <v>11568</v>
      </c>
      <c r="G905" s="63" t="s">
        <v>9955</v>
      </c>
      <c r="H905" s="63" t="s">
        <v>10824</v>
      </c>
      <c r="I905" s="62">
        <v>2</v>
      </c>
      <c r="J905" s="58">
        <v>44751</v>
      </c>
    </row>
    <row r="906" spans="4:10" ht="15.6" customHeight="1">
      <c r="D906" s="38">
        <v>904</v>
      </c>
      <c r="E906" s="62">
        <v>4006</v>
      </c>
      <c r="F906" s="63" t="s">
        <v>11569</v>
      </c>
      <c r="G906" s="63" t="s">
        <v>9963</v>
      </c>
      <c r="H906" s="63" t="s">
        <v>11550</v>
      </c>
      <c r="I906" s="62">
        <v>2</v>
      </c>
      <c r="J906" s="58">
        <v>44751</v>
      </c>
    </row>
    <row r="907" spans="4:10" ht="15.6" customHeight="1">
      <c r="D907" s="38">
        <v>905</v>
      </c>
      <c r="E907" s="62">
        <v>4470</v>
      </c>
      <c r="F907" s="63" t="s">
        <v>11570</v>
      </c>
      <c r="G907" s="63" t="s">
        <v>9918</v>
      </c>
      <c r="H907" s="63" t="s">
        <v>11571</v>
      </c>
      <c r="I907" s="62">
        <v>2</v>
      </c>
      <c r="J907" s="58">
        <v>44753</v>
      </c>
    </row>
    <row r="908" spans="4:10" ht="15.6" customHeight="1">
      <c r="D908" s="38">
        <v>906</v>
      </c>
      <c r="E908" s="62">
        <v>4333</v>
      </c>
      <c r="F908" s="63" t="s">
        <v>11572</v>
      </c>
      <c r="G908" s="63" t="s">
        <v>9918</v>
      </c>
      <c r="H908" s="63" t="s">
        <v>11573</v>
      </c>
      <c r="I908" s="62">
        <v>2</v>
      </c>
      <c r="J908" s="58">
        <v>44753</v>
      </c>
    </row>
    <row r="909" spans="4:10" ht="15.6" customHeight="1">
      <c r="D909" s="38">
        <v>907</v>
      </c>
      <c r="E909" s="62">
        <v>4025</v>
      </c>
      <c r="F909" s="63" t="s">
        <v>2022</v>
      </c>
      <c r="G909" s="63" t="s">
        <v>8680</v>
      </c>
      <c r="H909" s="63" t="s">
        <v>11</v>
      </c>
      <c r="I909" s="62">
        <v>2</v>
      </c>
      <c r="J909" s="58">
        <v>44753</v>
      </c>
    </row>
    <row r="910" spans="4:10" ht="15.6" customHeight="1">
      <c r="D910" s="38">
        <v>908</v>
      </c>
      <c r="E910" s="62">
        <v>4163</v>
      </c>
      <c r="F910" s="63" t="s">
        <v>599</v>
      </c>
      <c r="G910" s="63" t="s">
        <v>8680</v>
      </c>
      <c r="H910" s="63" t="s">
        <v>11</v>
      </c>
      <c r="I910" s="62">
        <v>2</v>
      </c>
      <c r="J910" s="58">
        <v>44753</v>
      </c>
    </row>
    <row r="911" spans="4:10" ht="15.6" customHeight="1">
      <c r="D911" s="38">
        <v>909</v>
      </c>
      <c r="E911" s="62">
        <v>3358</v>
      </c>
      <c r="F911" s="63" t="s">
        <v>11574</v>
      </c>
      <c r="G911" s="63" t="s">
        <v>8680</v>
      </c>
      <c r="H911" s="63" t="s">
        <v>11</v>
      </c>
      <c r="I911" s="62">
        <v>2</v>
      </c>
      <c r="J911" s="58">
        <v>44753</v>
      </c>
    </row>
    <row r="912" spans="4:10" ht="15.6" customHeight="1">
      <c r="D912" s="38">
        <v>910</v>
      </c>
      <c r="E912" s="62">
        <v>4911</v>
      </c>
      <c r="F912" s="63" t="s">
        <v>11575</v>
      </c>
      <c r="G912" s="63" t="s">
        <v>9963</v>
      </c>
      <c r="H912" s="63" t="s">
        <v>10755</v>
      </c>
      <c r="I912" s="62">
        <v>2</v>
      </c>
      <c r="J912" s="58">
        <v>44753</v>
      </c>
    </row>
    <row r="913" spans="4:10" ht="15.6" customHeight="1">
      <c r="D913" s="38">
        <v>911</v>
      </c>
      <c r="E913" s="62">
        <v>2141</v>
      </c>
      <c r="F913" s="63" t="s">
        <v>11576</v>
      </c>
      <c r="G913" s="63" t="s">
        <v>9963</v>
      </c>
      <c r="H913" s="63" t="s">
        <v>10755</v>
      </c>
      <c r="I913" s="62">
        <v>2</v>
      </c>
      <c r="J913" s="58">
        <v>44753</v>
      </c>
    </row>
    <row r="914" spans="4:10" ht="15.6" customHeight="1">
      <c r="D914" s="38">
        <v>912</v>
      </c>
      <c r="E914" s="62">
        <v>4933</v>
      </c>
      <c r="F914" s="63" t="s">
        <v>8724</v>
      </c>
      <c r="G914" s="63" t="s">
        <v>9945</v>
      </c>
      <c r="H914" s="63" t="s">
        <v>9</v>
      </c>
      <c r="I914" s="62">
        <v>2</v>
      </c>
      <c r="J914" s="58">
        <v>44753</v>
      </c>
    </row>
    <row r="915" spans="4:10" ht="15.6" customHeight="1">
      <c r="D915" s="38">
        <v>913</v>
      </c>
      <c r="E915" s="62">
        <v>4902</v>
      </c>
      <c r="F915" s="63" t="s">
        <v>8722</v>
      </c>
      <c r="G915" s="63" t="s">
        <v>9945</v>
      </c>
      <c r="H915" s="63" t="s">
        <v>9</v>
      </c>
      <c r="I915" s="62">
        <v>2</v>
      </c>
      <c r="J915" s="58">
        <v>44753</v>
      </c>
    </row>
    <row r="916" spans="4:10" ht="15.6" customHeight="1">
      <c r="D916" s="38">
        <v>914</v>
      </c>
      <c r="E916" s="62">
        <v>2466</v>
      </c>
      <c r="F916" s="63" t="s">
        <v>11577</v>
      </c>
      <c r="G916" s="63" t="s">
        <v>9989</v>
      </c>
      <c r="H916" s="63" t="s">
        <v>11168</v>
      </c>
      <c r="I916" s="62">
        <v>2</v>
      </c>
      <c r="J916" s="58">
        <v>44753</v>
      </c>
    </row>
    <row r="917" spans="4:10" ht="15.6" customHeight="1">
      <c r="D917" s="38">
        <v>915</v>
      </c>
      <c r="E917" s="62">
        <v>4178</v>
      </c>
      <c r="F917" s="63" t="s">
        <v>11578</v>
      </c>
      <c r="G917" s="63" t="s">
        <v>9989</v>
      </c>
      <c r="H917" s="63" t="s">
        <v>10080</v>
      </c>
      <c r="I917" s="62">
        <v>2</v>
      </c>
      <c r="J917" s="58">
        <v>44753</v>
      </c>
    </row>
    <row r="918" spans="4:10" ht="15.6" customHeight="1">
      <c r="D918" s="38">
        <v>916</v>
      </c>
      <c r="E918" s="62">
        <v>3445</v>
      </c>
      <c r="F918" s="63" t="s">
        <v>11579</v>
      </c>
      <c r="G918" s="63" t="s">
        <v>9989</v>
      </c>
      <c r="H918" s="63" t="s">
        <v>11580</v>
      </c>
      <c r="I918" s="62">
        <v>2</v>
      </c>
      <c r="J918" s="58">
        <v>44753</v>
      </c>
    </row>
    <row r="919" spans="4:10" ht="15.6" customHeight="1">
      <c r="D919" s="38">
        <v>917</v>
      </c>
      <c r="E919" s="62">
        <v>4776</v>
      </c>
      <c r="F919" s="63" t="s">
        <v>11581</v>
      </c>
      <c r="G919" s="63" t="s">
        <v>9973</v>
      </c>
      <c r="H919" s="63" t="s">
        <v>10137</v>
      </c>
      <c r="I919" s="62">
        <v>2</v>
      </c>
      <c r="J919" s="58">
        <v>44753</v>
      </c>
    </row>
    <row r="920" spans="4:10" ht="15.6" customHeight="1">
      <c r="D920" s="38">
        <v>918</v>
      </c>
      <c r="E920" s="62">
        <v>4927</v>
      </c>
      <c r="F920" s="63" t="s">
        <v>11582</v>
      </c>
      <c r="G920" s="63" t="s">
        <v>9973</v>
      </c>
      <c r="H920" s="63" t="s">
        <v>11583</v>
      </c>
      <c r="I920" s="62">
        <v>2</v>
      </c>
      <c r="J920" s="58">
        <v>44753</v>
      </c>
    </row>
    <row r="921" spans="4:10" ht="15.6" customHeight="1">
      <c r="D921" s="38">
        <v>919</v>
      </c>
      <c r="E921" s="62">
        <v>4597</v>
      </c>
      <c r="F921" s="63" t="s">
        <v>11584</v>
      </c>
      <c r="G921" s="63" t="s">
        <v>9918</v>
      </c>
      <c r="H921" s="63" t="s">
        <v>9919</v>
      </c>
      <c r="I921" s="62">
        <v>2</v>
      </c>
      <c r="J921" s="58">
        <v>44754</v>
      </c>
    </row>
    <row r="922" spans="4:10" ht="15.6" customHeight="1">
      <c r="D922" s="38">
        <v>920</v>
      </c>
      <c r="E922" s="62">
        <v>2891</v>
      </c>
      <c r="F922" s="63" t="s">
        <v>11585</v>
      </c>
      <c r="G922" s="63" t="s">
        <v>9918</v>
      </c>
      <c r="H922" s="63" t="s">
        <v>9919</v>
      </c>
      <c r="I922" s="62">
        <v>2</v>
      </c>
      <c r="J922" s="58">
        <v>44754</v>
      </c>
    </row>
    <row r="923" spans="4:10" ht="15.6" customHeight="1">
      <c r="D923" s="38">
        <v>921</v>
      </c>
      <c r="E923" s="62" t="s">
        <v>56</v>
      </c>
      <c r="F923" s="63" t="s">
        <v>11586</v>
      </c>
      <c r="G923" s="63" t="s">
        <v>8680</v>
      </c>
      <c r="H923" s="63" t="s">
        <v>11</v>
      </c>
      <c r="I923" s="62">
        <v>2</v>
      </c>
      <c r="J923" s="58">
        <v>44754</v>
      </c>
    </row>
    <row r="924" spans="4:10" ht="15.6" customHeight="1">
      <c r="D924" s="38">
        <v>922</v>
      </c>
      <c r="E924" s="62" t="s">
        <v>60</v>
      </c>
      <c r="F924" s="63" t="s">
        <v>11587</v>
      </c>
      <c r="G924" s="63" t="s">
        <v>8680</v>
      </c>
      <c r="H924" s="63" t="s">
        <v>11</v>
      </c>
      <c r="I924" s="62">
        <v>2</v>
      </c>
      <c r="J924" s="58">
        <v>44754</v>
      </c>
    </row>
    <row r="925" spans="4:10" ht="15.6" customHeight="1">
      <c r="D925" s="38">
        <v>923</v>
      </c>
      <c r="E925" s="62">
        <v>4005</v>
      </c>
      <c r="F925" s="63" t="s">
        <v>897</v>
      </c>
      <c r="G925" s="63" t="s">
        <v>8680</v>
      </c>
      <c r="H925" s="63" t="s">
        <v>11</v>
      </c>
      <c r="I925" s="62">
        <v>2</v>
      </c>
      <c r="J925" s="58">
        <v>44754</v>
      </c>
    </row>
    <row r="926" spans="4:10" ht="15.6" customHeight="1">
      <c r="D926" s="38">
        <v>924</v>
      </c>
      <c r="E926" s="62">
        <v>2034</v>
      </c>
      <c r="F926" s="63" t="s">
        <v>11588</v>
      </c>
      <c r="G926" s="63" t="s">
        <v>9945</v>
      </c>
      <c r="H926" s="63" t="s">
        <v>11564</v>
      </c>
      <c r="I926" s="62">
        <v>2</v>
      </c>
      <c r="J926" s="58">
        <v>44754</v>
      </c>
    </row>
    <row r="927" spans="4:10" ht="15.6" customHeight="1">
      <c r="D927" s="38">
        <v>925</v>
      </c>
      <c r="E927" s="62">
        <v>2910</v>
      </c>
      <c r="F927" s="63" t="s">
        <v>11589</v>
      </c>
      <c r="G927" s="63" t="s">
        <v>9945</v>
      </c>
      <c r="H927" s="63" t="s">
        <v>11564</v>
      </c>
      <c r="I927" s="62">
        <v>2</v>
      </c>
      <c r="J927" s="58">
        <v>44754</v>
      </c>
    </row>
    <row r="928" spans="4:10" ht="15.6" customHeight="1">
      <c r="D928" s="38">
        <v>926</v>
      </c>
      <c r="E928" s="62">
        <v>2963</v>
      </c>
      <c r="F928" s="63" t="s">
        <v>11590</v>
      </c>
      <c r="G928" s="63" t="s">
        <v>9945</v>
      </c>
      <c r="H928" s="63" t="s">
        <v>11564</v>
      </c>
      <c r="I928" s="62">
        <v>2</v>
      </c>
      <c r="J928" s="58">
        <v>44754</v>
      </c>
    </row>
    <row r="929" spans="4:10" ht="15.6" customHeight="1">
      <c r="D929" s="38">
        <v>927</v>
      </c>
      <c r="E929" s="62">
        <v>2520</v>
      </c>
      <c r="F929" s="63" t="s">
        <v>11591</v>
      </c>
      <c r="G929" s="63" t="s">
        <v>9936</v>
      </c>
      <c r="H929" s="63" t="s">
        <v>11592</v>
      </c>
      <c r="I929" s="62">
        <v>2</v>
      </c>
      <c r="J929" s="58">
        <v>44754</v>
      </c>
    </row>
    <row r="930" spans="4:10" ht="15.6" customHeight="1">
      <c r="D930" s="38">
        <v>928</v>
      </c>
      <c r="E930" s="62">
        <v>2653</v>
      </c>
      <c r="F930" s="63" t="s">
        <v>11593</v>
      </c>
      <c r="G930" s="63" t="s">
        <v>9936</v>
      </c>
      <c r="H930" s="63" t="s">
        <v>11592</v>
      </c>
      <c r="I930" s="62">
        <v>2</v>
      </c>
      <c r="J930" s="58">
        <v>44754</v>
      </c>
    </row>
    <row r="931" spans="4:10" ht="15.6" customHeight="1">
      <c r="D931" s="38">
        <v>929</v>
      </c>
      <c r="E931" s="62">
        <v>3706</v>
      </c>
      <c r="F931" s="63" t="s">
        <v>11594</v>
      </c>
      <c r="G931" s="63" t="s">
        <v>9936</v>
      </c>
      <c r="H931" s="63" t="s">
        <v>11592</v>
      </c>
      <c r="I931" s="62">
        <v>2</v>
      </c>
      <c r="J931" s="58">
        <v>44754</v>
      </c>
    </row>
    <row r="932" spans="4:10" ht="15.6" customHeight="1">
      <c r="D932" s="38">
        <v>930</v>
      </c>
      <c r="E932" s="62" t="s">
        <v>11595</v>
      </c>
      <c r="F932" s="63" t="s">
        <v>11596</v>
      </c>
      <c r="G932" s="63" t="s">
        <v>9936</v>
      </c>
      <c r="H932" s="63" t="s">
        <v>11592</v>
      </c>
      <c r="I932" s="62">
        <v>2</v>
      </c>
      <c r="J932" s="58">
        <v>44754</v>
      </c>
    </row>
    <row r="933" spans="4:10" ht="15.6" customHeight="1">
      <c r="D933" s="38">
        <v>931</v>
      </c>
      <c r="E933" s="62">
        <v>4463</v>
      </c>
      <c r="F933" s="63" t="s">
        <v>11597</v>
      </c>
      <c r="G933" s="63" t="s">
        <v>9973</v>
      </c>
      <c r="H933" s="63" t="s">
        <v>11075</v>
      </c>
      <c r="I933" s="62">
        <v>2</v>
      </c>
      <c r="J933" s="58">
        <v>44754</v>
      </c>
    </row>
    <row r="934" spans="4:10" ht="15.6" customHeight="1">
      <c r="D934" s="38">
        <v>932</v>
      </c>
      <c r="E934" s="62">
        <v>3386</v>
      </c>
      <c r="F934" s="63" t="s">
        <v>11598</v>
      </c>
      <c r="G934" s="63" t="s">
        <v>9973</v>
      </c>
      <c r="H934" s="63" t="s">
        <v>11075</v>
      </c>
      <c r="I934" s="62">
        <v>2</v>
      </c>
      <c r="J934" s="58">
        <v>44754</v>
      </c>
    </row>
    <row r="935" spans="4:10" ht="15.6" customHeight="1">
      <c r="D935" s="38">
        <v>933</v>
      </c>
      <c r="E935" s="62">
        <v>4223</v>
      </c>
      <c r="F935" s="63" t="s">
        <v>11599</v>
      </c>
      <c r="G935" s="63" t="s">
        <v>9918</v>
      </c>
      <c r="H935" s="63" t="s">
        <v>11600</v>
      </c>
      <c r="I935" s="62">
        <v>2</v>
      </c>
      <c r="J935" s="58">
        <v>44755</v>
      </c>
    </row>
    <row r="936" spans="4:10" ht="15.6" customHeight="1">
      <c r="D936" s="38">
        <v>934</v>
      </c>
      <c r="E936" s="62">
        <v>4650</v>
      </c>
      <c r="F936" s="63" t="s">
        <v>11601</v>
      </c>
      <c r="G936" s="63" t="s">
        <v>9918</v>
      </c>
      <c r="H936" s="63" t="s">
        <v>11602</v>
      </c>
      <c r="I936" s="62">
        <v>2</v>
      </c>
      <c r="J936" s="58">
        <v>44755</v>
      </c>
    </row>
    <row r="937" spans="4:10" ht="15.6" customHeight="1">
      <c r="D937" s="38">
        <v>935</v>
      </c>
      <c r="E937" s="62">
        <v>4701</v>
      </c>
      <c r="F937" s="63" t="s">
        <v>1499</v>
      </c>
      <c r="G937" s="63" t="s">
        <v>8680</v>
      </c>
      <c r="H937" s="63" t="s">
        <v>11</v>
      </c>
      <c r="I937" s="62">
        <v>2</v>
      </c>
      <c r="J937" s="58">
        <v>44755</v>
      </c>
    </row>
    <row r="938" spans="4:10" ht="15.6" customHeight="1">
      <c r="D938" s="38">
        <v>936</v>
      </c>
      <c r="E938" s="62">
        <v>3999</v>
      </c>
      <c r="F938" s="63" t="s">
        <v>1522</v>
      </c>
      <c r="G938" s="63" t="s">
        <v>8680</v>
      </c>
      <c r="H938" s="63" t="s">
        <v>11</v>
      </c>
      <c r="I938" s="62">
        <v>2</v>
      </c>
      <c r="J938" s="58">
        <v>44755</v>
      </c>
    </row>
    <row r="939" spans="4:10" ht="15.6" customHeight="1">
      <c r="D939" s="38">
        <v>937</v>
      </c>
      <c r="E939" s="62">
        <v>3052</v>
      </c>
      <c r="F939" s="63" t="s">
        <v>149</v>
      </c>
      <c r="G939" s="63" t="s">
        <v>8680</v>
      </c>
      <c r="H939" s="63" t="s">
        <v>11</v>
      </c>
      <c r="I939" s="62">
        <v>2</v>
      </c>
      <c r="J939" s="58">
        <v>44755</v>
      </c>
    </row>
    <row r="940" spans="4:10" ht="15.6" customHeight="1">
      <c r="D940" s="38">
        <v>938</v>
      </c>
      <c r="E940" s="62">
        <v>3882</v>
      </c>
      <c r="F940" s="63" t="s">
        <v>11603</v>
      </c>
      <c r="G940" s="63" t="s">
        <v>9945</v>
      </c>
      <c r="H940" s="63" t="s">
        <v>11564</v>
      </c>
      <c r="I940" s="62">
        <v>2</v>
      </c>
      <c r="J940" s="58">
        <v>44755</v>
      </c>
    </row>
    <row r="941" spans="4:10" ht="15.6" customHeight="1">
      <c r="D941" s="38">
        <v>939</v>
      </c>
      <c r="E941" s="62">
        <v>4350</v>
      </c>
      <c r="F941" s="63" t="s">
        <v>11604</v>
      </c>
      <c r="G941" s="63" t="s">
        <v>9945</v>
      </c>
      <c r="H941" s="63" t="s">
        <v>11564</v>
      </c>
      <c r="I941" s="62">
        <v>2</v>
      </c>
      <c r="J941" s="58">
        <v>44755</v>
      </c>
    </row>
    <row r="942" spans="4:10" ht="15.6" customHeight="1">
      <c r="D942" s="38">
        <v>940</v>
      </c>
      <c r="E942" s="62">
        <v>2553</v>
      </c>
      <c r="F942" s="63" t="s">
        <v>11605</v>
      </c>
      <c r="G942" s="63" t="s">
        <v>9936</v>
      </c>
      <c r="H942" s="63" t="s">
        <v>11592</v>
      </c>
      <c r="I942" s="62">
        <v>2</v>
      </c>
      <c r="J942" s="58">
        <v>44755</v>
      </c>
    </row>
    <row r="943" spans="4:10" ht="15.6" customHeight="1">
      <c r="D943" s="38">
        <v>941</v>
      </c>
      <c r="E943" s="62">
        <v>4477</v>
      </c>
      <c r="F943" s="63" t="s">
        <v>11606</v>
      </c>
      <c r="G943" s="63" t="s">
        <v>9936</v>
      </c>
      <c r="H943" s="63" t="s">
        <v>11592</v>
      </c>
      <c r="I943" s="62">
        <v>2</v>
      </c>
      <c r="J943" s="58">
        <v>44755</v>
      </c>
    </row>
    <row r="944" spans="4:10" ht="15.6" customHeight="1">
      <c r="D944" s="38">
        <v>942</v>
      </c>
      <c r="E944" s="62" t="s">
        <v>11607</v>
      </c>
      <c r="F944" s="63" t="s">
        <v>11608</v>
      </c>
      <c r="G944" s="63" t="s">
        <v>9936</v>
      </c>
      <c r="H944" s="63" t="s">
        <v>11184</v>
      </c>
      <c r="I944" s="62">
        <v>2</v>
      </c>
      <c r="J944" s="58">
        <v>44755</v>
      </c>
    </row>
    <row r="945" spans="4:10" ht="15.6" customHeight="1">
      <c r="D945" s="38">
        <v>943</v>
      </c>
      <c r="E945" s="62">
        <v>4021</v>
      </c>
      <c r="F945" s="63" t="s">
        <v>11609</v>
      </c>
      <c r="G945" s="63" t="s">
        <v>9973</v>
      </c>
      <c r="H945" s="63" t="s">
        <v>10156</v>
      </c>
      <c r="I945" s="62">
        <v>2</v>
      </c>
      <c r="J945" s="58">
        <v>44755</v>
      </c>
    </row>
    <row r="946" spans="4:10" ht="15.6" customHeight="1">
      <c r="D946" s="38">
        <v>944</v>
      </c>
      <c r="E946" s="62">
        <v>4932</v>
      </c>
      <c r="F946" s="63" t="s">
        <v>11610</v>
      </c>
      <c r="G946" s="63" t="s">
        <v>9973</v>
      </c>
      <c r="H946" s="63" t="s">
        <v>10156</v>
      </c>
      <c r="I946" s="62">
        <v>2</v>
      </c>
      <c r="J946" s="58">
        <v>44755</v>
      </c>
    </row>
    <row r="947" spans="4:10" ht="15.6" customHeight="1">
      <c r="D947" s="38">
        <v>945</v>
      </c>
      <c r="E947" s="62">
        <v>2722</v>
      </c>
      <c r="F947" s="63" t="s">
        <v>11611</v>
      </c>
      <c r="G947" s="63" t="s">
        <v>9918</v>
      </c>
      <c r="H947" s="63" t="s">
        <v>11612</v>
      </c>
      <c r="I947" s="62">
        <v>2</v>
      </c>
      <c r="J947" s="58">
        <v>44756</v>
      </c>
    </row>
    <row r="948" spans="4:10" ht="15.6" customHeight="1">
      <c r="D948" s="38">
        <v>946</v>
      </c>
      <c r="E948" s="62">
        <v>3227</v>
      </c>
      <c r="F948" s="63" t="s">
        <v>11613</v>
      </c>
      <c r="G948" s="63" t="s">
        <v>8680</v>
      </c>
      <c r="H948" s="63" t="s">
        <v>10</v>
      </c>
      <c r="I948" s="62">
        <v>2</v>
      </c>
      <c r="J948" s="58">
        <v>44756</v>
      </c>
    </row>
    <row r="949" spans="4:10" ht="15.6" customHeight="1">
      <c r="D949" s="38">
        <v>947</v>
      </c>
      <c r="E949" s="62">
        <v>2390</v>
      </c>
      <c r="F949" s="63" t="s">
        <v>11614</v>
      </c>
      <c r="G949" s="63" t="s">
        <v>8680</v>
      </c>
      <c r="H949" s="63" t="s">
        <v>10</v>
      </c>
      <c r="I949" s="62">
        <v>2</v>
      </c>
      <c r="J949" s="58">
        <v>44756</v>
      </c>
    </row>
    <row r="950" spans="4:10" ht="15.6" customHeight="1">
      <c r="D950" s="38">
        <v>948</v>
      </c>
      <c r="E950" s="62">
        <v>2691</v>
      </c>
      <c r="F950" s="63" t="s">
        <v>11615</v>
      </c>
      <c r="G950" s="63" t="s">
        <v>8680</v>
      </c>
      <c r="H950" s="63" t="s">
        <v>10</v>
      </c>
      <c r="I950" s="62">
        <v>2</v>
      </c>
      <c r="J950" s="58">
        <v>44756</v>
      </c>
    </row>
    <row r="951" spans="4:10" ht="15.6" customHeight="1">
      <c r="D951" s="38">
        <v>949</v>
      </c>
      <c r="E951" s="62">
        <v>4306</v>
      </c>
      <c r="F951" s="63" t="s">
        <v>11616</v>
      </c>
      <c r="G951" s="63" t="s">
        <v>9945</v>
      </c>
      <c r="H951" s="63" t="s">
        <v>11564</v>
      </c>
      <c r="I951" s="62">
        <v>2</v>
      </c>
      <c r="J951" s="58">
        <v>44756</v>
      </c>
    </row>
    <row r="952" spans="4:10" ht="15.6" customHeight="1">
      <c r="D952" s="38">
        <v>950</v>
      </c>
      <c r="E952" s="62">
        <v>4263</v>
      </c>
      <c r="F952" s="63" t="s">
        <v>11617</v>
      </c>
      <c r="G952" s="63" t="s">
        <v>9945</v>
      </c>
      <c r="H952" s="63" t="s">
        <v>11051</v>
      </c>
      <c r="I952" s="62">
        <v>2</v>
      </c>
      <c r="J952" s="58">
        <v>44756</v>
      </c>
    </row>
    <row r="953" spans="4:10" ht="15.6" customHeight="1">
      <c r="D953" s="38">
        <v>951</v>
      </c>
      <c r="E953" s="62">
        <v>4301</v>
      </c>
      <c r="F953" s="63" t="s">
        <v>11618</v>
      </c>
      <c r="G953" s="63" t="s">
        <v>9945</v>
      </c>
      <c r="H953" s="63" t="s">
        <v>11051</v>
      </c>
      <c r="I953" s="62">
        <v>2</v>
      </c>
      <c r="J953" s="58">
        <v>44756</v>
      </c>
    </row>
    <row r="954" spans="4:10" ht="15.6" customHeight="1">
      <c r="D954" s="38">
        <v>952</v>
      </c>
      <c r="E954" s="62">
        <v>4864</v>
      </c>
      <c r="F954" s="63" t="s">
        <v>11619</v>
      </c>
      <c r="G954" s="63" t="s">
        <v>9936</v>
      </c>
      <c r="H954" s="63" t="s">
        <v>11184</v>
      </c>
      <c r="I954" s="62">
        <v>2</v>
      </c>
      <c r="J954" s="58">
        <v>44756</v>
      </c>
    </row>
    <row r="955" spans="4:10" ht="15.6" customHeight="1">
      <c r="D955" s="38">
        <v>953</v>
      </c>
      <c r="E955" s="62">
        <v>3396</v>
      </c>
      <c r="F955" s="63" t="s">
        <v>11620</v>
      </c>
      <c r="G955" s="63" t="s">
        <v>9936</v>
      </c>
      <c r="H955" s="63" t="s">
        <v>10093</v>
      </c>
      <c r="I955" s="62">
        <v>2</v>
      </c>
      <c r="J955" s="58">
        <v>44756</v>
      </c>
    </row>
    <row r="956" spans="4:10" ht="15.6" customHeight="1">
      <c r="D956" s="38">
        <v>954</v>
      </c>
      <c r="E956" s="62">
        <v>4166</v>
      </c>
      <c r="F956" s="63" t="s">
        <v>11621</v>
      </c>
      <c r="G956" s="63" t="s">
        <v>9936</v>
      </c>
      <c r="H956" s="63" t="s">
        <v>10093</v>
      </c>
      <c r="I956" s="62">
        <v>2</v>
      </c>
      <c r="J956" s="58">
        <v>44756</v>
      </c>
    </row>
    <row r="957" spans="4:10" ht="15.6" customHeight="1">
      <c r="D957" s="38">
        <v>955</v>
      </c>
      <c r="E957" s="62">
        <v>4965</v>
      </c>
      <c r="F957" s="63" t="s">
        <v>11622</v>
      </c>
      <c r="G957" s="63" t="s">
        <v>9973</v>
      </c>
      <c r="H957" s="63" t="s">
        <v>11216</v>
      </c>
      <c r="I957" s="62">
        <v>2</v>
      </c>
      <c r="J957" s="58">
        <v>44756</v>
      </c>
    </row>
    <row r="958" spans="4:10" ht="15.6" customHeight="1">
      <c r="D958" s="38">
        <v>956</v>
      </c>
      <c r="E958" s="62">
        <v>3725</v>
      </c>
      <c r="F958" s="63" t="s">
        <v>11623</v>
      </c>
      <c r="G958" s="63" t="s">
        <v>9973</v>
      </c>
      <c r="H958" s="63" t="s">
        <v>11237</v>
      </c>
      <c r="I958" s="62">
        <v>2</v>
      </c>
      <c r="J958" s="58">
        <v>44756</v>
      </c>
    </row>
    <row r="959" spans="4:10" ht="15.6" customHeight="1">
      <c r="D959" s="38">
        <v>957</v>
      </c>
      <c r="E959" s="62">
        <v>2292</v>
      </c>
      <c r="F959" s="63" t="s">
        <v>11624</v>
      </c>
      <c r="G959" s="63" t="s">
        <v>8680</v>
      </c>
      <c r="H959" s="63" t="s">
        <v>11625</v>
      </c>
      <c r="I959" s="62">
        <v>2</v>
      </c>
      <c r="J959" s="58">
        <v>44757</v>
      </c>
    </row>
    <row r="960" spans="4:10" ht="15.6" customHeight="1">
      <c r="D960" s="38">
        <v>958</v>
      </c>
      <c r="E960" s="62">
        <v>2508</v>
      </c>
      <c r="F960" s="63" t="s">
        <v>10504</v>
      </c>
      <c r="G960" s="63" t="s">
        <v>8680</v>
      </c>
      <c r="H960" s="63" t="s">
        <v>11626</v>
      </c>
      <c r="I960" s="62">
        <v>2</v>
      </c>
      <c r="J960" s="58">
        <v>44757</v>
      </c>
    </row>
    <row r="961" spans="4:10" ht="15.6" customHeight="1">
      <c r="D961" s="38">
        <v>959</v>
      </c>
      <c r="E961" s="62">
        <v>4819</v>
      </c>
      <c r="F961" s="63" t="s">
        <v>767</v>
      </c>
      <c r="G961" s="63" t="s">
        <v>8680</v>
      </c>
      <c r="H961" s="63" t="s">
        <v>10</v>
      </c>
      <c r="I961" s="62">
        <v>2</v>
      </c>
      <c r="J961" s="58">
        <v>44757</v>
      </c>
    </row>
    <row r="962" spans="4:10" ht="15.6" customHeight="1">
      <c r="D962" s="38">
        <v>960</v>
      </c>
      <c r="E962" s="62">
        <v>3770</v>
      </c>
      <c r="F962" s="63" t="s">
        <v>777</v>
      </c>
      <c r="G962" s="63" t="s">
        <v>8680</v>
      </c>
      <c r="H962" s="63" t="s">
        <v>10</v>
      </c>
      <c r="I962" s="62">
        <v>2</v>
      </c>
      <c r="J962" s="58">
        <v>44757</v>
      </c>
    </row>
    <row r="963" spans="4:10" ht="15.6" customHeight="1">
      <c r="D963" s="38">
        <v>961</v>
      </c>
      <c r="E963" s="62">
        <v>3953</v>
      </c>
      <c r="F963" s="63" t="s">
        <v>10497</v>
      </c>
      <c r="G963" s="63" t="s">
        <v>8680</v>
      </c>
      <c r="H963" s="63" t="s">
        <v>10</v>
      </c>
      <c r="I963" s="62">
        <v>2</v>
      </c>
      <c r="J963" s="58">
        <v>44757</v>
      </c>
    </row>
    <row r="964" spans="4:10" ht="15.6" customHeight="1">
      <c r="D964" s="38">
        <v>962</v>
      </c>
      <c r="E964" s="62">
        <v>4616</v>
      </c>
      <c r="F964" s="63" t="s">
        <v>11627</v>
      </c>
      <c r="G964" s="63" t="s">
        <v>9945</v>
      </c>
      <c r="H964" s="63" t="s">
        <v>11564</v>
      </c>
      <c r="I964" s="62">
        <v>2</v>
      </c>
      <c r="J964" s="58">
        <v>44757</v>
      </c>
    </row>
    <row r="965" spans="4:10" ht="15.6" customHeight="1">
      <c r="D965" s="38">
        <v>963</v>
      </c>
      <c r="E965" s="62">
        <v>3235</v>
      </c>
      <c r="F965" s="63" t="s">
        <v>11628</v>
      </c>
      <c r="G965" s="63" t="s">
        <v>9945</v>
      </c>
      <c r="H965" s="63" t="s">
        <v>11051</v>
      </c>
      <c r="I965" s="62">
        <v>2</v>
      </c>
      <c r="J965" s="58">
        <v>44757</v>
      </c>
    </row>
    <row r="966" spans="4:10" ht="15.6" customHeight="1">
      <c r="D966" s="38">
        <v>964</v>
      </c>
      <c r="E966" s="62">
        <v>2802</v>
      </c>
      <c r="F966" s="63" t="s">
        <v>11629</v>
      </c>
      <c r="G966" s="63" t="s">
        <v>9945</v>
      </c>
      <c r="H966" s="63" t="s">
        <v>11564</v>
      </c>
      <c r="I966" s="62">
        <v>2</v>
      </c>
      <c r="J966" s="58">
        <v>44757</v>
      </c>
    </row>
    <row r="967" spans="4:10" ht="15.6" customHeight="1">
      <c r="D967" s="38">
        <v>965</v>
      </c>
      <c r="E967" s="62">
        <v>4768</v>
      </c>
      <c r="F967" s="63" t="s">
        <v>11630</v>
      </c>
      <c r="G967" s="63" t="s">
        <v>9936</v>
      </c>
      <c r="H967" s="63" t="s">
        <v>11631</v>
      </c>
      <c r="I967" s="62">
        <v>2</v>
      </c>
      <c r="J967" s="58">
        <v>44757</v>
      </c>
    </row>
    <row r="968" spans="4:10" ht="15.6" customHeight="1">
      <c r="D968" s="38">
        <v>966</v>
      </c>
      <c r="E968" s="62">
        <v>3711</v>
      </c>
      <c r="F968" s="63" t="s">
        <v>11632</v>
      </c>
      <c r="G968" s="63" t="s">
        <v>9973</v>
      </c>
      <c r="H968" s="63" t="s">
        <v>10477</v>
      </c>
      <c r="I968" s="62">
        <v>2</v>
      </c>
      <c r="J968" s="58">
        <v>44757</v>
      </c>
    </row>
    <row r="969" spans="4:10" ht="15.6" customHeight="1">
      <c r="D969" s="38">
        <v>967</v>
      </c>
      <c r="E969" s="62">
        <v>3786</v>
      </c>
      <c r="F969" s="63" t="s">
        <v>11633</v>
      </c>
      <c r="G969" s="63" t="s">
        <v>9918</v>
      </c>
      <c r="H969" s="63" t="s">
        <v>11612</v>
      </c>
      <c r="I969" s="62">
        <v>2</v>
      </c>
      <c r="J969" s="58">
        <v>44760</v>
      </c>
    </row>
    <row r="970" spans="4:10" ht="15.6" customHeight="1">
      <c r="D970" s="38">
        <v>968</v>
      </c>
      <c r="E970" s="62">
        <v>4666</v>
      </c>
      <c r="F970" s="63" t="s">
        <v>11634</v>
      </c>
      <c r="G970" s="63" t="s">
        <v>9918</v>
      </c>
      <c r="H970" s="63" t="s">
        <v>11635</v>
      </c>
      <c r="I970" s="62">
        <v>2</v>
      </c>
      <c r="J970" s="58">
        <v>44760</v>
      </c>
    </row>
    <row r="971" spans="4:10" ht="15.6" customHeight="1">
      <c r="D971" s="38">
        <v>969</v>
      </c>
      <c r="E971" s="62">
        <v>4877</v>
      </c>
      <c r="F971" s="63" t="s">
        <v>11636</v>
      </c>
      <c r="G971" s="63" t="s">
        <v>9918</v>
      </c>
      <c r="H971" s="63" t="s">
        <v>11635</v>
      </c>
      <c r="I971" s="62">
        <v>2</v>
      </c>
      <c r="J971" s="58">
        <v>44760</v>
      </c>
    </row>
    <row r="972" spans="4:10" ht="15.6" customHeight="1">
      <c r="D972" s="38">
        <v>970</v>
      </c>
      <c r="E972" s="62">
        <v>2325</v>
      </c>
      <c r="F972" s="63" t="s">
        <v>781</v>
      </c>
      <c r="G972" s="63" t="s">
        <v>8680</v>
      </c>
      <c r="H972" s="63" t="s">
        <v>10</v>
      </c>
      <c r="I972" s="62">
        <v>2</v>
      </c>
      <c r="J972" s="58">
        <v>44760</v>
      </c>
    </row>
    <row r="973" spans="4:10" ht="15.6" customHeight="1">
      <c r="D973" s="38">
        <v>971</v>
      </c>
      <c r="E973" s="62">
        <v>3921</v>
      </c>
      <c r="F973" s="63" t="s">
        <v>1094</v>
      </c>
      <c r="G973" s="63" t="s">
        <v>8680</v>
      </c>
      <c r="H973" s="63" t="s">
        <v>10</v>
      </c>
      <c r="I973" s="62">
        <v>2</v>
      </c>
      <c r="J973" s="58">
        <v>44760</v>
      </c>
    </row>
    <row r="974" spans="4:10" ht="15.6" customHeight="1">
      <c r="D974" s="38">
        <v>972</v>
      </c>
      <c r="E974" s="62">
        <v>4316</v>
      </c>
      <c r="F974" s="63" t="s">
        <v>1098</v>
      </c>
      <c r="G974" s="63" t="s">
        <v>8680</v>
      </c>
      <c r="H974" s="63" t="s">
        <v>10</v>
      </c>
      <c r="I974" s="62">
        <v>2</v>
      </c>
      <c r="J974" s="58">
        <v>44760</v>
      </c>
    </row>
    <row r="975" spans="4:10" ht="15.6" customHeight="1">
      <c r="D975" s="38">
        <v>973</v>
      </c>
      <c r="E975" s="62">
        <v>4881</v>
      </c>
      <c r="F975" s="63" t="s">
        <v>11637</v>
      </c>
      <c r="G975" s="63" t="s">
        <v>9945</v>
      </c>
      <c r="H975" s="63" t="s">
        <v>11051</v>
      </c>
      <c r="I975" s="62">
        <v>2</v>
      </c>
      <c r="J975" s="58">
        <v>44760</v>
      </c>
    </row>
    <row r="976" spans="4:10" ht="15.6" customHeight="1">
      <c r="D976" s="38">
        <v>974</v>
      </c>
      <c r="E976" s="62">
        <v>4369</v>
      </c>
      <c r="F976" s="63" t="s">
        <v>11638</v>
      </c>
      <c r="G976" s="63" t="s">
        <v>9945</v>
      </c>
      <c r="H976" s="63" t="s">
        <v>11051</v>
      </c>
      <c r="I976" s="62">
        <v>2</v>
      </c>
      <c r="J976" s="58">
        <v>44760</v>
      </c>
    </row>
    <row r="977" spans="4:10" ht="15.6" customHeight="1">
      <c r="D977" s="38">
        <v>975</v>
      </c>
      <c r="E977" s="62">
        <v>4785</v>
      </c>
      <c r="F977" s="63" t="s">
        <v>11639</v>
      </c>
      <c r="G977" s="63" t="s">
        <v>9936</v>
      </c>
      <c r="H977" s="63" t="s">
        <v>10494</v>
      </c>
      <c r="I977" s="62">
        <v>2</v>
      </c>
      <c r="J977" s="58">
        <v>44760</v>
      </c>
    </row>
    <row r="978" spans="4:10" ht="15.6" customHeight="1">
      <c r="D978" s="38">
        <v>976</v>
      </c>
      <c r="E978" s="62">
        <v>4862</v>
      </c>
      <c r="F978" s="63" t="s">
        <v>11640</v>
      </c>
      <c r="G978" s="63" t="s">
        <v>9973</v>
      </c>
      <c r="H978" s="63" t="s">
        <v>11641</v>
      </c>
      <c r="I978" s="62">
        <v>2</v>
      </c>
      <c r="J978" s="58">
        <v>44760</v>
      </c>
    </row>
    <row r="979" spans="4:10" ht="15.6" customHeight="1">
      <c r="D979" s="38">
        <v>977</v>
      </c>
      <c r="E979" s="62">
        <v>3586</v>
      </c>
      <c r="F979" s="63" t="s">
        <v>11642</v>
      </c>
      <c r="G979" s="63" t="s">
        <v>9973</v>
      </c>
      <c r="H979" s="63" t="s">
        <v>11643</v>
      </c>
      <c r="I979" s="62">
        <v>2</v>
      </c>
      <c r="J979" s="58">
        <v>44760</v>
      </c>
    </row>
    <row r="980" spans="4:10" ht="15.6" customHeight="1">
      <c r="D980" s="38">
        <v>978</v>
      </c>
      <c r="E980" s="62">
        <v>3738</v>
      </c>
      <c r="F980" s="63" t="s">
        <v>11644</v>
      </c>
      <c r="G980" s="63" t="s">
        <v>9918</v>
      </c>
      <c r="H980" s="63" t="s">
        <v>11635</v>
      </c>
      <c r="I980" s="62">
        <v>2</v>
      </c>
      <c r="J980" s="58">
        <v>44761</v>
      </c>
    </row>
    <row r="981" spans="4:10" ht="15.6" customHeight="1">
      <c r="D981" s="38">
        <v>979</v>
      </c>
      <c r="E981" s="62">
        <v>4840</v>
      </c>
      <c r="F981" s="63" t="s">
        <v>11645</v>
      </c>
      <c r="G981" s="63" t="s">
        <v>9918</v>
      </c>
      <c r="H981" s="63" t="s">
        <v>11635</v>
      </c>
      <c r="I981" s="62">
        <v>2</v>
      </c>
      <c r="J981" s="58">
        <v>44761</v>
      </c>
    </row>
    <row r="982" spans="4:10" ht="15.6" customHeight="1">
      <c r="D982" s="38">
        <v>980</v>
      </c>
      <c r="E982" s="62">
        <v>3858</v>
      </c>
      <c r="F982" s="63" t="s">
        <v>11646</v>
      </c>
      <c r="G982" s="63" t="s">
        <v>9918</v>
      </c>
      <c r="H982" s="63" t="s">
        <v>11635</v>
      </c>
      <c r="I982" s="62">
        <v>2</v>
      </c>
      <c r="J982" s="58">
        <v>44761</v>
      </c>
    </row>
    <row r="983" spans="4:10" ht="15.6" customHeight="1">
      <c r="D983" s="38">
        <v>981</v>
      </c>
      <c r="E983" s="62">
        <v>4154</v>
      </c>
      <c r="F983" s="63" t="s">
        <v>154</v>
      </c>
      <c r="G983" s="63" t="s">
        <v>8680</v>
      </c>
      <c r="H983" s="63" t="s">
        <v>13</v>
      </c>
      <c r="I983" s="62">
        <v>2</v>
      </c>
      <c r="J983" s="58">
        <v>44761</v>
      </c>
    </row>
    <row r="984" spans="4:10" ht="15.6" customHeight="1">
      <c r="D984" s="38">
        <v>982</v>
      </c>
      <c r="E984" s="62">
        <v>4326</v>
      </c>
      <c r="F984" s="63" t="s">
        <v>1390</v>
      </c>
      <c r="G984" s="63" t="s">
        <v>8680</v>
      </c>
      <c r="H984" s="63" t="s">
        <v>13</v>
      </c>
      <c r="I984" s="62">
        <v>2</v>
      </c>
      <c r="J984" s="58">
        <v>44761</v>
      </c>
    </row>
    <row r="985" spans="4:10" ht="15.6" customHeight="1">
      <c r="D985" s="38">
        <v>983</v>
      </c>
      <c r="E985" s="62">
        <v>2187</v>
      </c>
      <c r="F985" s="63" t="s">
        <v>11647</v>
      </c>
      <c r="G985" s="63" t="s">
        <v>9945</v>
      </c>
      <c r="H985" s="63" t="s">
        <v>11051</v>
      </c>
      <c r="I985" s="62">
        <v>2</v>
      </c>
      <c r="J985" s="58">
        <v>44761</v>
      </c>
    </row>
    <row r="986" spans="4:10" ht="15.6" customHeight="1">
      <c r="D986" s="38">
        <v>984</v>
      </c>
      <c r="E986" s="62">
        <v>4818</v>
      </c>
      <c r="F986" s="63" t="s">
        <v>11648</v>
      </c>
      <c r="G986" s="63" t="s">
        <v>9945</v>
      </c>
      <c r="H986" s="63" t="s">
        <v>11051</v>
      </c>
      <c r="I986" s="62">
        <v>2</v>
      </c>
      <c r="J986" s="58">
        <v>44761</v>
      </c>
    </row>
    <row r="987" spans="4:10" ht="15.6" customHeight="1">
      <c r="D987" s="38">
        <v>985</v>
      </c>
      <c r="E987" s="62">
        <v>3835</v>
      </c>
      <c r="F987" s="63" t="s">
        <v>11649</v>
      </c>
      <c r="G987" s="63" t="s">
        <v>9936</v>
      </c>
      <c r="H987" s="63" t="s">
        <v>10102</v>
      </c>
      <c r="I987" s="62">
        <v>2</v>
      </c>
      <c r="J987" s="58">
        <v>44761</v>
      </c>
    </row>
    <row r="988" spans="4:10" ht="15.6" customHeight="1">
      <c r="D988" s="38">
        <v>986</v>
      </c>
      <c r="E988" s="62">
        <v>4002</v>
      </c>
      <c r="F988" s="63" t="s">
        <v>11650</v>
      </c>
      <c r="G988" s="63" t="s">
        <v>9936</v>
      </c>
      <c r="H988" s="63" t="s">
        <v>10102</v>
      </c>
      <c r="I988" s="62">
        <v>2</v>
      </c>
      <c r="J988" s="58">
        <v>44761</v>
      </c>
    </row>
    <row r="989" spans="4:10" ht="15.6" customHeight="1">
      <c r="D989" s="38">
        <v>987</v>
      </c>
      <c r="E989" s="62">
        <v>4938</v>
      </c>
      <c r="F989" s="63" t="s">
        <v>11651</v>
      </c>
      <c r="G989" s="63" t="s">
        <v>9936</v>
      </c>
      <c r="H989" s="63" t="s">
        <v>11052</v>
      </c>
      <c r="I989" s="62">
        <v>2</v>
      </c>
      <c r="J989" s="58">
        <v>44761</v>
      </c>
    </row>
    <row r="990" spans="4:10" ht="15.6" customHeight="1">
      <c r="D990" s="38">
        <v>988</v>
      </c>
      <c r="E990" s="62">
        <v>2659</v>
      </c>
      <c r="F990" s="63" t="s">
        <v>11652</v>
      </c>
      <c r="G990" s="63" t="s">
        <v>10049</v>
      </c>
      <c r="H990" s="63" t="s">
        <v>11653</v>
      </c>
      <c r="I990" s="62">
        <v>2</v>
      </c>
      <c r="J990" s="58">
        <v>44761</v>
      </c>
    </row>
    <row r="991" spans="4:10" ht="15.6" customHeight="1">
      <c r="D991" s="38">
        <v>989</v>
      </c>
      <c r="E991" s="62">
        <v>4469</v>
      </c>
      <c r="F991" s="63" t="s">
        <v>11654</v>
      </c>
      <c r="G991" s="63" t="s">
        <v>10049</v>
      </c>
      <c r="H991" s="63" t="s">
        <v>11655</v>
      </c>
      <c r="I991" s="62">
        <v>2</v>
      </c>
      <c r="J991" s="58">
        <v>44761</v>
      </c>
    </row>
    <row r="992" spans="4:10" ht="15.6" customHeight="1">
      <c r="D992" s="38">
        <v>990</v>
      </c>
      <c r="E992" s="62">
        <v>3491</v>
      </c>
      <c r="F992" s="63" t="s">
        <v>11656</v>
      </c>
      <c r="G992" s="63" t="s">
        <v>10049</v>
      </c>
      <c r="H992" s="63" t="s">
        <v>11655</v>
      </c>
      <c r="I992" s="62">
        <v>2</v>
      </c>
      <c r="J992" s="58">
        <v>44761</v>
      </c>
    </row>
    <row r="993" spans="4:10" ht="15.6" customHeight="1">
      <c r="D993" s="38">
        <v>991</v>
      </c>
      <c r="E993" s="62">
        <v>2672</v>
      </c>
      <c r="F993" s="63" t="s">
        <v>11657</v>
      </c>
      <c r="G993" s="63" t="s">
        <v>8680</v>
      </c>
      <c r="H993" s="63" t="s">
        <v>11319</v>
      </c>
      <c r="I993" s="62">
        <v>2</v>
      </c>
      <c r="J993" s="58">
        <v>44762</v>
      </c>
    </row>
    <row r="994" spans="4:10" ht="15.6" customHeight="1">
      <c r="D994" s="38">
        <v>992</v>
      </c>
      <c r="E994" s="62">
        <v>4159</v>
      </c>
      <c r="F994" s="63" t="s">
        <v>11658</v>
      </c>
      <c r="G994" s="63" t="s">
        <v>9915</v>
      </c>
      <c r="H994" s="63" t="s">
        <v>10078</v>
      </c>
      <c r="I994" s="62">
        <v>2</v>
      </c>
      <c r="J994" s="58">
        <v>44762</v>
      </c>
    </row>
    <row r="995" spans="4:10" ht="15.6" customHeight="1">
      <c r="D995" s="38">
        <v>993</v>
      </c>
      <c r="E995" s="62">
        <v>4282</v>
      </c>
      <c r="F995" s="63" t="s">
        <v>1380</v>
      </c>
      <c r="G995" s="63" t="s">
        <v>8680</v>
      </c>
      <c r="H995" s="63" t="s">
        <v>13</v>
      </c>
      <c r="I995" s="62">
        <v>2</v>
      </c>
      <c r="J995" s="58">
        <v>44762</v>
      </c>
    </row>
    <row r="996" spans="4:10" ht="15.6" customHeight="1">
      <c r="D996" s="38">
        <v>994</v>
      </c>
      <c r="E996" s="62">
        <v>3878</v>
      </c>
      <c r="F996" s="63" t="s">
        <v>1125</v>
      </c>
      <c r="G996" s="63" t="s">
        <v>8680</v>
      </c>
      <c r="H996" s="63" t="s">
        <v>13</v>
      </c>
      <c r="I996" s="62">
        <v>2</v>
      </c>
      <c r="J996" s="58">
        <v>44762</v>
      </c>
    </row>
    <row r="997" spans="4:10" ht="15.6" customHeight="1">
      <c r="D997" s="38">
        <v>995</v>
      </c>
      <c r="E997" s="62">
        <v>4483</v>
      </c>
      <c r="F997" s="63" t="s">
        <v>1813</v>
      </c>
      <c r="G997" s="63" t="s">
        <v>8680</v>
      </c>
      <c r="H997" s="63" t="s">
        <v>13</v>
      </c>
      <c r="I997" s="62">
        <v>2</v>
      </c>
      <c r="J997" s="58">
        <v>44762</v>
      </c>
    </row>
    <row r="998" spans="4:10" ht="15.6" customHeight="1">
      <c r="D998" s="38">
        <v>996</v>
      </c>
      <c r="E998" s="62">
        <v>4538</v>
      </c>
      <c r="F998" s="63" t="s">
        <v>1121</v>
      </c>
      <c r="G998" s="63" t="s">
        <v>8680</v>
      </c>
      <c r="H998" s="63" t="s">
        <v>13</v>
      </c>
      <c r="I998" s="62">
        <v>2</v>
      </c>
      <c r="J998" s="58">
        <v>44762</v>
      </c>
    </row>
    <row r="999" spans="4:10" ht="15.6" customHeight="1">
      <c r="D999" s="38">
        <v>997</v>
      </c>
      <c r="E999" s="62">
        <v>2534</v>
      </c>
      <c r="F999" s="63" t="s">
        <v>11659</v>
      </c>
      <c r="G999" s="63" t="s">
        <v>9945</v>
      </c>
      <c r="H999" s="63" t="s">
        <v>11051</v>
      </c>
      <c r="I999" s="62">
        <v>2</v>
      </c>
      <c r="J999" s="58">
        <v>44762</v>
      </c>
    </row>
    <row r="1000" spans="4:10" ht="15.6" customHeight="1">
      <c r="D1000" s="38">
        <v>998</v>
      </c>
      <c r="E1000" s="62">
        <v>3895</v>
      </c>
      <c r="F1000" s="63" t="s">
        <v>11660</v>
      </c>
      <c r="G1000" s="63" t="s">
        <v>9945</v>
      </c>
      <c r="H1000" s="63" t="s">
        <v>11051</v>
      </c>
      <c r="I1000" s="62">
        <v>2</v>
      </c>
      <c r="J1000" s="58">
        <v>44762</v>
      </c>
    </row>
    <row r="1001" spans="4:10" ht="15.6" customHeight="1">
      <c r="D1001" s="38">
        <v>999</v>
      </c>
      <c r="E1001" s="62">
        <v>4205</v>
      </c>
      <c r="F1001" s="63" t="s">
        <v>11661</v>
      </c>
      <c r="G1001" s="63" t="s">
        <v>9945</v>
      </c>
      <c r="H1001" s="63" t="s">
        <v>11051</v>
      </c>
      <c r="I1001" s="62">
        <v>2</v>
      </c>
      <c r="J1001" s="58">
        <v>44762</v>
      </c>
    </row>
    <row r="1002" spans="4:10" ht="15.6" customHeight="1">
      <c r="D1002" s="38">
        <v>1000</v>
      </c>
      <c r="E1002" s="62">
        <v>4562</v>
      </c>
      <c r="F1002" s="63" t="s">
        <v>11662</v>
      </c>
      <c r="G1002" s="63" t="s">
        <v>9999</v>
      </c>
      <c r="H1002" s="63" t="s">
        <v>10817</v>
      </c>
      <c r="I1002" s="62">
        <v>2</v>
      </c>
      <c r="J1002" s="58">
        <v>44762</v>
      </c>
    </row>
    <row r="1003" spans="4:10" ht="15.6" customHeight="1">
      <c r="D1003" s="38">
        <v>1001</v>
      </c>
      <c r="E1003" s="62">
        <v>3422</v>
      </c>
      <c r="F1003" s="63" t="s">
        <v>11663</v>
      </c>
      <c r="G1003" s="63" t="s">
        <v>9999</v>
      </c>
      <c r="H1003" s="63" t="s">
        <v>10817</v>
      </c>
      <c r="I1003" s="62">
        <v>2</v>
      </c>
      <c r="J1003" s="58">
        <v>44762</v>
      </c>
    </row>
    <row r="1004" spans="4:10" ht="15.6" customHeight="1">
      <c r="D1004" s="38">
        <v>1002</v>
      </c>
      <c r="E1004" s="62">
        <v>4725</v>
      </c>
      <c r="F1004" s="63" t="s">
        <v>11664</v>
      </c>
      <c r="G1004" s="63" t="s">
        <v>9999</v>
      </c>
      <c r="H1004" s="63" t="s">
        <v>11665</v>
      </c>
      <c r="I1004" s="62">
        <v>2</v>
      </c>
      <c r="J1004" s="58">
        <v>44762</v>
      </c>
    </row>
    <row r="1005" spans="4:10" ht="15.6" customHeight="1">
      <c r="D1005" s="38">
        <v>1003</v>
      </c>
      <c r="E1005" s="62">
        <v>3036</v>
      </c>
      <c r="F1005" s="63" t="s">
        <v>11666</v>
      </c>
      <c r="G1005" s="63" t="s">
        <v>10049</v>
      </c>
      <c r="H1005" s="63" t="s">
        <v>11667</v>
      </c>
      <c r="I1005" s="62">
        <v>2</v>
      </c>
      <c r="J1005" s="58">
        <v>44762</v>
      </c>
    </row>
    <row r="1006" spans="4:10" ht="15.6" customHeight="1">
      <c r="D1006" s="38">
        <v>1004</v>
      </c>
      <c r="E1006" s="62">
        <v>4721</v>
      </c>
      <c r="F1006" s="63" t="s">
        <v>11668</v>
      </c>
      <c r="G1006" s="63" t="s">
        <v>10049</v>
      </c>
      <c r="H1006" s="63" t="s">
        <v>10697</v>
      </c>
      <c r="I1006" s="62">
        <v>2</v>
      </c>
      <c r="J1006" s="58">
        <v>44762</v>
      </c>
    </row>
    <row r="1007" spans="4:10" ht="15.6" customHeight="1">
      <c r="D1007" s="38">
        <v>1005</v>
      </c>
      <c r="E1007" s="62">
        <v>4987</v>
      </c>
      <c r="F1007" s="63" t="s">
        <v>10457</v>
      </c>
      <c r="G1007" s="63" t="s">
        <v>9915</v>
      </c>
      <c r="H1007" s="63" t="s">
        <v>10357</v>
      </c>
      <c r="I1007" s="62">
        <v>2</v>
      </c>
      <c r="J1007" s="58">
        <v>44763</v>
      </c>
    </row>
    <row r="1008" spans="4:10" ht="15.6" customHeight="1">
      <c r="D1008" s="38">
        <v>1006</v>
      </c>
      <c r="E1008" s="62">
        <v>3029</v>
      </c>
      <c r="F1008" s="63" t="s">
        <v>11669</v>
      </c>
      <c r="G1008" s="63" t="s">
        <v>8680</v>
      </c>
      <c r="H1008" s="63" t="s">
        <v>9984</v>
      </c>
      <c r="I1008" s="62">
        <v>2</v>
      </c>
      <c r="J1008" s="58">
        <v>44763</v>
      </c>
    </row>
    <row r="1009" spans="4:10" ht="15.6" customHeight="1">
      <c r="D1009" s="38">
        <v>1007</v>
      </c>
      <c r="E1009" s="62">
        <v>3920</v>
      </c>
      <c r="F1009" s="63" t="s">
        <v>11670</v>
      </c>
      <c r="G1009" s="63" t="s">
        <v>8680</v>
      </c>
      <c r="H1009" s="63" t="s">
        <v>9984</v>
      </c>
      <c r="I1009" s="62">
        <v>2</v>
      </c>
      <c r="J1009" s="58">
        <v>44763</v>
      </c>
    </row>
    <row r="1010" spans="4:10" ht="15.6" customHeight="1">
      <c r="D1010" s="38">
        <v>1008</v>
      </c>
      <c r="E1010" s="62" t="s">
        <v>11671</v>
      </c>
      <c r="F1010" s="63" t="s">
        <v>11672</v>
      </c>
      <c r="G1010" s="63" t="s">
        <v>8680</v>
      </c>
      <c r="H1010" s="63" t="s">
        <v>9984</v>
      </c>
      <c r="I1010" s="62">
        <v>2</v>
      </c>
      <c r="J1010" s="58">
        <v>44763</v>
      </c>
    </row>
    <row r="1011" spans="4:10" ht="15.6" customHeight="1">
      <c r="D1011" s="38">
        <v>1009</v>
      </c>
      <c r="E1011" s="62">
        <v>4675</v>
      </c>
      <c r="F1011" s="63" t="s">
        <v>11673</v>
      </c>
      <c r="G1011" s="63" t="s">
        <v>9945</v>
      </c>
      <c r="H1011" s="63" t="s">
        <v>11051</v>
      </c>
      <c r="I1011" s="62">
        <v>2</v>
      </c>
      <c r="J1011" s="58">
        <v>44763</v>
      </c>
    </row>
    <row r="1012" spans="4:10" ht="15.6" customHeight="1">
      <c r="D1012" s="38">
        <v>1010</v>
      </c>
      <c r="E1012" s="62">
        <v>4457</v>
      </c>
      <c r="F1012" s="63" t="s">
        <v>11674</v>
      </c>
      <c r="G1012" s="63" t="s">
        <v>9945</v>
      </c>
      <c r="H1012" s="63" t="s">
        <v>11051</v>
      </c>
      <c r="I1012" s="62">
        <v>2</v>
      </c>
      <c r="J1012" s="58">
        <v>44763</v>
      </c>
    </row>
    <row r="1013" spans="4:10" ht="15.6" customHeight="1">
      <c r="D1013" s="38">
        <v>1011</v>
      </c>
      <c r="E1013" s="62">
        <v>3949</v>
      </c>
      <c r="F1013" s="63" t="s">
        <v>11675</v>
      </c>
      <c r="G1013" s="63" t="s">
        <v>9945</v>
      </c>
      <c r="H1013" s="63" t="s">
        <v>11051</v>
      </c>
      <c r="I1013" s="62">
        <v>2</v>
      </c>
      <c r="J1013" s="58">
        <v>44763</v>
      </c>
    </row>
    <row r="1014" spans="4:10" ht="15.6" customHeight="1">
      <c r="D1014" s="38">
        <v>1012</v>
      </c>
      <c r="E1014" s="62" t="s">
        <v>11676</v>
      </c>
      <c r="F1014" s="63" t="s">
        <v>11677</v>
      </c>
      <c r="G1014" s="63" t="s">
        <v>9936</v>
      </c>
      <c r="H1014" s="63" t="s">
        <v>10026</v>
      </c>
      <c r="I1014" s="62">
        <v>2</v>
      </c>
      <c r="J1014" s="58">
        <v>44763</v>
      </c>
    </row>
    <row r="1015" spans="4:10" ht="15.6" customHeight="1">
      <c r="D1015" s="38">
        <v>1013</v>
      </c>
      <c r="E1015" s="62">
        <v>3753</v>
      </c>
      <c r="F1015" s="63" t="s">
        <v>10552</v>
      </c>
      <c r="G1015" s="63" t="s">
        <v>10009</v>
      </c>
      <c r="H1015" s="63" t="s">
        <v>11678</v>
      </c>
      <c r="I1015" s="62">
        <v>2</v>
      </c>
      <c r="J1015" s="58">
        <v>44763</v>
      </c>
    </row>
    <row r="1016" spans="4:10" ht="15.6" customHeight="1">
      <c r="D1016" s="38">
        <v>1014</v>
      </c>
      <c r="E1016" s="62">
        <v>2364</v>
      </c>
      <c r="F1016" s="63" t="s">
        <v>11679</v>
      </c>
      <c r="G1016" s="63" t="s">
        <v>10009</v>
      </c>
      <c r="H1016" s="63" t="s">
        <v>11680</v>
      </c>
      <c r="I1016" s="62">
        <v>2</v>
      </c>
      <c r="J1016" s="58">
        <v>44763</v>
      </c>
    </row>
    <row r="1017" spans="4:10" ht="15.6" customHeight="1">
      <c r="D1017" s="38">
        <v>1015</v>
      </c>
      <c r="E1017" s="62">
        <v>3069</v>
      </c>
      <c r="F1017" s="63" t="s">
        <v>11681</v>
      </c>
      <c r="G1017" s="63" t="s">
        <v>10049</v>
      </c>
      <c r="H1017" s="63" t="s">
        <v>10061</v>
      </c>
      <c r="I1017" s="62">
        <v>2</v>
      </c>
      <c r="J1017" s="58">
        <v>44763</v>
      </c>
    </row>
    <row r="1018" spans="4:10" ht="15.6" customHeight="1">
      <c r="D1018" s="38">
        <v>1016</v>
      </c>
      <c r="E1018" s="62">
        <v>2961</v>
      </c>
      <c r="F1018" s="63" t="s">
        <v>11682</v>
      </c>
      <c r="G1018" s="63" t="s">
        <v>10049</v>
      </c>
      <c r="H1018" s="63" t="s">
        <v>10061</v>
      </c>
      <c r="I1018" s="62">
        <v>2</v>
      </c>
      <c r="J1018" s="58">
        <v>44763</v>
      </c>
    </row>
    <row r="1019" spans="4:10" ht="15.6" customHeight="1">
      <c r="D1019" s="38">
        <v>1017</v>
      </c>
      <c r="E1019" s="62">
        <v>4731</v>
      </c>
      <c r="F1019" s="63" t="s">
        <v>11683</v>
      </c>
      <c r="G1019" s="63" t="s">
        <v>10049</v>
      </c>
      <c r="H1019" s="63" t="s">
        <v>10686</v>
      </c>
      <c r="I1019" s="62">
        <v>2</v>
      </c>
      <c r="J1019" s="58">
        <v>44763</v>
      </c>
    </row>
    <row r="1020" spans="4:10" ht="15.6" customHeight="1">
      <c r="D1020" s="38">
        <v>1018</v>
      </c>
      <c r="E1020" s="62">
        <v>4958</v>
      </c>
      <c r="F1020" s="63" t="s">
        <v>11684</v>
      </c>
      <c r="G1020" s="63" t="s">
        <v>9915</v>
      </c>
      <c r="H1020" s="63" t="s">
        <v>10413</v>
      </c>
      <c r="I1020" s="62">
        <v>2</v>
      </c>
      <c r="J1020" s="58">
        <v>44764</v>
      </c>
    </row>
    <row r="1021" spans="4:10" ht="15.6" customHeight="1">
      <c r="D1021" s="38">
        <v>1019</v>
      </c>
      <c r="E1021" s="62">
        <v>2419</v>
      </c>
      <c r="F1021" s="63" t="s">
        <v>11685</v>
      </c>
      <c r="G1021" s="63" t="s">
        <v>9915</v>
      </c>
      <c r="H1021" s="63" t="s">
        <v>10413</v>
      </c>
      <c r="I1021" s="62">
        <v>2</v>
      </c>
      <c r="J1021" s="58">
        <v>44764</v>
      </c>
    </row>
    <row r="1022" spans="4:10" ht="15.6" customHeight="1">
      <c r="D1022" s="38">
        <v>1020</v>
      </c>
      <c r="E1022" s="62">
        <v>3598</v>
      </c>
      <c r="F1022" s="63" t="s">
        <v>11686</v>
      </c>
      <c r="G1022" s="63" t="s">
        <v>8680</v>
      </c>
      <c r="H1022" s="63" t="s">
        <v>9984</v>
      </c>
      <c r="I1022" s="62">
        <v>2</v>
      </c>
      <c r="J1022" s="58">
        <v>44764</v>
      </c>
    </row>
    <row r="1023" spans="4:10" ht="15.6" customHeight="1">
      <c r="D1023" s="38">
        <v>1021</v>
      </c>
      <c r="E1023" s="62">
        <v>3521</v>
      </c>
      <c r="F1023" s="63" t="s">
        <v>11687</v>
      </c>
      <c r="G1023" s="63" t="s">
        <v>8680</v>
      </c>
      <c r="H1023" s="63" t="s">
        <v>9984</v>
      </c>
      <c r="I1023" s="62">
        <v>2</v>
      </c>
      <c r="J1023" s="58">
        <v>44764</v>
      </c>
    </row>
    <row r="1024" spans="4:10" ht="15.6" customHeight="1">
      <c r="D1024" s="38">
        <v>1022</v>
      </c>
      <c r="E1024" s="62">
        <v>2337</v>
      </c>
      <c r="F1024" s="63" t="s">
        <v>11688</v>
      </c>
      <c r="G1024" s="63" t="s">
        <v>9945</v>
      </c>
      <c r="H1024" s="63" t="s">
        <v>11051</v>
      </c>
      <c r="I1024" s="62">
        <v>2</v>
      </c>
      <c r="J1024" s="58">
        <v>44764</v>
      </c>
    </row>
    <row r="1025" spans="4:11" ht="15.6" customHeight="1">
      <c r="D1025" s="38">
        <v>1023</v>
      </c>
      <c r="E1025" s="62">
        <v>4693</v>
      </c>
      <c r="F1025" s="63" t="s">
        <v>11689</v>
      </c>
      <c r="G1025" s="63" t="s">
        <v>10009</v>
      </c>
      <c r="H1025" s="63" t="s">
        <v>11690</v>
      </c>
      <c r="I1025" s="62">
        <v>2</v>
      </c>
      <c r="J1025" s="58">
        <v>44764</v>
      </c>
    </row>
    <row r="1026" spans="4:11" ht="15.6" customHeight="1">
      <c r="D1026" s="38">
        <v>1024</v>
      </c>
      <c r="E1026" s="62">
        <v>4939</v>
      </c>
      <c r="F1026" s="63" t="s">
        <v>11691</v>
      </c>
      <c r="G1026" s="63" t="s">
        <v>10009</v>
      </c>
      <c r="H1026" s="63" t="s">
        <v>11692</v>
      </c>
      <c r="I1026" s="62">
        <v>2</v>
      </c>
      <c r="J1026" s="58">
        <v>44764</v>
      </c>
      <c r="K1026" s="55"/>
    </row>
    <row r="1027" spans="4:11" ht="15.6" customHeight="1">
      <c r="D1027" s="38">
        <v>1025</v>
      </c>
      <c r="E1027" s="62">
        <v>2428</v>
      </c>
      <c r="F1027" s="63" t="s">
        <v>11693</v>
      </c>
      <c r="G1027" s="63" t="s">
        <v>9945</v>
      </c>
      <c r="H1027" s="63" t="s">
        <v>9</v>
      </c>
      <c r="I1027" s="62">
        <v>2</v>
      </c>
      <c r="J1027" s="58">
        <v>44767</v>
      </c>
    </row>
    <row r="1028" spans="4:11" ht="15.6" customHeight="1">
      <c r="D1028" s="38">
        <v>1026</v>
      </c>
      <c r="E1028" s="62">
        <v>2596</v>
      </c>
      <c r="F1028" s="63" t="s">
        <v>8687</v>
      </c>
      <c r="G1028" s="63" t="s">
        <v>9945</v>
      </c>
      <c r="H1028" s="63" t="s">
        <v>9</v>
      </c>
      <c r="I1028" s="62">
        <v>2</v>
      </c>
      <c r="J1028" s="58">
        <v>44767</v>
      </c>
    </row>
    <row r="1029" spans="4:11" ht="15.6" customHeight="1">
      <c r="D1029" s="38">
        <v>1027</v>
      </c>
      <c r="E1029" s="62">
        <v>2740</v>
      </c>
      <c r="F1029" s="63" t="s">
        <v>11694</v>
      </c>
      <c r="G1029" s="63" t="s">
        <v>9945</v>
      </c>
      <c r="H1029" s="63" t="s">
        <v>9</v>
      </c>
      <c r="I1029" s="62">
        <v>2</v>
      </c>
      <c r="J1029" s="58">
        <v>44767</v>
      </c>
    </row>
    <row r="1030" spans="4:11" ht="15.6" customHeight="1">
      <c r="D1030" s="38">
        <v>1028</v>
      </c>
      <c r="E1030" s="62">
        <v>3008</v>
      </c>
      <c r="F1030" s="63" t="s">
        <v>11695</v>
      </c>
      <c r="G1030" s="63" t="s">
        <v>9945</v>
      </c>
      <c r="H1030" s="63" t="s">
        <v>9</v>
      </c>
      <c r="I1030" s="62">
        <v>2</v>
      </c>
      <c r="J1030" s="58">
        <v>44767</v>
      </c>
    </row>
    <row r="1031" spans="4:11" ht="15.6" customHeight="1">
      <c r="D1031" s="38">
        <v>1029</v>
      </c>
      <c r="E1031" s="62">
        <v>4844</v>
      </c>
      <c r="F1031" s="63" t="s">
        <v>1102</v>
      </c>
      <c r="G1031" s="63" t="s">
        <v>8680</v>
      </c>
      <c r="H1031" s="63" t="s">
        <v>2</v>
      </c>
      <c r="I1031" s="62">
        <v>2</v>
      </c>
      <c r="J1031" s="58">
        <v>44767</v>
      </c>
    </row>
    <row r="1032" spans="4:11" ht="15.6" customHeight="1">
      <c r="D1032" s="38">
        <v>1030</v>
      </c>
      <c r="E1032" s="62">
        <v>2267</v>
      </c>
      <c r="F1032" s="63" t="s">
        <v>933</v>
      </c>
      <c r="G1032" s="63" t="s">
        <v>8680</v>
      </c>
      <c r="H1032" s="63" t="s">
        <v>4</v>
      </c>
      <c r="I1032" s="62">
        <v>2</v>
      </c>
      <c r="J1032" s="58">
        <v>44767</v>
      </c>
    </row>
    <row r="1033" spans="4:11" ht="15.6" customHeight="1">
      <c r="D1033" s="38">
        <v>1031</v>
      </c>
      <c r="E1033" s="62">
        <v>4867</v>
      </c>
      <c r="F1033" s="63" t="s">
        <v>11696</v>
      </c>
      <c r="G1033" s="63" t="s">
        <v>9945</v>
      </c>
      <c r="H1033" s="63" t="s">
        <v>11051</v>
      </c>
      <c r="I1033" s="62">
        <v>2</v>
      </c>
      <c r="J1033" s="58">
        <v>44767</v>
      </c>
      <c r="K1033" s="67">
        <v>44574.583333333343</v>
      </c>
    </row>
    <row r="1034" spans="4:11" ht="15.6" customHeight="1">
      <c r="D1034" s="38">
        <v>1032</v>
      </c>
      <c r="E1034" s="62">
        <v>3072</v>
      </c>
      <c r="F1034" s="63" t="s">
        <v>11697</v>
      </c>
      <c r="G1034" s="63" t="s">
        <v>9945</v>
      </c>
      <c r="H1034" s="63" t="s">
        <v>11051</v>
      </c>
      <c r="I1034" s="62">
        <v>2</v>
      </c>
      <c r="J1034" s="58">
        <v>44767</v>
      </c>
    </row>
    <row r="1035" spans="4:11" ht="15.6" customHeight="1">
      <c r="D1035" s="38">
        <v>1033</v>
      </c>
      <c r="E1035" s="62" t="s">
        <v>11698</v>
      </c>
      <c r="F1035" s="63" t="s">
        <v>11699</v>
      </c>
      <c r="G1035" s="63" t="s">
        <v>10009</v>
      </c>
      <c r="H1035" s="63" t="s">
        <v>10616</v>
      </c>
      <c r="I1035" s="62">
        <v>2</v>
      </c>
      <c r="J1035" s="58">
        <v>44767</v>
      </c>
    </row>
    <row r="1036" spans="4:11" ht="15.6" customHeight="1">
      <c r="D1036" s="38">
        <v>1034</v>
      </c>
      <c r="E1036" s="62">
        <v>2083</v>
      </c>
      <c r="F1036" s="63" t="s">
        <v>11700</v>
      </c>
      <c r="G1036" s="63" t="s">
        <v>10009</v>
      </c>
      <c r="H1036" s="63" t="s">
        <v>10616</v>
      </c>
      <c r="I1036" s="62">
        <v>2</v>
      </c>
      <c r="J1036" s="58">
        <v>44767</v>
      </c>
    </row>
    <row r="1037" spans="4:11" ht="15.6" customHeight="1">
      <c r="D1037" s="38">
        <v>1035</v>
      </c>
      <c r="E1037" s="62">
        <v>3067</v>
      </c>
      <c r="F1037" s="63" t="s">
        <v>11701</v>
      </c>
      <c r="G1037" s="63" t="s">
        <v>10009</v>
      </c>
      <c r="H1037" s="63" t="s">
        <v>10616</v>
      </c>
      <c r="I1037" s="62">
        <v>2</v>
      </c>
      <c r="J1037" s="58">
        <v>44767</v>
      </c>
    </row>
    <row r="1038" spans="4:11" ht="15.6" customHeight="1">
      <c r="D1038" s="38">
        <v>1036</v>
      </c>
      <c r="E1038" s="62">
        <v>3467</v>
      </c>
      <c r="F1038" s="63" t="s">
        <v>11702</v>
      </c>
      <c r="G1038" s="63" t="s">
        <v>10009</v>
      </c>
      <c r="H1038" s="63" t="s">
        <v>10616</v>
      </c>
      <c r="I1038" s="62">
        <v>2</v>
      </c>
      <c r="J1038" s="58">
        <v>44767</v>
      </c>
    </row>
    <row r="1039" spans="4:11" ht="15.6" customHeight="1">
      <c r="D1039" s="38">
        <v>1037</v>
      </c>
      <c r="E1039" s="62">
        <v>4031</v>
      </c>
      <c r="F1039" s="63" t="s">
        <v>11703</v>
      </c>
      <c r="G1039" s="63" t="s">
        <v>10049</v>
      </c>
      <c r="H1039" s="63" t="s">
        <v>11704</v>
      </c>
      <c r="I1039" s="62">
        <v>2</v>
      </c>
      <c r="J1039" s="58">
        <v>44767</v>
      </c>
    </row>
    <row r="1040" spans="4:11" ht="15.6" customHeight="1">
      <c r="D1040" s="38">
        <v>1038</v>
      </c>
      <c r="E1040" s="62">
        <v>3868</v>
      </c>
      <c r="F1040" s="63" t="s">
        <v>11705</v>
      </c>
      <c r="G1040" s="63" t="s">
        <v>10049</v>
      </c>
      <c r="H1040" s="63" t="s">
        <v>11706</v>
      </c>
      <c r="I1040" s="62">
        <v>2</v>
      </c>
      <c r="J1040" s="58">
        <v>44767</v>
      </c>
    </row>
    <row r="1041" spans="4:11" ht="15.6" customHeight="1">
      <c r="D1041" s="38">
        <v>1039</v>
      </c>
      <c r="E1041" s="62">
        <v>4057</v>
      </c>
      <c r="F1041" s="63" t="s">
        <v>911</v>
      </c>
      <c r="G1041" s="63" t="s">
        <v>8680</v>
      </c>
      <c r="H1041" s="63" t="s">
        <v>13</v>
      </c>
      <c r="I1041" s="62">
        <v>2</v>
      </c>
      <c r="J1041" s="58">
        <v>44768</v>
      </c>
    </row>
    <row r="1042" spans="4:11" ht="15.6" customHeight="1">
      <c r="D1042" s="38">
        <v>1040</v>
      </c>
      <c r="E1042" s="62">
        <v>2763</v>
      </c>
      <c r="F1042" s="63" t="s">
        <v>8691</v>
      </c>
      <c r="G1042" s="63" t="s">
        <v>9945</v>
      </c>
      <c r="H1042" s="63" t="s">
        <v>9</v>
      </c>
      <c r="I1042" s="62">
        <v>2</v>
      </c>
      <c r="J1042" s="58">
        <v>44768</v>
      </c>
    </row>
    <row r="1043" spans="4:11" ht="15.6" customHeight="1">
      <c r="D1043" s="38">
        <v>1041</v>
      </c>
      <c r="E1043" s="62">
        <v>4503</v>
      </c>
      <c r="F1043" s="63" t="s">
        <v>8712</v>
      </c>
      <c r="G1043" s="63" t="s">
        <v>9945</v>
      </c>
      <c r="H1043" s="63" t="s">
        <v>9</v>
      </c>
      <c r="I1043" s="62">
        <v>2</v>
      </c>
      <c r="J1043" s="58">
        <v>44768</v>
      </c>
    </row>
    <row r="1044" spans="4:11" ht="15.6" customHeight="1">
      <c r="D1044" s="38">
        <v>1042</v>
      </c>
      <c r="E1044" s="62">
        <v>3606</v>
      </c>
      <c r="F1044" s="63" t="s">
        <v>906</v>
      </c>
      <c r="G1044" s="63" t="s">
        <v>8680</v>
      </c>
      <c r="H1044" s="63" t="s">
        <v>12</v>
      </c>
      <c r="I1044" s="62">
        <v>2</v>
      </c>
      <c r="J1044" s="58">
        <v>44768</v>
      </c>
    </row>
    <row r="1045" spans="4:11" ht="15.6" customHeight="1">
      <c r="D1045" s="38">
        <v>1043</v>
      </c>
      <c r="E1045" s="62">
        <v>4656</v>
      </c>
      <c r="F1045" s="63" t="s">
        <v>901</v>
      </c>
      <c r="G1045" s="63" t="s">
        <v>8680</v>
      </c>
      <c r="H1045" s="63" t="s">
        <v>12</v>
      </c>
      <c r="I1045" s="62">
        <v>2</v>
      </c>
      <c r="J1045" s="58">
        <v>44768</v>
      </c>
    </row>
    <row r="1046" spans="4:11" ht="15.6" customHeight="1">
      <c r="D1046" s="38">
        <v>1044</v>
      </c>
      <c r="E1046" s="62">
        <v>4746</v>
      </c>
      <c r="F1046" s="63" t="s">
        <v>11707</v>
      </c>
      <c r="G1046" s="63" t="s">
        <v>9945</v>
      </c>
      <c r="H1046" s="63" t="s">
        <v>11051</v>
      </c>
      <c r="I1046" s="62">
        <v>2</v>
      </c>
      <c r="J1046" s="58">
        <v>44768</v>
      </c>
    </row>
    <row r="1047" spans="4:11" ht="15.6" customHeight="1">
      <c r="D1047" s="38">
        <v>1045</v>
      </c>
      <c r="E1047" s="62" t="s">
        <v>10415</v>
      </c>
      <c r="F1047" s="63" t="s">
        <v>10416</v>
      </c>
      <c r="G1047" s="63" t="s">
        <v>9945</v>
      </c>
      <c r="H1047" s="63" t="s">
        <v>11051</v>
      </c>
      <c r="I1047" s="62">
        <v>2</v>
      </c>
      <c r="J1047" s="58">
        <v>44768</v>
      </c>
    </row>
    <row r="1048" spans="4:11" ht="15.6" customHeight="1">
      <c r="D1048" s="38">
        <v>1046</v>
      </c>
      <c r="E1048" s="62">
        <v>4718</v>
      </c>
      <c r="F1048" s="63" t="s">
        <v>11708</v>
      </c>
      <c r="G1048" s="63" t="s">
        <v>9955</v>
      </c>
      <c r="H1048" s="63" t="s">
        <v>10026</v>
      </c>
      <c r="I1048" s="62">
        <v>2</v>
      </c>
      <c r="J1048" s="58">
        <v>44768</v>
      </c>
      <c r="K1048" s="58">
        <v>44785</v>
      </c>
    </row>
    <row r="1049" spans="4:11" ht="15.6" customHeight="1">
      <c r="D1049" s="38">
        <v>1047</v>
      </c>
      <c r="E1049" s="62">
        <v>4052</v>
      </c>
      <c r="F1049" s="63" t="s">
        <v>11709</v>
      </c>
      <c r="G1049" s="63" t="s">
        <v>10009</v>
      </c>
      <c r="H1049" s="63" t="s">
        <v>10616</v>
      </c>
      <c r="I1049" s="62">
        <v>2</v>
      </c>
      <c r="J1049" s="58">
        <v>44768</v>
      </c>
    </row>
    <row r="1050" spans="4:11" ht="15.6" customHeight="1">
      <c r="D1050" s="38">
        <v>1048</v>
      </c>
      <c r="E1050" s="62">
        <v>4734</v>
      </c>
      <c r="F1050" s="63" t="s">
        <v>11710</v>
      </c>
      <c r="G1050" s="63" t="s">
        <v>10009</v>
      </c>
      <c r="H1050" s="63" t="s">
        <v>11262</v>
      </c>
      <c r="I1050" s="62">
        <v>2</v>
      </c>
      <c r="J1050" s="58">
        <v>44768</v>
      </c>
    </row>
    <row r="1051" spans="4:11" ht="15.6" customHeight="1">
      <c r="D1051" s="38">
        <v>1049</v>
      </c>
      <c r="E1051" s="62">
        <v>4814</v>
      </c>
      <c r="F1051" s="63" t="s">
        <v>11711</v>
      </c>
      <c r="G1051" s="63" t="s">
        <v>10009</v>
      </c>
      <c r="H1051" s="63" t="s">
        <v>11262</v>
      </c>
      <c r="I1051" s="62">
        <v>2</v>
      </c>
      <c r="J1051" s="58">
        <v>44768</v>
      </c>
    </row>
    <row r="1052" spans="4:11" ht="15.6" customHeight="1">
      <c r="D1052" s="38">
        <v>1050</v>
      </c>
      <c r="E1052" s="62">
        <v>4109</v>
      </c>
      <c r="F1052" s="63" t="s">
        <v>11712</v>
      </c>
      <c r="G1052" s="63" t="s">
        <v>10033</v>
      </c>
      <c r="H1052" s="63" t="s">
        <v>10026</v>
      </c>
      <c r="I1052" s="62">
        <v>2</v>
      </c>
      <c r="J1052" s="58">
        <v>44768</v>
      </c>
    </row>
    <row r="1053" spans="4:11" ht="15.6" customHeight="1">
      <c r="D1053" s="38">
        <v>1051</v>
      </c>
      <c r="E1053" s="62">
        <v>3996</v>
      </c>
      <c r="F1053" s="63" t="s">
        <v>11713</v>
      </c>
      <c r="G1053" s="63" t="s">
        <v>9945</v>
      </c>
      <c r="H1053" s="63" t="s">
        <v>11051</v>
      </c>
      <c r="I1053" s="62">
        <v>2</v>
      </c>
      <c r="J1053" s="58">
        <v>44769</v>
      </c>
    </row>
    <row r="1054" spans="4:11" ht="15.6" customHeight="1">
      <c r="D1054" s="38">
        <v>1052</v>
      </c>
      <c r="E1054" s="62">
        <v>3692</v>
      </c>
      <c r="F1054" s="63" t="s">
        <v>11714</v>
      </c>
      <c r="G1054" s="63" t="s">
        <v>9945</v>
      </c>
      <c r="H1054" s="63" t="s">
        <v>9</v>
      </c>
      <c r="I1054" s="62">
        <v>2</v>
      </c>
      <c r="J1054" s="58">
        <v>44769</v>
      </c>
    </row>
    <row r="1055" spans="4:11" ht="15.6" customHeight="1">
      <c r="D1055" s="38">
        <v>1053</v>
      </c>
      <c r="E1055" s="62" t="s">
        <v>80</v>
      </c>
      <c r="F1055" s="63" t="s">
        <v>8750</v>
      </c>
      <c r="G1055" s="63" t="s">
        <v>9945</v>
      </c>
      <c r="H1055" s="63" t="s">
        <v>9</v>
      </c>
      <c r="I1055" s="62">
        <v>2</v>
      </c>
      <c r="J1055" s="58">
        <v>44769</v>
      </c>
    </row>
    <row r="1056" spans="4:11" ht="15.6" customHeight="1">
      <c r="D1056" s="38">
        <v>1054</v>
      </c>
      <c r="E1056" s="62">
        <v>3977</v>
      </c>
      <c r="F1056" s="63" t="s">
        <v>471</v>
      </c>
      <c r="G1056" s="63" t="s">
        <v>8680</v>
      </c>
      <c r="H1056" s="63" t="s">
        <v>14</v>
      </c>
      <c r="I1056" s="62">
        <v>2</v>
      </c>
      <c r="J1056" s="58">
        <v>44769</v>
      </c>
    </row>
    <row r="1057" spans="4:10" ht="15.6" customHeight="1">
      <c r="D1057" s="38">
        <v>1055</v>
      </c>
      <c r="E1057" s="62">
        <v>3458</v>
      </c>
      <c r="F1057" s="63" t="s">
        <v>11715</v>
      </c>
      <c r="G1057" s="63" t="s">
        <v>8680</v>
      </c>
      <c r="H1057" s="63" t="s">
        <v>5</v>
      </c>
      <c r="I1057" s="62">
        <v>2</v>
      </c>
      <c r="J1057" s="58">
        <v>44769</v>
      </c>
    </row>
    <row r="1058" spans="4:10" ht="15.6" customHeight="1">
      <c r="D1058" s="38">
        <v>1056</v>
      </c>
      <c r="E1058" s="62">
        <v>4243</v>
      </c>
      <c r="F1058" s="63" t="s">
        <v>1228</v>
      </c>
      <c r="G1058" s="63" t="s">
        <v>8680</v>
      </c>
      <c r="H1058" s="63" t="s">
        <v>5</v>
      </c>
      <c r="I1058" s="62">
        <v>2</v>
      </c>
      <c r="J1058" s="58">
        <v>44769</v>
      </c>
    </row>
    <row r="1059" spans="4:10" ht="15.6" customHeight="1">
      <c r="D1059" s="38">
        <v>1057</v>
      </c>
      <c r="E1059" s="62">
        <v>3525</v>
      </c>
      <c r="F1059" s="63" t="s">
        <v>11716</v>
      </c>
      <c r="G1059" s="63" t="s">
        <v>9945</v>
      </c>
      <c r="H1059" s="63" t="s">
        <v>11051</v>
      </c>
      <c r="I1059" s="62">
        <v>2</v>
      </c>
      <c r="J1059" s="58">
        <v>44769</v>
      </c>
    </row>
    <row r="1060" spans="4:10" ht="15.6" customHeight="1">
      <c r="D1060" s="38">
        <v>1058</v>
      </c>
      <c r="E1060" s="62">
        <v>4285</v>
      </c>
      <c r="F1060" s="63" t="s">
        <v>10519</v>
      </c>
      <c r="G1060" s="63" t="s">
        <v>9945</v>
      </c>
      <c r="H1060" s="63" t="s">
        <v>11051</v>
      </c>
      <c r="I1060" s="62">
        <v>2</v>
      </c>
      <c r="J1060" s="58">
        <v>44769</v>
      </c>
    </row>
    <row r="1061" spans="4:10" ht="15.6" customHeight="1">
      <c r="D1061" s="38">
        <v>1059</v>
      </c>
      <c r="E1061" s="62">
        <v>2363</v>
      </c>
      <c r="F1061" s="63" t="s">
        <v>11717</v>
      </c>
      <c r="G1061" s="63" t="s">
        <v>9945</v>
      </c>
      <c r="H1061" s="63" t="s">
        <v>11051</v>
      </c>
      <c r="I1061" s="62">
        <v>2</v>
      </c>
      <c r="J1061" s="58">
        <v>44769</v>
      </c>
    </row>
    <row r="1062" spans="4:10" ht="15.6" customHeight="1">
      <c r="D1062" s="38">
        <v>1060</v>
      </c>
      <c r="E1062" s="62">
        <v>4610</v>
      </c>
      <c r="F1062" s="63" t="s">
        <v>11718</v>
      </c>
      <c r="G1062" s="63" t="s">
        <v>10009</v>
      </c>
      <c r="H1062" s="63" t="s">
        <v>11262</v>
      </c>
      <c r="I1062" s="62">
        <v>2</v>
      </c>
      <c r="J1062" s="58">
        <v>44769</v>
      </c>
    </row>
    <row r="1063" spans="4:10" ht="15.6" customHeight="1">
      <c r="D1063" s="38">
        <v>1061</v>
      </c>
      <c r="E1063" s="62">
        <v>2645</v>
      </c>
      <c r="F1063" s="63" t="s">
        <v>11719</v>
      </c>
      <c r="G1063" s="63" t="s">
        <v>10033</v>
      </c>
      <c r="H1063" s="63" t="s">
        <v>10026</v>
      </c>
      <c r="I1063" s="62">
        <v>2</v>
      </c>
      <c r="J1063" s="58">
        <v>44769</v>
      </c>
    </row>
    <row r="1064" spans="4:10" ht="15.6" customHeight="1">
      <c r="D1064" s="38">
        <v>1062</v>
      </c>
      <c r="E1064" s="62">
        <v>2627</v>
      </c>
      <c r="F1064" s="63" t="s">
        <v>11720</v>
      </c>
      <c r="G1064" s="63" t="s">
        <v>10033</v>
      </c>
      <c r="H1064" s="63" t="s">
        <v>10026</v>
      </c>
      <c r="I1064" s="62">
        <v>2</v>
      </c>
      <c r="J1064" s="58">
        <v>44769</v>
      </c>
    </row>
    <row r="1065" spans="4:10" ht="15.6" customHeight="1">
      <c r="D1065" s="38">
        <v>1063</v>
      </c>
      <c r="E1065" s="62">
        <v>3220</v>
      </c>
      <c r="F1065" s="63" t="s">
        <v>8697</v>
      </c>
      <c r="G1065" s="63" t="s">
        <v>9945</v>
      </c>
      <c r="H1065" s="63" t="s">
        <v>9</v>
      </c>
      <c r="I1065" s="62">
        <v>2</v>
      </c>
      <c r="J1065" s="58">
        <v>44770</v>
      </c>
    </row>
    <row r="1066" spans="4:10" ht="15.6" customHeight="1">
      <c r="D1066" s="38">
        <v>1064</v>
      </c>
      <c r="E1066" s="62">
        <v>3017</v>
      </c>
      <c r="F1066" s="63" t="s">
        <v>11721</v>
      </c>
      <c r="G1066" s="63" t="s">
        <v>9945</v>
      </c>
      <c r="H1066" s="63" t="s">
        <v>9</v>
      </c>
      <c r="I1066" s="62">
        <v>2</v>
      </c>
      <c r="J1066" s="58">
        <v>44770</v>
      </c>
    </row>
    <row r="1067" spans="4:10" ht="15.6" customHeight="1">
      <c r="D1067" s="38">
        <v>1065</v>
      </c>
      <c r="E1067" s="62">
        <v>2375</v>
      </c>
      <c r="F1067" s="63" t="s">
        <v>8683</v>
      </c>
      <c r="G1067" s="63" t="s">
        <v>9945</v>
      </c>
      <c r="H1067" s="63" t="s">
        <v>9</v>
      </c>
      <c r="I1067" s="62">
        <v>2</v>
      </c>
      <c r="J1067" s="58">
        <v>44770</v>
      </c>
    </row>
    <row r="1068" spans="4:10" ht="15.6" customHeight="1">
      <c r="D1068" s="38">
        <v>1066</v>
      </c>
      <c r="E1068" s="62">
        <v>4153</v>
      </c>
      <c r="F1068" s="63" t="s">
        <v>1885</v>
      </c>
      <c r="G1068" s="63" t="s">
        <v>8680</v>
      </c>
      <c r="H1068" s="63" t="s">
        <v>3</v>
      </c>
      <c r="I1068" s="62">
        <v>2</v>
      </c>
      <c r="J1068" s="58">
        <v>44770</v>
      </c>
    </row>
    <row r="1069" spans="4:10" ht="15.6" customHeight="1">
      <c r="D1069" s="38">
        <v>1067</v>
      </c>
      <c r="E1069" s="62">
        <v>4093</v>
      </c>
      <c r="F1069" s="63" t="s">
        <v>11722</v>
      </c>
      <c r="G1069" s="63" t="s">
        <v>8680</v>
      </c>
      <c r="H1069" s="63" t="s">
        <v>3</v>
      </c>
      <c r="I1069" s="62">
        <v>2</v>
      </c>
      <c r="J1069" s="58">
        <v>44770</v>
      </c>
    </row>
    <row r="1070" spans="4:10" ht="15.6" customHeight="1">
      <c r="D1070" s="38">
        <v>1068</v>
      </c>
      <c r="E1070" s="62" t="s">
        <v>11723</v>
      </c>
      <c r="F1070" s="63" t="s">
        <v>11724</v>
      </c>
      <c r="G1070" s="63" t="s">
        <v>9945</v>
      </c>
      <c r="H1070" s="63" t="s">
        <v>11060</v>
      </c>
      <c r="I1070" s="62">
        <v>2</v>
      </c>
      <c r="J1070" s="58">
        <v>44770</v>
      </c>
    </row>
    <row r="1071" spans="4:10" ht="15.6" customHeight="1">
      <c r="D1071" s="38">
        <v>1069</v>
      </c>
      <c r="E1071" s="62" t="s">
        <v>11725</v>
      </c>
      <c r="F1071" s="63" t="s">
        <v>11726</v>
      </c>
      <c r="G1071" s="63" t="s">
        <v>9945</v>
      </c>
      <c r="H1071" s="63" t="s">
        <v>11060</v>
      </c>
      <c r="I1071" s="62">
        <v>2</v>
      </c>
      <c r="J1071" s="58">
        <v>44770</v>
      </c>
    </row>
    <row r="1072" spans="4:10" ht="15.6" customHeight="1">
      <c r="D1072" s="38">
        <v>1070</v>
      </c>
      <c r="E1072" s="62">
        <v>4614</v>
      </c>
      <c r="F1072" s="63" t="s">
        <v>11727</v>
      </c>
      <c r="G1072" s="63" t="s">
        <v>9945</v>
      </c>
      <c r="H1072" s="63" t="s">
        <v>11060</v>
      </c>
      <c r="I1072" s="62">
        <v>2</v>
      </c>
      <c r="J1072" s="58">
        <v>44770</v>
      </c>
    </row>
    <row r="1073" spans="4:10" ht="15.6" customHeight="1">
      <c r="D1073" s="38">
        <v>1071</v>
      </c>
      <c r="E1073" s="62">
        <v>2346</v>
      </c>
      <c r="F1073" s="63" t="s">
        <v>11728</v>
      </c>
      <c r="G1073" s="63" t="s">
        <v>10009</v>
      </c>
      <c r="H1073" s="63" t="s">
        <v>11729</v>
      </c>
      <c r="I1073" s="62">
        <v>2</v>
      </c>
      <c r="J1073" s="58">
        <v>44770</v>
      </c>
    </row>
    <row r="1074" spans="4:10" ht="15.6" customHeight="1">
      <c r="D1074" s="38">
        <v>1072</v>
      </c>
      <c r="E1074" s="62">
        <v>3518</v>
      </c>
      <c r="F1074" s="63" t="s">
        <v>11730</v>
      </c>
      <c r="G1074" s="63" t="s">
        <v>10009</v>
      </c>
      <c r="H1074" s="63" t="s">
        <v>11729</v>
      </c>
      <c r="I1074" s="62">
        <v>2</v>
      </c>
      <c r="J1074" s="58">
        <v>44770</v>
      </c>
    </row>
    <row r="1075" spans="4:10" ht="15.6" customHeight="1">
      <c r="D1075" s="38">
        <v>1073</v>
      </c>
      <c r="E1075" s="62">
        <v>4032</v>
      </c>
      <c r="F1075" s="63" t="s">
        <v>11731</v>
      </c>
      <c r="G1075" s="63" t="s">
        <v>10033</v>
      </c>
      <c r="H1075" s="63" t="s">
        <v>10181</v>
      </c>
      <c r="I1075" s="62">
        <v>2</v>
      </c>
      <c r="J1075" s="58">
        <v>44770</v>
      </c>
    </row>
    <row r="1076" spans="4:10" ht="15.6" customHeight="1">
      <c r="D1076" s="38">
        <v>1074</v>
      </c>
      <c r="E1076" s="62">
        <v>3146</v>
      </c>
      <c r="F1076" s="63" t="s">
        <v>11732</v>
      </c>
      <c r="G1076" s="63" t="s">
        <v>10033</v>
      </c>
      <c r="H1076" s="63" t="s">
        <v>10181</v>
      </c>
      <c r="I1076" s="62">
        <v>2</v>
      </c>
      <c r="J1076" s="58">
        <v>44770</v>
      </c>
    </row>
    <row r="1077" spans="4:10" ht="15.6" customHeight="1">
      <c r="D1077" s="38">
        <v>1075</v>
      </c>
      <c r="E1077" s="62">
        <v>4257</v>
      </c>
      <c r="F1077" s="63" t="s">
        <v>11733</v>
      </c>
      <c r="G1077" s="63" t="s">
        <v>9945</v>
      </c>
      <c r="H1077" s="63" t="s">
        <v>11051</v>
      </c>
      <c r="I1077" s="62">
        <v>2</v>
      </c>
      <c r="J1077" s="58">
        <v>44771</v>
      </c>
    </row>
    <row r="1078" spans="4:10" ht="15.6" customHeight="1">
      <c r="D1078" s="38">
        <v>1076</v>
      </c>
      <c r="E1078" s="62">
        <v>4690</v>
      </c>
      <c r="F1078" s="63" t="s">
        <v>8718</v>
      </c>
      <c r="G1078" s="63" t="s">
        <v>9945</v>
      </c>
      <c r="H1078" s="63" t="s">
        <v>9</v>
      </c>
      <c r="I1078" s="62">
        <v>2</v>
      </c>
      <c r="J1078" s="58">
        <v>44771</v>
      </c>
    </row>
    <row r="1079" spans="4:10" ht="15.6" customHeight="1">
      <c r="D1079" s="38">
        <v>1077</v>
      </c>
      <c r="E1079" s="62">
        <v>4035</v>
      </c>
      <c r="F1079" s="63" t="s">
        <v>8705</v>
      </c>
      <c r="G1079" s="63" t="s">
        <v>9945</v>
      </c>
      <c r="H1079" s="63" t="s">
        <v>9</v>
      </c>
      <c r="I1079" s="62">
        <v>2</v>
      </c>
      <c r="J1079" s="58">
        <v>44771</v>
      </c>
    </row>
    <row r="1080" spans="4:10" ht="15.6" customHeight="1">
      <c r="D1080" s="38">
        <v>1078</v>
      </c>
      <c r="E1080" s="62">
        <v>4321</v>
      </c>
      <c r="F1080" s="63" t="s">
        <v>11734</v>
      </c>
      <c r="G1080" s="63" t="s">
        <v>9915</v>
      </c>
      <c r="H1080" s="63" t="s">
        <v>9928</v>
      </c>
      <c r="I1080" s="62">
        <v>2</v>
      </c>
      <c r="J1080" s="58">
        <v>44771</v>
      </c>
    </row>
    <row r="1081" spans="4:10" ht="15.6" customHeight="1">
      <c r="D1081" s="38">
        <v>1079</v>
      </c>
      <c r="E1081" s="62" t="s">
        <v>11735</v>
      </c>
      <c r="F1081" s="63" t="s">
        <v>11736</v>
      </c>
      <c r="G1081" s="63" t="s">
        <v>9915</v>
      </c>
      <c r="H1081" s="63" t="s">
        <v>8173</v>
      </c>
      <c r="I1081" s="62">
        <v>2</v>
      </c>
      <c r="J1081" s="58">
        <v>44771</v>
      </c>
    </row>
    <row r="1082" spans="4:10" ht="15.6" customHeight="1">
      <c r="D1082" s="38">
        <v>1080</v>
      </c>
      <c r="E1082" s="62">
        <v>3829</v>
      </c>
      <c r="F1082" s="63" t="s">
        <v>11737</v>
      </c>
      <c r="G1082" s="63" t="s">
        <v>9955</v>
      </c>
      <c r="H1082" s="63" t="s">
        <v>11051</v>
      </c>
      <c r="I1082" s="62">
        <v>2</v>
      </c>
      <c r="J1082" s="58">
        <v>44771</v>
      </c>
    </row>
    <row r="1083" spans="4:10" ht="15.6" customHeight="1">
      <c r="D1083" s="38">
        <v>1081</v>
      </c>
      <c r="E1083" s="62">
        <v>4522</v>
      </c>
      <c r="F1083" s="63" t="s">
        <v>11738</v>
      </c>
      <c r="G1083" s="63" t="s">
        <v>9945</v>
      </c>
      <c r="H1083" s="63" t="s">
        <v>11051</v>
      </c>
      <c r="I1083" s="62">
        <v>2</v>
      </c>
      <c r="J1083" s="58">
        <v>44771</v>
      </c>
    </row>
    <row r="1084" spans="4:10" ht="15.6" customHeight="1">
      <c r="D1084" s="38">
        <v>1082</v>
      </c>
      <c r="E1084" s="62">
        <v>4345</v>
      </c>
      <c r="F1084" s="63" t="s">
        <v>11739</v>
      </c>
      <c r="G1084" s="63" t="s">
        <v>10009</v>
      </c>
      <c r="H1084" s="63" t="s">
        <v>11740</v>
      </c>
      <c r="I1084" s="62">
        <v>2</v>
      </c>
      <c r="J1084" s="58">
        <v>44771</v>
      </c>
    </row>
    <row r="1085" spans="4:10" ht="15.6" customHeight="1">
      <c r="D1085" s="38">
        <v>1083</v>
      </c>
      <c r="E1085" s="62">
        <v>2576</v>
      </c>
      <c r="F1085" s="63" t="s">
        <v>11741</v>
      </c>
      <c r="G1085" s="63" t="s">
        <v>10009</v>
      </c>
      <c r="H1085" s="63" t="s">
        <v>11742</v>
      </c>
      <c r="I1085" s="62">
        <v>2</v>
      </c>
      <c r="J1085" s="58">
        <v>44771</v>
      </c>
    </row>
    <row r="1086" spans="4:10" ht="15.6" customHeight="1">
      <c r="D1086" s="38">
        <v>1084</v>
      </c>
      <c r="E1086" s="62">
        <v>2811</v>
      </c>
      <c r="F1086" s="63" t="s">
        <v>11743</v>
      </c>
      <c r="G1086" s="63" t="s">
        <v>9945</v>
      </c>
      <c r="H1086" s="63" t="s">
        <v>11050</v>
      </c>
      <c r="I1086" s="62">
        <v>2</v>
      </c>
      <c r="J1086" s="58">
        <v>44774</v>
      </c>
    </row>
    <row r="1087" spans="4:10" ht="15.6" customHeight="1">
      <c r="D1087" s="38">
        <v>1085</v>
      </c>
      <c r="E1087" s="62">
        <v>3242</v>
      </c>
      <c r="F1087" s="63" t="s">
        <v>11744</v>
      </c>
      <c r="G1087" s="63" t="s">
        <v>9945</v>
      </c>
      <c r="H1087" s="63" t="s">
        <v>11050</v>
      </c>
      <c r="I1087" s="62">
        <v>2</v>
      </c>
      <c r="J1087" s="58">
        <v>44774</v>
      </c>
    </row>
    <row r="1088" spans="4:10" ht="15.6" customHeight="1">
      <c r="D1088" s="38">
        <v>1086</v>
      </c>
      <c r="E1088" s="62">
        <v>3141</v>
      </c>
      <c r="F1088" s="63" t="s">
        <v>11745</v>
      </c>
      <c r="G1088" s="63" t="s">
        <v>9945</v>
      </c>
      <c r="H1088" s="63" t="s">
        <v>11050</v>
      </c>
      <c r="I1088" s="62">
        <v>2</v>
      </c>
      <c r="J1088" s="58">
        <v>44774</v>
      </c>
    </row>
    <row r="1089" spans="4:10" ht="15.6" customHeight="1">
      <c r="D1089" s="38">
        <v>1087</v>
      </c>
      <c r="E1089" s="62">
        <v>3031</v>
      </c>
      <c r="F1089" s="63" t="s">
        <v>11746</v>
      </c>
      <c r="G1089" s="63" t="s">
        <v>9945</v>
      </c>
      <c r="H1089" s="63" t="s">
        <v>11050</v>
      </c>
      <c r="I1089" s="62">
        <v>2</v>
      </c>
      <c r="J1089" s="58">
        <v>44774</v>
      </c>
    </row>
    <row r="1090" spans="4:10" ht="15.6" customHeight="1">
      <c r="D1090" s="38">
        <v>1088</v>
      </c>
      <c r="E1090" s="62" t="s">
        <v>11747</v>
      </c>
      <c r="F1090" s="63" t="s">
        <v>11748</v>
      </c>
      <c r="G1090" s="63" t="s">
        <v>9945</v>
      </c>
      <c r="H1090" s="63" t="s">
        <v>10704</v>
      </c>
      <c r="I1090" s="62">
        <v>2</v>
      </c>
      <c r="J1090" s="58">
        <v>44774</v>
      </c>
    </row>
    <row r="1091" spans="4:10" ht="15.6" customHeight="1">
      <c r="D1091" s="38">
        <v>1089</v>
      </c>
      <c r="E1091" s="62">
        <v>2096</v>
      </c>
      <c r="F1091" s="63" t="s">
        <v>11749</v>
      </c>
      <c r="G1091" s="63" t="s">
        <v>9945</v>
      </c>
      <c r="H1091" s="63" t="s">
        <v>10704</v>
      </c>
      <c r="I1091" s="62">
        <v>2</v>
      </c>
      <c r="J1091" s="58">
        <v>44774</v>
      </c>
    </row>
    <row r="1092" spans="4:10" ht="15.6" customHeight="1">
      <c r="D1092" s="38">
        <v>1090</v>
      </c>
      <c r="E1092" s="62">
        <v>2565</v>
      </c>
      <c r="F1092" s="63" t="s">
        <v>11750</v>
      </c>
      <c r="G1092" s="63" t="s">
        <v>9945</v>
      </c>
      <c r="H1092" s="63" t="s">
        <v>10704</v>
      </c>
      <c r="I1092" s="62">
        <v>2</v>
      </c>
      <c r="J1092" s="58">
        <v>44774</v>
      </c>
    </row>
    <row r="1093" spans="4:10" ht="15.6" customHeight="1">
      <c r="D1093" s="38">
        <v>1091</v>
      </c>
      <c r="E1093" s="62">
        <v>2724</v>
      </c>
      <c r="F1093" s="63" t="s">
        <v>11751</v>
      </c>
      <c r="G1093" s="63" t="s">
        <v>9971</v>
      </c>
      <c r="H1093" s="63" t="s">
        <v>11752</v>
      </c>
      <c r="I1093" s="62">
        <v>2</v>
      </c>
      <c r="J1093" s="58">
        <v>44774</v>
      </c>
    </row>
    <row r="1094" spans="4:10" ht="15.6" customHeight="1">
      <c r="D1094" s="38">
        <v>1092</v>
      </c>
      <c r="E1094" s="62">
        <v>4018</v>
      </c>
      <c r="F1094" s="63" t="s">
        <v>10423</v>
      </c>
      <c r="G1094" s="63" t="s">
        <v>9971</v>
      </c>
      <c r="H1094" s="63" t="s">
        <v>11752</v>
      </c>
      <c r="I1094" s="62">
        <v>2</v>
      </c>
      <c r="J1094" s="58">
        <v>44774</v>
      </c>
    </row>
    <row r="1095" spans="4:10" ht="15.6" customHeight="1">
      <c r="D1095" s="38">
        <v>1093</v>
      </c>
      <c r="E1095" s="62">
        <v>3561</v>
      </c>
      <c r="F1095" s="63" t="s">
        <v>11753</v>
      </c>
      <c r="G1095" s="63" t="s">
        <v>10033</v>
      </c>
      <c r="H1095" s="63" t="s">
        <v>11754</v>
      </c>
      <c r="I1095" s="62">
        <v>2</v>
      </c>
      <c r="J1095" s="58">
        <v>44774</v>
      </c>
    </row>
    <row r="1096" spans="4:10" ht="15.6" customHeight="1">
      <c r="D1096" s="38">
        <v>1094</v>
      </c>
      <c r="E1096" s="62">
        <v>4294</v>
      </c>
      <c r="F1096" s="63" t="s">
        <v>11755</v>
      </c>
      <c r="G1096" s="63" t="s">
        <v>10033</v>
      </c>
      <c r="H1096" s="63" t="s">
        <v>10657</v>
      </c>
      <c r="I1096" s="62">
        <v>2</v>
      </c>
      <c r="J1096" s="58">
        <v>44774</v>
      </c>
    </row>
    <row r="1097" spans="4:10" ht="15.6" customHeight="1">
      <c r="D1097" s="38">
        <v>1095</v>
      </c>
      <c r="E1097" s="62">
        <v>4281</v>
      </c>
      <c r="F1097" s="63" t="s">
        <v>11756</v>
      </c>
      <c r="G1097" s="63" t="s">
        <v>10033</v>
      </c>
      <c r="H1097" s="63" t="s">
        <v>11757</v>
      </c>
      <c r="I1097" s="62">
        <v>2</v>
      </c>
      <c r="J1097" s="58">
        <v>44774</v>
      </c>
    </row>
    <row r="1098" spans="4:10" ht="15.6" customHeight="1">
      <c r="D1098" s="38">
        <v>1096</v>
      </c>
      <c r="E1098" s="62">
        <v>2237</v>
      </c>
      <c r="F1098" s="63" t="s">
        <v>1090</v>
      </c>
      <c r="G1098" s="63" t="s">
        <v>8680</v>
      </c>
      <c r="H1098" s="63" t="s">
        <v>2</v>
      </c>
      <c r="I1098" s="62">
        <v>2</v>
      </c>
      <c r="J1098" s="58">
        <v>44774</v>
      </c>
    </row>
    <row r="1099" spans="4:10" ht="15.6" customHeight="1">
      <c r="D1099" s="38">
        <v>1097</v>
      </c>
      <c r="E1099" s="62">
        <v>2175</v>
      </c>
      <c r="F1099" s="63" t="s">
        <v>11758</v>
      </c>
      <c r="G1099" s="63" t="s">
        <v>9915</v>
      </c>
      <c r="H1099" s="63" t="s">
        <v>10413</v>
      </c>
      <c r="I1099" s="62">
        <v>2</v>
      </c>
      <c r="J1099" s="58">
        <v>44775</v>
      </c>
    </row>
    <row r="1100" spans="4:10" ht="15.6" customHeight="1">
      <c r="D1100" s="38">
        <v>1098</v>
      </c>
      <c r="E1100" s="62">
        <v>2477</v>
      </c>
      <c r="F1100" s="63" t="s">
        <v>11759</v>
      </c>
      <c r="G1100" s="63" t="s">
        <v>9945</v>
      </c>
      <c r="H1100" s="63" t="s">
        <v>11050</v>
      </c>
      <c r="I1100" s="62">
        <v>2</v>
      </c>
      <c r="J1100" s="58">
        <v>44775</v>
      </c>
    </row>
    <row r="1101" spans="4:10" ht="15.6" customHeight="1">
      <c r="D1101" s="38">
        <v>1099</v>
      </c>
      <c r="E1101" s="62">
        <v>2882</v>
      </c>
      <c r="F1101" s="63" t="s">
        <v>11760</v>
      </c>
      <c r="G1101" s="63" t="s">
        <v>9945</v>
      </c>
      <c r="H1101" s="63" t="s">
        <v>11050</v>
      </c>
      <c r="I1101" s="62">
        <v>2</v>
      </c>
      <c r="J1101" s="58">
        <v>44775</v>
      </c>
    </row>
    <row r="1102" spans="4:10" ht="15.6" customHeight="1">
      <c r="D1102" s="38">
        <v>1100</v>
      </c>
      <c r="E1102" s="62">
        <v>4368</v>
      </c>
      <c r="F1102" s="63" t="s">
        <v>11761</v>
      </c>
      <c r="G1102" s="63" t="s">
        <v>9945</v>
      </c>
      <c r="H1102" s="63" t="s">
        <v>11050</v>
      </c>
      <c r="I1102" s="62">
        <v>2</v>
      </c>
      <c r="J1102" s="58">
        <v>44775</v>
      </c>
    </row>
    <row r="1103" spans="4:10" ht="15.6" customHeight="1">
      <c r="D1103" s="38">
        <v>1101</v>
      </c>
      <c r="E1103" s="62">
        <v>3587</v>
      </c>
      <c r="F1103" s="63" t="s">
        <v>11762</v>
      </c>
      <c r="G1103" s="63" t="s">
        <v>9945</v>
      </c>
      <c r="H1103" s="63" t="s">
        <v>10704</v>
      </c>
      <c r="I1103" s="62">
        <v>2</v>
      </c>
      <c r="J1103" s="58">
        <v>44775</v>
      </c>
    </row>
    <row r="1104" spans="4:10" ht="15.6" customHeight="1">
      <c r="D1104" s="38">
        <v>1102</v>
      </c>
      <c r="E1104" s="62">
        <v>3645</v>
      </c>
      <c r="F1104" s="63" t="s">
        <v>11763</v>
      </c>
      <c r="G1104" s="63" t="s">
        <v>9945</v>
      </c>
      <c r="H1104" s="63" t="s">
        <v>10704</v>
      </c>
      <c r="I1104" s="62">
        <v>2</v>
      </c>
      <c r="J1104" s="58">
        <v>44775</v>
      </c>
    </row>
    <row r="1105" spans="4:10" ht="15.6" customHeight="1">
      <c r="D1105" s="38">
        <v>1103</v>
      </c>
      <c r="E1105" s="62">
        <v>3816</v>
      </c>
      <c r="F1105" s="63" t="s">
        <v>11764</v>
      </c>
      <c r="G1105" s="63" t="s">
        <v>9945</v>
      </c>
      <c r="H1105" s="63" t="s">
        <v>10704</v>
      </c>
      <c r="I1105" s="62">
        <v>2</v>
      </c>
      <c r="J1105" s="58">
        <v>44775</v>
      </c>
    </row>
    <row r="1106" spans="4:10" ht="15.6" customHeight="1">
      <c r="D1106" s="38">
        <v>1104</v>
      </c>
      <c r="E1106" s="62">
        <v>3470</v>
      </c>
      <c r="F1106" s="63" t="s">
        <v>11765</v>
      </c>
      <c r="G1106" s="63" t="s">
        <v>9971</v>
      </c>
      <c r="H1106" s="63" t="s">
        <v>11766</v>
      </c>
      <c r="I1106" s="62">
        <v>2</v>
      </c>
      <c r="J1106" s="58">
        <v>44775</v>
      </c>
    </row>
    <row r="1107" spans="4:10" ht="15.6" customHeight="1">
      <c r="D1107" s="38">
        <v>1105</v>
      </c>
      <c r="E1107" s="62">
        <v>4984</v>
      </c>
      <c r="F1107" s="63" t="s">
        <v>11767</v>
      </c>
      <c r="G1107" s="63" t="s">
        <v>10033</v>
      </c>
      <c r="H1107" s="63" t="s">
        <v>10044</v>
      </c>
      <c r="I1107" s="62">
        <v>2</v>
      </c>
      <c r="J1107" s="58">
        <v>44775</v>
      </c>
    </row>
    <row r="1108" spans="4:10" ht="15.6" customHeight="1">
      <c r="D1108" s="38">
        <v>1106</v>
      </c>
      <c r="E1108" s="62">
        <v>2074</v>
      </c>
      <c r="F1108" s="63" t="s">
        <v>11768</v>
      </c>
      <c r="G1108" s="63" t="s">
        <v>10033</v>
      </c>
      <c r="H1108" s="63" t="s">
        <v>10044</v>
      </c>
      <c r="I1108" s="62">
        <v>2</v>
      </c>
      <c r="J1108" s="58">
        <v>44775</v>
      </c>
    </row>
    <row r="1109" spans="4:10" ht="15.6" customHeight="1">
      <c r="D1109" s="38">
        <v>1107</v>
      </c>
      <c r="E1109" s="62">
        <v>2205</v>
      </c>
      <c r="F1109" s="63" t="s">
        <v>11769</v>
      </c>
      <c r="G1109" s="63" t="s">
        <v>10033</v>
      </c>
      <c r="H1109" s="63" t="s">
        <v>10044</v>
      </c>
      <c r="I1109" s="62">
        <v>2</v>
      </c>
      <c r="J1109" s="58">
        <v>44775</v>
      </c>
    </row>
    <row r="1110" spans="4:10" ht="15.6" customHeight="1">
      <c r="D1110" s="38">
        <v>1108</v>
      </c>
      <c r="E1110" s="62">
        <v>4236</v>
      </c>
      <c r="F1110" s="63" t="s">
        <v>10308</v>
      </c>
      <c r="G1110" s="63" t="s">
        <v>9945</v>
      </c>
      <c r="H1110" s="63" t="s">
        <v>11050</v>
      </c>
      <c r="I1110" s="62">
        <v>2</v>
      </c>
      <c r="J1110" s="58">
        <v>44776</v>
      </c>
    </row>
    <row r="1111" spans="4:10" ht="15.6" customHeight="1">
      <c r="D1111" s="38">
        <v>1109</v>
      </c>
      <c r="E1111" s="62">
        <v>3018</v>
      </c>
      <c r="F1111" s="63" t="s">
        <v>11770</v>
      </c>
      <c r="G1111" s="63" t="s">
        <v>9945</v>
      </c>
      <c r="H1111" s="63" t="s">
        <v>11050</v>
      </c>
      <c r="I1111" s="62">
        <v>2</v>
      </c>
      <c r="J1111" s="58">
        <v>44776</v>
      </c>
    </row>
    <row r="1112" spans="4:10" ht="15.6" customHeight="1">
      <c r="D1112" s="38">
        <v>1110</v>
      </c>
      <c r="E1112" s="62" t="s">
        <v>11771</v>
      </c>
      <c r="F1112" s="63" t="s">
        <v>11772</v>
      </c>
      <c r="G1112" s="63" t="s">
        <v>9945</v>
      </c>
      <c r="H1112" s="63" t="s">
        <v>11050</v>
      </c>
      <c r="I1112" s="62">
        <v>2</v>
      </c>
      <c r="J1112" s="58">
        <v>44776</v>
      </c>
    </row>
    <row r="1113" spans="4:10" ht="15.6" customHeight="1">
      <c r="D1113" s="38">
        <v>1111</v>
      </c>
      <c r="E1113" s="62">
        <v>3150</v>
      </c>
      <c r="F1113" s="63" t="s">
        <v>11773</v>
      </c>
      <c r="G1113" s="63" t="s">
        <v>9945</v>
      </c>
      <c r="H1113" s="63" t="s">
        <v>11050</v>
      </c>
      <c r="I1113" s="62">
        <v>2</v>
      </c>
      <c r="J1113" s="58">
        <v>44776</v>
      </c>
    </row>
    <row r="1114" spans="4:10" ht="15.6" customHeight="1">
      <c r="D1114" s="38">
        <v>1112</v>
      </c>
      <c r="E1114" s="62">
        <v>4913</v>
      </c>
      <c r="F1114" s="63" t="s">
        <v>11774</v>
      </c>
      <c r="G1114" s="63" t="s">
        <v>9945</v>
      </c>
      <c r="H1114" s="63" t="s">
        <v>11050</v>
      </c>
      <c r="I1114" s="62">
        <v>2</v>
      </c>
      <c r="J1114" s="58">
        <v>44776</v>
      </c>
    </row>
    <row r="1115" spans="4:10" ht="15.6" customHeight="1">
      <c r="D1115" s="38">
        <v>1113</v>
      </c>
      <c r="E1115" s="62">
        <v>2831</v>
      </c>
      <c r="F1115" s="63" t="s">
        <v>11775</v>
      </c>
      <c r="G1115" s="63" t="s">
        <v>9945</v>
      </c>
      <c r="H1115" s="63" t="s">
        <v>10704</v>
      </c>
      <c r="I1115" s="62">
        <v>2</v>
      </c>
      <c r="J1115" s="58">
        <v>44776</v>
      </c>
    </row>
    <row r="1116" spans="4:10" ht="15.6" customHeight="1">
      <c r="D1116" s="38">
        <v>1114</v>
      </c>
      <c r="E1116" s="62">
        <v>4426</v>
      </c>
      <c r="F1116" s="63" t="s">
        <v>11776</v>
      </c>
      <c r="G1116" s="63" t="s">
        <v>9945</v>
      </c>
      <c r="H1116" s="63" t="s">
        <v>10704</v>
      </c>
      <c r="I1116" s="62">
        <v>2</v>
      </c>
      <c r="J1116" s="58">
        <v>44776</v>
      </c>
    </row>
    <row r="1117" spans="4:10" ht="15.6" customHeight="1">
      <c r="D1117" s="38">
        <v>1115</v>
      </c>
      <c r="E1117" s="62">
        <v>4186</v>
      </c>
      <c r="F1117" s="63" t="s">
        <v>11777</v>
      </c>
      <c r="G1117" s="63" t="s">
        <v>9945</v>
      </c>
      <c r="H1117" s="63" t="s">
        <v>10704</v>
      </c>
      <c r="I1117" s="62">
        <v>2</v>
      </c>
      <c r="J1117" s="58">
        <v>44776</v>
      </c>
    </row>
    <row r="1118" spans="4:10" ht="15.6" customHeight="1">
      <c r="D1118" s="38">
        <v>1116</v>
      </c>
      <c r="E1118" s="62">
        <v>3873</v>
      </c>
      <c r="F1118" s="63" t="s">
        <v>11778</v>
      </c>
      <c r="G1118" s="63" t="s">
        <v>9971</v>
      </c>
      <c r="H1118" s="63" t="s">
        <v>11779</v>
      </c>
      <c r="I1118" s="62">
        <v>2</v>
      </c>
      <c r="J1118" s="58">
        <v>44776</v>
      </c>
    </row>
    <row r="1119" spans="4:10" ht="15.6" customHeight="1">
      <c r="D1119" s="38">
        <v>1117</v>
      </c>
      <c r="E1119" s="62">
        <v>3909</v>
      </c>
      <c r="F1119" s="63" t="s">
        <v>11780</v>
      </c>
      <c r="G1119" s="63" t="s">
        <v>9971</v>
      </c>
      <c r="H1119" s="63" t="s">
        <v>11779</v>
      </c>
      <c r="I1119" s="62">
        <v>2</v>
      </c>
      <c r="J1119" s="58">
        <v>44776</v>
      </c>
    </row>
    <row r="1120" spans="4:10" ht="15.6" customHeight="1">
      <c r="D1120" s="38">
        <v>1118</v>
      </c>
      <c r="E1120" s="62">
        <v>4975</v>
      </c>
      <c r="F1120" s="63" t="s">
        <v>11781</v>
      </c>
      <c r="G1120" s="63" t="s">
        <v>10033</v>
      </c>
      <c r="H1120" s="63" t="s">
        <v>11281</v>
      </c>
      <c r="I1120" s="62">
        <v>2</v>
      </c>
      <c r="J1120" s="58">
        <v>44776</v>
      </c>
    </row>
    <row r="1121" spans="4:10" ht="15.6" customHeight="1">
      <c r="D1121" s="38">
        <v>1119</v>
      </c>
      <c r="E1121" s="62">
        <v>4899</v>
      </c>
      <c r="F1121" s="63" t="s">
        <v>11782</v>
      </c>
      <c r="G1121" s="63" t="s">
        <v>10033</v>
      </c>
      <c r="H1121" s="63" t="s">
        <v>11783</v>
      </c>
      <c r="I1121" s="62">
        <v>2</v>
      </c>
      <c r="J1121" s="58">
        <v>44776</v>
      </c>
    </row>
    <row r="1122" spans="4:10" ht="15.6" customHeight="1">
      <c r="D1122" s="38">
        <v>1120</v>
      </c>
      <c r="E1122" s="62">
        <v>3058</v>
      </c>
      <c r="F1122" s="63" t="s">
        <v>11784</v>
      </c>
      <c r="G1122" s="63" t="s">
        <v>9945</v>
      </c>
      <c r="H1122" s="63" t="s">
        <v>11051</v>
      </c>
      <c r="I1122" s="62">
        <v>2</v>
      </c>
      <c r="J1122" s="58">
        <v>44776</v>
      </c>
    </row>
    <row r="1123" spans="4:10" ht="15.6" customHeight="1">
      <c r="D1123" s="38">
        <v>1121</v>
      </c>
      <c r="E1123" s="62" t="s">
        <v>11785</v>
      </c>
      <c r="F1123" s="63" t="s">
        <v>11786</v>
      </c>
      <c r="G1123" s="63" t="s">
        <v>9945</v>
      </c>
      <c r="H1123" s="63" t="s">
        <v>11050</v>
      </c>
      <c r="I1123" s="62">
        <v>2</v>
      </c>
      <c r="J1123" s="58">
        <v>44777</v>
      </c>
    </row>
    <row r="1124" spans="4:10" ht="15.6" customHeight="1">
      <c r="D1124" s="38">
        <v>1122</v>
      </c>
      <c r="E1124" s="62">
        <v>4793</v>
      </c>
      <c r="F1124" s="63" t="s">
        <v>11787</v>
      </c>
      <c r="G1124" s="63" t="s">
        <v>9945</v>
      </c>
      <c r="H1124" s="63" t="s">
        <v>11050</v>
      </c>
      <c r="I1124" s="62">
        <v>2</v>
      </c>
      <c r="J1124" s="58">
        <v>44777</v>
      </c>
    </row>
    <row r="1125" spans="4:10" ht="15.6" customHeight="1">
      <c r="D1125" s="38">
        <v>1123</v>
      </c>
      <c r="E1125" s="62">
        <v>4419</v>
      </c>
      <c r="F1125" s="63" t="s">
        <v>10349</v>
      </c>
      <c r="G1125" s="63" t="s">
        <v>9945</v>
      </c>
      <c r="H1125" s="63" t="s">
        <v>11050</v>
      </c>
      <c r="I1125" s="62">
        <v>2</v>
      </c>
      <c r="J1125" s="58">
        <v>44777</v>
      </c>
    </row>
    <row r="1126" spans="4:10" ht="15.6" customHeight="1">
      <c r="D1126" s="38">
        <v>1124</v>
      </c>
      <c r="E1126" s="62" t="s">
        <v>11788</v>
      </c>
      <c r="F1126" s="63" t="s">
        <v>11789</v>
      </c>
      <c r="G1126" s="63" t="s">
        <v>9945</v>
      </c>
      <c r="H1126" s="63" t="s">
        <v>11050</v>
      </c>
      <c r="I1126" s="62">
        <v>2</v>
      </c>
      <c r="J1126" s="58">
        <v>44777</v>
      </c>
    </row>
    <row r="1127" spans="4:10" ht="15.6" customHeight="1">
      <c r="D1127" s="38">
        <v>1125</v>
      </c>
      <c r="E1127" s="62">
        <v>2850</v>
      </c>
      <c r="F1127" s="63" t="s">
        <v>11790</v>
      </c>
      <c r="G1127" s="63" t="s">
        <v>9945</v>
      </c>
      <c r="H1127" s="63" t="s">
        <v>10704</v>
      </c>
      <c r="I1127" s="62">
        <v>2</v>
      </c>
      <c r="J1127" s="58">
        <v>44777</v>
      </c>
    </row>
    <row r="1128" spans="4:10" ht="15.6" customHeight="1">
      <c r="D1128" s="38">
        <v>1126</v>
      </c>
      <c r="E1128" s="62">
        <v>3911</v>
      </c>
      <c r="F1128" s="63" t="s">
        <v>11791</v>
      </c>
      <c r="G1128" s="63" t="s">
        <v>9945</v>
      </c>
      <c r="H1128" s="63" t="s">
        <v>10704</v>
      </c>
      <c r="I1128" s="62">
        <v>2</v>
      </c>
      <c r="J1128" s="58">
        <v>44777</v>
      </c>
    </row>
    <row r="1129" spans="4:10" ht="15.6" customHeight="1">
      <c r="D1129" s="38">
        <v>1127</v>
      </c>
      <c r="E1129" s="62">
        <v>3027</v>
      </c>
      <c r="F1129" s="63" t="s">
        <v>11792</v>
      </c>
      <c r="G1129" s="63" t="s">
        <v>9945</v>
      </c>
      <c r="H1129" s="63" t="s">
        <v>10704</v>
      </c>
      <c r="I1129" s="62">
        <v>2</v>
      </c>
      <c r="J1129" s="58">
        <v>44777</v>
      </c>
    </row>
    <row r="1130" spans="4:10" ht="15.6" customHeight="1">
      <c r="D1130" s="38">
        <v>1128</v>
      </c>
      <c r="E1130" s="62">
        <v>3109</v>
      </c>
      <c r="F1130" s="63" t="s">
        <v>11793</v>
      </c>
      <c r="G1130" s="63" t="s">
        <v>10033</v>
      </c>
      <c r="H1130" s="63" t="s">
        <v>10181</v>
      </c>
      <c r="I1130" s="62">
        <v>2</v>
      </c>
      <c r="J1130" s="58">
        <v>44777</v>
      </c>
    </row>
    <row r="1131" spans="4:10" ht="15.6" customHeight="1">
      <c r="D1131" s="38">
        <v>1129</v>
      </c>
      <c r="E1131" s="62">
        <v>3522</v>
      </c>
      <c r="F1131" s="63" t="s">
        <v>11794</v>
      </c>
      <c r="G1131" s="63" t="s">
        <v>10033</v>
      </c>
      <c r="H1131" s="63" t="s">
        <v>10181</v>
      </c>
      <c r="I1131" s="62">
        <v>2</v>
      </c>
      <c r="J1131" s="58">
        <v>44777</v>
      </c>
    </row>
    <row r="1132" spans="4:10" ht="15.6" customHeight="1">
      <c r="D1132" s="38">
        <v>1130</v>
      </c>
      <c r="E1132" s="62">
        <v>3336</v>
      </c>
      <c r="F1132" s="63" t="s">
        <v>11795</v>
      </c>
      <c r="G1132" s="63" t="s">
        <v>9945</v>
      </c>
      <c r="H1132" s="63" t="s">
        <v>11050</v>
      </c>
      <c r="I1132" s="62">
        <v>2</v>
      </c>
      <c r="J1132" s="58">
        <v>44778</v>
      </c>
    </row>
    <row r="1133" spans="4:10" ht="15.6" customHeight="1">
      <c r="D1133" s="38">
        <v>1131</v>
      </c>
      <c r="E1133" s="62" t="s">
        <v>11796</v>
      </c>
      <c r="F1133" s="63" t="s">
        <v>11797</v>
      </c>
      <c r="G1133" s="63" t="s">
        <v>9945</v>
      </c>
      <c r="H1133" s="63" t="s">
        <v>11050</v>
      </c>
      <c r="I1133" s="62">
        <v>2</v>
      </c>
      <c r="J1133" s="58">
        <v>44778</v>
      </c>
    </row>
    <row r="1134" spans="4:10" ht="15.6" customHeight="1">
      <c r="D1134" s="38">
        <v>1132</v>
      </c>
      <c r="E1134" s="62">
        <v>4467</v>
      </c>
      <c r="F1134" s="63" t="s">
        <v>11798</v>
      </c>
      <c r="G1134" s="63" t="s">
        <v>9945</v>
      </c>
      <c r="H1134" s="63" t="s">
        <v>10704</v>
      </c>
      <c r="I1134" s="62">
        <v>2</v>
      </c>
      <c r="J1134" s="58">
        <v>44778</v>
      </c>
    </row>
    <row r="1135" spans="4:10" ht="15.6" customHeight="1">
      <c r="D1135" s="38">
        <v>1133</v>
      </c>
      <c r="E1135" s="62">
        <v>4672</v>
      </c>
      <c r="F1135" s="63" t="s">
        <v>11799</v>
      </c>
      <c r="G1135" s="63" t="s">
        <v>9945</v>
      </c>
      <c r="H1135" s="63" t="s">
        <v>10704</v>
      </c>
      <c r="I1135" s="62">
        <v>2</v>
      </c>
      <c r="J1135" s="58">
        <v>44778</v>
      </c>
    </row>
    <row r="1136" spans="4:10" ht="15.6" customHeight="1">
      <c r="D1136" s="38">
        <v>1134</v>
      </c>
      <c r="E1136" s="62">
        <v>4920</v>
      </c>
      <c r="F1136" s="63" t="s">
        <v>11800</v>
      </c>
      <c r="G1136" s="63" t="s">
        <v>9945</v>
      </c>
      <c r="H1136" s="63" t="s">
        <v>10704</v>
      </c>
      <c r="I1136" s="62">
        <v>2</v>
      </c>
      <c r="J1136" s="58">
        <v>44778</v>
      </c>
    </row>
    <row r="1137" spans="4:10" ht="15.6" customHeight="1">
      <c r="D1137" s="38">
        <v>1135</v>
      </c>
      <c r="E1137" s="62">
        <v>3493</v>
      </c>
      <c r="F1137" s="63" t="s">
        <v>11801</v>
      </c>
      <c r="G1137" s="63" t="s">
        <v>9945</v>
      </c>
      <c r="H1137" s="63" t="s">
        <v>11050</v>
      </c>
      <c r="I1137" s="62">
        <v>2</v>
      </c>
      <c r="J1137" s="58">
        <v>44781</v>
      </c>
    </row>
    <row r="1138" spans="4:10" ht="15.6" customHeight="1">
      <c r="D1138" s="38">
        <v>1136</v>
      </c>
      <c r="E1138" s="62">
        <v>3978</v>
      </c>
      <c r="F1138" s="63" t="s">
        <v>11802</v>
      </c>
      <c r="G1138" s="63" t="s">
        <v>9945</v>
      </c>
      <c r="H1138" s="63" t="s">
        <v>11050</v>
      </c>
      <c r="I1138" s="62">
        <v>2</v>
      </c>
      <c r="J1138" s="58">
        <v>44781</v>
      </c>
    </row>
    <row r="1139" spans="4:10" ht="15.6" customHeight="1">
      <c r="D1139" s="38">
        <v>1137</v>
      </c>
      <c r="E1139" s="62" t="s">
        <v>11803</v>
      </c>
      <c r="F1139" s="63" t="s">
        <v>11804</v>
      </c>
      <c r="G1139" s="63" t="s">
        <v>9945</v>
      </c>
      <c r="H1139" s="63" t="s">
        <v>11050</v>
      </c>
      <c r="I1139" s="62">
        <v>2</v>
      </c>
      <c r="J1139" s="58">
        <v>44781</v>
      </c>
    </row>
    <row r="1140" spans="4:10" ht="15.6" customHeight="1">
      <c r="D1140" s="38">
        <v>1138</v>
      </c>
      <c r="E1140" s="62">
        <v>2853</v>
      </c>
      <c r="F1140" s="63" t="s">
        <v>11805</v>
      </c>
      <c r="G1140" s="63" t="s">
        <v>9945</v>
      </c>
      <c r="H1140" s="63" t="s">
        <v>10018</v>
      </c>
      <c r="I1140" s="62">
        <v>2</v>
      </c>
      <c r="J1140" s="58">
        <v>44781</v>
      </c>
    </row>
    <row r="1141" spans="4:10" ht="15.6" customHeight="1">
      <c r="D1141" s="38">
        <v>1139</v>
      </c>
      <c r="E1141" s="62">
        <v>3967</v>
      </c>
      <c r="F1141" s="63" t="s">
        <v>11806</v>
      </c>
      <c r="G1141" s="63" t="s">
        <v>9945</v>
      </c>
      <c r="H1141" s="63" t="s">
        <v>10018</v>
      </c>
      <c r="I1141" s="62">
        <v>2</v>
      </c>
      <c r="J1141" s="58">
        <v>44781</v>
      </c>
    </row>
    <row r="1142" spans="4:10" ht="15.6" customHeight="1">
      <c r="D1142" s="38">
        <v>1140</v>
      </c>
      <c r="E1142" s="62">
        <v>4073</v>
      </c>
      <c r="F1142" s="63" t="s">
        <v>11807</v>
      </c>
      <c r="G1142" s="63" t="s">
        <v>9945</v>
      </c>
      <c r="H1142" s="63" t="s">
        <v>10018</v>
      </c>
      <c r="I1142" s="62">
        <v>2</v>
      </c>
      <c r="J1142" s="58">
        <v>44781</v>
      </c>
    </row>
    <row r="1143" spans="4:10" ht="15.6" customHeight="1">
      <c r="D1143" s="38">
        <v>1141</v>
      </c>
      <c r="E1143" s="62">
        <v>4678</v>
      </c>
      <c r="F1143" s="63" t="s">
        <v>11808</v>
      </c>
      <c r="G1143" s="63" t="s">
        <v>10033</v>
      </c>
      <c r="H1143" s="63" t="s">
        <v>11809</v>
      </c>
      <c r="I1143" s="62">
        <v>2</v>
      </c>
      <c r="J1143" s="58">
        <v>44781</v>
      </c>
    </row>
    <row r="1144" spans="4:10" ht="15.6" customHeight="1">
      <c r="D1144" s="38">
        <v>1142</v>
      </c>
      <c r="E1144" s="62">
        <v>4669</v>
      </c>
      <c r="F1144" s="63" t="s">
        <v>11810</v>
      </c>
      <c r="G1144" s="63" t="s">
        <v>10033</v>
      </c>
      <c r="H1144" s="63" t="s">
        <v>11406</v>
      </c>
      <c r="I1144" s="62">
        <v>2</v>
      </c>
      <c r="J1144" s="58">
        <v>44781</v>
      </c>
    </row>
    <row r="1145" spans="4:10" ht="15.6" customHeight="1">
      <c r="D1145" s="38">
        <v>1143</v>
      </c>
      <c r="E1145" s="62">
        <v>4417</v>
      </c>
      <c r="F1145" s="63" t="s">
        <v>11811</v>
      </c>
      <c r="G1145" s="63" t="s">
        <v>10033</v>
      </c>
      <c r="H1145" s="63" t="s">
        <v>11812</v>
      </c>
      <c r="I1145" s="62">
        <v>2</v>
      </c>
      <c r="J1145" s="58">
        <v>44781</v>
      </c>
    </row>
    <row r="1146" spans="4:10" ht="15.6" customHeight="1">
      <c r="D1146" s="38">
        <v>1144</v>
      </c>
      <c r="E1146" s="62">
        <v>4143</v>
      </c>
      <c r="F1146" s="63" t="s">
        <v>11813</v>
      </c>
      <c r="G1146" s="63" t="s">
        <v>9945</v>
      </c>
      <c r="H1146" s="63" t="s">
        <v>11050</v>
      </c>
      <c r="I1146" s="62">
        <v>2</v>
      </c>
      <c r="J1146" s="58">
        <v>44782</v>
      </c>
    </row>
    <row r="1147" spans="4:10" ht="15.6" customHeight="1">
      <c r="D1147" s="38">
        <v>1145</v>
      </c>
      <c r="E1147" s="62">
        <v>3092</v>
      </c>
      <c r="F1147" s="63" t="s">
        <v>11814</v>
      </c>
      <c r="G1147" s="63" t="s">
        <v>9945</v>
      </c>
      <c r="H1147" s="63" t="s">
        <v>11050</v>
      </c>
      <c r="I1147" s="62">
        <v>2</v>
      </c>
      <c r="J1147" s="58">
        <v>44782</v>
      </c>
    </row>
    <row r="1148" spans="4:10" ht="15.6" customHeight="1">
      <c r="D1148" s="38">
        <v>1146</v>
      </c>
      <c r="E1148" s="62">
        <v>4365</v>
      </c>
      <c r="F1148" s="63" t="s">
        <v>11815</v>
      </c>
      <c r="G1148" s="63" t="s">
        <v>9945</v>
      </c>
      <c r="H1148" s="63" t="s">
        <v>11050</v>
      </c>
      <c r="I1148" s="62">
        <v>2</v>
      </c>
      <c r="J1148" s="58">
        <v>44782</v>
      </c>
    </row>
    <row r="1149" spans="4:10" ht="15.6" customHeight="1">
      <c r="D1149" s="38">
        <v>1147</v>
      </c>
      <c r="E1149" s="62">
        <v>2777</v>
      </c>
      <c r="F1149" s="63" t="s">
        <v>11816</v>
      </c>
      <c r="G1149" s="63" t="s">
        <v>9945</v>
      </c>
      <c r="H1149" s="63" t="s">
        <v>11050</v>
      </c>
      <c r="I1149" s="62">
        <v>2</v>
      </c>
      <c r="J1149" s="58">
        <v>44782</v>
      </c>
    </row>
    <row r="1150" spans="4:10" ht="15.6" customHeight="1">
      <c r="D1150" s="38">
        <v>1148</v>
      </c>
      <c r="E1150" s="62">
        <v>4359</v>
      </c>
      <c r="F1150" s="63" t="s">
        <v>11817</v>
      </c>
      <c r="G1150" s="63" t="s">
        <v>9945</v>
      </c>
      <c r="H1150" s="63" t="s">
        <v>11050</v>
      </c>
      <c r="I1150" s="62">
        <v>2</v>
      </c>
      <c r="J1150" s="58">
        <v>44782</v>
      </c>
    </row>
    <row r="1151" spans="4:10" ht="15.6" customHeight="1">
      <c r="D1151" s="38">
        <v>1149</v>
      </c>
      <c r="E1151" s="62" t="s">
        <v>11818</v>
      </c>
      <c r="F1151" s="63" t="s">
        <v>11819</v>
      </c>
      <c r="G1151" s="63" t="s">
        <v>9945</v>
      </c>
      <c r="H1151" s="63" t="s">
        <v>10018</v>
      </c>
      <c r="I1151" s="62">
        <v>2</v>
      </c>
      <c r="J1151" s="58">
        <v>44782</v>
      </c>
    </row>
    <row r="1152" spans="4:10" ht="15.6" customHeight="1">
      <c r="D1152" s="38">
        <v>1150</v>
      </c>
      <c r="E1152" s="62">
        <v>4619</v>
      </c>
      <c r="F1152" s="63" t="s">
        <v>11820</v>
      </c>
      <c r="G1152" s="63" t="s">
        <v>9945</v>
      </c>
      <c r="H1152" s="63" t="s">
        <v>10018</v>
      </c>
      <c r="I1152" s="62">
        <v>2</v>
      </c>
      <c r="J1152" s="58">
        <v>44782</v>
      </c>
    </row>
    <row r="1153" spans="4:10" ht="15.6" customHeight="1">
      <c r="D1153" s="38">
        <v>1151</v>
      </c>
      <c r="E1153" s="62">
        <v>4756</v>
      </c>
      <c r="F1153" s="63" t="s">
        <v>11821</v>
      </c>
      <c r="G1153" s="63" t="s">
        <v>9945</v>
      </c>
      <c r="H1153" s="63" t="s">
        <v>10018</v>
      </c>
      <c r="I1153" s="62">
        <v>2</v>
      </c>
      <c r="J1153" s="58">
        <v>44782</v>
      </c>
    </row>
    <row r="1154" spans="4:10" ht="15.6" customHeight="1">
      <c r="D1154" s="38">
        <v>1152</v>
      </c>
      <c r="E1154" s="62">
        <v>4555</v>
      </c>
      <c r="F1154" s="63" t="s">
        <v>11822</v>
      </c>
      <c r="G1154" s="63" t="s">
        <v>10033</v>
      </c>
      <c r="H1154" s="63" t="s">
        <v>11823</v>
      </c>
      <c r="I1154" s="62">
        <v>2</v>
      </c>
      <c r="J1154" s="58">
        <v>44782</v>
      </c>
    </row>
    <row r="1155" spans="4:10" ht="15.6" customHeight="1">
      <c r="D1155" s="38">
        <v>1153</v>
      </c>
      <c r="E1155" s="62">
        <v>4976</v>
      </c>
      <c r="F1155" s="63" t="s">
        <v>11824</v>
      </c>
      <c r="G1155" s="63" t="s">
        <v>10049</v>
      </c>
      <c r="H1155" s="63" t="s">
        <v>11825</v>
      </c>
      <c r="I1155" s="62">
        <v>2</v>
      </c>
      <c r="J1155" s="58">
        <v>44782</v>
      </c>
    </row>
    <row r="1156" spans="4:10" ht="15.6" customHeight="1">
      <c r="D1156" s="38">
        <v>1154</v>
      </c>
      <c r="E1156" s="62">
        <v>2017</v>
      </c>
      <c r="F1156" s="63" t="s">
        <v>11826</v>
      </c>
      <c r="G1156" s="63" t="s">
        <v>9945</v>
      </c>
      <c r="H1156" s="63" t="s">
        <v>10020</v>
      </c>
      <c r="I1156" s="62">
        <v>2</v>
      </c>
      <c r="J1156" s="58">
        <v>44783</v>
      </c>
    </row>
    <row r="1157" spans="4:10" ht="15.6" customHeight="1">
      <c r="D1157" s="38">
        <v>1155</v>
      </c>
      <c r="E1157" s="62">
        <v>3619</v>
      </c>
      <c r="F1157" s="63" t="s">
        <v>11827</v>
      </c>
      <c r="G1157" s="63" t="s">
        <v>9945</v>
      </c>
      <c r="H1157" s="63" t="s">
        <v>10020</v>
      </c>
      <c r="I1157" s="62">
        <v>2</v>
      </c>
      <c r="J1157" s="58">
        <v>44783</v>
      </c>
    </row>
    <row r="1158" spans="4:10" ht="15.6" customHeight="1">
      <c r="D1158" s="38">
        <v>1156</v>
      </c>
      <c r="E1158" s="62">
        <v>2279</v>
      </c>
      <c r="F1158" s="63" t="s">
        <v>11828</v>
      </c>
      <c r="G1158" s="63" t="s">
        <v>9945</v>
      </c>
      <c r="H1158" s="63" t="s">
        <v>10020</v>
      </c>
      <c r="I1158" s="62">
        <v>2</v>
      </c>
      <c r="J1158" s="58">
        <v>44783</v>
      </c>
    </row>
    <row r="1159" spans="4:10" ht="15.6" customHeight="1">
      <c r="D1159" s="38">
        <v>1157</v>
      </c>
      <c r="E1159" s="62">
        <v>4289</v>
      </c>
      <c r="F1159" s="63" t="s">
        <v>11829</v>
      </c>
      <c r="G1159" s="63" t="s">
        <v>9945</v>
      </c>
      <c r="H1159" s="63" t="s">
        <v>8</v>
      </c>
      <c r="I1159" s="62">
        <v>2</v>
      </c>
      <c r="J1159" s="58">
        <v>44783</v>
      </c>
    </row>
    <row r="1160" spans="4:10" ht="15.6" customHeight="1">
      <c r="D1160" s="38">
        <v>1158</v>
      </c>
      <c r="E1160" s="62">
        <v>4859</v>
      </c>
      <c r="F1160" s="63" t="s">
        <v>11830</v>
      </c>
      <c r="G1160" s="63" t="s">
        <v>9945</v>
      </c>
      <c r="H1160" s="63" t="s">
        <v>10018</v>
      </c>
      <c r="I1160" s="62">
        <v>2</v>
      </c>
      <c r="J1160" s="58">
        <v>44783</v>
      </c>
    </row>
    <row r="1161" spans="4:10" ht="15.6" customHeight="1">
      <c r="D1161" s="38">
        <v>1159</v>
      </c>
      <c r="E1161" s="62">
        <v>4534</v>
      </c>
      <c r="F1161" s="63" t="s">
        <v>11831</v>
      </c>
      <c r="G1161" s="63" t="s">
        <v>9945</v>
      </c>
      <c r="H1161" s="63" t="s">
        <v>10018</v>
      </c>
      <c r="I1161" s="62">
        <v>2</v>
      </c>
      <c r="J1161" s="58">
        <v>44783</v>
      </c>
    </row>
    <row r="1162" spans="4:10" ht="15.6" customHeight="1">
      <c r="D1162" s="38">
        <v>1160</v>
      </c>
      <c r="E1162" s="62">
        <v>4907</v>
      </c>
      <c r="F1162" s="63" t="s">
        <v>11832</v>
      </c>
      <c r="G1162" s="63" t="s">
        <v>9945</v>
      </c>
      <c r="H1162" s="63" t="s">
        <v>10018</v>
      </c>
      <c r="I1162" s="62">
        <v>2</v>
      </c>
      <c r="J1162" s="58">
        <v>44783</v>
      </c>
    </row>
    <row r="1163" spans="4:10" ht="15.6" customHeight="1">
      <c r="D1163" s="38">
        <v>1161</v>
      </c>
      <c r="E1163" s="62">
        <v>2276</v>
      </c>
      <c r="F1163" s="63" t="s">
        <v>11833</v>
      </c>
      <c r="G1163" s="63" t="s">
        <v>10016</v>
      </c>
      <c r="H1163" s="63" t="s">
        <v>10268</v>
      </c>
      <c r="I1163" s="62">
        <v>2</v>
      </c>
      <c r="J1163" s="58">
        <v>44783</v>
      </c>
    </row>
    <row r="1164" spans="4:10" ht="15.6" customHeight="1">
      <c r="D1164" s="38">
        <v>1162</v>
      </c>
      <c r="E1164" s="62" t="s">
        <v>11834</v>
      </c>
      <c r="F1164" s="63" t="s">
        <v>11835</v>
      </c>
      <c r="G1164" s="63" t="s">
        <v>10016</v>
      </c>
      <c r="H1164" s="63" t="s">
        <v>10268</v>
      </c>
      <c r="I1164" s="62">
        <v>2</v>
      </c>
      <c r="J1164" s="58">
        <v>44783</v>
      </c>
    </row>
    <row r="1165" spans="4:10" ht="15.6" customHeight="1">
      <c r="D1165" s="38">
        <v>1163</v>
      </c>
      <c r="E1165" s="62">
        <v>2295</v>
      </c>
      <c r="F1165" s="63" t="s">
        <v>11836</v>
      </c>
      <c r="G1165" s="63" t="s">
        <v>9945</v>
      </c>
      <c r="H1165" s="63" t="s">
        <v>11050</v>
      </c>
      <c r="I1165" s="62">
        <v>2</v>
      </c>
      <c r="J1165" s="58">
        <v>44784</v>
      </c>
    </row>
    <row r="1166" spans="4:10" ht="15.6" customHeight="1">
      <c r="D1166" s="38">
        <v>1164</v>
      </c>
      <c r="E1166" s="62">
        <v>3478</v>
      </c>
      <c r="F1166" s="63" t="s">
        <v>11837</v>
      </c>
      <c r="G1166" s="63" t="s">
        <v>9945</v>
      </c>
      <c r="H1166" s="63" t="s">
        <v>10020</v>
      </c>
      <c r="I1166" s="62">
        <v>2</v>
      </c>
      <c r="J1166" s="58">
        <v>44784</v>
      </c>
    </row>
    <row r="1167" spans="4:10" ht="15.6" customHeight="1">
      <c r="D1167" s="38">
        <v>1165</v>
      </c>
      <c r="E1167" s="62">
        <v>4275</v>
      </c>
      <c r="F1167" s="63" t="s">
        <v>11838</v>
      </c>
      <c r="G1167" s="63" t="s">
        <v>9945</v>
      </c>
      <c r="H1167" s="63" t="s">
        <v>10020</v>
      </c>
      <c r="I1167" s="62">
        <v>2</v>
      </c>
      <c r="J1167" s="58">
        <v>44784</v>
      </c>
    </row>
    <row r="1168" spans="4:10" ht="15.6" customHeight="1">
      <c r="D1168" s="38">
        <v>1166</v>
      </c>
      <c r="E1168" s="62" t="s">
        <v>11839</v>
      </c>
      <c r="F1168" s="63" t="s">
        <v>11840</v>
      </c>
      <c r="G1168" s="63" t="s">
        <v>9945</v>
      </c>
      <c r="H1168" s="63" t="s">
        <v>10018</v>
      </c>
      <c r="I1168" s="62">
        <v>2</v>
      </c>
      <c r="J1168" s="58">
        <v>44784</v>
      </c>
    </row>
    <row r="1169" spans="4:10" ht="15.6" customHeight="1">
      <c r="D1169" s="38">
        <v>1167</v>
      </c>
      <c r="E1169" s="62" t="s">
        <v>318</v>
      </c>
      <c r="F1169" s="63" t="s">
        <v>11841</v>
      </c>
      <c r="G1169" s="63" t="s">
        <v>9945</v>
      </c>
      <c r="H1169" s="63" t="s">
        <v>10018</v>
      </c>
      <c r="I1169" s="62">
        <v>2</v>
      </c>
      <c r="J1169" s="58">
        <v>44784</v>
      </c>
    </row>
    <row r="1170" spans="4:10" ht="15.6" customHeight="1">
      <c r="D1170" s="38">
        <v>1168</v>
      </c>
      <c r="E1170" s="62" t="s">
        <v>11842</v>
      </c>
      <c r="F1170" s="63" t="s">
        <v>11843</v>
      </c>
      <c r="G1170" s="63" t="s">
        <v>9945</v>
      </c>
      <c r="H1170" s="63" t="s">
        <v>10018</v>
      </c>
      <c r="I1170" s="62">
        <v>2</v>
      </c>
      <c r="J1170" s="58">
        <v>44784</v>
      </c>
    </row>
    <row r="1171" spans="4:10" ht="15.6" customHeight="1">
      <c r="D1171" s="38">
        <v>1169</v>
      </c>
      <c r="E1171" s="62">
        <v>2210</v>
      </c>
      <c r="F1171" s="63" t="s">
        <v>11844</v>
      </c>
      <c r="G1171" s="63" t="s">
        <v>10016</v>
      </c>
      <c r="H1171" s="63" t="s">
        <v>10268</v>
      </c>
      <c r="I1171" s="62">
        <v>2</v>
      </c>
      <c r="J1171" s="58">
        <v>44784</v>
      </c>
    </row>
    <row r="1172" spans="4:10" ht="15.6" customHeight="1">
      <c r="D1172" s="38">
        <v>1170</v>
      </c>
      <c r="E1172" s="62" t="s">
        <v>11845</v>
      </c>
      <c r="F1172" s="63" t="s">
        <v>11846</v>
      </c>
      <c r="G1172" s="63" t="s">
        <v>10016</v>
      </c>
      <c r="H1172" s="63" t="s">
        <v>10268</v>
      </c>
      <c r="I1172" s="62">
        <v>2</v>
      </c>
      <c r="J1172" s="58">
        <v>44784</v>
      </c>
    </row>
    <row r="1173" spans="4:10" ht="15.6" customHeight="1">
      <c r="D1173" s="38">
        <v>1171</v>
      </c>
      <c r="E1173" s="62">
        <v>2819</v>
      </c>
      <c r="F1173" s="63" t="s">
        <v>11847</v>
      </c>
      <c r="G1173" s="63" t="s">
        <v>9945</v>
      </c>
      <c r="H1173" s="63" t="s">
        <v>10020</v>
      </c>
      <c r="I1173" s="62">
        <v>2</v>
      </c>
      <c r="J1173" s="58">
        <v>44785</v>
      </c>
    </row>
    <row r="1174" spans="4:10" ht="15.6" customHeight="1">
      <c r="D1174" s="38">
        <v>1172</v>
      </c>
      <c r="E1174" s="62">
        <v>4587</v>
      </c>
      <c r="F1174" s="63" t="s">
        <v>11848</v>
      </c>
      <c r="G1174" s="63" t="s">
        <v>9945</v>
      </c>
      <c r="H1174" s="63" t="s">
        <v>10020</v>
      </c>
      <c r="I1174" s="62">
        <v>2</v>
      </c>
      <c r="J1174" s="58">
        <v>44785</v>
      </c>
    </row>
    <row r="1175" spans="4:10" ht="15.6" customHeight="1">
      <c r="D1175" s="38">
        <v>1173</v>
      </c>
      <c r="E1175" s="62">
        <v>3276</v>
      </c>
      <c r="F1175" s="63" t="s">
        <v>11849</v>
      </c>
      <c r="G1175" s="63" t="s">
        <v>9945</v>
      </c>
      <c r="H1175" s="63" t="s">
        <v>10020</v>
      </c>
      <c r="I1175" s="62">
        <v>2</v>
      </c>
      <c r="J1175" s="58">
        <v>44785</v>
      </c>
    </row>
    <row r="1176" spans="4:10" ht="15.6" customHeight="1">
      <c r="D1176" s="38">
        <v>1174</v>
      </c>
      <c r="E1176" s="62">
        <v>3119</v>
      </c>
      <c r="F1176" s="63" t="s">
        <v>11850</v>
      </c>
      <c r="G1176" s="63" t="s">
        <v>9945</v>
      </c>
      <c r="H1176" s="63" t="s">
        <v>10020</v>
      </c>
      <c r="I1176" s="62">
        <v>2</v>
      </c>
      <c r="J1176" s="58">
        <v>44785</v>
      </c>
    </row>
    <row r="1177" spans="4:10" ht="15.6" customHeight="1">
      <c r="D1177" s="38">
        <v>1175</v>
      </c>
      <c r="E1177" s="62">
        <v>4879</v>
      </c>
      <c r="F1177" s="63" t="s">
        <v>11851</v>
      </c>
      <c r="G1177" s="63" t="s">
        <v>9963</v>
      </c>
      <c r="H1177" s="63" t="s">
        <v>11852</v>
      </c>
      <c r="I1177" s="62">
        <v>2</v>
      </c>
      <c r="J1177" s="58">
        <v>44785</v>
      </c>
    </row>
    <row r="1178" spans="4:10" ht="15.6" customHeight="1">
      <c r="D1178" s="38">
        <v>1176</v>
      </c>
      <c r="E1178" s="62">
        <v>4582</v>
      </c>
      <c r="F1178" s="63" t="s">
        <v>11853</v>
      </c>
      <c r="G1178" s="63" t="s">
        <v>10033</v>
      </c>
      <c r="H1178" s="63" t="s">
        <v>11854</v>
      </c>
      <c r="I1178" s="62">
        <v>2</v>
      </c>
      <c r="J1178" s="58">
        <v>44785</v>
      </c>
    </row>
    <row r="1179" spans="4:10" ht="15.6" customHeight="1">
      <c r="D1179" s="38">
        <v>1177</v>
      </c>
      <c r="E1179" s="62">
        <v>4012</v>
      </c>
      <c r="F1179" s="63" t="s">
        <v>11855</v>
      </c>
      <c r="G1179" s="63" t="s">
        <v>10033</v>
      </c>
      <c r="H1179" s="63" t="s">
        <v>11854</v>
      </c>
      <c r="I1179" s="62">
        <v>2</v>
      </c>
      <c r="J1179" s="58">
        <v>44785</v>
      </c>
    </row>
    <row r="1180" spans="4:10" ht="15.6" customHeight="1">
      <c r="D1180" s="38">
        <v>1178</v>
      </c>
      <c r="E1180" s="62">
        <v>2834</v>
      </c>
      <c r="F1180" s="63" t="s">
        <v>11856</v>
      </c>
      <c r="G1180" s="63" t="s">
        <v>9945</v>
      </c>
      <c r="H1180" s="63" t="s">
        <v>10020</v>
      </c>
      <c r="I1180" s="62">
        <v>2</v>
      </c>
      <c r="J1180" s="58">
        <v>44788</v>
      </c>
    </row>
    <row r="1181" spans="4:10" ht="15.6" customHeight="1">
      <c r="D1181" s="38">
        <v>1179</v>
      </c>
      <c r="E1181" s="62">
        <v>2153</v>
      </c>
      <c r="F1181" s="63" t="s">
        <v>11857</v>
      </c>
      <c r="G1181" s="63" t="s">
        <v>9945</v>
      </c>
      <c r="H1181" s="63" t="s">
        <v>10020</v>
      </c>
      <c r="I1181" s="62">
        <v>2</v>
      </c>
      <c r="J1181" s="58">
        <v>44788</v>
      </c>
    </row>
    <row r="1182" spans="4:10" ht="15.6" customHeight="1">
      <c r="D1182" s="38">
        <v>1180</v>
      </c>
      <c r="E1182" s="62">
        <v>2741</v>
      </c>
      <c r="F1182" s="63" t="s">
        <v>11858</v>
      </c>
      <c r="G1182" s="63" t="s">
        <v>9945</v>
      </c>
      <c r="H1182" s="63" t="s">
        <v>10020</v>
      </c>
      <c r="I1182" s="62">
        <v>2</v>
      </c>
      <c r="J1182" s="58">
        <v>44788</v>
      </c>
    </row>
    <row r="1183" spans="4:10" ht="15.6" customHeight="1">
      <c r="D1183" s="38">
        <v>1181</v>
      </c>
      <c r="E1183" s="62" t="s">
        <v>11859</v>
      </c>
      <c r="F1183" s="63" t="s">
        <v>11860</v>
      </c>
      <c r="G1183" s="63" t="s">
        <v>9945</v>
      </c>
      <c r="H1183" s="63" t="s">
        <v>10018</v>
      </c>
      <c r="I1183" s="62">
        <v>2</v>
      </c>
      <c r="J1183" s="58">
        <v>44788</v>
      </c>
    </row>
    <row r="1184" spans="4:10" ht="15.6" customHeight="1">
      <c r="D1184" s="38">
        <v>1182</v>
      </c>
      <c r="E1184" s="62">
        <v>2170</v>
      </c>
      <c r="F1184" s="63" t="s">
        <v>11861</v>
      </c>
      <c r="G1184" s="63" t="s">
        <v>9945</v>
      </c>
      <c r="H1184" s="63" t="s">
        <v>10018</v>
      </c>
      <c r="I1184" s="62">
        <v>2</v>
      </c>
      <c r="J1184" s="58">
        <v>44788</v>
      </c>
    </row>
    <row r="1185" spans="4:10" ht="15.6" customHeight="1">
      <c r="D1185" s="38">
        <v>1183</v>
      </c>
      <c r="E1185" s="62">
        <v>4185</v>
      </c>
      <c r="F1185" s="63" t="s">
        <v>11862</v>
      </c>
      <c r="G1185" s="63" t="s">
        <v>10016</v>
      </c>
      <c r="H1185" s="63" t="s">
        <v>10026</v>
      </c>
      <c r="I1185" s="62">
        <v>2</v>
      </c>
      <c r="J1185" s="58">
        <v>44788</v>
      </c>
    </row>
    <row r="1186" spans="4:10" ht="15.6" customHeight="1">
      <c r="D1186" s="38">
        <v>1184</v>
      </c>
      <c r="E1186" s="62">
        <v>4805</v>
      </c>
      <c r="F1186" s="63" t="s">
        <v>11863</v>
      </c>
      <c r="G1186" s="63" t="s">
        <v>10016</v>
      </c>
      <c r="H1186" s="63" t="s">
        <v>10026</v>
      </c>
      <c r="I1186" s="62">
        <v>2</v>
      </c>
      <c r="J1186" s="58">
        <v>44788</v>
      </c>
    </row>
    <row r="1187" spans="4:10" ht="15.6" customHeight="1">
      <c r="D1187" s="38">
        <v>1185</v>
      </c>
      <c r="E1187" s="62">
        <v>2067</v>
      </c>
      <c r="F1187" s="63" t="s">
        <v>11864</v>
      </c>
      <c r="G1187" s="63" t="s">
        <v>10024</v>
      </c>
      <c r="H1187" s="63" t="s">
        <v>11865</v>
      </c>
      <c r="I1187" s="62">
        <v>2</v>
      </c>
      <c r="J1187" s="58">
        <v>44788</v>
      </c>
    </row>
    <row r="1188" spans="4:10" ht="15.6" customHeight="1">
      <c r="D1188" s="38">
        <v>1186</v>
      </c>
      <c r="E1188" s="62">
        <v>2144</v>
      </c>
      <c r="F1188" s="63" t="s">
        <v>11866</v>
      </c>
      <c r="G1188" s="63" t="s">
        <v>9945</v>
      </c>
      <c r="H1188" s="63" t="s">
        <v>10020</v>
      </c>
      <c r="I1188" s="62">
        <v>2</v>
      </c>
      <c r="J1188" s="58">
        <v>44789</v>
      </c>
    </row>
    <row r="1189" spans="4:10" ht="15.6" customHeight="1">
      <c r="D1189" s="38">
        <v>1187</v>
      </c>
      <c r="E1189" s="62">
        <v>4374</v>
      </c>
      <c r="F1189" s="63" t="s">
        <v>11867</v>
      </c>
      <c r="G1189" s="63" t="s">
        <v>9945</v>
      </c>
      <c r="H1189" s="63" t="s">
        <v>10020</v>
      </c>
      <c r="I1189" s="62">
        <v>2</v>
      </c>
      <c r="J1189" s="58">
        <v>44789</v>
      </c>
    </row>
    <row r="1190" spans="4:10" ht="15.6" customHeight="1">
      <c r="D1190" s="38">
        <v>1188</v>
      </c>
      <c r="E1190" s="62">
        <v>2336</v>
      </c>
      <c r="F1190" s="63" t="s">
        <v>11868</v>
      </c>
      <c r="G1190" s="63" t="s">
        <v>9945</v>
      </c>
      <c r="H1190" s="63" t="s">
        <v>10020</v>
      </c>
      <c r="I1190" s="62">
        <v>2</v>
      </c>
      <c r="J1190" s="58">
        <v>44789</v>
      </c>
    </row>
    <row r="1191" spans="4:10" ht="15.6" customHeight="1">
      <c r="D1191" s="38">
        <v>1189</v>
      </c>
      <c r="E1191" s="62">
        <v>4462</v>
      </c>
      <c r="F1191" s="63" t="s">
        <v>11869</v>
      </c>
      <c r="G1191" s="63" t="s">
        <v>9945</v>
      </c>
      <c r="H1191" s="63" t="s">
        <v>10020</v>
      </c>
      <c r="I1191" s="62">
        <v>2</v>
      </c>
      <c r="J1191" s="58">
        <v>44789</v>
      </c>
    </row>
    <row r="1192" spans="4:10" ht="15.6" customHeight="1">
      <c r="D1192" s="38">
        <v>1190</v>
      </c>
      <c r="E1192" s="62" t="s">
        <v>11870</v>
      </c>
      <c r="F1192" s="63" t="s">
        <v>11871</v>
      </c>
      <c r="G1192" s="63" t="s">
        <v>9945</v>
      </c>
      <c r="H1192" s="63" t="s">
        <v>10018</v>
      </c>
      <c r="I1192" s="62">
        <v>2</v>
      </c>
      <c r="J1192" s="58">
        <v>44789</v>
      </c>
    </row>
    <row r="1193" spans="4:10" ht="15.6" customHeight="1">
      <c r="D1193" s="38">
        <v>1191</v>
      </c>
      <c r="E1193" s="62">
        <v>2544</v>
      </c>
      <c r="F1193" s="63" t="s">
        <v>11872</v>
      </c>
      <c r="G1193" s="63" t="s">
        <v>9945</v>
      </c>
      <c r="H1193" s="63" t="s">
        <v>10018</v>
      </c>
      <c r="I1193" s="62">
        <v>2</v>
      </c>
      <c r="J1193" s="58">
        <v>44789</v>
      </c>
    </row>
    <row r="1194" spans="4:10" ht="15.6" customHeight="1">
      <c r="D1194" s="38">
        <v>1192</v>
      </c>
      <c r="E1194" s="62">
        <v>2698</v>
      </c>
      <c r="F1194" s="63" t="s">
        <v>11873</v>
      </c>
      <c r="G1194" s="63" t="s">
        <v>9945</v>
      </c>
      <c r="H1194" s="63" t="s">
        <v>10018</v>
      </c>
      <c r="I1194" s="62">
        <v>2</v>
      </c>
      <c r="J1194" s="58">
        <v>44789</v>
      </c>
    </row>
    <row r="1195" spans="4:10" ht="15.6" customHeight="1">
      <c r="D1195" s="38">
        <v>1193</v>
      </c>
      <c r="E1195" s="62">
        <v>4775</v>
      </c>
      <c r="F1195" s="63" t="s">
        <v>11874</v>
      </c>
      <c r="G1195" s="63" t="s">
        <v>10016</v>
      </c>
      <c r="H1195" s="63" t="s">
        <v>10026</v>
      </c>
      <c r="I1195" s="62">
        <v>2</v>
      </c>
      <c r="J1195" s="58">
        <v>44789</v>
      </c>
    </row>
    <row r="1196" spans="4:10" ht="15.6" customHeight="1">
      <c r="D1196" s="38">
        <v>1194</v>
      </c>
      <c r="E1196" s="62">
        <v>3990</v>
      </c>
      <c r="F1196" s="63" t="s">
        <v>11875</v>
      </c>
      <c r="G1196" s="63" t="s">
        <v>10016</v>
      </c>
      <c r="H1196" s="63" t="s">
        <v>10026</v>
      </c>
      <c r="I1196" s="62">
        <v>2</v>
      </c>
      <c r="J1196" s="58">
        <v>44789</v>
      </c>
    </row>
    <row r="1197" spans="4:10" ht="15.6" customHeight="1">
      <c r="D1197" s="38">
        <v>1195</v>
      </c>
      <c r="E1197" s="62">
        <v>4212</v>
      </c>
      <c r="F1197" s="63" t="s">
        <v>11876</v>
      </c>
      <c r="G1197" s="63" t="s">
        <v>9973</v>
      </c>
      <c r="H1197" s="63" t="s">
        <v>11075</v>
      </c>
      <c r="I1197" s="62">
        <v>2</v>
      </c>
      <c r="J1197" s="58">
        <v>44789</v>
      </c>
    </row>
    <row r="1198" spans="4:10" ht="15.6" customHeight="1">
      <c r="D1198" s="38">
        <v>1196</v>
      </c>
      <c r="E1198" s="62">
        <v>4479</v>
      </c>
      <c r="F1198" s="63" t="s">
        <v>11877</v>
      </c>
      <c r="G1198" s="63" t="s">
        <v>9945</v>
      </c>
      <c r="H1198" s="63" t="s">
        <v>10020</v>
      </c>
      <c r="I1198" s="62">
        <v>2</v>
      </c>
      <c r="J1198" s="58">
        <v>44790</v>
      </c>
    </row>
    <row r="1199" spans="4:10" ht="15.6" customHeight="1">
      <c r="D1199" s="38">
        <v>1197</v>
      </c>
      <c r="E1199" s="62">
        <v>3099</v>
      </c>
      <c r="F1199" s="63" t="s">
        <v>11878</v>
      </c>
      <c r="G1199" s="63" t="s">
        <v>9945</v>
      </c>
      <c r="H1199" s="63" t="s">
        <v>10020</v>
      </c>
      <c r="I1199" s="62">
        <v>2</v>
      </c>
      <c r="J1199" s="58">
        <v>44790</v>
      </c>
    </row>
    <row r="1200" spans="4:10" ht="15.6" customHeight="1">
      <c r="D1200" s="38">
        <v>1198</v>
      </c>
      <c r="E1200" s="62">
        <v>4602</v>
      </c>
      <c r="F1200" s="63" t="s">
        <v>11879</v>
      </c>
      <c r="G1200" s="63" t="s">
        <v>9945</v>
      </c>
      <c r="H1200" s="63" t="s">
        <v>10020</v>
      </c>
      <c r="I1200" s="62">
        <v>2</v>
      </c>
      <c r="J1200" s="58">
        <v>44790</v>
      </c>
    </row>
    <row r="1201" spans="4:10" ht="15.6" customHeight="1">
      <c r="D1201" s="38">
        <v>1199</v>
      </c>
      <c r="E1201" s="62">
        <v>3456</v>
      </c>
      <c r="F1201" s="63" t="s">
        <v>11880</v>
      </c>
      <c r="G1201" s="63" t="s">
        <v>9945</v>
      </c>
      <c r="H1201" s="63" t="s">
        <v>10020</v>
      </c>
      <c r="I1201" s="62">
        <v>2</v>
      </c>
      <c r="J1201" s="58">
        <v>44790</v>
      </c>
    </row>
    <row r="1202" spans="4:10" ht="15.6" customHeight="1">
      <c r="D1202" s="38">
        <v>1200</v>
      </c>
      <c r="E1202" s="62">
        <v>2909</v>
      </c>
      <c r="F1202" s="63" t="s">
        <v>11881</v>
      </c>
      <c r="G1202" s="63" t="s">
        <v>9945</v>
      </c>
      <c r="H1202" s="63" t="s">
        <v>10018</v>
      </c>
      <c r="I1202" s="62">
        <v>2</v>
      </c>
      <c r="J1202" s="58">
        <v>44790</v>
      </c>
    </row>
    <row r="1203" spans="4:10" ht="15.6" customHeight="1">
      <c r="D1203" s="38">
        <v>1201</v>
      </c>
      <c r="E1203" s="62">
        <v>3077</v>
      </c>
      <c r="F1203" s="63" t="s">
        <v>11882</v>
      </c>
      <c r="G1203" s="63" t="s">
        <v>9945</v>
      </c>
      <c r="H1203" s="63" t="s">
        <v>10018</v>
      </c>
      <c r="I1203" s="62">
        <v>2</v>
      </c>
      <c r="J1203" s="58">
        <v>44790</v>
      </c>
    </row>
    <row r="1204" spans="4:10" ht="15.6" customHeight="1">
      <c r="D1204" s="38">
        <v>1202</v>
      </c>
      <c r="E1204" s="62">
        <v>3131</v>
      </c>
      <c r="F1204" s="63" t="s">
        <v>11883</v>
      </c>
      <c r="G1204" s="63" t="s">
        <v>9945</v>
      </c>
      <c r="H1204" s="63" t="s">
        <v>10018</v>
      </c>
      <c r="I1204" s="62">
        <v>2</v>
      </c>
      <c r="J1204" s="58">
        <v>44790</v>
      </c>
    </row>
    <row r="1205" spans="4:10" ht="15.6" customHeight="1">
      <c r="D1205" s="38">
        <v>1203</v>
      </c>
      <c r="E1205" s="62">
        <v>2572</v>
      </c>
      <c r="F1205" s="63" t="s">
        <v>11884</v>
      </c>
      <c r="G1205" s="63" t="s">
        <v>10024</v>
      </c>
      <c r="H1205" s="63" t="s">
        <v>11885</v>
      </c>
      <c r="I1205" s="62">
        <v>2</v>
      </c>
      <c r="J1205" s="58">
        <v>44790</v>
      </c>
    </row>
    <row r="1206" spans="4:10" ht="15.6" customHeight="1">
      <c r="D1206" s="38">
        <v>1204</v>
      </c>
      <c r="E1206" s="62">
        <v>4490</v>
      </c>
      <c r="F1206" s="63" t="s">
        <v>11886</v>
      </c>
      <c r="G1206" s="63" t="s">
        <v>10024</v>
      </c>
      <c r="H1206" s="63" t="s">
        <v>11885</v>
      </c>
      <c r="I1206" s="62">
        <v>2</v>
      </c>
      <c r="J1206" s="58">
        <v>44790</v>
      </c>
    </row>
    <row r="1207" spans="4:10" ht="15.6" customHeight="1">
      <c r="D1207" s="38">
        <v>1205</v>
      </c>
      <c r="E1207" s="62">
        <v>4583</v>
      </c>
      <c r="F1207" s="63" t="s">
        <v>11887</v>
      </c>
      <c r="G1207" s="63" t="s">
        <v>10024</v>
      </c>
      <c r="H1207" s="63" t="s">
        <v>11885</v>
      </c>
      <c r="I1207" s="62">
        <v>2</v>
      </c>
      <c r="J1207" s="58">
        <v>44790</v>
      </c>
    </row>
    <row r="1208" spans="4:10" ht="15.6" customHeight="1">
      <c r="D1208" s="38">
        <v>1206</v>
      </c>
      <c r="E1208" s="62">
        <v>2540</v>
      </c>
      <c r="F1208" s="63" t="s">
        <v>11888</v>
      </c>
      <c r="G1208" s="63" t="s">
        <v>9945</v>
      </c>
      <c r="H1208" s="63" t="s">
        <v>8</v>
      </c>
      <c r="I1208" s="62">
        <v>2</v>
      </c>
      <c r="J1208" s="58">
        <v>44791</v>
      </c>
    </row>
    <row r="1209" spans="4:10" ht="15.6" customHeight="1">
      <c r="D1209" s="38">
        <v>1207</v>
      </c>
      <c r="E1209" s="62">
        <v>4673</v>
      </c>
      <c r="F1209" s="63" t="s">
        <v>8800</v>
      </c>
      <c r="G1209" s="63" t="s">
        <v>9945</v>
      </c>
      <c r="H1209" s="63" t="s">
        <v>8</v>
      </c>
      <c r="I1209" s="62">
        <v>2</v>
      </c>
      <c r="J1209" s="58">
        <v>44791</v>
      </c>
    </row>
    <row r="1210" spans="4:10" ht="15.6" customHeight="1">
      <c r="D1210" s="38">
        <v>1208</v>
      </c>
      <c r="E1210" s="62">
        <v>3045</v>
      </c>
      <c r="F1210" s="63" t="s">
        <v>8780</v>
      </c>
      <c r="G1210" s="63" t="s">
        <v>9945</v>
      </c>
      <c r="H1210" s="63" t="s">
        <v>8</v>
      </c>
      <c r="I1210" s="62">
        <v>2</v>
      </c>
      <c r="J1210" s="58">
        <v>44791</v>
      </c>
    </row>
    <row r="1211" spans="4:10" ht="15.6" customHeight="1">
      <c r="D1211" s="38">
        <v>1209</v>
      </c>
      <c r="E1211" s="62">
        <v>4572</v>
      </c>
      <c r="F1211" s="63" t="s">
        <v>8796</v>
      </c>
      <c r="G1211" s="63" t="s">
        <v>9945</v>
      </c>
      <c r="H1211" s="63" t="s">
        <v>8</v>
      </c>
      <c r="I1211" s="62">
        <v>2</v>
      </c>
      <c r="J1211" s="58">
        <v>44791</v>
      </c>
    </row>
    <row r="1212" spans="4:10" ht="15.6" customHeight="1">
      <c r="D1212" s="38">
        <v>1210</v>
      </c>
      <c r="E1212" s="62">
        <v>3296</v>
      </c>
      <c r="F1212" s="63" t="s">
        <v>11889</v>
      </c>
      <c r="G1212" s="63" t="s">
        <v>9945</v>
      </c>
      <c r="H1212" s="63" t="s">
        <v>10018</v>
      </c>
      <c r="I1212" s="62">
        <v>2</v>
      </c>
      <c r="J1212" s="58">
        <v>44791</v>
      </c>
    </row>
    <row r="1213" spans="4:10" ht="15.6" customHeight="1">
      <c r="D1213" s="38">
        <v>1211</v>
      </c>
      <c r="E1213" s="62">
        <v>3155</v>
      </c>
      <c r="F1213" s="63" t="s">
        <v>11890</v>
      </c>
      <c r="G1213" s="63" t="s">
        <v>9945</v>
      </c>
      <c r="H1213" s="63" t="s">
        <v>10018</v>
      </c>
      <c r="I1213" s="62">
        <v>2</v>
      </c>
      <c r="J1213" s="58">
        <v>44791</v>
      </c>
    </row>
    <row r="1214" spans="4:10" ht="15.6" customHeight="1">
      <c r="D1214" s="38">
        <v>1212</v>
      </c>
      <c r="E1214" s="62">
        <v>4595</v>
      </c>
      <c r="F1214" s="63" t="s">
        <v>11891</v>
      </c>
      <c r="G1214" s="63" t="s">
        <v>10024</v>
      </c>
      <c r="H1214" s="63" t="s">
        <v>11892</v>
      </c>
      <c r="I1214" s="62">
        <v>2</v>
      </c>
      <c r="J1214" s="58">
        <v>44791</v>
      </c>
    </row>
    <row r="1215" spans="4:10" ht="15.6" customHeight="1">
      <c r="D1215" s="38">
        <v>1213</v>
      </c>
      <c r="E1215" s="62">
        <v>4576</v>
      </c>
      <c r="F1215" s="63" t="s">
        <v>11893</v>
      </c>
      <c r="G1215" s="63" t="s">
        <v>10024</v>
      </c>
      <c r="H1215" s="63" t="s">
        <v>10225</v>
      </c>
      <c r="I1215" s="62">
        <v>2</v>
      </c>
      <c r="J1215" s="58">
        <v>44791</v>
      </c>
    </row>
    <row r="1216" spans="4:10" ht="15.6" customHeight="1">
      <c r="D1216" s="38">
        <v>1214</v>
      </c>
      <c r="E1216" s="62">
        <v>2315</v>
      </c>
      <c r="F1216" s="63" t="s">
        <v>11894</v>
      </c>
      <c r="G1216" s="63" t="s">
        <v>9945</v>
      </c>
      <c r="H1216" s="63" t="s">
        <v>8</v>
      </c>
      <c r="I1216" s="62">
        <v>2</v>
      </c>
      <c r="J1216" s="58">
        <v>44792</v>
      </c>
    </row>
    <row r="1217" spans="4:10" ht="15.6" customHeight="1">
      <c r="D1217" s="38">
        <v>1215</v>
      </c>
      <c r="E1217" s="62">
        <v>2566</v>
      </c>
      <c r="F1217" s="63" t="s">
        <v>8772</v>
      </c>
      <c r="G1217" s="63" t="s">
        <v>9945</v>
      </c>
      <c r="H1217" s="63" t="s">
        <v>8</v>
      </c>
      <c r="I1217" s="62">
        <v>2</v>
      </c>
      <c r="J1217" s="58">
        <v>44792</v>
      </c>
    </row>
    <row r="1218" spans="4:10" ht="15.6" customHeight="1">
      <c r="D1218" s="38">
        <v>1216</v>
      </c>
      <c r="E1218" s="62">
        <v>2201</v>
      </c>
      <c r="F1218" s="63" t="s">
        <v>8756</v>
      </c>
      <c r="G1218" s="63" t="s">
        <v>9945</v>
      </c>
      <c r="H1218" s="63" t="s">
        <v>8</v>
      </c>
      <c r="I1218" s="62">
        <v>2</v>
      </c>
      <c r="J1218" s="58">
        <v>44792</v>
      </c>
    </row>
    <row r="1219" spans="4:10" ht="15.6" customHeight="1">
      <c r="D1219" s="38">
        <v>1217</v>
      </c>
      <c r="E1219" s="62">
        <v>2501</v>
      </c>
      <c r="F1219" s="63" t="s">
        <v>11895</v>
      </c>
      <c r="G1219" s="63" t="s">
        <v>9945</v>
      </c>
      <c r="H1219" s="63" t="s">
        <v>8</v>
      </c>
      <c r="I1219" s="62">
        <v>2</v>
      </c>
      <c r="J1219" s="58">
        <v>44792</v>
      </c>
    </row>
    <row r="1220" spans="4:10" ht="15.6" customHeight="1">
      <c r="D1220" s="38">
        <v>1218</v>
      </c>
      <c r="E1220" s="62">
        <v>3943</v>
      </c>
      <c r="F1220" s="63" t="s">
        <v>11896</v>
      </c>
      <c r="G1220" s="63" t="s">
        <v>9945</v>
      </c>
      <c r="H1220" s="63" t="s">
        <v>11062</v>
      </c>
      <c r="I1220" s="62">
        <v>2</v>
      </c>
      <c r="J1220" s="58">
        <v>44792</v>
      </c>
    </row>
    <row r="1221" spans="4:10" ht="15.6" customHeight="1">
      <c r="D1221" s="38">
        <v>1219</v>
      </c>
      <c r="E1221" s="62">
        <v>4904</v>
      </c>
      <c r="F1221" s="63" t="s">
        <v>11897</v>
      </c>
      <c r="G1221" s="63" t="s">
        <v>9945</v>
      </c>
      <c r="H1221" s="63" t="s">
        <v>11062</v>
      </c>
      <c r="I1221" s="62">
        <v>2</v>
      </c>
      <c r="J1221" s="58">
        <v>44792</v>
      </c>
    </row>
    <row r="1222" spans="4:10" ht="15.6" customHeight="1">
      <c r="D1222" s="38">
        <v>1220</v>
      </c>
      <c r="E1222" s="62">
        <v>3881</v>
      </c>
      <c r="F1222" s="63" t="s">
        <v>8786</v>
      </c>
      <c r="G1222" s="63" t="s">
        <v>9945</v>
      </c>
      <c r="H1222" s="63" t="s">
        <v>8</v>
      </c>
      <c r="I1222" s="62">
        <v>2</v>
      </c>
      <c r="J1222" s="58">
        <v>44795</v>
      </c>
    </row>
    <row r="1223" spans="4:10" ht="15.6" customHeight="1">
      <c r="D1223" s="38">
        <v>1221</v>
      </c>
      <c r="E1223" s="62">
        <v>4852</v>
      </c>
      <c r="F1223" s="63" t="s">
        <v>8802</v>
      </c>
      <c r="G1223" s="63" t="s">
        <v>9945</v>
      </c>
      <c r="H1223" s="63" t="s">
        <v>8</v>
      </c>
      <c r="I1223" s="62">
        <v>2</v>
      </c>
      <c r="J1223" s="58">
        <v>44795</v>
      </c>
    </row>
    <row r="1224" spans="4:10" ht="15.6" customHeight="1">
      <c r="D1224" s="38">
        <v>1222</v>
      </c>
      <c r="E1224" s="62" t="s">
        <v>84</v>
      </c>
      <c r="F1224" s="63" t="s">
        <v>11898</v>
      </c>
      <c r="G1224" s="63" t="s">
        <v>9945</v>
      </c>
      <c r="H1224" s="63" t="s">
        <v>8</v>
      </c>
      <c r="I1224" s="62">
        <v>2</v>
      </c>
      <c r="J1224" s="58">
        <v>44795</v>
      </c>
    </row>
    <row r="1225" spans="4:10" ht="15.6" customHeight="1">
      <c r="D1225" s="38">
        <v>1223</v>
      </c>
      <c r="E1225" s="62">
        <v>4272</v>
      </c>
      <c r="F1225" s="63" t="s">
        <v>11899</v>
      </c>
      <c r="G1225" s="63" t="s">
        <v>9945</v>
      </c>
      <c r="H1225" s="63" t="s">
        <v>8</v>
      </c>
      <c r="I1225" s="62">
        <v>2</v>
      </c>
      <c r="J1225" s="58">
        <v>44795</v>
      </c>
    </row>
    <row r="1226" spans="4:10" ht="15.6" customHeight="1">
      <c r="D1226" s="38">
        <v>1224</v>
      </c>
      <c r="E1226" s="62">
        <v>3486</v>
      </c>
      <c r="F1226" s="63" t="s">
        <v>11900</v>
      </c>
      <c r="G1226" s="63" t="s">
        <v>9945</v>
      </c>
      <c r="H1226" s="63" t="s">
        <v>10018</v>
      </c>
      <c r="I1226" s="62">
        <v>2</v>
      </c>
      <c r="J1226" s="58">
        <v>44795</v>
      </c>
    </row>
    <row r="1227" spans="4:10" ht="15.6" customHeight="1">
      <c r="D1227" s="38">
        <v>1225</v>
      </c>
      <c r="E1227" s="62">
        <v>3455</v>
      </c>
      <c r="F1227" s="63" t="s">
        <v>11901</v>
      </c>
      <c r="G1227" s="63" t="s">
        <v>9945</v>
      </c>
      <c r="H1227" s="63" t="s">
        <v>10018</v>
      </c>
      <c r="I1227" s="62">
        <v>2</v>
      </c>
      <c r="J1227" s="58">
        <v>44795</v>
      </c>
    </row>
    <row r="1228" spans="4:10" ht="15.6" customHeight="1">
      <c r="D1228" s="38">
        <v>1226</v>
      </c>
      <c r="E1228" s="62">
        <v>2917</v>
      </c>
      <c r="F1228" s="63" t="s">
        <v>11902</v>
      </c>
      <c r="G1228" s="63" t="s">
        <v>10024</v>
      </c>
      <c r="H1228" s="63" t="s">
        <v>11903</v>
      </c>
      <c r="I1228" s="62">
        <v>2</v>
      </c>
      <c r="J1228" s="58">
        <v>44795</v>
      </c>
    </row>
    <row r="1229" spans="4:10" ht="15.6" customHeight="1">
      <c r="D1229" s="38">
        <v>1227</v>
      </c>
      <c r="E1229" s="62">
        <v>2725</v>
      </c>
      <c r="F1229" s="63" t="s">
        <v>11904</v>
      </c>
      <c r="G1229" s="63" t="s">
        <v>10024</v>
      </c>
      <c r="H1229" s="63" t="s">
        <v>11903</v>
      </c>
      <c r="I1229" s="62">
        <v>2</v>
      </c>
      <c r="J1229" s="58">
        <v>44795</v>
      </c>
    </row>
    <row r="1230" spans="4:10" ht="15.6" customHeight="1">
      <c r="D1230" s="38">
        <v>1228</v>
      </c>
      <c r="E1230" s="62">
        <v>4833</v>
      </c>
      <c r="F1230" s="63" t="s">
        <v>11905</v>
      </c>
      <c r="G1230" s="63" t="s">
        <v>10024</v>
      </c>
      <c r="H1230" s="63" t="s">
        <v>11906</v>
      </c>
      <c r="I1230" s="62">
        <v>2</v>
      </c>
      <c r="J1230" s="58">
        <v>44795</v>
      </c>
    </row>
    <row r="1231" spans="4:10" ht="15.6" customHeight="1">
      <c r="D1231" s="38">
        <v>1229</v>
      </c>
      <c r="E1231" s="62">
        <v>2255</v>
      </c>
      <c r="F1231" s="63" t="s">
        <v>11907</v>
      </c>
      <c r="G1231" s="63" t="s">
        <v>9945</v>
      </c>
      <c r="H1231" s="63" t="s">
        <v>8</v>
      </c>
      <c r="I1231" s="62">
        <v>2</v>
      </c>
      <c r="J1231" s="58">
        <v>44796</v>
      </c>
    </row>
    <row r="1232" spans="4:10" ht="15.6" customHeight="1">
      <c r="D1232" s="38">
        <v>1230</v>
      </c>
      <c r="E1232" s="62">
        <v>4601</v>
      </c>
      <c r="F1232" s="63" t="s">
        <v>8798</v>
      </c>
      <c r="G1232" s="63" t="s">
        <v>9945</v>
      </c>
      <c r="H1232" s="63" t="s">
        <v>8</v>
      </c>
      <c r="I1232" s="62">
        <v>2</v>
      </c>
      <c r="J1232" s="58">
        <v>44796</v>
      </c>
    </row>
    <row r="1233" spans="4:10" ht="15.6" customHeight="1">
      <c r="D1233" s="38">
        <v>1231</v>
      </c>
      <c r="E1233" s="62">
        <v>2622</v>
      </c>
      <c r="F1233" s="63" t="s">
        <v>11908</v>
      </c>
      <c r="G1233" s="63" t="s">
        <v>9945</v>
      </c>
      <c r="H1233" s="63" t="s">
        <v>8</v>
      </c>
      <c r="I1233" s="62">
        <v>2</v>
      </c>
      <c r="J1233" s="58">
        <v>44796</v>
      </c>
    </row>
    <row r="1234" spans="4:10" ht="15.6" customHeight="1">
      <c r="D1234" s="38">
        <v>1232</v>
      </c>
      <c r="E1234" s="62">
        <v>2482</v>
      </c>
      <c r="F1234" s="63" t="s">
        <v>11909</v>
      </c>
      <c r="G1234" s="63" t="s">
        <v>9945</v>
      </c>
      <c r="H1234" s="63" t="s">
        <v>8</v>
      </c>
      <c r="I1234" s="62">
        <v>2</v>
      </c>
      <c r="J1234" s="58">
        <v>44796</v>
      </c>
    </row>
    <row r="1235" spans="4:10" ht="15.6" customHeight="1">
      <c r="D1235" s="38">
        <v>1233</v>
      </c>
      <c r="E1235" s="62">
        <v>3578</v>
      </c>
      <c r="F1235" s="63" t="s">
        <v>11910</v>
      </c>
      <c r="G1235" s="63" t="s">
        <v>9945</v>
      </c>
      <c r="H1235" s="63" t="s">
        <v>10018</v>
      </c>
      <c r="I1235" s="62">
        <v>2</v>
      </c>
      <c r="J1235" s="58">
        <v>44796</v>
      </c>
    </row>
    <row r="1236" spans="4:10" ht="15.6" customHeight="1">
      <c r="D1236" s="38">
        <v>1234</v>
      </c>
      <c r="E1236" s="62">
        <v>4201</v>
      </c>
      <c r="F1236" s="63" t="s">
        <v>11911</v>
      </c>
      <c r="G1236" s="63" t="s">
        <v>9945</v>
      </c>
      <c r="H1236" s="63" t="s">
        <v>10018</v>
      </c>
      <c r="I1236" s="62">
        <v>2</v>
      </c>
      <c r="J1236" s="58">
        <v>44796</v>
      </c>
    </row>
    <row r="1237" spans="4:10" ht="15.6" customHeight="1">
      <c r="D1237" s="38">
        <v>1235</v>
      </c>
      <c r="E1237" s="62">
        <v>4238</v>
      </c>
      <c r="F1237" s="63" t="s">
        <v>11912</v>
      </c>
      <c r="G1237" s="63" t="s">
        <v>10024</v>
      </c>
      <c r="H1237" s="63" t="s">
        <v>10225</v>
      </c>
      <c r="I1237" s="62">
        <v>2</v>
      </c>
      <c r="J1237" s="58">
        <v>44796</v>
      </c>
    </row>
    <row r="1238" spans="4:10" ht="15.6" customHeight="1">
      <c r="D1238" s="38">
        <v>1236</v>
      </c>
      <c r="E1238" s="62">
        <v>3290</v>
      </c>
      <c r="F1238" s="63" t="s">
        <v>11913</v>
      </c>
      <c r="G1238" s="63" t="s">
        <v>10024</v>
      </c>
      <c r="H1238" s="63" t="s">
        <v>11914</v>
      </c>
      <c r="I1238" s="62">
        <v>2</v>
      </c>
      <c r="J1238" s="58">
        <v>44796</v>
      </c>
    </row>
    <row r="1239" spans="4:10" ht="15.6" customHeight="1">
      <c r="D1239" s="38">
        <v>1237</v>
      </c>
      <c r="E1239" s="62">
        <v>2145</v>
      </c>
      <c r="F1239" s="63" t="s">
        <v>11915</v>
      </c>
      <c r="G1239" s="63" t="s">
        <v>9945</v>
      </c>
      <c r="H1239" s="63" t="s">
        <v>10020</v>
      </c>
      <c r="I1239" s="62">
        <v>2</v>
      </c>
      <c r="J1239" s="58">
        <v>44797</v>
      </c>
    </row>
    <row r="1240" spans="4:10" ht="15.6" customHeight="1">
      <c r="D1240" s="38">
        <v>1238</v>
      </c>
      <c r="E1240" s="62">
        <v>2948</v>
      </c>
      <c r="F1240" s="63" t="s">
        <v>11916</v>
      </c>
      <c r="G1240" s="63" t="s">
        <v>9945</v>
      </c>
      <c r="H1240" s="63" t="s">
        <v>10018</v>
      </c>
      <c r="I1240" s="62">
        <v>2</v>
      </c>
      <c r="J1240" s="58">
        <v>44797</v>
      </c>
    </row>
    <row r="1241" spans="4:10" ht="15.6" customHeight="1">
      <c r="D1241" s="38">
        <v>1239</v>
      </c>
      <c r="E1241" s="62">
        <v>2401</v>
      </c>
      <c r="F1241" s="63" t="s">
        <v>11917</v>
      </c>
      <c r="G1241" s="63" t="s">
        <v>9945</v>
      </c>
      <c r="H1241" s="63" t="s">
        <v>8</v>
      </c>
      <c r="I1241" s="62">
        <v>2</v>
      </c>
      <c r="J1241" s="58">
        <v>44797</v>
      </c>
    </row>
    <row r="1242" spans="4:10" ht="15.6" customHeight="1">
      <c r="D1242" s="38">
        <v>1240</v>
      </c>
      <c r="E1242" s="62">
        <v>4342</v>
      </c>
      <c r="F1242" s="63" t="s">
        <v>11918</v>
      </c>
      <c r="G1242" s="63" t="s">
        <v>9945</v>
      </c>
      <c r="H1242" s="63" t="s">
        <v>8</v>
      </c>
      <c r="I1242" s="62">
        <v>2</v>
      </c>
      <c r="J1242" s="58">
        <v>44797</v>
      </c>
    </row>
    <row r="1243" spans="4:10" ht="15.6" customHeight="1">
      <c r="D1243" s="38">
        <v>1241</v>
      </c>
      <c r="E1243" s="62">
        <v>2988</v>
      </c>
      <c r="F1243" s="63" t="s">
        <v>9998</v>
      </c>
      <c r="G1243" s="63" t="s">
        <v>9945</v>
      </c>
      <c r="H1243" s="63" t="s">
        <v>8</v>
      </c>
      <c r="I1243" s="62">
        <v>2</v>
      </c>
      <c r="J1243" s="58">
        <v>44797</v>
      </c>
    </row>
    <row r="1244" spans="4:10" ht="15.6" customHeight="1">
      <c r="D1244" s="38">
        <v>1242</v>
      </c>
      <c r="E1244" s="62">
        <v>4187</v>
      </c>
      <c r="F1244" s="63" t="s">
        <v>11919</v>
      </c>
      <c r="G1244" s="63" t="s">
        <v>9945</v>
      </c>
      <c r="H1244" s="63" t="s">
        <v>10018</v>
      </c>
      <c r="I1244" s="62">
        <v>2</v>
      </c>
      <c r="J1244" s="58">
        <v>44797</v>
      </c>
    </row>
    <row r="1245" spans="4:10" ht="15.6" customHeight="1">
      <c r="D1245" s="38">
        <v>1243</v>
      </c>
      <c r="E1245" s="62">
        <v>4322</v>
      </c>
      <c r="F1245" s="63" t="s">
        <v>11920</v>
      </c>
      <c r="G1245" s="63" t="s">
        <v>9945</v>
      </c>
      <c r="H1245" s="63" t="s">
        <v>10018</v>
      </c>
      <c r="I1245" s="62">
        <v>2</v>
      </c>
      <c r="J1245" s="58">
        <v>44797</v>
      </c>
    </row>
    <row r="1246" spans="4:10" ht="15.6" customHeight="1">
      <c r="D1246" s="38">
        <v>1244</v>
      </c>
      <c r="E1246" s="62">
        <v>4901</v>
      </c>
      <c r="F1246" s="63" t="s">
        <v>11921</v>
      </c>
      <c r="G1246" s="63" t="s">
        <v>10024</v>
      </c>
      <c r="H1246" s="63" t="s">
        <v>10673</v>
      </c>
      <c r="I1246" s="62">
        <v>2</v>
      </c>
      <c r="J1246" s="58">
        <v>44797</v>
      </c>
    </row>
    <row r="1247" spans="4:10" ht="15.6" customHeight="1">
      <c r="D1247" s="38">
        <v>1245</v>
      </c>
      <c r="E1247" s="62">
        <v>2462</v>
      </c>
      <c r="F1247" s="63" t="s">
        <v>11922</v>
      </c>
      <c r="G1247" s="63" t="s">
        <v>10024</v>
      </c>
      <c r="H1247" s="63" t="s">
        <v>10673</v>
      </c>
      <c r="I1247" s="62">
        <v>2</v>
      </c>
      <c r="J1247" s="58">
        <v>44797</v>
      </c>
    </row>
    <row r="1248" spans="4:10" ht="15.6" customHeight="1">
      <c r="D1248" s="38">
        <v>1246</v>
      </c>
      <c r="E1248" s="62">
        <v>3880</v>
      </c>
      <c r="F1248" s="63" t="s">
        <v>8784</v>
      </c>
      <c r="G1248" s="63" t="s">
        <v>9945</v>
      </c>
      <c r="H1248" s="63" t="s">
        <v>8</v>
      </c>
      <c r="I1248" s="62">
        <v>2</v>
      </c>
      <c r="J1248" s="58">
        <v>44798</v>
      </c>
    </row>
    <row r="1249" spans="4:10" ht="15.6" customHeight="1">
      <c r="D1249" s="38">
        <v>1247</v>
      </c>
      <c r="E1249" s="62">
        <v>2322</v>
      </c>
      <c r="F1249" s="63" t="s">
        <v>11923</v>
      </c>
      <c r="G1249" s="63" t="s">
        <v>9945</v>
      </c>
      <c r="H1249" s="63" t="s">
        <v>8</v>
      </c>
      <c r="I1249" s="62">
        <v>2</v>
      </c>
      <c r="J1249" s="58">
        <v>44798</v>
      </c>
    </row>
    <row r="1250" spans="4:10" ht="15.6" customHeight="1">
      <c r="D1250" s="38">
        <v>1248</v>
      </c>
      <c r="E1250" s="62">
        <v>3556</v>
      </c>
      <c r="F1250" s="63" t="s">
        <v>8782</v>
      </c>
      <c r="G1250" s="63" t="s">
        <v>9945</v>
      </c>
      <c r="H1250" s="63" t="s">
        <v>8</v>
      </c>
      <c r="I1250" s="62">
        <v>2</v>
      </c>
      <c r="J1250" s="58">
        <v>44798</v>
      </c>
    </row>
    <row r="1251" spans="4:10" ht="15.6" customHeight="1">
      <c r="D1251" s="38">
        <v>1249</v>
      </c>
      <c r="E1251" s="62">
        <v>4389</v>
      </c>
      <c r="F1251" s="63" t="s">
        <v>11924</v>
      </c>
      <c r="G1251" s="63" t="s">
        <v>9945</v>
      </c>
      <c r="H1251" s="63" t="s">
        <v>10018</v>
      </c>
      <c r="I1251" s="62">
        <v>2</v>
      </c>
      <c r="J1251" s="58">
        <v>44798</v>
      </c>
    </row>
    <row r="1252" spans="4:10" ht="15.6" customHeight="1">
      <c r="D1252" s="38">
        <v>1250</v>
      </c>
      <c r="E1252" s="62">
        <v>4430</v>
      </c>
      <c r="F1252" s="63" t="s">
        <v>11925</v>
      </c>
      <c r="G1252" s="63" t="s">
        <v>9945</v>
      </c>
      <c r="H1252" s="63" t="s">
        <v>10018</v>
      </c>
      <c r="I1252" s="62">
        <v>2</v>
      </c>
      <c r="J1252" s="58">
        <v>44798</v>
      </c>
    </row>
    <row r="1253" spans="4:10" ht="15.6" customHeight="1">
      <c r="D1253" s="38">
        <v>1251</v>
      </c>
      <c r="E1253" s="62">
        <v>2417</v>
      </c>
      <c r="F1253" s="63" t="s">
        <v>11926</v>
      </c>
      <c r="G1253" s="63" t="s">
        <v>10024</v>
      </c>
      <c r="H1253" s="63" t="s">
        <v>11927</v>
      </c>
      <c r="I1253" s="62">
        <v>2</v>
      </c>
      <c r="J1253" s="58">
        <v>44798</v>
      </c>
    </row>
    <row r="1254" spans="4:10" ht="15.6" customHeight="1">
      <c r="D1254" s="38">
        <v>1252</v>
      </c>
      <c r="E1254" s="62">
        <v>4394</v>
      </c>
      <c r="F1254" s="63" t="s">
        <v>11928</v>
      </c>
      <c r="G1254" s="63" t="s">
        <v>10024</v>
      </c>
      <c r="H1254" s="63" t="s">
        <v>11927</v>
      </c>
      <c r="I1254" s="62">
        <v>2</v>
      </c>
      <c r="J1254" s="58">
        <v>44798</v>
      </c>
    </row>
    <row r="1255" spans="4:10" ht="15.6" customHeight="1">
      <c r="D1255" s="38">
        <v>1253</v>
      </c>
      <c r="E1255" s="62">
        <v>3086</v>
      </c>
      <c r="F1255" s="63" t="s">
        <v>11929</v>
      </c>
      <c r="G1255" s="63" t="s">
        <v>10024</v>
      </c>
      <c r="H1255" s="63" t="s">
        <v>11930</v>
      </c>
      <c r="I1255" s="62">
        <v>2</v>
      </c>
      <c r="J1255" s="58">
        <v>44798</v>
      </c>
    </row>
    <row r="1256" spans="4:10" ht="15.6" customHeight="1">
      <c r="D1256" s="38">
        <v>1254</v>
      </c>
      <c r="E1256" s="62">
        <v>4694</v>
      </c>
      <c r="F1256" s="63" t="s">
        <v>11931</v>
      </c>
      <c r="G1256" s="63" t="s">
        <v>9945</v>
      </c>
      <c r="H1256" s="63" t="s">
        <v>10018</v>
      </c>
      <c r="I1256" s="62">
        <v>2</v>
      </c>
      <c r="J1256" s="58">
        <v>44799</v>
      </c>
    </row>
    <row r="1257" spans="4:10" ht="15.6" customHeight="1">
      <c r="D1257" s="38">
        <v>1255</v>
      </c>
      <c r="E1257" s="62" t="s">
        <v>11932</v>
      </c>
      <c r="F1257" s="63" t="s">
        <v>11933</v>
      </c>
      <c r="G1257" s="63" t="s">
        <v>9945</v>
      </c>
      <c r="H1257" s="63" t="s">
        <v>10018</v>
      </c>
      <c r="I1257" s="62">
        <v>2</v>
      </c>
      <c r="J1257" s="58">
        <v>44799</v>
      </c>
    </row>
    <row r="1258" spans="4:10" ht="15.6" customHeight="1">
      <c r="D1258" s="38">
        <v>1256</v>
      </c>
      <c r="E1258" s="62">
        <v>4339</v>
      </c>
      <c r="F1258" s="63" t="s">
        <v>11934</v>
      </c>
      <c r="G1258" s="63" t="s">
        <v>10024</v>
      </c>
      <c r="H1258" s="63" t="s">
        <v>11935</v>
      </c>
      <c r="I1258" s="62">
        <v>3</v>
      </c>
      <c r="J1258" s="58">
        <v>44799</v>
      </c>
    </row>
    <row r="1259" spans="4:10" ht="15.6" customHeight="1">
      <c r="D1259" s="38">
        <v>1257</v>
      </c>
      <c r="E1259" s="62">
        <v>4401</v>
      </c>
      <c r="F1259" s="63" t="s">
        <v>11936</v>
      </c>
      <c r="G1259" s="63" t="s">
        <v>10024</v>
      </c>
      <c r="H1259" s="63" t="s">
        <v>11935</v>
      </c>
      <c r="I1259" s="62">
        <v>2</v>
      </c>
      <c r="J1259" s="58">
        <v>44799</v>
      </c>
    </row>
    <row r="1260" spans="4:10" ht="15.6" customHeight="1">
      <c r="D1260" s="38">
        <v>1258</v>
      </c>
      <c r="E1260" s="62" t="s">
        <v>11937</v>
      </c>
      <c r="F1260" s="63" t="s">
        <v>11938</v>
      </c>
      <c r="G1260" s="63" t="s">
        <v>9945</v>
      </c>
      <c r="H1260" s="63" t="s">
        <v>11939</v>
      </c>
      <c r="I1260" s="62">
        <v>2</v>
      </c>
      <c r="J1260" s="58">
        <v>44802</v>
      </c>
    </row>
    <row r="1261" spans="4:10" ht="15.6" customHeight="1">
      <c r="D1261" s="38">
        <v>1259</v>
      </c>
      <c r="E1261" s="62">
        <v>4407</v>
      </c>
      <c r="F1261" s="63" t="s">
        <v>11940</v>
      </c>
      <c r="G1261" s="63" t="s">
        <v>9945</v>
      </c>
      <c r="H1261" s="63" t="s">
        <v>11939</v>
      </c>
      <c r="I1261" s="62">
        <v>2</v>
      </c>
      <c r="J1261" s="58">
        <v>44802</v>
      </c>
    </row>
    <row r="1262" spans="4:10" ht="15.6" customHeight="1">
      <c r="D1262" s="38">
        <v>1260</v>
      </c>
      <c r="E1262" s="62">
        <v>2606</v>
      </c>
      <c r="F1262" s="63" t="s">
        <v>11941</v>
      </c>
      <c r="G1262" s="63" t="s">
        <v>9945</v>
      </c>
      <c r="H1262" s="63" t="s">
        <v>11939</v>
      </c>
      <c r="I1262" s="62">
        <v>2</v>
      </c>
      <c r="J1262" s="58">
        <v>44802</v>
      </c>
    </row>
    <row r="1263" spans="4:10" ht="15.6" customHeight="1">
      <c r="D1263" s="38">
        <v>1261</v>
      </c>
      <c r="E1263" s="62">
        <v>2283</v>
      </c>
      <c r="F1263" s="63" t="s">
        <v>11942</v>
      </c>
      <c r="G1263" s="63" t="s">
        <v>9945</v>
      </c>
      <c r="H1263" s="63" t="s">
        <v>11939</v>
      </c>
      <c r="I1263" s="62">
        <v>2</v>
      </c>
      <c r="J1263" s="58">
        <v>44802</v>
      </c>
    </row>
    <row r="1264" spans="4:10" ht="15.6" customHeight="1">
      <c r="D1264" s="38">
        <v>1262</v>
      </c>
      <c r="E1264" s="62">
        <v>2348</v>
      </c>
      <c r="F1264" s="63" t="s">
        <v>11943</v>
      </c>
      <c r="G1264" s="63" t="s">
        <v>9945</v>
      </c>
      <c r="H1264" s="63" t="s">
        <v>10018</v>
      </c>
      <c r="I1264" s="62">
        <v>2</v>
      </c>
      <c r="J1264" s="58">
        <v>44802</v>
      </c>
    </row>
    <row r="1265" spans="4:10" ht="15.6" customHeight="1">
      <c r="D1265" s="38">
        <v>1263</v>
      </c>
      <c r="E1265" s="62">
        <v>3156</v>
      </c>
      <c r="F1265" s="63" t="s">
        <v>11944</v>
      </c>
      <c r="G1265" s="63" t="s">
        <v>9945</v>
      </c>
      <c r="H1265" s="63" t="s">
        <v>10018</v>
      </c>
      <c r="I1265" s="62">
        <v>2</v>
      </c>
      <c r="J1265" s="58">
        <v>44802</v>
      </c>
    </row>
    <row r="1266" spans="4:10" ht="15.6" customHeight="1">
      <c r="D1266" s="38">
        <v>1264</v>
      </c>
      <c r="E1266" s="62">
        <v>4832</v>
      </c>
      <c r="F1266" s="63" t="s">
        <v>10676</v>
      </c>
      <c r="G1266" s="63" t="s">
        <v>10049</v>
      </c>
      <c r="H1266" s="63" t="s">
        <v>11945</v>
      </c>
      <c r="I1266" s="62">
        <v>2</v>
      </c>
      <c r="J1266" s="58">
        <v>44802</v>
      </c>
    </row>
    <row r="1267" spans="4:10" ht="15.6" customHeight="1">
      <c r="D1267" s="38">
        <v>1265</v>
      </c>
      <c r="E1267" s="62">
        <v>4948</v>
      </c>
      <c r="F1267" s="63" t="s">
        <v>11946</v>
      </c>
      <c r="G1267" s="63" t="s">
        <v>10049</v>
      </c>
      <c r="H1267" s="63" t="s">
        <v>11825</v>
      </c>
      <c r="I1267" s="62">
        <v>2</v>
      </c>
      <c r="J1267" s="58">
        <v>44802</v>
      </c>
    </row>
    <row r="1268" spans="4:10" ht="15.6" customHeight="1">
      <c r="D1268" s="38">
        <v>1266</v>
      </c>
      <c r="E1268" s="62">
        <v>4765</v>
      </c>
      <c r="F1268" s="63" t="s">
        <v>11947</v>
      </c>
      <c r="G1268" s="63" t="s">
        <v>9945</v>
      </c>
      <c r="H1268" s="63" t="s">
        <v>11939</v>
      </c>
      <c r="I1268" s="62">
        <v>2</v>
      </c>
      <c r="J1268" s="58">
        <v>44803</v>
      </c>
    </row>
    <row r="1269" spans="4:10" ht="15.6" customHeight="1">
      <c r="D1269" s="38">
        <v>1267</v>
      </c>
      <c r="E1269" s="62">
        <v>2517</v>
      </c>
      <c r="F1269" s="63" t="s">
        <v>11948</v>
      </c>
      <c r="G1269" s="63" t="s">
        <v>9945</v>
      </c>
      <c r="H1269" s="63" t="s">
        <v>11939</v>
      </c>
      <c r="I1269" s="62">
        <v>2</v>
      </c>
      <c r="J1269" s="58">
        <v>44803</v>
      </c>
    </row>
    <row r="1270" spans="4:10" ht="15.6" customHeight="1">
      <c r="D1270" s="38">
        <v>1268</v>
      </c>
      <c r="E1270" s="62">
        <v>4651</v>
      </c>
      <c r="F1270" s="63" t="s">
        <v>11949</v>
      </c>
      <c r="G1270" s="63" t="s">
        <v>9945</v>
      </c>
      <c r="H1270" s="63" t="s">
        <v>11939</v>
      </c>
      <c r="I1270" s="62">
        <v>2</v>
      </c>
      <c r="J1270" s="58">
        <v>44803</v>
      </c>
    </row>
    <row r="1271" spans="4:10" ht="15.6" customHeight="1">
      <c r="D1271" s="38">
        <v>1269</v>
      </c>
      <c r="E1271" s="62">
        <v>4346</v>
      </c>
      <c r="F1271" s="63" t="s">
        <v>11950</v>
      </c>
      <c r="G1271" s="63" t="s">
        <v>9945</v>
      </c>
      <c r="H1271" s="63" t="s">
        <v>11939</v>
      </c>
      <c r="I1271" s="62">
        <v>2</v>
      </c>
      <c r="J1271" s="58">
        <v>44803</v>
      </c>
    </row>
    <row r="1272" spans="4:10" ht="15.6" customHeight="1">
      <c r="D1272" s="38">
        <v>1270</v>
      </c>
      <c r="E1272" s="62">
        <v>4797</v>
      </c>
      <c r="F1272" s="63" t="s">
        <v>11951</v>
      </c>
      <c r="G1272" s="63" t="s">
        <v>9945</v>
      </c>
      <c r="H1272" s="63" t="s">
        <v>10018</v>
      </c>
      <c r="I1272" s="62">
        <v>2</v>
      </c>
      <c r="J1272" s="58">
        <v>44803</v>
      </c>
    </row>
    <row r="1273" spans="4:10" ht="15.6" customHeight="1">
      <c r="D1273" s="38">
        <v>1271</v>
      </c>
      <c r="E1273" s="62">
        <v>2355</v>
      </c>
      <c r="F1273" s="63" t="s">
        <v>11952</v>
      </c>
      <c r="G1273" s="63" t="s">
        <v>9945</v>
      </c>
      <c r="H1273" s="63" t="s">
        <v>10018</v>
      </c>
      <c r="I1273" s="62">
        <v>2</v>
      </c>
      <c r="J1273" s="58">
        <v>44803</v>
      </c>
    </row>
    <row r="1274" spans="4:10" ht="15.6" customHeight="1">
      <c r="D1274" s="38">
        <v>1272</v>
      </c>
      <c r="E1274" s="62">
        <v>4156</v>
      </c>
      <c r="F1274" s="63" t="s">
        <v>11953</v>
      </c>
      <c r="G1274" s="63" t="s">
        <v>10049</v>
      </c>
      <c r="H1274" s="63" t="s">
        <v>10686</v>
      </c>
      <c r="I1274" s="62">
        <v>2</v>
      </c>
      <c r="J1274" s="58">
        <v>44803</v>
      </c>
    </row>
    <row r="1275" spans="4:10" ht="15.6" customHeight="1">
      <c r="D1275" s="38">
        <v>1273</v>
      </c>
      <c r="E1275" s="62">
        <v>4489</v>
      </c>
      <c r="F1275" s="63" t="s">
        <v>11954</v>
      </c>
      <c r="G1275" s="63" t="s">
        <v>10049</v>
      </c>
      <c r="H1275" s="63" t="s">
        <v>11522</v>
      </c>
      <c r="I1275" s="62">
        <v>2</v>
      </c>
      <c r="J1275" s="58">
        <v>44803</v>
      </c>
    </row>
    <row r="1276" spans="4:10" ht="15.6" customHeight="1">
      <c r="D1276" s="38">
        <v>1274</v>
      </c>
      <c r="E1276" s="62">
        <v>4456</v>
      </c>
      <c r="F1276" s="63" t="s">
        <v>8794</v>
      </c>
      <c r="G1276" s="63" t="s">
        <v>9945</v>
      </c>
      <c r="H1276" s="63" t="s">
        <v>8</v>
      </c>
      <c r="I1276" s="62">
        <v>2</v>
      </c>
      <c r="J1276" s="58">
        <v>44804</v>
      </c>
    </row>
    <row r="1277" spans="4:10" ht="15.6" customHeight="1">
      <c r="D1277" s="38">
        <v>1275</v>
      </c>
      <c r="E1277" s="39">
        <v>2147</v>
      </c>
      <c r="F1277" s="40" t="s">
        <v>11955</v>
      </c>
      <c r="G1277" s="40" t="s">
        <v>9945</v>
      </c>
      <c r="H1277" s="40" t="s">
        <v>11939</v>
      </c>
      <c r="I1277" s="39">
        <v>2</v>
      </c>
      <c r="J1277" s="68">
        <v>44804</v>
      </c>
    </row>
    <row r="1278" spans="4:10" ht="15.6" customHeight="1">
      <c r="D1278" s="38">
        <v>1276</v>
      </c>
      <c r="E1278" s="39">
        <v>3016</v>
      </c>
      <c r="F1278" s="40" t="s">
        <v>11956</v>
      </c>
      <c r="G1278" s="40" t="s">
        <v>9945</v>
      </c>
      <c r="H1278" s="40" t="s">
        <v>11939</v>
      </c>
      <c r="I1278" s="39">
        <v>2</v>
      </c>
      <c r="J1278" s="68">
        <v>44804</v>
      </c>
    </row>
    <row r="1279" spans="4:10" ht="15.6" customHeight="1">
      <c r="D1279" s="38">
        <v>1277</v>
      </c>
      <c r="E1279" s="39" t="s">
        <v>11957</v>
      </c>
      <c r="F1279" s="40" t="s">
        <v>11958</v>
      </c>
      <c r="G1279" s="40" t="s">
        <v>9945</v>
      </c>
      <c r="H1279" s="40" t="s">
        <v>11939</v>
      </c>
      <c r="I1279" s="39">
        <v>2</v>
      </c>
      <c r="J1279" s="68">
        <v>44804</v>
      </c>
    </row>
    <row r="1280" spans="4:10" ht="15.6" customHeight="1">
      <c r="D1280" s="38">
        <v>1278</v>
      </c>
      <c r="E1280" s="39">
        <v>3042</v>
      </c>
      <c r="F1280" s="40" t="s">
        <v>11959</v>
      </c>
      <c r="G1280" s="40" t="s">
        <v>9945</v>
      </c>
      <c r="H1280" s="40" t="s">
        <v>10018</v>
      </c>
      <c r="I1280" s="39">
        <v>2</v>
      </c>
      <c r="J1280" s="68">
        <v>44804</v>
      </c>
    </row>
    <row r="1281" spans="4:10" ht="15.6" customHeight="1">
      <c r="D1281" s="38">
        <v>1279</v>
      </c>
      <c r="E1281" s="39">
        <v>4480</v>
      </c>
      <c r="F1281" s="40" t="s">
        <v>11960</v>
      </c>
      <c r="G1281" s="40" t="s">
        <v>9945</v>
      </c>
      <c r="H1281" s="40" t="s">
        <v>10018</v>
      </c>
      <c r="I1281" s="39">
        <v>2</v>
      </c>
      <c r="J1281" s="68">
        <v>44804</v>
      </c>
    </row>
    <row r="1282" spans="4:10" ht="15.6" customHeight="1">
      <c r="D1282" s="38">
        <v>1280</v>
      </c>
      <c r="E1282" s="39">
        <v>3594</v>
      </c>
      <c r="F1282" s="40" t="s">
        <v>11961</v>
      </c>
      <c r="G1282" s="40" t="s">
        <v>10024</v>
      </c>
      <c r="H1282" s="40" t="s">
        <v>11865</v>
      </c>
      <c r="I1282" s="39">
        <v>2</v>
      </c>
      <c r="J1282" s="68">
        <v>44804</v>
      </c>
    </row>
    <row r="1283" spans="4:10" ht="15.6" customHeight="1">
      <c r="D1283" s="38">
        <v>1281</v>
      </c>
      <c r="E1283" s="39">
        <v>3852</v>
      </c>
      <c r="F1283" s="40" t="s">
        <v>11962</v>
      </c>
      <c r="G1283" s="40" t="s">
        <v>10016</v>
      </c>
      <c r="H1283" s="40" t="s">
        <v>10268</v>
      </c>
      <c r="I1283" s="39">
        <v>2</v>
      </c>
      <c r="J1283" s="68">
        <v>44804</v>
      </c>
    </row>
    <row r="1284" spans="4:10" ht="15.6" customHeight="1">
      <c r="D1284" s="38">
        <v>1282</v>
      </c>
      <c r="E1284" s="39">
        <v>3590</v>
      </c>
      <c r="F1284" s="40" t="s">
        <v>11963</v>
      </c>
      <c r="G1284" s="40" t="s">
        <v>10024</v>
      </c>
      <c r="H1284" s="40" t="s">
        <v>11865</v>
      </c>
      <c r="I1284" s="39">
        <v>3</v>
      </c>
      <c r="J1284" s="68">
        <v>44804</v>
      </c>
    </row>
    <row r="1285" spans="4:10" ht="15.6" customHeight="1">
      <c r="D1285" s="38">
        <v>1283</v>
      </c>
      <c r="E1285" s="39" t="s">
        <v>11964</v>
      </c>
      <c r="F1285" s="40" t="s">
        <v>11965</v>
      </c>
      <c r="G1285" s="40" t="s">
        <v>9945</v>
      </c>
      <c r="H1285" s="40" t="s">
        <v>11939</v>
      </c>
      <c r="I1285" s="39">
        <v>2</v>
      </c>
      <c r="J1285" s="68">
        <v>44805</v>
      </c>
    </row>
    <row r="1286" spans="4:10" ht="15.6" customHeight="1">
      <c r="D1286" s="38">
        <v>1284</v>
      </c>
      <c r="E1286" s="39">
        <v>4910</v>
      </c>
      <c r="F1286" s="40" t="s">
        <v>11966</v>
      </c>
      <c r="G1286" s="40" t="s">
        <v>9945</v>
      </c>
      <c r="H1286" s="40" t="s">
        <v>11939</v>
      </c>
      <c r="I1286" s="39">
        <v>2</v>
      </c>
      <c r="J1286" s="68">
        <v>44805</v>
      </c>
    </row>
    <row r="1287" spans="4:10" ht="15.6" customHeight="1">
      <c r="D1287" s="38">
        <v>1285</v>
      </c>
      <c r="E1287" s="39">
        <v>3997</v>
      </c>
      <c r="F1287" s="40" t="s">
        <v>11967</v>
      </c>
      <c r="G1287" s="40" t="s">
        <v>9945</v>
      </c>
      <c r="H1287" s="40" t="s">
        <v>11939</v>
      </c>
      <c r="I1287" s="39">
        <v>2</v>
      </c>
      <c r="J1287" s="68">
        <v>44805</v>
      </c>
    </row>
    <row r="1288" spans="4:10" ht="15.6" customHeight="1">
      <c r="D1288" s="38">
        <v>1286</v>
      </c>
      <c r="E1288" s="39" t="s">
        <v>11968</v>
      </c>
      <c r="F1288" s="40" t="s">
        <v>11969</v>
      </c>
      <c r="G1288" s="40" t="s">
        <v>9945</v>
      </c>
      <c r="H1288" s="40" t="s">
        <v>11939</v>
      </c>
      <c r="I1288" s="39">
        <v>2</v>
      </c>
      <c r="J1288" s="68">
        <v>44805</v>
      </c>
    </row>
    <row r="1289" spans="4:10" ht="15.6" customHeight="1">
      <c r="D1289" s="38">
        <v>1287</v>
      </c>
      <c r="E1289" s="39">
        <v>3802</v>
      </c>
      <c r="F1289" s="40" t="s">
        <v>11970</v>
      </c>
      <c r="G1289" s="40" t="s">
        <v>9971</v>
      </c>
      <c r="H1289" s="40" t="s">
        <v>11334</v>
      </c>
      <c r="I1289" s="39">
        <v>3</v>
      </c>
      <c r="J1289" s="68">
        <v>44805</v>
      </c>
    </row>
    <row r="1290" spans="4:10" ht="15.6" customHeight="1">
      <c r="D1290" s="38">
        <v>1288</v>
      </c>
      <c r="E1290" s="39">
        <v>4069</v>
      </c>
      <c r="F1290" s="40" t="s">
        <v>11971</v>
      </c>
      <c r="G1290" s="40" t="s">
        <v>9971</v>
      </c>
      <c r="H1290" s="40" t="s">
        <v>11345</v>
      </c>
      <c r="I1290" s="39">
        <v>3</v>
      </c>
      <c r="J1290" s="68">
        <v>44805</v>
      </c>
    </row>
    <row r="1291" spans="4:10" ht="15.6" customHeight="1">
      <c r="D1291" s="38">
        <v>1289</v>
      </c>
      <c r="E1291" s="39">
        <v>3328</v>
      </c>
      <c r="F1291" s="40" t="s">
        <v>11972</v>
      </c>
      <c r="G1291" s="40" t="s">
        <v>10033</v>
      </c>
      <c r="H1291" s="40" t="s">
        <v>10131</v>
      </c>
      <c r="I1291" s="39">
        <v>3</v>
      </c>
      <c r="J1291" s="68">
        <v>44805</v>
      </c>
    </row>
    <row r="1292" spans="4:10" ht="15.6" customHeight="1">
      <c r="D1292" s="38">
        <v>1290</v>
      </c>
      <c r="E1292" s="39">
        <v>4290</v>
      </c>
      <c r="F1292" s="40" t="s">
        <v>11973</v>
      </c>
      <c r="G1292" s="40" t="s">
        <v>10033</v>
      </c>
      <c r="H1292" s="40" t="s">
        <v>11373</v>
      </c>
      <c r="I1292" s="39">
        <v>2</v>
      </c>
      <c r="J1292" s="68">
        <v>44805</v>
      </c>
    </row>
    <row r="1293" spans="4:10" ht="15.6" customHeight="1">
      <c r="D1293" s="38">
        <v>1291</v>
      </c>
      <c r="E1293" s="39">
        <v>3056</v>
      </c>
      <c r="F1293" s="40" t="s">
        <v>11974</v>
      </c>
      <c r="G1293" s="40" t="s">
        <v>9945</v>
      </c>
      <c r="H1293" s="40" t="s">
        <v>10020</v>
      </c>
      <c r="I1293" s="39">
        <v>2</v>
      </c>
      <c r="J1293" s="68">
        <v>44806</v>
      </c>
    </row>
    <row r="1294" spans="4:10" ht="15.6" customHeight="1">
      <c r="D1294" s="38">
        <v>1292</v>
      </c>
      <c r="E1294" s="39">
        <v>2573</v>
      </c>
      <c r="F1294" s="40" t="s">
        <v>11975</v>
      </c>
      <c r="G1294" s="40" t="s">
        <v>9945</v>
      </c>
      <c r="H1294" s="40" t="s">
        <v>11939</v>
      </c>
      <c r="I1294" s="39">
        <v>2</v>
      </c>
      <c r="J1294" s="68">
        <v>44806</v>
      </c>
    </row>
    <row r="1295" spans="4:10" ht="15.6" customHeight="1">
      <c r="D1295" s="38">
        <v>1293</v>
      </c>
      <c r="E1295" s="39">
        <v>4429</v>
      </c>
      <c r="F1295" s="40" t="s">
        <v>11976</v>
      </c>
      <c r="G1295" s="40" t="s">
        <v>9945</v>
      </c>
      <c r="H1295" s="40" t="s">
        <v>11939</v>
      </c>
      <c r="I1295" s="39">
        <v>2</v>
      </c>
      <c r="J1295" s="68">
        <v>44806</v>
      </c>
    </row>
    <row r="1296" spans="4:10" ht="15.6" customHeight="1">
      <c r="D1296" s="38">
        <v>1294</v>
      </c>
      <c r="E1296" s="39">
        <v>4966</v>
      </c>
      <c r="F1296" s="40" t="s">
        <v>11977</v>
      </c>
      <c r="G1296" s="40" t="s">
        <v>9945</v>
      </c>
      <c r="H1296" s="40" t="s">
        <v>11939</v>
      </c>
      <c r="I1296" s="39">
        <v>2</v>
      </c>
      <c r="J1296" s="68">
        <v>44806</v>
      </c>
    </row>
    <row r="1297" spans="4:10" ht="15.6" customHeight="1">
      <c r="D1297" s="38">
        <v>1295</v>
      </c>
      <c r="E1297" s="39">
        <v>4988</v>
      </c>
      <c r="F1297" s="40" t="s">
        <v>10557</v>
      </c>
      <c r="G1297" s="40" t="s">
        <v>9963</v>
      </c>
      <c r="H1297" s="40" t="s">
        <v>11978</v>
      </c>
      <c r="I1297" s="39">
        <v>2</v>
      </c>
      <c r="J1297" s="68">
        <v>44806</v>
      </c>
    </row>
    <row r="1298" spans="4:10" ht="15.6" customHeight="1">
      <c r="D1298" s="38">
        <v>1296</v>
      </c>
      <c r="E1298" s="39">
        <v>4358</v>
      </c>
      <c r="F1298" s="40" t="s">
        <v>11979</v>
      </c>
      <c r="G1298" s="40" t="s">
        <v>9963</v>
      </c>
      <c r="H1298" s="40" t="s">
        <v>11978</v>
      </c>
      <c r="I1298" s="39">
        <v>2</v>
      </c>
      <c r="J1298" s="68">
        <v>44806</v>
      </c>
    </row>
    <row r="1299" spans="4:10" ht="15.6" customHeight="1">
      <c r="D1299" s="38">
        <v>1297</v>
      </c>
      <c r="E1299" s="39">
        <v>4699</v>
      </c>
      <c r="F1299" s="40" t="s">
        <v>11980</v>
      </c>
      <c r="G1299" s="40" t="s">
        <v>9936</v>
      </c>
      <c r="H1299" s="40" t="s">
        <v>10181</v>
      </c>
      <c r="I1299" s="39">
        <v>3</v>
      </c>
      <c r="J1299" s="68">
        <v>44806</v>
      </c>
    </row>
    <row r="1300" spans="4:10" ht="15.6" customHeight="1">
      <c r="D1300" s="38">
        <v>1298</v>
      </c>
      <c r="E1300" s="39">
        <v>3952</v>
      </c>
      <c r="F1300" s="40" t="s">
        <v>11981</v>
      </c>
      <c r="G1300" s="40" t="s">
        <v>9973</v>
      </c>
      <c r="H1300" s="40" t="s">
        <v>10745</v>
      </c>
      <c r="I1300" s="39">
        <v>3</v>
      </c>
      <c r="J1300" s="68">
        <v>44806</v>
      </c>
    </row>
    <row r="1301" spans="4:10" ht="15.6" customHeight="1">
      <c r="D1301" s="38">
        <v>1299</v>
      </c>
      <c r="E1301" s="39">
        <v>4639</v>
      </c>
      <c r="F1301" s="40" t="s">
        <v>11982</v>
      </c>
      <c r="G1301" s="40" t="s">
        <v>9973</v>
      </c>
      <c r="H1301" s="40" t="s">
        <v>10232</v>
      </c>
      <c r="I1301" s="39">
        <v>3</v>
      </c>
      <c r="J1301" s="68">
        <v>44806</v>
      </c>
    </row>
    <row r="1302" spans="4:10" ht="15.6" customHeight="1">
      <c r="D1302" s="38">
        <v>1300</v>
      </c>
      <c r="E1302" s="39">
        <v>4726</v>
      </c>
      <c r="F1302" s="40" t="s">
        <v>11983</v>
      </c>
      <c r="G1302" s="40" t="s">
        <v>9915</v>
      </c>
      <c r="H1302" s="40" t="s">
        <v>10357</v>
      </c>
      <c r="I1302" s="39">
        <v>3</v>
      </c>
      <c r="J1302" s="68">
        <v>44809</v>
      </c>
    </row>
    <row r="1303" spans="4:10" ht="15.6" customHeight="1">
      <c r="D1303" s="38">
        <v>1301</v>
      </c>
      <c r="E1303" s="39">
        <v>4473</v>
      </c>
      <c r="F1303" s="40" t="s">
        <v>11984</v>
      </c>
      <c r="G1303" s="40" t="s">
        <v>9915</v>
      </c>
      <c r="H1303" s="40" t="s">
        <v>10357</v>
      </c>
      <c r="I1303" s="39">
        <v>2</v>
      </c>
      <c r="J1303" s="68">
        <v>44809</v>
      </c>
    </row>
    <row r="1304" spans="4:10" ht="15.6" customHeight="1">
      <c r="D1304" s="38">
        <v>1302</v>
      </c>
      <c r="E1304" s="39">
        <v>3359</v>
      </c>
      <c r="F1304" s="40" t="s">
        <v>11985</v>
      </c>
      <c r="G1304" s="40" t="s">
        <v>8680</v>
      </c>
      <c r="H1304" s="40" t="s">
        <v>7</v>
      </c>
      <c r="I1304" s="39">
        <v>3</v>
      </c>
      <c r="J1304" s="68">
        <v>44809</v>
      </c>
    </row>
    <row r="1305" spans="4:10" ht="15.6" customHeight="1">
      <c r="D1305" s="38">
        <v>1303</v>
      </c>
      <c r="E1305" s="39">
        <v>3642</v>
      </c>
      <c r="F1305" s="40" t="s">
        <v>11986</v>
      </c>
      <c r="G1305" s="40" t="s">
        <v>9945</v>
      </c>
      <c r="H1305" s="40" t="s">
        <v>11062</v>
      </c>
      <c r="I1305" s="39">
        <v>2</v>
      </c>
      <c r="J1305" s="68">
        <v>44809</v>
      </c>
    </row>
    <row r="1306" spans="4:10" ht="15.6" customHeight="1">
      <c r="D1306" s="38">
        <v>1304</v>
      </c>
      <c r="E1306" s="39">
        <v>4925</v>
      </c>
      <c r="F1306" s="40" t="s">
        <v>11987</v>
      </c>
      <c r="G1306" s="40" t="s">
        <v>9945</v>
      </c>
      <c r="H1306" s="40" t="s">
        <v>11062</v>
      </c>
      <c r="I1306" s="39">
        <v>2</v>
      </c>
      <c r="J1306" s="68">
        <v>44809</v>
      </c>
    </row>
    <row r="1307" spans="4:10" ht="15.6" customHeight="1">
      <c r="D1307" s="38">
        <v>1305</v>
      </c>
      <c r="E1307" s="39">
        <v>4953</v>
      </c>
      <c r="F1307" s="40" t="s">
        <v>11988</v>
      </c>
      <c r="G1307" s="40" t="s">
        <v>9936</v>
      </c>
      <c r="H1307" s="40" t="s">
        <v>10181</v>
      </c>
      <c r="I1307" s="39">
        <v>3</v>
      </c>
      <c r="J1307" s="68">
        <v>44809</v>
      </c>
    </row>
    <row r="1308" spans="4:10" ht="15.6" customHeight="1">
      <c r="D1308" s="38">
        <v>1306</v>
      </c>
      <c r="E1308" s="39">
        <v>4377</v>
      </c>
      <c r="F1308" s="40" t="s">
        <v>11989</v>
      </c>
      <c r="G1308" s="40" t="s">
        <v>9973</v>
      </c>
      <c r="H1308" s="40" t="s">
        <v>11000</v>
      </c>
      <c r="I1308" s="39">
        <v>2</v>
      </c>
      <c r="J1308" s="68">
        <v>44809</v>
      </c>
    </row>
    <row r="1309" spans="4:10" ht="15.6" customHeight="1">
      <c r="D1309" s="38">
        <v>1307</v>
      </c>
      <c r="E1309" s="39">
        <v>3982</v>
      </c>
      <c r="F1309" s="40" t="s">
        <v>11990</v>
      </c>
      <c r="G1309" s="40" t="s">
        <v>9973</v>
      </c>
      <c r="H1309" s="40" t="s">
        <v>11583</v>
      </c>
      <c r="I1309" s="39">
        <v>2</v>
      </c>
      <c r="J1309" s="68">
        <v>44809</v>
      </c>
    </row>
    <row r="1310" spans="4:10" ht="15.6" customHeight="1">
      <c r="D1310" s="38">
        <v>1308</v>
      </c>
      <c r="E1310" s="39">
        <v>4803</v>
      </c>
      <c r="F1310" s="40" t="s">
        <v>11991</v>
      </c>
      <c r="G1310" s="40" t="s">
        <v>9915</v>
      </c>
      <c r="H1310" s="40" t="s">
        <v>10357</v>
      </c>
      <c r="I1310" s="39">
        <v>2</v>
      </c>
      <c r="J1310" s="68">
        <v>44810</v>
      </c>
    </row>
    <row r="1311" spans="4:10" ht="15.6" customHeight="1">
      <c r="D1311" s="38">
        <v>1309</v>
      </c>
      <c r="E1311" s="39">
        <v>4513</v>
      </c>
      <c r="F1311" s="40" t="s">
        <v>11992</v>
      </c>
      <c r="G1311" s="40" t="s">
        <v>9915</v>
      </c>
      <c r="H1311" s="40" t="s">
        <v>10357</v>
      </c>
      <c r="I1311" s="39">
        <v>2</v>
      </c>
      <c r="J1311" s="68">
        <v>44810</v>
      </c>
    </row>
    <row r="1312" spans="4:10" ht="15.6" customHeight="1">
      <c r="D1312" s="38">
        <v>1310</v>
      </c>
      <c r="E1312" s="39">
        <v>3752</v>
      </c>
      <c r="F1312" s="40" t="s">
        <v>11993</v>
      </c>
      <c r="G1312" s="40" t="s">
        <v>8680</v>
      </c>
      <c r="H1312" s="40" t="s">
        <v>14</v>
      </c>
      <c r="I1312" s="39">
        <v>3</v>
      </c>
      <c r="J1312" s="68">
        <v>44810</v>
      </c>
    </row>
    <row r="1313" spans="4:10" ht="15.6" customHeight="1">
      <c r="D1313" s="38">
        <v>1311</v>
      </c>
      <c r="E1313" s="39">
        <v>3767</v>
      </c>
      <c r="F1313" s="40" t="s">
        <v>11994</v>
      </c>
      <c r="G1313" s="40" t="s">
        <v>8680</v>
      </c>
      <c r="H1313" s="40" t="s">
        <v>9984</v>
      </c>
      <c r="I1313" s="39">
        <v>2</v>
      </c>
      <c r="J1313" s="68">
        <v>44810</v>
      </c>
    </row>
    <row r="1314" spans="4:10" ht="15.6" customHeight="1">
      <c r="D1314" s="38">
        <v>1312</v>
      </c>
      <c r="E1314" s="39">
        <v>4385</v>
      </c>
      <c r="F1314" s="40" t="s">
        <v>11995</v>
      </c>
      <c r="G1314" s="40" t="s">
        <v>9945</v>
      </c>
      <c r="H1314" s="40" t="s">
        <v>11062</v>
      </c>
      <c r="I1314" s="39">
        <v>2</v>
      </c>
      <c r="J1314" s="68">
        <v>44810</v>
      </c>
    </row>
    <row r="1315" spans="4:10" ht="15.6" customHeight="1">
      <c r="D1315" s="38">
        <v>1313</v>
      </c>
      <c r="E1315" s="39">
        <v>4874</v>
      </c>
      <c r="F1315" s="40" t="s">
        <v>11996</v>
      </c>
      <c r="G1315" s="40" t="s">
        <v>9945</v>
      </c>
      <c r="H1315" s="40" t="s">
        <v>11062</v>
      </c>
      <c r="I1315" s="39">
        <v>2</v>
      </c>
      <c r="J1315" s="68">
        <v>44810</v>
      </c>
    </row>
    <row r="1316" spans="4:10" ht="15.6" customHeight="1">
      <c r="D1316" s="38">
        <v>1314</v>
      </c>
      <c r="E1316" s="39">
        <v>2311</v>
      </c>
      <c r="F1316" s="40" t="s">
        <v>11997</v>
      </c>
      <c r="G1316" s="40" t="s">
        <v>9945</v>
      </c>
      <c r="H1316" s="40" t="s">
        <v>11062</v>
      </c>
      <c r="I1316" s="39">
        <v>2</v>
      </c>
      <c r="J1316" s="68">
        <v>44810</v>
      </c>
    </row>
    <row r="1317" spans="4:10" ht="15.6" customHeight="1">
      <c r="D1317" s="38">
        <v>1315</v>
      </c>
      <c r="E1317" s="39">
        <v>4783</v>
      </c>
      <c r="F1317" s="40" t="s">
        <v>11998</v>
      </c>
      <c r="G1317" s="40" t="s">
        <v>9936</v>
      </c>
      <c r="H1317" s="40" t="s">
        <v>10346</v>
      </c>
      <c r="I1317" s="39">
        <v>3</v>
      </c>
      <c r="J1317" s="68">
        <v>44810</v>
      </c>
    </row>
    <row r="1318" spans="4:10" ht="15.6" customHeight="1">
      <c r="D1318" s="38">
        <v>1316</v>
      </c>
      <c r="E1318" s="39">
        <v>3960</v>
      </c>
      <c r="F1318" s="40" t="s">
        <v>11999</v>
      </c>
      <c r="G1318" s="40" t="s">
        <v>9936</v>
      </c>
      <c r="H1318" s="40" t="s">
        <v>10102</v>
      </c>
      <c r="I1318" s="39">
        <v>3</v>
      </c>
      <c r="J1318" s="68">
        <v>44810</v>
      </c>
    </row>
    <row r="1319" spans="4:10" ht="15.6" customHeight="1">
      <c r="D1319" s="38">
        <v>1317</v>
      </c>
      <c r="E1319" s="39">
        <v>4403</v>
      </c>
      <c r="F1319" s="40" t="s">
        <v>12000</v>
      </c>
      <c r="G1319" s="40" t="s">
        <v>10049</v>
      </c>
      <c r="H1319" s="40" t="s">
        <v>11704</v>
      </c>
      <c r="I1319" s="39">
        <v>2</v>
      </c>
      <c r="J1319" s="68">
        <v>44810</v>
      </c>
    </row>
    <row r="1320" spans="4:10" ht="15.6" customHeight="1">
      <c r="D1320" s="38">
        <v>1318</v>
      </c>
      <c r="E1320" s="39">
        <v>2196</v>
      </c>
      <c r="F1320" s="40" t="s">
        <v>12001</v>
      </c>
      <c r="G1320" s="40" t="s">
        <v>10049</v>
      </c>
      <c r="H1320" s="40" t="s">
        <v>11706</v>
      </c>
      <c r="I1320" s="39">
        <v>2</v>
      </c>
      <c r="J1320" s="68">
        <v>44810</v>
      </c>
    </row>
    <row r="1321" spans="4:10" ht="15.6" customHeight="1">
      <c r="D1321" s="38">
        <v>1319</v>
      </c>
      <c r="E1321" s="39">
        <v>4936</v>
      </c>
      <c r="F1321" s="40" t="s">
        <v>10575</v>
      </c>
      <c r="G1321" s="40" t="s">
        <v>9915</v>
      </c>
      <c r="H1321" s="40" t="s">
        <v>10357</v>
      </c>
      <c r="I1321" s="39">
        <v>2</v>
      </c>
      <c r="J1321" s="68">
        <v>44811</v>
      </c>
    </row>
    <row r="1322" spans="4:10" ht="15.6" customHeight="1">
      <c r="D1322" s="38">
        <v>1320</v>
      </c>
      <c r="E1322" s="39">
        <v>3257</v>
      </c>
      <c r="F1322" s="40" t="s">
        <v>12002</v>
      </c>
      <c r="G1322" s="40" t="s">
        <v>9915</v>
      </c>
      <c r="H1322" s="40" t="s">
        <v>8174</v>
      </c>
      <c r="I1322" s="39">
        <v>3</v>
      </c>
      <c r="J1322" s="68">
        <v>44811</v>
      </c>
    </row>
    <row r="1323" spans="4:10" ht="15.6" customHeight="1">
      <c r="D1323" s="38">
        <v>1321</v>
      </c>
      <c r="E1323" s="39">
        <v>3630</v>
      </c>
      <c r="F1323" s="40" t="s">
        <v>12003</v>
      </c>
      <c r="G1323" s="40" t="s">
        <v>9915</v>
      </c>
      <c r="H1323" s="40" t="s">
        <v>8174</v>
      </c>
      <c r="I1323" s="39">
        <v>2</v>
      </c>
      <c r="J1323" s="68">
        <v>44811</v>
      </c>
    </row>
    <row r="1324" spans="4:10" ht="15.6" customHeight="1">
      <c r="D1324" s="38">
        <v>1322</v>
      </c>
      <c r="E1324" s="39">
        <v>2667</v>
      </c>
      <c r="F1324" s="40" t="s">
        <v>12004</v>
      </c>
      <c r="G1324" s="40" t="s">
        <v>9945</v>
      </c>
      <c r="H1324" s="40" t="s">
        <v>11939</v>
      </c>
      <c r="I1324" s="39">
        <v>2</v>
      </c>
      <c r="J1324" s="68">
        <v>44811</v>
      </c>
    </row>
    <row r="1325" spans="4:10" ht="15.6" customHeight="1">
      <c r="D1325" s="38">
        <v>1323</v>
      </c>
      <c r="E1325" s="39">
        <v>3061</v>
      </c>
      <c r="F1325" s="40" t="s">
        <v>12005</v>
      </c>
      <c r="G1325" s="40" t="s">
        <v>9945</v>
      </c>
      <c r="H1325" s="40" t="s">
        <v>11060</v>
      </c>
      <c r="I1325" s="39">
        <v>2</v>
      </c>
      <c r="J1325" s="68">
        <v>44811</v>
      </c>
    </row>
    <row r="1326" spans="4:10" ht="15.6" customHeight="1">
      <c r="D1326" s="38">
        <v>1324</v>
      </c>
      <c r="E1326" s="39">
        <v>2818</v>
      </c>
      <c r="F1326" s="40" t="s">
        <v>12006</v>
      </c>
      <c r="G1326" s="40" t="s">
        <v>9945</v>
      </c>
      <c r="H1326" s="40" t="s">
        <v>11060</v>
      </c>
      <c r="I1326" s="39">
        <v>2</v>
      </c>
      <c r="J1326" s="68">
        <v>44811</v>
      </c>
    </row>
    <row r="1327" spans="4:10" ht="15.6" customHeight="1">
      <c r="D1327" s="38">
        <v>1325</v>
      </c>
      <c r="E1327" s="39">
        <v>3305</v>
      </c>
      <c r="F1327" s="40" t="s">
        <v>12007</v>
      </c>
      <c r="G1327" s="40" t="s">
        <v>9936</v>
      </c>
      <c r="H1327" s="40" t="s">
        <v>10912</v>
      </c>
      <c r="I1327" s="39">
        <v>3</v>
      </c>
      <c r="J1327" s="68">
        <v>44811</v>
      </c>
    </row>
    <row r="1328" spans="4:10" ht="15.6" customHeight="1">
      <c r="D1328" s="38">
        <v>1326</v>
      </c>
      <c r="E1328" s="39">
        <v>4423</v>
      </c>
      <c r="F1328" s="40" t="s">
        <v>12008</v>
      </c>
      <c r="G1328" s="40" t="s">
        <v>9936</v>
      </c>
      <c r="H1328" s="40" t="s">
        <v>11052</v>
      </c>
      <c r="I1328" s="39">
        <v>2</v>
      </c>
      <c r="J1328" s="68">
        <v>44811</v>
      </c>
    </row>
    <row r="1329" spans="4:10" ht="15.6" customHeight="1">
      <c r="D1329" s="38">
        <v>1327</v>
      </c>
      <c r="E1329" s="39">
        <v>4655</v>
      </c>
      <c r="F1329" s="40" t="s">
        <v>12009</v>
      </c>
      <c r="G1329" s="40" t="s">
        <v>9973</v>
      </c>
      <c r="H1329" s="40" t="s">
        <v>11237</v>
      </c>
      <c r="I1329" s="39">
        <v>2</v>
      </c>
      <c r="J1329" s="68">
        <v>44811</v>
      </c>
    </row>
    <row r="1330" spans="4:10" ht="15.6" customHeight="1">
      <c r="D1330" s="38">
        <v>1328</v>
      </c>
      <c r="E1330" s="39">
        <v>3712</v>
      </c>
      <c r="F1330" s="40" t="s">
        <v>12010</v>
      </c>
      <c r="G1330" s="40" t="s">
        <v>9973</v>
      </c>
      <c r="H1330" s="40" t="s">
        <v>11237</v>
      </c>
      <c r="I1330" s="39">
        <v>2</v>
      </c>
      <c r="J1330" s="68">
        <v>44811</v>
      </c>
    </row>
    <row r="1331" spans="4:10" ht="15.6" customHeight="1">
      <c r="D1331" s="38">
        <v>1329</v>
      </c>
      <c r="E1331" s="39">
        <v>4648</v>
      </c>
      <c r="F1331" s="40" t="s">
        <v>12011</v>
      </c>
      <c r="G1331" s="40" t="s">
        <v>9973</v>
      </c>
      <c r="H1331" s="40" t="s">
        <v>11000</v>
      </c>
      <c r="I1331" s="39">
        <v>2</v>
      </c>
      <c r="J1331" s="68">
        <v>44812</v>
      </c>
    </row>
    <row r="1332" spans="4:10" ht="15.6" customHeight="1">
      <c r="D1332" s="38">
        <v>1330</v>
      </c>
      <c r="E1332" s="39">
        <v>4751</v>
      </c>
      <c r="F1332" s="40" t="s">
        <v>12012</v>
      </c>
      <c r="G1332" s="40" t="s">
        <v>9973</v>
      </c>
      <c r="H1332" s="40" t="s">
        <v>11000</v>
      </c>
      <c r="I1332" s="39">
        <v>2</v>
      </c>
      <c r="J1332" s="68">
        <v>44812</v>
      </c>
    </row>
    <row r="1333" spans="4:10" ht="15.6" customHeight="1">
      <c r="D1333" s="38">
        <v>1331</v>
      </c>
      <c r="E1333" s="39">
        <v>4168</v>
      </c>
      <c r="F1333" s="40" t="s">
        <v>12013</v>
      </c>
      <c r="G1333" s="40" t="s">
        <v>9915</v>
      </c>
      <c r="H1333" s="40" t="s">
        <v>11192</v>
      </c>
      <c r="I1333" s="39">
        <v>2</v>
      </c>
      <c r="J1333" s="68">
        <v>44812</v>
      </c>
    </row>
    <row r="1334" spans="4:10" ht="15.6" customHeight="1">
      <c r="D1334" s="38">
        <v>1332</v>
      </c>
      <c r="E1334" s="39">
        <v>4556</v>
      </c>
      <c r="F1334" s="40" t="s">
        <v>12014</v>
      </c>
      <c r="G1334" s="40" t="s">
        <v>9915</v>
      </c>
      <c r="H1334" s="40" t="s">
        <v>11192</v>
      </c>
      <c r="I1334" s="39">
        <v>3</v>
      </c>
      <c r="J1334" s="68">
        <v>44812</v>
      </c>
    </row>
    <row r="1335" spans="4:10" ht="15.6" customHeight="1">
      <c r="D1335" s="38">
        <v>1333</v>
      </c>
      <c r="E1335" s="39">
        <v>4878</v>
      </c>
      <c r="F1335" s="40" t="s">
        <v>12015</v>
      </c>
      <c r="G1335" s="40" t="s">
        <v>9915</v>
      </c>
      <c r="H1335" s="40" t="s">
        <v>8173</v>
      </c>
      <c r="I1335" s="39">
        <v>2</v>
      </c>
      <c r="J1335" s="68">
        <v>44812</v>
      </c>
    </row>
    <row r="1336" spans="4:10" ht="15.6" customHeight="1">
      <c r="D1336" s="38">
        <v>1334</v>
      </c>
      <c r="E1336" s="39">
        <v>3896</v>
      </c>
      <c r="F1336" s="40" t="s">
        <v>10681</v>
      </c>
      <c r="G1336" s="40" t="s">
        <v>8680</v>
      </c>
      <c r="H1336" s="40" t="s">
        <v>10</v>
      </c>
      <c r="I1336" s="39">
        <v>3</v>
      </c>
      <c r="J1336" s="68">
        <v>44812</v>
      </c>
    </row>
    <row r="1337" spans="4:10" ht="15.6" customHeight="1">
      <c r="D1337" s="38">
        <v>1335</v>
      </c>
      <c r="E1337" s="39">
        <v>4868</v>
      </c>
      <c r="F1337" s="40" t="s">
        <v>12016</v>
      </c>
      <c r="G1337" s="40" t="s">
        <v>9945</v>
      </c>
      <c r="H1337" s="40" t="s">
        <v>11060</v>
      </c>
      <c r="I1337" s="39">
        <v>2</v>
      </c>
      <c r="J1337" s="68">
        <v>44812</v>
      </c>
    </row>
    <row r="1338" spans="4:10" ht="15.6" customHeight="1">
      <c r="D1338" s="38">
        <v>1336</v>
      </c>
      <c r="E1338" s="39">
        <v>2557</v>
      </c>
      <c r="F1338" s="40" t="s">
        <v>12017</v>
      </c>
      <c r="G1338" s="40" t="s">
        <v>9936</v>
      </c>
      <c r="H1338" s="40" t="s">
        <v>9937</v>
      </c>
      <c r="I1338" s="39">
        <v>2</v>
      </c>
      <c r="J1338" s="68">
        <v>44812</v>
      </c>
    </row>
    <row r="1339" spans="4:10" ht="15.6" customHeight="1">
      <c r="D1339" s="38">
        <v>1337</v>
      </c>
      <c r="E1339" s="39">
        <v>2990</v>
      </c>
      <c r="F1339" s="40" t="s">
        <v>12018</v>
      </c>
      <c r="G1339" s="40" t="s">
        <v>9945</v>
      </c>
      <c r="H1339" s="40" t="s">
        <v>11060</v>
      </c>
      <c r="I1339" s="39">
        <v>2</v>
      </c>
      <c r="J1339" s="68">
        <v>44812</v>
      </c>
    </row>
    <row r="1340" spans="4:10" ht="15.6" customHeight="1">
      <c r="D1340" s="38">
        <v>1338</v>
      </c>
      <c r="E1340" s="39">
        <v>4504</v>
      </c>
      <c r="F1340" s="40" t="s">
        <v>12019</v>
      </c>
      <c r="G1340" s="40" t="s">
        <v>9945</v>
      </c>
      <c r="H1340" s="40" t="s">
        <v>11060</v>
      </c>
      <c r="I1340" s="39">
        <v>2</v>
      </c>
      <c r="J1340" s="68">
        <v>44812</v>
      </c>
    </row>
    <row r="1341" spans="4:10" ht="15.6" customHeight="1">
      <c r="D1341" s="38">
        <v>1339</v>
      </c>
      <c r="E1341" s="39">
        <v>4681</v>
      </c>
      <c r="F1341" s="40" t="s">
        <v>12020</v>
      </c>
      <c r="G1341" s="40" t="s">
        <v>9945</v>
      </c>
      <c r="H1341" s="40" t="s">
        <v>11939</v>
      </c>
      <c r="I1341" s="39">
        <v>2</v>
      </c>
      <c r="J1341" s="68">
        <v>44816</v>
      </c>
    </row>
    <row r="1342" spans="4:10" ht="15.6" customHeight="1">
      <c r="D1342" s="38">
        <v>1340</v>
      </c>
      <c r="E1342" s="39">
        <v>2959</v>
      </c>
      <c r="F1342" s="40" t="s">
        <v>9924</v>
      </c>
      <c r="G1342" s="40" t="s">
        <v>9945</v>
      </c>
      <c r="H1342" s="40" t="s">
        <v>11939</v>
      </c>
      <c r="I1342" s="39">
        <v>2</v>
      </c>
      <c r="J1342" s="68">
        <v>44816</v>
      </c>
    </row>
    <row r="1343" spans="4:10" ht="15.6" customHeight="1">
      <c r="D1343" s="38">
        <v>1341</v>
      </c>
      <c r="E1343" s="39">
        <v>3760</v>
      </c>
      <c r="F1343" s="40" t="s">
        <v>12021</v>
      </c>
      <c r="G1343" s="40" t="s">
        <v>9915</v>
      </c>
      <c r="H1343" s="40" t="s">
        <v>10413</v>
      </c>
      <c r="I1343" s="39">
        <v>3</v>
      </c>
      <c r="J1343" s="68">
        <v>44816</v>
      </c>
    </row>
    <row r="1344" spans="4:10" ht="15.6" customHeight="1">
      <c r="D1344" s="38">
        <v>1342</v>
      </c>
      <c r="E1344" s="39">
        <v>4256</v>
      </c>
      <c r="F1344" s="40" t="s">
        <v>10570</v>
      </c>
      <c r="G1344" s="40" t="s">
        <v>8680</v>
      </c>
      <c r="H1344" s="40" t="s">
        <v>11</v>
      </c>
      <c r="I1344" s="39">
        <v>3</v>
      </c>
      <c r="J1344" s="68">
        <v>44816</v>
      </c>
    </row>
    <row r="1345" spans="4:10" ht="15.6" customHeight="1">
      <c r="D1345" s="38">
        <v>1343</v>
      </c>
      <c r="E1345" s="69">
        <v>2718</v>
      </c>
      <c r="F1345" s="70" t="s">
        <v>12022</v>
      </c>
      <c r="G1345" s="40" t="s">
        <v>9945</v>
      </c>
      <c r="H1345" s="40" t="s">
        <v>11060</v>
      </c>
      <c r="I1345" s="39">
        <v>2</v>
      </c>
      <c r="J1345" s="68">
        <v>44816</v>
      </c>
    </row>
    <row r="1346" spans="4:10" ht="15.6" customHeight="1">
      <c r="D1346" s="38">
        <v>1344</v>
      </c>
      <c r="E1346" s="39">
        <v>4056</v>
      </c>
      <c r="F1346" s="40" t="s">
        <v>12023</v>
      </c>
      <c r="G1346" s="40" t="s">
        <v>9936</v>
      </c>
      <c r="H1346" s="40" t="s">
        <v>11592</v>
      </c>
      <c r="I1346" s="39">
        <v>3</v>
      </c>
      <c r="J1346" s="68">
        <v>44816</v>
      </c>
    </row>
    <row r="1347" spans="4:10" ht="15.6" customHeight="1">
      <c r="D1347" s="38">
        <v>1345</v>
      </c>
      <c r="E1347" s="39">
        <v>2396</v>
      </c>
      <c r="F1347" s="40" t="s">
        <v>12024</v>
      </c>
      <c r="G1347" s="40" t="s">
        <v>9936</v>
      </c>
      <c r="H1347" s="40" t="s">
        <v>11432</v>
      </c>
      <c r="I1347" s="39">
        <v>2</v>
      </c>
      <c r="J1347" s="68">
        <v>44816</v>
      </c>
    </row>
    <row r="1348" spans="4:10" ht="15.6" customHeight="1">
      <c r="D1348" s="38">
        <v>1346</v>
      </c>
      <c r="E1348" s="39">
        <v>4428</v>
      </c>
      <c r="F1348" s="40" t="s">
        <v>12025</v>
      </c>
      <c r="G1348" s="40" t="s">
        <v>10049</v>
      </c>
      <c r="H1348" s="40" t="s">
        <v>11558</v>
      </c>
      <c r="I1348" s="39">
        <v>3</v>
      </c>
      <c r="J1348" s="68">
        <v>44816</v>
      </c>
    </row>
    <row r="1349" spans="4:10" ht="15.6" customHeight="1">
      <c r="D1349" s="38">
        <v>1347</v>
      </c>
      <c r="E1349" s="39">
        <v>4488</v>
      </c>
      <c r="F1349" s="40" t="s">
        <v>12026</v>
      </c>
      <c r="G1349" s="40" t="s">
        <v>10049</v>
      </c>
      <c r="H1349" s="40" t="s">
        <v>10061</v>
      </c>
      <c r="I1349" s="39">
        <v>2</v>
      </c>
      <c r="J1349" s="68">
        <v>44816</v>
      </c>
    </row>
    <row r="1350" spans="4:10" ht="15.6" customHeight="1">
      <c r="D1350" s="38">
        <v>1348</v>
      </c>
      <c r="E1350" s="39">
        <v>4713</v>
      </c>
      <c r="F1350" s="40" t="s">
        <v>12027</v>
      </c>
      <c r="G1350" s="40" t="s">
        <v>10049</v>
      </c>
      <c r="H1350" s="40" t="s">
        <v>10061</v>
      </c>
      <c r="I1350" s="39">
        <v>2</v>
      </c>
      <c r="J1350" s="68">
        <v>44816</v>
      </c>
    </row>
    <row r="1351" spans="4:10" ht="15.6" customHeight="1">
      <c r="D1351" s="38">
        <v>1349</v>
      </c>
      <c r="E1351" s="39">
        <v>4468</v>
      </c>
      <c r="F1351" s="40" t="s">
        <v>12028</v>
      </c>
      <c r="G1351" s="40" t="s">
        <v>9915</v>
      </c>
      <c r="H1351" s="40" t="s">
        <v>8174</v>
      </c>
      <c r="I1351" s="39">
        <v>2</v>
      </c>
      <c r="J1351" s="68">
        <v>44817</v>
      </c>
    </row>
    <row r="1352" spans="4:10" ht="15.6" customHeight="1">
      <c r="D1352" s="38">
        <v>1350</v>
      </c>
      <c r="E1352" s="39">
        <v>4320</v>
      </c>
      <c r="F1352" s="40" t="s">
        <v>12029</v>
      </c>
      <c r="G1352" s="40" t="s">
        <v>9915</v>
      </c>
      <c r="H1352" s="40" t="s">
        <v>8174</v>
      </c>
      <c r="I1352" s="39">
        <v>2</v>
      </c>
      <c r="J1352" s="68">
        <v>44817</v>
      </c>
    </row>
    <row r="1353" spans="4:10" ht="15.6" customHeight="1">
      <c r="D1353" s="38">
        <v>1351</v>
      </c>
      <c r="E1353" s="69">
        <v>4980</v>
      </c>
      <c r="F1353" s="70" t="s">
        <v>12030</v>
      </c>
      <c r="G1353" s="40" t="s">
        <v>9945</v>
      </c>
      <c r="H1353" s="40" t="s">
        <v>11060</v>
      </c>
      <c r="I1353" s="39">
        <v>2</v>
      </c>
      <c r="J1353" s="68">
        <v>44817</v>
      </c>
    </row>
    <row r="1354" spans="4:10" ht="15.6" customHeight="1">
      <c r="D1354" s="38">
        <v>1352</v>
      </c>
      <c r="E1354" s="39">
        <v>3132</v>
      </c>
      <c r="F1354" s="40" t="s">
        <v>12031</v>
      </c>
      <c r="G1354" s="40" t="s">
        <v>9945</v>
      </c>
      <c r="H1354" s="40" t="s">
        <v>11060</v>
      </c>
      <c r="I1354" s="39">
        <v>2</v>
      </c>
      <c r="J1354" s="68">
        <v>44817</v>
      </c>
    </row>
    <row r="1355" spans="4:10" ht="15.6" customHeight="1">
      <c r="D1355" s="38">
        <v>1353</v>
      </c>
      <c r="E1355" s="39">
        <v>3125</v>
      </c>
      <c r="F1355" s="40" t="s">
        <v>12032</v>
      </c>
      <c r="G1355" s="40" t="s">
        <v>9945</v>
      </c>
      <c r="H1355" s="40" t="s">
        <v>11060</v>
      </c>
      <c r="I1355" s="39">
        <v>2</v>
      </c>
      <c r="J1355" s="68">
        <v>44817</v>
      </c>
    </row>
    <row r="1356" spans="4:10" ht="15.6" customHeight="1">
      <c r="D1356" s="38">
        <v>1354</v>
      </c>
      <c r="E1356" s="39">
        <v>4152</v>
      </c>
      <c r="F1356" s="40" t="s">
        <v>12033</v>
      </c>
      <c r="G1356" s="40" t="s">
        <v>9936</v>
      </c>
      <c r="H1356" s="40" t="s">
        <v>10063</v>
      </c>
      <c r="I1356" s="39">
        <v>3</v>
      </c>
      <c r="J1356" s="68">
        <v>44817</v>
      </c>
    </row>
    <row r="1357" spans="4:10" ht="15.6" customHeight="1">
      <c r="D1357" s="38">
        <v>1355</v>
      </c>
      <c r="E1357" s="39">
        <v>4391</v>
      </c>
      <c r="F1357" s="40" t="s">
        <v>12034</v>
      </c>
      <c r="G1357" s="40" t="s">
        <v>9936</v>
      </c>
      <c r="H1357" s="40" t="s">
        <v>11027</v>
      </c>
      <c r="I1357" s="39">
        <v>3</v>
      </c>
      <c r="J1357" s="68">
        <v>44817</v>
      </c>
    </row>
    <row r="1358" spans="4:10" ht="15.6" customHeight="1">
      <c r="D1358" s="38">
        <v>1356</v>
      </c>
      <c r="E1358" s="39">
        <v>3823</v>
      </c>
      <c r="F1358" s="40" t="s">
        <v>12035</v>
      </c>
      <c r="G1358" s="40" t="s">
        <v>10049</v>
      </c>
      <c r="H1358" s="40" t="s">
        <v>10061</v>
      </c>
      <c r="I1358" s="39">
        <v>3</v>
      </c>
      <c r="J1358" s="68">
        <v>44817</v>
      </c>
    </row>
    <row r="1359" spans="4:10" ht="15.6" customHeight="1">
      <c r="D1359" s="38">
        <v>1357</v>
      </c>
      <c r="E1359" s="39">
        <v>4930</v>
      </c>
      <c r="F1359" s="40" t="s">
        <v>12036</v>
      </c>
      <c r="G1359" s="40" t="s">
        <v>10049</v>
      </c>
      <c r="H1359" s="40" t="s">
        <v>10061</v>
      </c>
      <c r="I1359" s="39">
        <v>2</v>
      </c>
      <c r="J1359" s="68">
        <v>44817</v>
      </c>
    </row>
    <row r="1360" spans="4:10" ht="15.6" customHeight="1">
      <c r="D1360" s="38">
        <v>1358</v>
      </c>
      <c r="E1360" s="39">
        <v>4378</v>
      </c>
      <c r="F1360" s="40" t="s">
        <v>12037</v>
      </c>
      <c r="G1360" s="40" t="s">
        <v>9973</v>
      </c>
      <c r="H1360" s="40" t="s">
        <v>11000</v>
      </c>
      <c r="I1360" s="39">
        <v>2</v>
      </c>
      <c r="J1360" s="68">
        <v>44818</v>
      </c>
    </row>
    <row r="1361" spans="4:10" ht="15.6" customHeight="1">
      <c r="D1361" s="38">
        <v>1359</v>
      </c>
      <c r="E1361" s="39">
        <v>3951</v>
      </c>
      <c r="F1361" s="40" t="s">
        <v>12038</v>
      </c>
      <c r="G1361" s="40" t="s">
        <v>9915</v>
      </c>
      <c r="H1361" s="40" t="s">
        <v>10413</v>
      </c>
      <c r="I1361" s="39">
        <v>2</v>
      </c>
      <c r="J1361" s="68">
        <v>44818</v>
      </c>
    </row>
    <row r="1362" spans="4:10" ht="15.6" customHeight="1">
      <c r="D1362" s="38">
        <v>1360</v>
      </c>
      <c r="E1362" s="39">
        <v>2397</v>
      </c>
      <c r="F1362" s="40" t="s">
        <v>12039</v>
      </c>
      <c r="G1362" s="40" t="s">
        <v>9915</v>
      </c>
      <c r="H1362" s="40" t="s">
        <v>9916</v>
      </c>
      <c r="I1362" s="39">
        <v>2</v>
      </c>
      <c r="J1362" s="68">
        <v>44818</v>
      </c>
    </row>
    <row r="1363" spans="4:10" ht="15.6" customHeight="1">
      <c r="D1363" s="38">
        <v>1361</v>
      </c>
      <c r="E1363" s="39">
        <v>4103</v>
      </c>
      <c r="F1363" s="40" t="s">
        <v>12040</v>
      </c>
      <c r="G1363" s="40" t="s">
        <v>9915</v>
      </c>
      <c r="H1363" s="40" t="s">
        <v>9916</v>
      </c>
      <c r="I1363" s="39">
        <v>2</v>
      </c>
      <c r="J1363" s="68">
        <v>44818</v>
      </c>
    </row>
    <row r="1364" spans="4:10" ht="15.6" customHeight="1">
      <c r="D1364" s="38">
        <v>1362</v>
      </c>
      <c r="E1364" s="39">
        <v>3751</v>
      </c>
      <c r="F1364" s="40" t="s">
        <v>12041</v>
      </c>
      <c r="G1364" s="40" t="s">
        <v>8680</v>
      </c>
      <c r="H1364" s="40" t="s">
        <v>3</v>
      </c>
      <c r="I1364" s="39">
        <v>2</v>
      </c>
      <c r="J1364" s="68">
        <v>44818</v>
      </c>
    </row>
    <row r="1365" spans="4:10" ht="15.6" customHeight="1">
      <c r="D1365" s="38">
        <v>1363</v>
      </c>
      <c r="E1365" s="39">
        <v>4216</v>
      </c>
      <c r="F1365" s="40" t="s">
        <v>12042</v>
      </c>
      <c r="G1365" s="40" t="s">
        <v>8680</v>
      </c>
      <c r="H1365" s="40" t="s">
        <v>3</v>
      </c>
      <c r="I1365" s="39">
        <v>2</v>
      </c>
      <c r="J1365" s="68">
        <v>44818</v>
      </c>
    </row>
    <row r="1366" spans="4:10" ht="15.6" customHeight="1">
      <c r="D1366" s="38">
        <v>1364</v>
      </c>
      <c r="E1366" s="39">
        <v>3632</v>
      </c>
      <c r="F1366" s="40" t="s">
        <v>12043</v>
      </c>
      <c r="G1366" s="40" t="s">
        <v>9945</v>
      </c>
      <c r="H1366" s="40" t="s">
        <v>11060</v>
      </c>
      <c r="I1366" s="39">
        <v>2</v>
      </c>
      <c r="J1366" s="68">
        <v>44818</v>
      </c>
    </row>
    <row r="1367" spans="4:10" ht="15.6" customHeight="1">
      <c r="D1367" s="38">
        <v>1365</v>
      </c>
      <c r="E1367" s="39">
        <v>4016</v>
      </c>
      <c r="F1367" s="40" t="s">
        <v>12044</v>
      </c>
      <c r="G1367" s="40" t="s">
        <v>9945</v>
      </c>
      <c r="H1367" s="40" t="s">
        <v>11060</v>
      </c>
      <c r="I1367" s="39">
        <v>2</v>
      </c>
      <c r="J1367" s="68">
        <v>44818</v>
      </c>
    </row>
    <row r="1368" spans="4:10" ht="15.6" customHeight="1">
      <c r="D1368" s="38">
        <v>1366</v>
      </c>
      <c r="E1368" s="39">
        <v>4486</v>
      </c>
      <c r="F1368" s="40" t="s">
        <v>12045</v>
      </c>
      <c r="G1368" s="40" t="s">
        <v>9945</v>
      </c>
      <c r="H1368" s="40" t="s">
        <v>11060</v>
      </c>
      <c r="I1368" s="39">
        <v>2</v>
      </c>
      <c r="J1368" s="68">
        <v>44818</v>
      </c>
    </row>
    <row r="1369" spans="4:10" ht="15.6" customHeight="1">
      <c r="D1369" s="38">
        <v>1367</v>
      </c>
      <c r="E1369" s="39">
        <v>4193</v>
      </c>
      <c r="F1369" s="40" t="s">
        <v>10565</v>
      </c>
      <c r="G1369" s="40" t="s">
        <v>9936</v>
      </c>
      <c r="H1369" s="40" t="s">
        <v>10102</v>
      </c>
      <c r="I1369" s="39">
        <v>3</v>
      </c>
      <c r="J1369" s="68">
        <v>44818</v>
      </c>
    </row>
    <row r="1370" spans="4:10" ht="15.6" customHeight="1">
      <c r="D1370" s="38">
        <v>1368</v>
      </c>
      <c r="E1370" s="39">
        <v>4823</v>
      </c>
      <c r="F1370" s="40" t="s">
        <v>12046</v>
      </c>
      <c r="G1370" s="40" t="s">
        <v>9936</v>
      </c>
      <c r="H1370" s="40" t="s">
        <v>10063</v>
      </c>
      <c r="I1370" s="39">
        <v>2</v>
      </c>
      <c r="J1370" s="68">
        <v>44818</v>
      </c>
    </row>
    <row r="1371" spans="4:10" ht="15.6" customHeight="1">
      <c r="D1371" s="38">
        <v>1369</v>
      </c>
      <c r="E1371" s="39">
        <v>3548</v>
      </c>
      <c r="F1371" s="40" t="s">
        <v>12047</v>
      </c>
      <c r="G1371" s="40" t="s">
        <v>10049</v>
      </c>
      <c r="H1371" s="40" t="s">
        <v>10061</v>
      </c>
      <c r="I1371" s="39">
        <v>2</v>
      </c>
      <c r="J1371" s="68">
        <v>44818</v>
      </c>
    </row>
    <row r="1372" spans="4:10" ht="15.6" customHeight="1">
      <c r="D1372" s="38">
        <v>1370</v>
      </c>
      <c r="E1372" s="39">
        <v>4986</v>
      </c>
      <c r="F1372" s="40" t="s">
        <v>12048</v>
      </c>
      <c r="G1372" s="40" t="s">
        <v>9915</v>
      </c>
      <c r="H1372" s="40" t="s">
        <v>10413</v>
      </c>
      <c r="I1372" s="39">
        <v>2</v>
      </c>
      <c r="J1372" s="68">
        <v>44819</v>
      </c>
    </row>
    <row r="1373" spans="4:10" ht="15.6" customHeight="1">
      <c r="D1373" s="38">
        <v>1371</v>
      </c>
      <c r="E1373" s="39">
        <v>3243</v>
      </c>
      <c r="F1373" s="40" t="s">
        <v>1825</v>
      </c>
      <c r="G1373" s="40" t="s">
        <v>8680</v>
      </c>
      <c r="H1373" s="40" t="s">
        <v>13</v>
      </c>
      <c r="I1373" s="39">
        <v>3</v>
      </c>
      <c r="J1373" s="68">
        <v>44819</v>
      </c>
    </row>
    <row r="1374" spans="4:10" ht="15.6" customHeight="1">
      <c r="D1374" s="38">
        <v>1372</v>
      </c>
      <c r="E1374" s="39">
        <v>3137</v>
      </c>
      <c r="F1374" s="40" t="s">
        <v>1829</v>
      </c>
      <c r="G1374" s="40" t="s">
        <v>8680</v>
      </c>
      <c r="H1374" s="40" t="s">
        <v>12</v>
      </c>
      <c r="I1374" s="39">
        <v>2</v>
      </c>
      <c r="J1374" s="68">
        <v>44819</v>
      </c>
    </row>
    <row r="1375" spans="4:10" ht="15.6" customHeight="1">
      <c r="D1375" s="38">
        <v>1373</v>
      </c>
      <c r="E1375" s="39">
        <v>4762</v>
      </c>
      <c r="F1375" s="40" t="s">
        <v>1526</v>
      </c>
      <c r="G1375" s="40" t="s">
        <v>8680</v>
      </c>
      <c r="H1375" s="40" t="s">
        <v>11</v>
      </c>
      <c r="I1375" s="39">
        <v>2</v>
      </c>
      <c r="J1375" s="68">
        <v>44819</v>
      </c>
    </row>
    <row r="1376" spans="4:10" ht="15.6" customHeight="1">
      <c r="D1376" s="38">
        <v>1374</v>
      </c>
      <c r="E1376" s="39">
        <v>4493</v>
      </c>
      <c r="F1376" s="40" t="s">
        <v>12049</v>
      </c>
      <c r="G1376" s="40" t="s">
        <v>9945</v>
      </c>
      <c r="H1376" s="40" t="s">
        <v>11060</v>
      </c>
      <c r="I1376" s="39">
        <v>2</v>
      </c>
      <c r="J1376" s="68">
        <v>44819</v>
      </c>
    </row>
    <row r="1377" spans="4:10" ht="15.6" customHeight="1">
      <c r="D1377" s="38">
        <v>1375</v>
      </c>
      <c r="E1377" s="39">
        <v>2962</v>
      </c>
      <c r="F1377" s="40" t="s">
        <v>12050</v>
      </c>
      <c r="G1377" s="40" t="s">
        <v>9945</v>
      </c>
      <c r="H1377" s="40" t="s">
        <v>11060</v>
      </c>
      <c r="I1377" s="39">
        <v>2</v>
      </c>
      <c r="J1377" s="68">
        <v>44819</v>
      </c>
    </row>
    <row r="1378" spans="4:10" ht="15.6" customHeight="1">
      <c r="D1378" s="38">
        <v>1376</v>
      </c>
      <c r="E1378" s="39">
        <v>3855</v>
      </c>
      <c r="F1378" s="40" t="s">
        <v>12051</v>
      </c>
      <c r="G1378" s="40" t="s">
        <v>9945</v>
      </c>
      <c r="H1378" s="40" t="s">
        <v>11060</v>
      </c>
      <c r="I1378" s="39">
        <v>2</v>
      </c>
      <c r="J1378" s="68">
        <v>44819</v>
      </c>
    </row>
    <row r="1379" spans="4:10" ht="15.6" customHeight="1">
      <c r="D1379" s="38">
        <v>1377</v>
      </c>
      <c r="E1379" s="39">
        <v>4822</v>
      </c>
      <c r="F1379" s="40" t="s">
        <v>12052</v>
      </c>
      <c r="G1379" s="40" t="s">
        <v>9936</v>
      </c>
      <c r="H1379" s="40" t="s">
        <v>10063</v>
      </c>
      <c r="I1379" s="39">
        <v>2</v>
      </c>
      <c r="J1379" s="68">
        <v>44819</v>
      </c>
    </row>
    <row r="1380" spans="4:10" ht="15.6" customHeight="1">
      <c r="D1380" s="38">
        <v>1378</v>
      </c>
      <c r="E1380" s="39">
        <v>4421</v>
      </c>
      <c r="F1380" s="40" t="s">
        <v>12053</v>
      </c>
      <c r="G1380" s="40" t="s">
        <v>9936</v>
      </c>
      <c r="H1380" s="40" t="s">
        <v>12054</v>
      </c>
      <c r="I1380" s="39">
        <v>2</v>
      </c>
      <c r="J1380" s="68">
        <v>44819</v>
      </c>
    </row>
    <row r="1381" spans="4:10" ht="15.6" customHeight="1">
      <c r="D1381" s="38">
        <v>1379</v>
      </c>
      <c r="E1381" s="39">
        <v>4704</v>
      </c>
      <c r="F1381" s="40" t="s">
        <v>12055</v>
      </c>
      <c r="G1381" s="40" t="s">
        <v>9973</v>
      </c>
      <c r="H1381" s="40" t="s">
        <v>11583</v>
      </c>
      <c r="I1381" s="39">
        <v>2</v>
      </c>
      <c r="J1381" s="68">
        <v>44819</v>
      </c>
    </row>
    <row r="1382" spans="4:10" ht="15.6" customHeight="1">
      <c r="D1382" s="38">
        <v>1380</v>
      </c>
      <c r="E1382" s="39">
        <v>4231</v>
      </c>
      <c r="F1382" s="40" t="s">
        <v>12056</v>
      </c>
      <c r="G1382" s="40" t="s">
        <v>9973</v>
      </c>
      <c r="H1382" s="40" t="s">
        <v>11583</v>
      </c>
      <c r="I1382" s="39">
        <v>2</v>
      </c>
      <c r="J1382" s="68">
        <v>44819</v>
      </c>
    </row>
    <row r="1383" spans="4:10" ht="15.6" customHeight="1">
      <c r="D1383" s="38">
        <v>1381</v>
      </c>
      <c r="E1383" s="39">
        <v>4897</v>
      </c>
      <c r="F1383" s="40" t="s">
        <v>12057</v>
      </c>
      <c r="G1383" s="40" t="s">
        <v>9973</v>
      </c>
      <c r="H1383" s="40" t="s">
        <v>12058</v>
      </c>
      <c r="I1383" s="39">
        <v>2</v>
      </c>
      <c r="J1383" s="68">
        <v>44820</v>
      </c>
    </row>
    <row r="1384" spans="4:10" ht="15.6" customHeight="1">
      <c r="D1384" s="38">
        <v>1382</v>
      </c>
      <c r="E1384" s="39">
        <v>3966</v>
      </c>
      <c r="F1384" s="40" t="s">
        <v>12059</v>
      </c>
      <c r="G1384" s="40" t="s">
        <v>9915</v>
      </c>
      <c r="H1384" s="40" t="s">
        <v>10413</v>
      </c>
      <c r="I1384" s="39">
        <v>2</v>
      </c>
      <c r="J1384" s="68">
        <v>44820</v>
      </c>
    </row>
    <row r="1385" spans="4:10" ht="15.6" customHeight="1">
      <c r="D1385" s="38">
        <v>1383</v>
      </c>
      <c r="E1385" s="39">
        <v>3936</v>
      </c>
      <c r="F1385" s="40" t="s">
        <v>12060</v>
      </c>
      <c r="G1385" s="40" t="s">
        <v>9915</v>
      </c>
      <c r="H1385" s="40" t="s">
        <v>9928</v>
      </c>
      <c r="I1385" s="39">
        <v>3</v>
      </c>
      <c r="J1385" s="68">
        <v>44820</v>
      </c>
    </row>
    <row r="1386" spans="4:10" ht="15.6" customHeight="1">
      <c r="D1386" s="38">
        <v>1384</v>
      </c>
      <c r="E1386" s="39">
        <v>3625</v>
      </c>
      <c r="F1386" s="40" t="s">
        <v>12061</v>
      </c>
      <c r="G1386" s="40" t="s">
        <v>9915</v>
      </c>
      <c r="H1386" s="40" t="s">
        <v>9928</v>
      </c>
      <c r="I1386" s="39">
        <v>2</v>
      </c>
      <c r="J1386" s="68">
        <v>44820</v>
      </c>
    </row>
    <row r="1387" spans="4:10" ht="15.6" customHeight="1">
      <c r="D1387" s="38">
        <v>1385</v>
      </c>
      <c r="E1387" s="39">
        <v>4745</v>
      </c>
      <c r="F1387" s="40" t="s">
        <v>12062</v>
      </c>
      <c r="G1387" s="40" t="s">
        <v>9945</v>
      </c>
      <c r="H1387" s="40" t="s">
        <v>11060</v>
      </c>
      <c r="I1387" s="39">
        <v>2</v>
      </c>
      <c r="J1387" s="68">
        <v>44820</v>
      </c>
    </row>
    <row r="1388" spans="4:10" ht="15.6" customHeight="1">
      <c r="D1388" s="38">
        <v>1386</v>
      </c>
      <c r="E1388" s="39">
        <v>4387</v>
      </c>
      <c r="F1388" s="40" t="s">
        <v>10007</v>
      </c>
      <c r="G1388" s="40" t="s">
        <v>9945</v>
      </c>
      <c r="H1388" s="40" t="s">
        <v>11060</v>
      </c>
      <c r="I1388" s="39">
        <v>3</v>
      </c>
      <c r="J1388" s="68">
        <v>44820</v>
      </c>
    </row>
    <row r="1389" spans="4:10" ht="15.6" customHeight="1">
      <c r="D1389" s="38">
        <v>1387</v>
      </c>
      <c r="E1389" s="39">
        <v>4375</v>
      </c>
      <c r="F1389" s="40" t="s">
        <v>12063</v>
      </c>
      <c r="G1389" s="40" t="s">
        <v>9936</v>
      </c>
      <c r="H1389" s="40" t="s">
        <v>10444</v>
      </c>
      <c r="I1389" s="39">
        <v>3</v>
      </c>
      <c r="J1389" s="68">
        <v>44820</v>
      </c>
    </row>
    <row r="1390" spans="4:10" ht="15.6" customHeight="1">
      <c r="D1390" s="38">
        <v>1388</v>
      </c>
      <c r="E1390" s="39">
        <v>4274</v>
      </c>
      <c r="F1390" s="40" t="s">
        <v>12064</v>
      </c>
      <c r="G1390" s="40" t="s">
        <v>9973</v>
      </c>
      <c r="H1390" s="40" t="s">
        <v>10051</v>
      </c>
      <c r="I1390" s="39">
        <v>2</v>
      </c>
      <c r="J1390" s="68">
        <v>44820</v>
      </c>
    </row>
    <row r="1391" spans="4:10" ht="15.6" customHeight="1">
      <c r="D1391" s="38">
        <v>1389</v>
      </c>
      <c r="E1391" s="39">
        <v>2265</v>
      </c>
      <c r="F1391" s="40" t="s">
        <v>12065</v>
      </c>
      <c r="G1391" s="40" t="s">
        <v>9973</v>
      </c>
      <c r="H1391" s="40" t="s">
        <v>10051</v>
      </c>
      <c r="I1391" s="39">
        <v>2</v>
      </c>
      <c r="J1391" s="68">
        <v>44820</v>
      </c>
    </row>
    <row r="1392" spans="4:10" ht="15.6" customHeight="1">
      <c r="D1392" s="38">
        <v>1390</v>
      </c>
      <c r="E1392" s="39">
        <v>4308</v>
      </c>
      <c r="F1392" s="40" t="s">
        <v>12066</v>
      </c>
      <c r="G1392" s="40" t="s">
        <v>8680</v>
      </c>
      <c r="H1392" s="40" t="s">
        <v>11625</v>
      </c>
      <c r="I1392" s="39">
        <v>2</v>
      </c>
      <c r="J1392" s="68">
        <v>44820</v>
      </c>
    </row>
    <row r="1393" spans="4:10" ht="15.6" customHeight="1">
      <c r="D1393" s="38">
        <v>1391</v>
      </c>
      <c r="E1393" s="39">
        <v>3788</v>
      </c>
      <c r="F1393" s="40" t="s">
        <v>12067</v>
      </c>
      <c r="G1393" s="40" t="s">
        <v>8680</v>
      </c>
      <c r="H1393" s="40" t="s">
        <v>10108</v>
      </c>
      <c r="I1393" s="39">
        <v>2</v>
      </c>
      <c r="J1393" s="68">
        <v>44823</v>
      </c>
    </row>
    <row r="1394" spans="4:10" ht="15.6" customHeight="1">
      <c r="D1394" s="38">
        <v>1392</v>
      </c>
      <c r="E1394" s="39">
        <v>3822</v>
      </c>
      <c r="F1394" s="40" t="s">
        <v>12068</v>
      </c>
      <c r="G1394" s="40" t="s">
        <v>8680</v>
      </c>
      <c r="H1394" s="40" t="s">
        <v>10108</v>
      </c>
      <c r="I1394" s="39">
        <v>3</v>
      </c>
      <c r="J1394" s="68">
        <v>44823</v>
      </c>
    </row>
    <row r="1395" spans="4:10" ht="15.6" customHeight="1">
      <c r="D1395" s="38">
        <v>1393</v>
      </c>
      <c r="E1395" s="39">
        <v>2284</v>
      </c>
      <c r="F1395" s="40" t="s">
        <v>12069</v>
      </c>
      <c r="G1395" s="40" t="s">
        <v>9915</v>
      </c>
      <c r="H1395" s="40" t="s">
        <v>9928</v>
      </c>
      <c r="I1395" s="39">
        <v>2</v>
      </c>
      <c r="J1395" s="68">
        <v>44823</v>
      </c>
    </row>
    <row r="1396" spans="4:10" ht="15.6" customHeight="1">
      <c r="D1396" s="38">
        <v>1394</v>
      </c>
      <c r="E1396" s="39">
        <v>3768</v>
      </c>
      <c r="F1396" s="40" t="s">
        <v>12070</v>
      </c>
      <c r="G1396" s="40" t="s">
        <v>9915</v>
      </c>
      <c r="H1396" s="40" t="s">
        <v>9928</v>
      </c>
      <c r="I1396" s="39">
        <v>2</v>
      </c>
      <c r="J1396" s="68">
        <v>44823</v>
      </c>
    </row>
    <row r="1397" spans="4:10" ht="15.6" customHeight="1">
      <c r="D1397" s="38">
        <v>1395</v>
      </c>
      <c r="E1397" s="39">
        <v>4048</v>
      </c>
      <c r="F1397" s="40" t="s">
        <v>12071</v>
      </c>
      <c r="G1397" s="40" t="s">
        <v>9955</v>
      </c>
      <c r="H1397" s="40" t="s">
        <v>10824</v>
      </c>
      <c r="I1397" s="39">
        <v>2</v>
      </c>
      <c r="J1397" s="68">
        <v>44823</v>
      </c>
    </row>
    <row r="1398" spans="4:10" ht="15.6" customHeight="1">
      <c r="D1398" s="38">
        <v>1396</v>
      </c>
      <c r="E1398" s="39">
        <v>4766</v>
      </c>
      <c r="F1398" s="40" t="s">
        <v>12072</v>
      </c>
      <c r="G1398" s="40" t="s">
        <v>9955</v>
      </c>
      <c r="H1398" s="40" t="s">
        <v>10824</v>
      </c>
      <c r="I1398" s="39">
        <v>2</v>
      </c>
      <c r="J1398" s="68">
        <v>44823</v>
      </c>
    </row>
    <row r="1399" spans="4:10" ht="15.6" customHeight="1">
      <c r="D1399" s="38">
        <v>1397</v>
      </c>
      <c r="E1399" s="39">
        <v>2297</v>
      </c>
      <c r="F1399" s="40" t="s">
        <v>12073</v>
      </c>
      <c r="G1399" s="40" t="s">
        <v>9955</v>
      </c>
      <c r="H1399" s="40" t="s">
        <v>10824</v>
      </c>
      <c r="I1399" s="39">
        <v>2</v>
      </c>
      <c r="J1399" s="68">
        <v>44823</v>
      </c>
    </row>
    <row r="1400" spans="4:10" ht="15.6" customHeight="1">
      <c r="D1400" s="38">
        <v>1398</v>
      </c>
      <c r="E1400" s="39">
        <v>3757</v>
      </c>
      <c r="F1400" s="40" t="s">
        <v>12074</v>
      </c>
      <c r="G1400" s="40" t="s">
        <v>10033</v>
      </c>
      <c r="H1400" s="40" t="s">
        <v>10026</v>
      </c>
      <c r="I1400" s="39">
        <v>3</v>
      </c>
      <c r="J1400" s="68">
        <v>44823</v>
      </c>
    </row>
    <row r="1401" spans="4:10" ht="15.6" customHeight="1">
      <c r="D1401" s="38">
        <v>1399</v>
      </c>
      <c r="E1401" s="39">
        <v>4356</v>
      </c>
      <c r="F1401" s="40" t="s">
        <v>12075</v>
      </c>
      <c r="G1401" s="40" t="s">
        <v>10033</v>
      </c>
      <c r="H1401" s="40" t="s">
        <v>10026</v>
      </c>
      <c r="I1401" s="39">
        <v>3</v>
      </c>
      <c r="J1401" s="68">
        <v>44823</v>
      </c>
    </row>
    <row r="1402" spans="4:10" ht="15.6" customHeight="1">
      <c r="D1402" s="38">
        <v>1400</v>
      </c>
      <c r="E1402" s="39">
        <v>4995</v>
      </c>
      <c r="F1402" s="40" t="s">
        <v>12076</v>
      </c>
      <c r="G1402" s="40" t="s">
        <v>10009</v>
      </c>
      <c r="H1402" s="40" t="s">
        <v>10616</v>
      </c>
      <c r="I1402" s="39">
        <v>2</v>
      </c>
      <c r="J1402" s="68">
        <v>44823</v>
      </c>
    </row>
    <row r="1403" spans="4:10" ht="15.6" customHeight="1">
      <c r="D1403" s="38">
        <v>1401</v>
      </c>
      <c r="E1403" s="39">
        <v>4409</v>
      </c>
      <c r="F1403" s="40" t="s">
        <v>12077</v>
      </c>
      <c r="G1403" s="40" t="s">
        <v>10009</v>
      </c>
      <c r="H1403" s="40" t="s">
        <v>10616</v>
      </c>
      <c r="I1403" s="39">
        <v>2</v>
      </c>
      <c r="J1403" s="68">
        <v>44823</v>
      </c>
    </row>
    <row r="1404" spans="4:10" ht="15.6" customHeight="1">
      <c r="D1404" s="38">
        <v>1402</v>
      </c>
      <c r="E1404" s="39">
        <v>3883</v>
      </c>
      <c r="F1404" s="40" t="s">
        <v>12078</v>
      </c>
      <c r="G1404" s="40" t="s">
        <v>8680</v>
      </c>
      <c r="H1404" s="40" t="s">
        <v>9947</v>
      </c>
      <c r="I1404" s="39">
        <v>3</v>
      </c>
      <c r="J1404" s="68">
        <v>44824</v>
      </c>
    </row>
    <row r="1405" spans="4:10" ht="15.6" customHeight="1">
      <c r="D1405" s="38">
        <v>1403</v>
      </c>
      <c r="E1405" s="39">
        <v>3941</v>
      </c>
      <c r="F1405" s="40" t="s">
        <v>12079</v>
      </c>
      <c r="G1405" s="40" t="s">
        <v>8680</v>
      </c>
      <c r="H1405" s="40" t="s">
        <v>9991</v>
      </c>
      <c r="I1405" s="39">
        <v>3</v>
      </c>
      <c r="J1405" s="68">
        <v>44824</v>
      </c>
    </row>
    <row r="1406" spans="4:10" ht="15.6" customHeight="1">
      <c r="D1406" s="38">
        <v>1404</v>
      </c>
      <c r="E1406" s="39">
        <v>3509</v>
      </c>
      <c r="F1406" s="40" t="s">
        <v>12080</v>
      </c>
      <c r="G1406" s="40" t="s">
        <v>9915</v>
      </c>
      <c r="H1406" s="40" t="s">
        <v>8173</v>
      </c>
      <c r="I1406" s="39">
        <v>2</v>
      </c>
      <c r="J1406" s="68">
        <v>44824</v>
      </c>
    </row>
    <row r="1407" spans="4:10" ht="15.6" customHeight="1">
      <c r="D1407" s="38">
        <v>1405</v>
      </c>
      <c r="E1407" s="39">
        <v>3471</v>
      </c>
      <c r="F1407" s="40" t="s">
        <v>12081</v>
      </c>
      <c r="G1407" s="40" t="s">
        <v>9915</v>
      </c>
      <c r="H1407" s="40" t="s">
        <v>8173</v>
      </c>
      <c r="I1407" s="39">
        <v>2</v>
      </c>
      <c r="J1407" s="68">
        <v>44824</v>
      </c>
    </row>
    <row r="1408" spans="4:10" ht="15.6" customHeight="1">
      <c r="D1408" s="38">
        <v>1406</v>
      </c>
      <c r="E1408" s="39">
        <v>4960</v>
      </c>
      <c r="F1408" s="40" t="s">
        <v>9933</v>
      </c>
      <c r="G1408" s="40" t="s">
        <v>9945</v>
      </c>
      <c r="H1408" s="40" t="s">
        <v>11051</v>
      </c>
      <c r="I1408" s="39">
        <v>2</v>
      </c>
      <c r="J1408" s="68">
        <v>44824</v>
      </c>
    </row>
    <row r="1409" spans="4:10" ht="15.6" customHeight="1">
      <c r="D1409" s="38">
        <v>1407</v>
      </c>
      <c r="E1409" s="39">
        <v>2762</v>
      </c>
      <c r="F1409" s="40" t="s">
        <v>12082</v>
      </c>
      <c r="G1409" s="40" t="s">
        <v>9945</v>
      </c>
      <c r="H1409" s="40" t="s">
        <v>11051</v>
      </c>
      <c r="I1409" s="39">
        <v>2</v>
      </c>
      <c r="J1409" s="68">
        <v>44824</v>
      </c>
    </row>
    <row r="1410" spans="4:10" ht="15.6" customHeight="1">
      <c r="D1410" s="38">
        <v>1408</v>
      </c>
      <c r="E1410" s="39">
        <v>4181</v>
      </c>
      <c r="F1410" s="40" t="s">
        <v>12083</v>
      </c>
      <c r="G1410" s="40" t="s">
        <v>10033</v>
      </c>
      <c r="H1410" s="40" t="s">
        <v>11823</v>
      </c>
      <c r="I1410" s="39">
        <v>2</v>
      </c>
      <c r="J1410" s="68">
        <v>44824</v>
      </c>
    </row>
    <row r="1411" spans="4:10" ht="15.6" customHeight="1">
      <c r="D1411" s="38">
        <v>1409</v>
      </c>
      <c r="E1411" s="39">
        <v>4446</v>
      </c>
      <c r="F1411" s="40" t="s">
        <v>12084</v>
      </c>
      <c r="G1411" s="40" t="s">
        <v>10033</v>
      </c>
      <c r="H1411" s="40" t="s">
        <v>11823</v>
      </c>
      <c r="I1411" s="39">
        <v>2</v>
      </c>
      <c r="J1411" s="68">
        <v>44824</v>
      </c>
    </row>
    <row r="1412" spans="4:10" ht="15.6" customHeight="1">
      <c r="D1412" s="38">
        <v>1410</v>
      </c>
      <c r="E1412" s="39">
        <v>4410</v>
      </c>
      <c r="F1412" s="40" t="s">
        <v>12085</v>
      </c>
      <c r="G1412" s="40" t="s">
        <v>10009</v>
      </c>
      <c r="H1412" s="40" t="s">
        <v>11262</v>
      </c>
      <c r="I1412" s="39">
        <v>2</v>
      </c>
      <c r="J1412" s="68">
        <v>44824</v>
      </c>
    </row>
    <row r="1413" spans="4:10" ht="15.6" customHeight="1">
      <c r="D1413" s="38">
        <v>1411</v>
      </c>
      <c r="E1413" s="39">
        <v>4653</v>
      </c>
      <c r="F1413" s="40" t="s">
        <v>12086</v>
      </c>
      <c r="G1413" s="40" t="s">
        <v>9999</v>
      </c>
      <c r="H1413" s="40" t="s">
        <v>12087</v>
      </c>
      <c r="I1413" s="39">
        <v>2</v>
      </c>
      <c r="J1413" s="68">
        <v>44824</v>
      </c>
    </row>
    <row r="1414" spans="4:10" ht="15.6" customHeight="1">
      <c r="D1414" s="38">
        <v>1412</v>
      </c>
      <c r="E1414" s="39">
        <v>3683</v>
      </c>
      <c r="F1414" s="40" t="s">
        <v>12088</v>
      </c>
      <c r="G1414" s="40" t="s">
        <v>9915</v>
      </c>
      <c r="H1414" s="40" t="s">
        <v>10002</v>
      </c>
      <c r="I1414" s="39">
        <v>3</v>
      </c>
      <c r="J1414" s="68">
        <v>44825</v>
      </c>
    </row>
    <row r="1415" spans="4:10" ht="15.6" customHeight="1">
      <c r="D1415" s="38">
        <v>1413</v>
      </c>
      <c r="E1415" s="39">
        <v>3918</v>
      </c>
      <c r="F1415" s="40" t="s">
        <v>12089</v>
      </c>
      <c r="G1415" s="40" t="s">
        <v>9963</v>
      </c>
      <c r="H1415" s="40" t="s">
        <v>11023</v>
      </c>
      <c r="I1415" s="39">
        <v>3</v>
      </c>
      <c r="J1415" s="68">
        <v>44825</v>
      </c>
    </row>
    <row r="1416" spans="4:10" ht="15.6" customHeight="1">
      <c r="D1416" s="38">
        <v>1414</v>
      </c>
      <c r="E1416" s="39">
        <v>3919</v>
      </c>
      <c r="F1416" s="40" t="s">
        <v>12090</v>
      </c>
      <c r="G1416" s="40" t="s">
        <v>9963</v>
      </c>
      <c r="H1416" s="40" t="s">
        <v>11023</v>
      </c>
      <c r="I1416" s="39">
        <v>3</v>
      </c>
      <c r="J1416" s="68">
        <v>44825</v>
      </c>
    </row>
    <row r="1417" spans="4:10" ht="15.6" customHeight="1">
      <c r="D1417" s="38">
        <v>1415</v>
      </c>
      <c r="E1417" s="39">
        <v>4641</v>
      </c>
      <c r="F1417" s="40" t="s">
        <v>12091</v>
      </c>
      <c r="G1417" s="40" t="s">
        <v>9963</v>
      </c>
      <c r="H1417" s="40" t="s">
        <v>11023</v>
      </c>
      <c r="I1417" s="39">
        <v>2</v>
      </c>
      <c r="J1417" s="68">
        <v>44825</v>
      </c>
    </row>
    <row r="1418" spans="4:10" ht="15.6" customHeight="1">
      <c r="D1418" s="38">
        <v>1416</v>
      </c>
      <c r="E1418" s="39">
        <v>4724</v>
      </c>
      <c r="F1418" s="40" t="s">
        <v>12092</v>
      </c>
      <c r="G1418" s="40" t="s">
        <v>10033</v>
      </c>
      <c r="H1418" s="40" t="s">
        <v>10026</v>
      </c>
      <c r="I1418" s="39">
        <v>3</v>
      </c>
      <c r="J1418" s="68">
        <v>44825</v>
      </c>
    </row>
    <row r="1419" spans="4:10" ht="15.6" customHeight="1">
      <c r="D1419" s="38">
        <v>1417</v>
      </c>
      <c r="E1419" s="39">
        <v>3350</v>
      </c>
      <c r="F1419" s="40" t="s">
        <v>12093</v>
      </c>
      <c r="G1419" s="40" t="s">
        <v>9973</v>
      </c>
      <c r="H1419" s="40" t="s">
        <v>9974</v>
      </c>
      <c r="I1419" s="39">
        <v>2</v>
      </c>
      <c r="J1419" s="68">
        <v>44825</v>
      </c>
    </row>
    <row r="1420" spans="4:10" ht="15.6" customHeight="1">
      <c r="D1420" s="38">
        <v>1418</v>
      </c>
      <c r="E1420" s="39">
        <v>3871</v>
      </c>
      <c r="F1420" s="40" t="s">
        <v>12094</v>
      </c>
      <c r="G1420" s="40" t="s">
        <v>9971</v>
      </c>
      <c r="H1420" s="40" t="s">
        <v>11752</v>
      </c>
      <c r="I1420" s="39">
        <v>3</v>
      </c>
      <c r="J1420" s="68">
        <v>44825</v>
      </c>
    </row>
    <row r="1421" spans="4:10" ht="15.6" customHeight="1">
      <c r="D1421" s="38">
        <v>1419</v>
      </c>
      <c r="E1421" s="39">
        <v>3225</v>
      </c>
      <c r="F1421" s="40" t="s">
        <v>12095</v>
      </c>
      <c r="G1421" s="40" t="s">
        <v>9915</v>
      </c>
      <c r="H1421" s="40" t="s">
        <v>9993</v>
      </c>
      <c r="I1421" s="39">
        <v>2</v>
      </c>
      <c r="J1421" s="68">
        <v>44826</v>
      </c>
    </row>
    <row r="1422" spans="4:10" ht="15.6" customHeight="1">
      <c r="D1422" s="38">
        <v>1420</v>
      </c>
      <c r="E1422" s="39">
        <v>3851</v>
      </c>
      <c r="F1422" s="40" t="s">
        <v>1955</v>
      </c>
      <c r="G1422" s="40" t="s">
        <v>8680</v>
      </c>
      <c r="H1422" s="40" t="s">
        <v>11</v>
      </c>
      <c r="I1422" s="39">
        <v>2</v>
      </c>
      <c r="J1422" s="68">
        <v>44826</v>
      </c>
    </row>
    <row r="1423" spans="4:10" ht="15.6" customHeight="1">
      <c r="D1423" s="38">
        <v>1421</v>
      </c>
      <c r="E1423" s="39">
        <v>4929</v>
      </c>
      <c r="F1423" s="40" t="s">
        <v>12096</v>
      </c>
      <c r="G1423" s="40" t="s">
        <v>9918</v>
      </c>
      <c r="H1423" s="40" t="s">
        <v>12097</v>
      </c>
      <c r="I1423" s="39">
        <v>5</v>
      </c>
      <c r="J1423" s="68">
        <v>44826</v>
      </c>
    </row>
    <row r="1424" spans="4:10" ht="15.6" customHeight="1">
      <c r="D1424" s="38">
        <v>1422</v>
      </c>
      <c r="E1424" s="39">
        <v>4570</v>
      </c>
      <c r="F1424" s="40" t="s">
        <v>12098</v>
      </c>
      <c r="G1424" s="40" t="s">
        <v>9945</v>
      </c>
      <c r="H1424" s="40" t="s">
        <v>10018</v>
      </c>
      <c r="I1424" s="39">
        <v>2</v>
      </c>
      <c r="J1424" s="68">
        <v>44826</v>
      </c>
    </row>
    <row r="1425" spans="4:10" ht="15.6" customHeight="1">
      <c r="D1425" s="38">
        <v>1423</v>
      </c>
      <c r="E1425" s="39">
        <v>3917</v>
      </c>
      <c r="F1425" s="40" t="s">
        <v>9943</v>
      </c>
      <c r="G1425" s="40" t="s">
        <v>9945</v>
      </c>
      <c r="H1425" s="40" t="s">
        <v>10018</v>
      </c>
      <c r="I1425" s="39">
        <v>2</v>
      </c>
      <c r="J1425" s="68">
        <v>44826</v>
      </c>
    </row>
    <row r="1426" spans="4:10" ht="15.6" customHeight="1">
      <c r="D1426" s="38">
        <v>1424</v>
      </c>
      <c r="E1426" s="39">
        <v>4198</v>
      </c>
      <c r="F1426" s="40" t="s">
        <v>12099</v>
      </c>
      <c r="G1426" s="40" t="s">
        <v>9945</v>
      </c>
      <c r="H1426" s="40" t="s">
        <v>10018</v>
      </c>
      <c r="I1426" s="39">
        <v>3</v>
      </c>
      <c r="J1426" s="68">
        <v>44826</v>
      </c>
    </row>
    <row r="1427" spans="4:10" ht="15.6" customHeight="1">
      <c r="D1427" s="38">
        <v>1425</v>
      </c>
      <c r="E1427" s="39">
        <v>4750</v>
      </c>
      <c r="F1427" s="40" t="s">
        <v>12100</v>
      </c>
      <c r="G1427" s="40" t="s">
        <v>10049</v>
      </c>
      <c r="H1427" s="40" t="s">
        <v>11706</v>
      </c>
      <c r="I1427" s="39">
        <v>2</v>
      </c>
      <c r="J1427" s="68">
        <v>44826</v>
      </c>
    </row>
    <row r="1428" spans="4:10" ht="15.6" customHeight="1">
      <c r="D1428" s="38">
        <v>1426</v>
      </c>
      <c r="E1428" s="39">
        <v>4119</v>
      </c>
      <c r="F1428" s="40" t="s">
        <v>10660</v>
      </c>
      <c r="G1428" s="40" t="s">
        <v>10009</v>
      </c>
      <c r="H1428" s="40" t="s">
        <v>12101</v>
      </c>
      <c r="I1428" s="39">
        <v>6</v>
      </c>
      <c r="J1428" s="68">
        <v>44826</v>
      </c>
    </row>
    <row r="1429" spans="4:10" ht="15.6" customHeight="1">
      <c r="D1429" s="38">
        <v>1427</v>
      </c>
      <c r="E1429" s="39">
        <v>4268</v>
      </c>
      <c r="F1429" s="40" t="s">
        <v>12102</v>
      </c>
      <c r="G1429" s="40" t="s">
        <v>9918</v>
      </c>
      <c r="H1429" s="40" t="s">
        <v>11602</v>
      </c>
      <c r="I1429" s="39">
        <v>2</v>
      </c>
      <c r="J1429" s="68">
        <v>44827</v>
      </c>
    </row>
    <row r="1430" spans="4:10" ht="15.6" customHeight="1">
      <c r="D1430" s="38">
        <v>1428</v>
      </c>
      <c r="E1430" s="39">
        <v>3563</v>
      </c>
      <c r="F1430" s="40" t="s">
        <v>12103</v>
      </c>
      <c r="G1430" s="40" t="s">
        <v>9918</v>
      </c>
      <c r="H1430" s="40" t="s">
        <v>11602</v>
      </c>
      <c r="I1430" s="39">
        <v>2</v>
      </c>
      <c r="J1430" s="68">
        <v>44827</v>
      </c>
    </row>
    <row r="1431" spans="4:10" ht="15.6" customHeight="1">
      <c r="D1431" s="38">
        <v>1429</v>
      </c>
      <c r="E1431" s="39">
        <v>3685</v>
      </c>
      <c r="F1431" s="40" t="s">
        <v>12104</v>
      </c>
      <c r="G1431" s="40" t="s">
        <v>9915</v>
      </c>
      <c r="H1431" s="40" t="s">
        <v>10002</v>
      </c>
      <c r="I1431" s="39">
        <v>2</v>
      </c>
      <c r="J1431" s="68">
        <v>44827</v>
      </c>
    </row>
    <row r="1432" spans="4:10" ht="15.6" customHeight="1">
      <c r="D1432" s="38">
        <v>1430</v>
      </c>
      <c r="E1432" s="69">
        <v>3939</v>
      </c>
      <c r="F1432" s="40" t="s">
        <v>12105</v>
      </c>
      <c r="G1432" s="40" t="s">
        <v>9945</v>
      </c>
      <c r="H1432" s="40" t="s">
        <v>10704</v>
      </c>
      <c r="I1432" s="39">
        <v>3</v>
      </c>
      <c r="J1432" s="68">
        <v>44827</v>
      </c>
    </row>
    <row r="1433" spans="4:10" ht="15.6" customHeight="1">
      <c r="D1433" s="38">
        <v>1431</v>
      </c>
      <c r="E1433" s="69">
        <v>4712</v>
      </c>
      <c r="F1433" s="40" t="s">
        <v>12106</v>
      </c>
      <c r="G1433" s="40" t="s">
        <v>9945</v>
      </c>
      <c r="H1433" s="40" t="s">
        <v>10704</v>
      </c>
      <c r="I1433" s="39">
        <v>2</v>
      </c>
      <c r="J1433" s="68">
        <v>44827</v>
      </c>
    </row>
    <row r="1434" spans="4:10" ht="15.6" customHeight="1">
      <c r="D1434" s="38">
        <v>1432</v>
      </c>
      <c r="E1434" s="69">
        <v>4045</v>
      </c>
      <c r="F1434" s="40" t="s">
        <v>12107</v>
      </c>
      <c r="G1434" s="40" t="s">
        <v>9945</v>
      </c>
      <c r="H1434" s="40" t="s">
        <v>10704</v>
      </c>
      <c r="I1434" s="39">
        <v>2</v>
      </c>
      <c r="J1434" s="68">
        <v>44827</v>
      </c>
    </row>
    <row r="1435" spans="4:10" ht="15.6" customHeight="1">
      <c r="D1435" s="38">
        <v>1433</v>
      </c>
      <c r="E1435" s="39">
        <v>2257</v>
      </c>
      <c r="F1435" s="40" t="s">
        <v>12108</v>
      </c>
      <c r="G1435" s="40" t="s">
        <v>10049</v>
      </c>
      <c r="H1435" s="40" t="s">
        <v>11706</v>
      </c>
      <c r="I1435" s="39">
        <v>2</v>
      </c>
      <c r="J1435" s="68">
        <v>44827</v>
      </c>
    </row>
    <row r="1436" spans="4:10" ht="15.6" customHeight="1">
      <c r="D1436" s="38">
        <v>1434</v>
      </c>
      <c r="E1436" s="39">
        <v>4846</v>
      </c>
      <c r="F1436" s="40" t="s">
        <v>12109</v>
      </c>
      <c r="G1436" s="40" t="s">
        <v>9973</v>
      </c>
      <c r="H1436" s="40" t="s">
        <v>9974</v>
      </c>
      <c r="I1436" s="39">
        <v>2</v>
      </c>
      <c r="J1436" s="68">
        <v>44827</v>
      </c>
    </row>
    <row r="1437" spans="4:10" ht="15.6" customHeight="1">
      <c r="D1437" s="38">
        <v>1435</v>
      </c>
      <c r="E1437" s="39">
        <v>4252</v>
      </c>
      <c r="F1437" s="40" t="s">
        <v>12110</v>
      </c>
      <c r="G1437" s="40" t="s">
        <v>9973</v>
      </c>
      <c r="H1437" s="40" t="s">
        <v>9974</v>
      </c>
      <c r="I1437" s="39">
        <v>3</v>
      </c>
      <c r="J1437" s="68">
        <v>44827</v>
      </c>
    </row>
    <row r="1438" spans="4:10" ht="15.6" customHeight="1">
      <c r="D1438" s="38">
        <v>1436</v>
      </c>
      <c r="E1438" s="39">
        <v>3195</v>
      </c>
      <c r="F1438" s="40" t="s">
        <v>12111</v>
      </c>
      <c r="G1438" s="40" t="s">
        <v>9936</v>
      </c>
      <c r="H1438" s="40" t="s">
        <v>9937</v>
      </c>
      <c r="I1438" s="39">
        <v>4</v>
      </c>
      <c r="J1438" s="68">
        <v>44827</v>
      </c>
    </row>
    <row r="1439" spans="4:10" ht="15.6" customHeight="1">
      <c r="D1439" s="38">
        <v>1437</v>
      </c>
      <c r="E1439" s="39">
        <v>4360</v>
      </c>
      <c r="F1439" s="40" t="s">
        <v>12112</v>
      </c>
      <c r="G1439" s="40" t="s">
        <v>9936</v>
      </c>
      <c r="H1439" s="40" t="s">
        <v>9937</v>
      </c>
      <c r="I1439" s="39">
        <v>3</v>
      </c>
      <c r="J1439" s="68">
        <v>44827</v>
      </c>
    </row>
    <row r="1440" spans="4:10" ht="15.6" customHeight="1">
      <c r="D1440" s="38">
        <v>1438</v>
      </c>
      <c r="E1440" s="39">
        <v>3714</v>
      </c>
      <c r="F1440" s="40" t="s">
        <v>12113</v>
      </c>
      <c r="G1440" s="40" t="s">
        <v>9973</v>
      </c>
      <c r="H1440" s="40" t="s">
        <v>11237</v>
      </c>
      <c r="I1440" s="39">
        <v>2</v>
      </c>
      <c r="J1440" s="68">
        <v>44830</v>
      </c>
    </row>
    <row r="1441" spans="4:10" ht="15.6" customHeight="1">
      <c r="D1441" s="38">
        <v>1439</v>
      </c>
      <c r="E1441" s="39">
        <v>3950</v>
      </c>
      <c r="F1441" s="40" t="s">
        <v>12114</v>
      </c>
      <c r="G1441" s="40" t="s">
        <v>9973</v>
      </c>
      <c r="H1441" s="40" t="s">
        <v>11000</v>
      </c>
      <c r="I1441" s="39">
        <v>2</v>
      </c>
      <c r="J1441" s="68">
        <v>44830</v>
      </c>
    </row>
    <row r="1442" spans="4:10" ht="15.6" customHeight="1">
      <c r="D1442" s="38">
        <v>1440</v>
      </c>
      <c r="E1442" s="39">
        <v>2628</v>
      </c>
      <c r="F1442" s="40" t="s">
        <v>10366</v>
      </c>
      <c r="G1442" s="40" t="s">
        <v>9945</v>
      </c>
      <c r="H1442" s="40" t="s">
        <v>11051</v>
      </c>
      <c r="I1442" s="39">
        <v>2</v>
      </c>
      <c r="J1442" s="68">
        <v>44830</v>
      </c>
    </row>
    <row r="1443" spans="4:10" ht="15.6" customHeight="1">
      <c r="D1443" s="38">
        <v>1441</v>
      </c>
      <c r="E1443" s="39">
        <v>2873</v>
      </c>
      <c r="F1443" s="40" t="s">
        <v>12115</v>
      </c>
      <c r="G1443" s="40" t="s">
        <v>9989</v>
      </c>
      <c r="H1443" s="40" t="s">
        <v>11555</v>
      </c>
      <c r="I1443" s="39">
        <v>3</v>
      </c>
      <c r="J1443" s="68">
        <v>44830</v>
      </c>
    </row>
    <row r="1444" spans="4:10" ht="15.6" customHeight="1">
      <c r="D1444" s="38">
        <v>1442</v>
      </c>
      <c r="E1444" s="39">
        <v>3392</v>
      </c>
      <c r="F1444" s="40" t="s">
        <v>12116</v>
      </c>
      <c r="G1444" s="40" t="s">
        <v>9918</v>
      </c>
      <c r="H1444" s="40" t="s">
        <v>11635</v>
      </c>
      <c r="I1444" s="39">
        <v>2</v>
      </c>
      <c r="J1444" s="68">
        <v>44830</v>
      </c>
    </row>
    <row r="1445" spans="4:10" ht="15.6" customHeight="1">
      <c r="D1445" s="38">
        <v>1443</v>
      </c>
      <c r="E1445" s="39">
        <v>4937</v>
      </c>
      <c r="F1445" s="40" t="s">
        <v>12117</v>
      </c>
      <c r="G1445" s="40" t="s">
        <v>9918</v>
      </c>
      <c r="H1445" s="40" t="s">
        <v>11635</v>
      </c>
      <c r="I1445" s="39">
        <v>2</v>
      </c>
      <c r="J1445" s="68">
        <v>44830</v>
      </c>
    </row>
    <row r="1446" spans="4:10" ht="15.6" customHeight="1">
      <c r="D1446" s="38">
        <v>1444</v>
      </c>
      <c r="E1446" s="39">
        <v>4233</v>
      </c>
      <c r="F1446" s="40" t="s">
        <v>12118</v>
      </c>
      <c r="G1446" s="40" t="s">
        <v>9945</v>
      </c>
      <c r="H1446" s="40" t="s">
        <v>10020</v>
      </c>
      <c r="I1446" s="39">
        <v>2</v>
      </c>
      <c r="J1446" s="68">
        <v>44830</v>
      </c>
    </row>
    <row r="1447" spans="4:10" ht="15.6" customHeight="1">
      <c r="D1447" s="38">
        <v>1445</v>
      </c>
      <c r="E1447" s="39">
        <v>2620</v>
      </c>
      <c r="F1447" s="40" t="s">
        <v>8774</v>
      </c>
      <c r="G1447" s="40" t="s">
        <v>9945</v>
      </c>
      <c r="H1447" s="40" t="s">
        <v>8</v>
      </c>
      <c r="I1447" s="39">
        <v>2</v>
      </c>
      <c r="J1447" s="68">
        <v>44830</v>
      </c>
    </row>
    <row r="1448" spans="4:10" ht="15.6" customHeight="1">
      <c r="D1448" s="38">
        <v>1446</v>
      </c>
      <c r="E1448" s="39">
        <v>4727</v>
      </c>
      <c r="F1448" s="40" t="s">
        <v>12119</v>
      </c>
      <c r="G1448" s="40" t="s">
        <v>9918</v>
      </c>
      <c r="H1448" s="40" t="s">
        <v>11571</v>
      </c>
      <c r="I1448" s="39">
        <v>3</v>
      </c>
      <c r="J1448" s="68">
        <v>44831</v>
      </c>
    </row>
    <row r="1449" spans="4:10" ht="15.6" customHeight="1">
      <c r="D1449" s="38">
        <v>1447</v>
      </c>
      <c r="E1449" s="39">
        <v>4607</v>
      </c>
      <c r="F1449" s="40" t="s">
        <v>12120</v>
      </c>
      <c r="G1449" s="40" t="s">
        <v>9918</v>
      </c>
      <c r="H1449" s="40" t="s">
        <v>11573</v>
      </c>
      <c r="I1449" s="39">
        <v>3</v>
      </c>
      <c r="J1449" s="68">
        <v>44831</v>
      </c>
    </row>
    <row r="1450" spans="4:10" ht="15.6" customHeight="1">
      <c r="D1450" s="38">
        <v>1448</v>
      </c>
      <c r="E1450" s="39">
        <v>4221</v>
      </c>
      <c r="F1450" s="40" t="s">
        <v>12121</v>
      </c>
      <c r="G1450" s="40" t="s">
        <v>9945</v>
      </c>
      <c r="H1450" s="40" t="s">
        <v>11050</v>
      </c>
      <c r="I1450" s="39">
        <v>3</v>
      </c>
      <c r="J1450" s="68">
        <v>44831</v>
      </c>
    </row>
    <row r="1451" spans="4:10" ht="15.6" customHeight="1">
      <c r="D1451" s="38">
        <v>1449</v>
      </c>
      <c r="E1451" s="39">
        <v>4487</v>
      </c>
      <c r="F1451" s="40" t="s">
        <v>9961</v>
      </c>
      <c r="G1451" s="40" t="s">
        <v>9945</v>
      </c>
      <c r="H1451" s="40" t="s">
        <v>11050</v>
      </c>
      <c r="I1451" s="39">
        <v>3</v>
      </c>
      <c r="J1451" s="68">
        <v>44831</v>
      </c>
    </row>
    <row r="1452" spans="4:10" ht="15.6" customHeight="1">
      <c r="D1452" s="38">
        <v>1450</v>
      </c>
      <c r="E1452" s="39">
        <v>3667</v>
      </c>
      <c r="F1452" s="40" t="s">
        <v>12122</v>
      </c>
      <c r="G1452" s="40" t="s">
        <v>9973</v>
      </c>
      <c r="H1452" s="40" t="s">
        <v>12123</v>
      </c>
      <c r="I1452" s="39">
        <v>2</v>
      </c>
      <c r="J1452" s="68">
        <v>44831</v>
      </c>
    </row>
    <row r="1453" spans="4:10" ht="15.6" customHeight="1">
      <c r="D1453" s="38">
        <v>1451</v>
      </c>
      <c r="E1453" s="39">
        <v>4099</v>
      </c>
      <c r="F1453" s="40" t="s">
        <v>12124</v>
      </c>
      <c r="G1453" s="40" t="s">
        <v>9973</v>
      </c>
      <c r="H1453" s="40" t="s">
        <v>10149</v>
      </c>
      <c r="I1453" s="39">
        <v>3</v>
      </c>
      <c r="J1453" s="68">
        <v>44831</v>
      </c>
    </row>
    <row r="1454" spans="4:10" ht="15.6" customHeight="1">
      <c r="D1454" s="38">
        <v>1452</v>
      </c>
      <c r="E1454" s="39">
        <v>3617</v>
      </c>
      <c r="F1454" s="40" t="s">
        <v>10561</v>
      </c>
      <c r="G1454" s="40" t="s">
        <v>9989</v>
      </c>
      <c r="H1454" s="40" t="s">
        <v>10080</v>
      </c>
      <c r="I1454" s="39">
        <v>2</v>
      </c>
      <c r="J1454" s="68">
        <v>44832</v>
      </c>
    </row>
    <row r="1455" spans="4:10" ht="15.6" customHeight="1">
      <c r="D1455" s="38">
        <v>1453</v>
      </c>
      <c r="E1455" s="39">
        <v>4710</v>
      </c>
      <c r="F1455" s="40" t="s">
        <v>12125</v>
      </c>
      <c r="G1455" s="40" t="s">
        <v>9918</v>
      </c>
      <c r="H1455" s="40" t="s">
        <v>9919</v>
      </c>
      <c r="I1455" s="39">
        <v>3</v>
      </c>
      <c r="J1455" s="68">
        <v>44832</v>
      </c>
    </row>
    <row r="1456" spans="4:10" ht="15.6" customHeight="1">
      <c r="D1456" s="38">
        <v>1454</v>
      </c>
      <c r="E1456" s="39">
        <v>3745</v>
      </c>
      <c r="F1456" s="40" t="s">
        <v>12126</v>
      </c>
      <c r="G1456" s="40" t="s">
        <v>9955</v>
      </c>
      <c r="H1456" s="40" t="s">
        <v>10026</v>
      </c>
      <c r="I1456" s="39">
        <v>3</v>
      </c>
      <c r="J1456" s="68">
        <v>44832</v>
      </c>
    </row>
    <row r="1457" spans="4:10" ht="15.6" customHeight="1">
      <c r="D1457" s="38">
        <v>1455</v>
      </c>
      <c r="E1457" s="39">
        <v>2841</v>
      </c>
      <c r="F1457" s="40" t="s">
        <v>12127</v>
      </c>
      <c r="G1457" s="40" t="s">
        <v>9955</v>
      </c>
      <c r="H1457" s="40" t="s">
        <v>10026</v>
      </c>
      <c r="I1457" s="39">
        <v>3</v>
      </c>
      <c r="J1457" s="68">
        <v>44832</v>
      </c>
    </row>
    <row r="1458" spans="4:10" ht="15.6" customHeight="1">
      <c r="D1458" s="38">
        <v>1456</v>
      </c>
      <c r="E1458" s="39">
        <v>3143</v>
      </c>
      <c r="F1458" s="40" t="s">
        <v>12128</v>
      </c>
      <c r="G1458" s="40" t="s">
        <v>9955</v>
      </c>
      <c r="H1458" s="40" t="s">
        <v>10026</v>
      </c>
      <c r="I1458" s="39">
        <v>3</v>
      </c>
      <c r="J1458" s="68">
        <v>44832</v>
      </c>
    </row>
    <row r="1459" spans="4:10" ht="15.6" customHeight="1">
      <c r="D1459" s="38">
        <v>1457</v>
      </c>
      <c r="E1459" s="39">
        <v>4182</v>
      </c>
      <c r="F1459" s="40" t="s">
        <v>12129</v>
      </c>
      <c r="G1459" s="40" t="s">
        <v>9973</v>
      </c>
      <c r="H1459" s="40" t="s">
        <v>10149</v>
      </c>
      <c r="I1459" s="39">
        <v>2</v>
      </c>
      <c r="J1459" s="68">
        <v>44832</v>
      </c>
    </row>
    <row r="1460" spans="4:10" ht="15.6" customHeight="1">
      <c r="D1460" s="38">
        <v>1458</v>
      </c>
      <c r="E1460" s="39">
        <v>4293</v>
      </c>
      <c r="F1460" s="40" t="s">
        <v>12130</v>
      </c>
      <c r="G1460" s="40" t="s">
        <v>9973</v>
      </c>
      <c r="H1460" s="40" t="s">
        <v>10149</v>
      </c>
      <c r="I1460" s="39">
        <v>2</v>
      </c>
      <c r="J1460" s="68">
        <v>44832</v>
      </c>
    </row>
    <row r="1461" spans="4:10" ht="15.6" customHeight="1">
      <c r="D1461" s="38">
        <v>1459</v>
      </c>
      <c r="E1461" s="39">
        <v>4455</v>
      </c>
      <c r="F1461" s="40" t="s">
        <v>12131</v>
      </c>
      <c r="G1461" s="40" t="s">
        <v>9989</v>
      </c>
      <c r="H1461" s="40" t="s">
        <v>10207</v>
      </c>
      <c r="I1461" s="39">
        <v>3</v>
      </c>
      <c r="J1461" s="68">
        <v>44833</v>
      </c>
    </row>
    <row r="1462" spans="4:10" ht="15.6" customHeight="1">
      <c r="D1462" s="38">
        <v>1460</v>
      </c>
      <c r="E1462" s="39">
        <v>2260</v>
      </c>
      <c r="F1462" s="40" t="s">
        <v>12132</v>
      </c>
      <c r="G1462" s="40" t="s">
        <v>9945</v>
      </c>
      <c r="H1462" s="40" t="s">
        <v>12133</v>
      </c>
      <c r="I1462" s="39">
        <v>2</v>
      </c>
      <c r="J1462" s="68">
        <v>44833</v>
      </c>
    </row>
    <row r="1463" spans="4:10" ht="15.6" customHeight="1">
      <c r="D1463" s="38">
        <v>1461</v>
      </c>
      <c r="E1463" s="39">
        <v>4629</v>
      </c>
      <c r="F1463" s="40" t="s">
        <v>8714</v>
      </c>
      <c r="G1463" s="40" t="s">
        <v>9945</v>
      </c>
      <c r="H1463" s="40" t="s">
        <v>9</v>
      </c>
      <c r="I1463" s="39">
        <v>2</v>
      </c>
      <c r="J1463" s="68">
        <v>44833</v>
      </c>
    </row>
    <row r="1464" spans="4:10" ht="15.6" customHeight="1">
      <c r="D1464" s="38">
        <v>1462</v>
      </c>
      <c r="E1464" s="39">
        <v>3749</v>
      </c>
      <c r="F1464" s="40" t="s">
        <v>12134</v>
      </c>
      <c r="G1464" s="40" t="s">
        <v>9945</v>
      </c>
      <c r="H1464" s="40" t="s">
        <v>9</v>
      </c>
      <c r="I1464" s="39">
        <v>2</v>
      </c>
      <c r="J1464" s="68">
        <v>44833</v>
      </c>
    </row>
    <row r="1465" spans="4:10" ht="15.6" customHeight="1">
      <c r="D1465" s="38">
        <v>1463</v>
      </c>
      <c r="E1465" s="39">
        <v>4524</v>
      </c>
      <c r="F1465" s="40" t="s">
        <v>12135</v>
      </c>
      <c r="G1465" s="40" t="s">
        <v>9973</v>
      </c>
      <c r="H1465" s="40" t="s">
        <v>10149</v>
      </c>
      <c r="I1465" s="39">
        <v>2</v>
      </c>
      <c r="J1465" s="68">
        <v>44833</v>
      </c>
    </row>
    <row r="1466" spans="4:10" ht="15.6" customHeight="1">
      <c r="D1466" s="38">
        <v>1464</v>
      </c>
      <c r="E1466" s="39">
        <v>4310</v>
      </c>
      <c r="F1466" s="40" t="s">
        <v>12136</v>
      </c>
      <c r="G1466" s="40" t="s">
        <v>9973</v>
      </c>
      <c r="H1466" s="40" t="s">
        <v>11218</v>
      </c>
      <c r="I1466" s="39">
        <v>2</v>
      </c>
      <c r="J1466" s="68">
        <v>44833</v>
      </c>
    </row>
    <row r="1467" spans="4:10" ht="15.6" customHeight="1">
      <c r="D1467" s="38">
        <v>1465</v>
      </c>
      <c r="E1467" s="39">
        <v>4682</v>
      </c>
      <c r="F1467" s="40" t="s">
        <v>12137</v>
      </c>
      <c r="G1467" s="40" t="s">
        <v>9963</v>
      </c>
      <c r="H1467" s="40" t="s">
        <v>9965</v>
      </c>
      <c r="I1467" s="39">
        <v>2</v>
      </c>
      <c r="J1467" s="68">
        <v>44834</v>
      </c>
    </row>
    <row r="1468" spans="4:10" ht="15.6" customHeight="1">
      <c r="D1468" s="38">
        <v>1466</v>
      </c>
      <c r="E1468" s="39">
        <v>4286</v>
      </c>
      <c r="F1468" s="40" t="s">
        <v>12138</v>
      </c>
      <c r="G1468" s="40" t="s">
        <v>9963</v>
      </c>
      <c r="H1468" s="40" t="s">
        <v>10581</v>
      </c>
      <c r="I1468" s="39">
        <v>3</v>
      </c>
      <c r="J1468" s="68">
        <v>44834</v>
      </c>
    </row>
    <row r="1469" spans="4:10" ht="15.6" customHeight="1">
      <c r="D1469" s="38">
        <v>1467</v>
      </c>
      <c r="E1469" s="39">
        <v>3121</v>
      </c>
      <c r="F1469" s="40" t="s">
        <v>12139</v>
      </c>
      <c r="G1469" s="40" t="s">
        <v>9989</v>
      </c>
      <c r="H1469" s="40" t="s">
        <v>10080</v>
      </c>
      <c r="I1469" s="39">
        <v>3</v>
      </c>
      <c r="J1469" s="68">
        <v>44845</v>
      </c>
    </row>
    <row r="1470" spans="4:10" ht="15.6" customHeight="1">
      <c r="D1470" s="38">
        <v>1468</v>
      </c>
      <c r="E1470" s="39">
        <v>3122</v>
      </c>
      <c r="F1470" s="40" t="s">
        <v>12140</v>
      </c>
      <c r="G1470" s="40" t="s">
        <v>9989</v>
      </c>
      <c r="H1470" s="40" t="s">
        <v>10080</v>
      </c>
      <c r="I1470" s="39">
        <v>2</v>
      </c>
      <c r="J1470" s="68">
        <v>44845</v>
      </c>
    </row>
    <row r="1471" spans="4:10" ht="15.6" customHeight="1">
      <c r="D1471" s="38">
        <v>1469</v>
      </c>
      <c r="E1471" s="39">
        <v>4412</v>
      </c>
      <c r="F1471" s="40" t="s">
        <v>10538</v>
      </c>
      <c r="G1471" s="40" t="s">
        <v>8680</v>
      </c>
      <c r="H1471" s="40" t="s">
        <v>11003</v>
      </c>
      <c r="I1471" s="39">
        <v>2</v>
      </c>
      <c r="J1471" s="68">
        <v>44847</v>
      </c>
    </row>
    <row r="1472" spans="4:10" ht="15.6" customHeight="1">
      <c r="D1472" s="38">
        <v>1470</v>
      </c>
      <c r="E1472" s="39">
        <v>4767</v>
      </c>
      <c r="F1472" s="40" t="s">
        <v>12141</v>
      </c>
      <c r="G1472" s="40" t="s">
        <v>9989</v>
      </c>
      <c r="H1472" s="40" t="s">
        <v>10080</v>
      </c>
      <c r="I1472" s="39">
        <v>2</v>
      </c>
      <c r="J1472" s="68">
        <v>44848</v>
      </c>
    </row>
    <row r="1473" spans="4:10" ht="15.6" customHeight="1">
      <c r="D1473" s="38">
        <v>1471</v>
      </c>
      <c r="E1473" s="39">
        <v>4438</v>
      </c>
      <c r="F1473" s="40" t="s">
        <v>12142</v>
      </c>
      <c r="G1473" s="40" t="s">
        <v>9989</v>
      </c>
      <c r="H1473" s="40" t="s">
        <v>10207</v>
      </c>
      <c r="I1473" s="39">
        <v>2</v>
      </c>
      <c r="J1473" s="68">
        <v>44848</v>
      </c>
    </row>
    <row r="1474" spans="4:10" ht="15.6" customHeight="1">
      <c r="D1474" s="38">
        <v>1472</v>
      </c>
      <c r="E1474" s="39">
        <v>4501</v>
      </c>
      <c r="F1474" s="40" t="s">
        <v>12143</v>
      </c>
      <c r="G1474" s="40" t="s">
        <v>9973</v>
      </c>
      <c r="H1474" s="40" t="s">
        <v>11000</v>
      </c>
      <c r="I1474" s="39">
        <v>2</v>
      </c>
      <c r="J1474" s="68">
        <v>44865</v>
      </c>
    </row>
    <row r="1475" spans="4:10" ht="15.6" customHeight="1">
      <c r="D1475" s="38">
        <v>1473</v>
      </c>
      <c r="E1475" s="39">
        <v>4439</v>
      </c>
      <c r="F1475" s="40" t="s">
        <v>10527</v>
      </c>
      <c r="G1475" s="40" t="s">
        <v>10068</v>
      </c>
      <c r="H1475" s="40" t="s">
        <v>12144</v>
      </c>
      <c r="I1475" s="39">
        <v>2</v>
      </c>
      <c r="J1475" s="68">
        <v>44887</v>
      </c>
    </row>
    <row r="1476" spans="4:10" ht="15.6" customHeight="1">
      <c r="D1476" s="38">
        <v>1474</v>
      </c>
      <c r="E1476" s="39">
        <v>3340</v>
      </c>
      <c r="F1476" s="40" t="s">
        <v>12145</v>
      </c>
      <c r="G1476" s="40" t="s">
        <v>9915</v>
      </c>
      <c r="H1476" s="40" t="s">
        <v>10100</v>
      </c>
      <c r="I1476" s="39">
        <v>2</v>
      </c>
      <c r="J1476" s="68">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2025-12-10T09:55:35Z</dcterms:modified>
</cp:coreProperties>
</file>