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LogisticsDesign\data\part\"/>
    </mc:Choice>
  </mc:AlternateContent>
  <xr:revisionPtr revIDLastSave="0" documentId="8_{59120DA5-0963-47C5-AB9D-AD371EE2EAB5}" xr6:coauthVersionLast="47" xr6:coauthVersionMax="47" xr10:uidLastSave="{00000000-0000-0000-0000-000000000000}"/>
  <bookViews>
    <workbookView xWindow="-108" yWindow="-108" windowWidth="23256" windowHeight="12576" xr2:uid="{ADBFD7C4-B7B8-48F5-9EBB-166DF0F19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91" i="1" l="1"/>
  <c r="H391" i="1"/>
  <c r="K391" i="1" s="1"/>
  <c r="G391" i="1"/>
  <c r="J390" i="1"/>
  <c r="H390" i="1"/>
  <c r="K390" i="1" s="1"/>
  <c r="G390" i="1"/>
  <c r="J389" i="1"/>
  <c r="H389" i="1"/>
  <c r="K389" i="1" s="1"/>
  <c r="G389" i="1"/>
  <c r="J388" i="1"/>
  <c r="H388" i="1"/>
  <c r="K388" i="1" s="1"/>
  <c r="G388" i="1"/>
  <c r="J387" i="1"/>
  <c r="H387" i="1"/>
  <c r="K387" i="1" s="1"/>
  <c r="G387" i="1"/>
  <c r="J386" i="1"/>
  <c r="H386" i="1"/>
  <c r="K386" i="1" s="1"/>
  <c r="G386" i="1"/>
  <c r="J385" i="1"/>
  <c r="H385" i="1"/>
  <c r="K385" i="1" s="1"/>
  <c r="G385" i="1"/>
  <c r="J384" i="1"/>
  <c r="H384" i="1"/>
  <c r="K384" i="1" s="1"/>
  <c r="G384" i="1"/>
  <c r="J383" i="1"/>
  <c r="H383" i="1"/>
  <c r="K383" i="1" s="1"/>
  <c r="G383" i="1"/>
  <c r="J382" i="1"/>
  <c r="H382" i="1"/>
  <c r="K382" i="1" s="1"/>
  <c r="G382" i="1"/>
  <c r="J381" i="1"/>
  <c r="H381" i="1"/>
  <c r="K381" i="1" s="1"/>
  <c r="G381" i="1"/>
  <c r="J380" i="1"/>
  <c r="H380" i="1"/>
  <c r="K380" i="1" s="1"/>
  <c r="G380" i="1"/>
  <c r="J379" i="1"/>
  <c r="H379" i="1"/>
  <c r="K379" i="1" s="1"/>
  <c r="G379" i="1"/>
  <c r="J378" i="1"/>
  <c r="H378" i="1"/>
  <c r="K378" i="1" s="1"/>
  <c r="G378" i="1"/>
  <c r="J377" i="1"/>
  <c r="H377" i="1"/>
  <c r="K377" i="1" s="1"/>
  <c r="G377" i="1"/>
  <c r="J376" i="1"/>
  <c r="H376" i="1"/>
  <c r="K376" i="1" s="1"/>
  <c r="G376" i="1"/>
  <c r="H375" i="1"/>
  <c r="G375" i="1"/>
  <c r="F375" i="1"/>
  <c r="J375" i="1" s="1"/>
  <c r="J374" i="1"/>
  <c r="H374" i="1"/>
  <c r="K374" i="1" s="1"/>
  <c r="G374" i="1"/>
  <c r="J373" i="1"/>
  <c r="H373" i="1"/>
  <c r="K373" i="1" s="1"/>
  <c r="G373" i="1"/>
  <c r="J372" i="1"/>
  <c r="H372" i="1"/>
  <c r="K372" i="1" s="1"/>
  <c r="G372" i="1"/>
  <c r="J371" i="1"/>
  <c r="H371" i="1"/>
  <c r="K371" i="1" s="1"/>
  <c r="G371" i="1"/>
  <c r="J370" i="1"/>
  <c r="H370" i="1"/>
  <c r="K370" i="1" s="1"/>
  <c r="G370" i="1"/>
  <c r="J369" i="1"/>
  <c r="H369" i="1"/>
  <c r="K369" i="1" s="1"/>
  <c r="G369" i="1"/>
  <c r="J368" i="1"/>
  <c r="H368" i="1"/>
  <c r="K368" i="1" s="1"/>
  <c r="G368" i="1"/>
  <c r="J367" i="1"/>
  <c r="H367" i="1"/>
  <c r="K367" i="1" s="1"/>
  <c r="G367" i="1"/>
  <c r="J366" i="1"/>
  <c r="H366" i="1"/>
  <c r="K366" i="1" s="1"/>
  <c r="G366" i="1"/>
  <c r="J365" i="1"/>
  <c r="H365" i="1"/>
  <c r="K365" i="1" s="1"/>
  <c r="G365" i="1"/>
  <c r="J364" i="1"/>
  <c r="H364" i="1"/>
  <c r="K364" i="1" s="1"/>
  <c r="G364" i="1"/>
  <c r="J363" i="1"/>
  <c r="H363" i="1"/>
  <c r="K363" i="1" s="1"/>
  <c r="G363" i="1"/>
  <c r="J362" i="1"/>
  <c r="H362" i="1"/>
  <c r="K362" i="1" s="1"/>
  <c r="G362" i="1"/>
  <c r="J361" i="1"/>
  <c r="H361" i="1"/>
  <c r="K361" i="1" s="1"/>
  <c r="G361" i="1"/>
  <c r="J360" i="1"/>
  <c r="H360" i="1"/>
  <c r="K360" i="1" s="1"/>
  <c r="G360" i="1"/>
  <c r="J359" i="1"/>
  <c r="H359" i="1"/>
  <c r="K359" i="1" s="1"/>
  <c r="G359" i="1"/>
  <c r="J358" i="1"/>
  <c r="H358" i="1"/>
  <c r="K358" i="1" s="1"/>
  <c r="G358" i="1"/>
  <c r="F358" i="1"/>
  <c r="H357" i="1"/>
  <c r="K357" i="1" s="1"/>
  <c r="F357" i="1"/>
  <c r="J357" i="1" s="1"/>
  <c r="H356" i="1"/>
  <c r="F356" i="1"/>
  <c r="J356" i="1" s="1"/>
  <c r="K356" i="1" s="1"/>
  <c r="H355" i="1"/>
  <c r="K355" i="1" s="1"/>
  <c r="F355" i="1"/>
  <c r="J355" i="1" s="1"/>
  <c r="J354" i="1"/>
  <c r="H354" i="1"/>
  <c r="K354" i="1" s="1"/>
  <c r="F354" i="1"/>
  <c r="G354" i="1" s="1"/>
  <c r="H353" i="1"/>
  <c r="K353" i="1" s="1"/>
  <c r="F353" i="1"/>
  <c r="J353" i="1" s="1"/>
  <c r="H352" i="1"/>
  <c r="G352" i="1"/>
  <c r="F352" i="1"/>
  <c r="J352" i="1" s="1"/>
  <c r="J351" i="1"/>
  <c r="H351" i="1"/>
  <c r="K351" i="1" s="1"/>
  <c r="G351" i="1"/>
  <c r="H350" i="1"/>
  <c r="F350" i="1"/>
  <c r="J350" i="1" s="1"/>
  <c r="J349" i="1"/>
  <c r="H349" i="1"/>
  <c r="K349" i="1" s="1"/>
  <c r="G349" i="1"/>
  <c r="J348" i="1"/>
  <c r="H348" i="1"/>
  <c r="K348" i="1" s="1"/>
  <c r="G348" i="1"/>
  <c r="J347" i="1"/>
  <c r="H347" i="1"/>
  <c r="K347" i="1" s="1"/>
  <c r="G347" i="1"/>
  <c r="J346" i="1"/>
  <c r="H346" i="1"/>
  <c r="K346" i="1" s="1"/>
  <c r="G346" i="1"/>
  <c r="J345" i="1"/>
  <c r="H345" i="1"/>
  <c r="K345" i="1" s="1"/>
  <c r="G345" i="1"/>
  <c r="J344" i="1"/>
  <c r="H344" i="1"/>
  <c r="K344" i="1" s="1"/>
  <c r="G344" i="1"/>
  <c r="J343" i="1"/>
  <c r="H343" i="1"/>
  <c r="K343" i="1" s="1"/>
  <c r="G343" i="1"/>
  <c r="J342" i="1"/>
  <c r="H342" i="1"/>
  <c r="K342" i="1" s="1"/>
  <c r="G342" i="1"/>
  <c r="J341" i="1"/>
  <c r="H341" i="1"/>
  <c r="K341" i="1" s="1"/>
  <c r="G341" i="1"/>
  <c r="J340" i="1"/>
  <c r="H340" i="1"/>
  <c r="K340" i="1" s="1"/>
  <c r="G340" i="1"/>
  <c r="J339" i="1"/>
  <c r="H339" i="1"/>
  <c r="K339" i="1" s="1"/>
  <c r="G339" i="1"/>
  <c r="J338" i="1"/>
  <c r="H338" i="1"/>
  <c r="K338" i="1" s="1"/>
  <c r="G338" i="1"/>
  <c r="J337" i="1"/>
  <c r="H337" i="1"/>
  <c r="K337" i="1" s="1"/>
  <c r="G337" i="1"/>
  <c r="J336" i="1"/>
  <c r="H336" i="1"/>
  <c r="K336" i="1" s="1"/>
  <c r="G336" i="1"/>
  <c r="J335" i="1"/>
  <c r="H335" i="1"/>
  <c r="K335" i="1" s="1"/>
  <c r="G335" i="1"/>
  <c r="J334" i="1"/>
  <c r="H334" i="1"/>
  <c r="K334" i="1" s="1"/>
  <c r="G334" i="1"/>
  <c r="J333" i="1"/>
  <c r="H333" i="1"/>
  <c r="K333" i="1" s="1"/>
  <c r="G333" i="1"/>
  <c r="J332" i="1"/>
  <c r="H332" i="1"/>
  <c r="K332" i="1" s="1"/>
  <c r="G332" i="1"/>
  <c r="J331" i="1"/>
  <c r="H331" i="1"/>
  <c r="K331" i="1" s="1"/>
  <c r="G331" i="1"/>
  <c r="F331" i="1"/>
  <c r="H330" i="1"/>
  <c r="F330" i="1"/>
  <c r="J330" i="1" s="1"/>
  <c r="J329" i="1"/>
  <c r="K329" i="1" s="1"/>
  <c r="H329" i="1"/>
  <c r="G329" i="1"/>
  <c r="K328" i="1"/>
  <c r="J328" i="1"/>
  <c r="H328" i="1"/>
  <c r="G328" i="1"/>
  <c r="K327" i="1"/>
  <c r="J327" i="1"/>
  <c r="H327" i="1"/>
  <c r="G327" i="1"/>
  <c r="J326" i="1"/>
  <c r="K326" i="1" s="1"/>
  <c r="H326" i="1"/>
  <c r="G326" i="1"/>
  <c r="K325" i="1"/>
  <c r="J325" i="1"/>
  <c r="H325" i="1"/>
  <c r="G325" i="1"/>
  <c r="K324" i="1"/>
  <c r="J324" i="1"/>
  <c r="H324" i="1"/>
  <c r="G324" i="1"/>
  <c r="H323" i="1"/>
  <c r="G323" i="1"/>
  <c r="F323" i="1"/>
  <c r="J323" i="1" s="1"/>
  <c r="K323" i="1" s="1"/>
  <c r="H322" i="1"/>
  <c r="K322" i="1" s="1"/>
  <c r="G322" i="1"/>
  <c r="F322" i="1"/>
  <c r="J322" i="1" s="1"/>
  <c r="J321" i="1"/>
  <c r="H321" i="1"/>
  <c r="K321" i="1" s="1"/>
  <c r="G321" i="1"/>
  <c r="J320" i="1"/>
  <c r="H320" i="1"/>
  <c r="K320" i="1" s="1"/>
  <c r="G320" i="1"/>
  <c r="J319" i="1"/>
  <c r="H319" i="1"/>
  <c r="K319" i="1" s="1"/>
  <c r="G319" i="1"/>
  <c r="J318" i="1"/>
  <c r="H318" i="1"/>
  <c r="K318" i="1" s="1"/>
  <c r="G318" i="1"/>
  <c r="J317" i="1"/>
  <c r="H317" i="1"/>
  <c r="K317" i="1" s="1"/>
  <c r="G317" i="1"/>
  <c r="F317" i="1"/>
  <c r="J316" i="1"/>
  <c r="H316" i="1"/>
  <c r="K316" i="1" s="1"/>
  <c r="G316" i="1"/>
  <c r="J315" i="1"/>
  <c r="H315" i="1"/>
  <c r="K315" i="1" s="1"/>
  <c r="G315" i="1"/>
  <c r="K314" i="1"/>
  <c r="J314" i="1"/>
  <c r="H314" i="1"/>
  <c r="F314" i="1"/>
  <c r="G314" i="1" s="1"/>
  <c r="K313" i="1"/>
  <c r="J313" i="1"/>
  <c r="H313" i="1"/>
  <c r="G313" i="1"/>
  <c r="H312" i="1"/>
  <c r="G312" i="1"/>
  <c r="F312" i="1"/>
  <c r="J312" i="1" s="1"/>
  <c r="J311" i="1"/>
  <c r="H311" i="1"/>
  <c r="K311" i="1" s="1"/>
  <c r="G311" i="1"/>
  <c r="J310" i="1"/>
  <c r="H310" i="1"/>
  <c r="K310" i="1" s="1"/>
  <c r="G310" i="1"/>
  <c r="J309" i="1"/>
  <c r="H309" i="1"/>
  <c r="K309" i="1" s="1"/>
  <c r="G309" i="1"/>
  <c r="J308" i="1"/>
  <c r="H308" i="1"/>
  <c r="K308" i="1" s="1"/>
  <c r="G308" i="1"/>
  <c r="J307" i="1"/>
  <c r="H307" i="1"/>
  <c r="K307" i="1" s="1"/>
  <c r="G307" i="1"/>
  <c r="J306" i="1"/>
  <c r="H306" i="1"/>
  <c r="K306" i="1" s="1"/>
  <c r="G306" i="1"/>
  <c r="J305" i="1"/>
  <c r="H305" i="1"/>
  <c r="K305" i="1" s="1"/>
  <c r="G305" i="1"/>
  <c r="J304" i="1"/>
  <c r="H304" i="1"/>
  <c r="K304" i="1" s="1"/>
  <c r="G304" i="1"/>
  <c r="J303" i="1"/>
  <c r="H303" i="1"/>
  <c r="K303" i="1" s="1"/>
  <c r="G303" i="1"/>
  <c r="J302" i="1"/>
  <c r="H302" i="1"/>
  <c r="K302" i="1" s="1"/>
  <c r="G302" i="1"/>
  <c r="J301" i="1"/>
  <c r="H301" i="1"/>
  <c r="K301" i="1" s="1"/>
  <c r="G301" i="1"/>
  <c r="J300" i="1"/>
  <c r="H300" i="1"/>
  <c r="K300" i="1" s="1"/>
  <c r="G300" i="1"/>
  <c r="F300" i="1"/>
  <c r="J299" i="1"/>
  <c r="H299" i="1"/>
  <c r="K299" i="1" s="1"/>
  <c r="G299" i="1"/>
  <c r="F299" i="1"/>
  <c r="H298" i="1"/>
  <c r="F298" i="1"/>
  <c r="J298" i="1" s="1"/>
  <c r="K298" i="1" s="1"/>
  <c r="K297" i="1"/>
  <c r="J297" i="1"/>
  <c r="H297" i="1"/>
  <c r="G297" i="1"/>
  <c r="K296" i="1"/>
  <c r="J296" i="1"/>
  <c r="H296" i="1"/>
  <c r="G296" i="1"/>
  <c r="J295" i="1"/>
  <c r="H295" i="1"/>
  <c r="K295" i="1" s="1"/>
  <c r="G295" i="1"/>
  <c r="K294" i="1"/>
  <c r="J294" i="1"/>
  <c r="H294" i="1"/>
  <c r="G294" i="1"/>
  <c r="K293" i="1"/>
  <c r="J293" i="1"/>
  <c r="H293" i="1"/>
  <c r="G293" i="1"/>
  <c r="J292" i="1"/>
  <c r="H292" i="1"/>
  <c r="K292" i="1" s="1"/>
  <c r="G292" i="1"/>
  <c r="K291" i="1"/>
  <c r="J291" i="1"/>
  <c r="H291" i="1"/>
  <c r="G291" i="1"/>
  <c r="K290" i="1"/>
  <c r="J290" i="1"/>
  <c r="H290" i="1"/>
  <c r="G290" i="1"/>
  <c r="J289" i="1"/>
  <c r="H289" i="1"/>
  <c r="K289" i="1" s="1"/>
  <c r="G289" i="1"/>
  <c r="H288" i="1"/>
  <c r="F288" i="1"/>
  <c r="J288" i="1" s="1"/>
  <c r="K288" i="1" s="1"/>
  <c r="J287" i="1"/>
  <c r="H287" i="1"/>
  <c r="K287" i="1" s="1"/>
  <c r="G287" i="1"/>
  <c r="J286" i="1"/>
  <c r="H286" i="1"/>
  <c r="K286" i="1" s="1"/>
  <c r="G286" i="1"/>
  <c r="J285" i="1"/>
  <c r="H285" i="1"/>
  <c r="K285" i="1" s="1"/>
  <c r="G285" i="1"/>
  <c r="J284" i="1"/>
  <c r="H284" i="1"/>
  <c r="K284" i="1" s="1"/>
  <c r="G284" i="1"/>
  <c r="J283" i="1"/>
  <c r="H283" i="1"/>
  <c r="K283" i="1" s="1"/>
  <c r="G283" i="1"/>
  <c r="J282" i="1"/>
  <c r="H282" i="1"/>
  <c r="K282" i="1" s="1"/>
  <c r="G282" i="1"/>
  <c r="J281" i="1"/>
  <c r="H281" i="1"/>
  <c r="K281" i="1" s="1"/>
  <c r="G281" i="1"/>
  <c r="J280" i="1"/>
  <c r="H280" i="1"/>
  <c r="K280" i="1" s="1"/>
  <c r="G280" i="1"/>
  <c r="J279" i="1"/>
  <c r="H279" i="1"/>
  <c r="K279" i="1" s="1"/>
  <c r="G279" i="1"/>
  <c r="J278" i="1"/>
  <c r="H278" i="1"/>
  <c r="K278" i="1" s="1"/>
  <c r="G278" i="1"/>
  <c r="J277" i="1"/>
  <c r="H277" i="1"/>
  <c r="K277" i="1" s="1"/>
  <c r="G277" i="1"/>
  <c r="J276" i="1"/>
  <c r="H276" i="1"/>
  <c r="K276" i="1" s="1"/>
  <c r="G276" i="1"/>
  <c r="J275" i="1"/>
  <c r="H275" i="1"/>
  <c r="K275" i="1" s="1"/>
  <c r="G275" i="1"/>
  <c r="J274" i="1"/>
  <c r="H274" i="1"/>
  <c r="K274" i="1" s="1"/>
  <c r="G274" i="1"/>
  <c r="J273" i="1"/>
  <c r="H273" i="1"/>
  <c r="K273" i="1" s="1"/>
  <c r="G273" i="1"/>
  <c r="J272" i="1"/>
  <c r="H272" i="1"/>
  <c r="K272" i="1" s="1"/>
  <c r="G272" i="1"/>
  <c r="J271" i="1"/>
  <c r="H271" i="1"/>
  <c r="K271" i="1" s="1"/>
  <c r="G271" i="1"/>
  <c r="J270" i="1"/>
  <c r="H270" i="1"/>
  <c r="K270" i="1" s="1"/>
  <c r="G270" i="1"/>
  <c r="J269" i="1"/>
  <c r="H269" i="1"/>
  <c r="K269" i="1" s="1"/>
  <c r="G269" i="1"/>
  <c r="J268" i="1"/>
  <c r="H268" i="1"/>
  <c r="K268" i="1" s="1"/>
  <c r="G268" i="1"/>
  <c r="J267" i="1"/>
  <c r="H267" i="1"/>
  <c r="K267" i="1" s="1"/>
  <c r="G267" i="1"/>
  <c r="J266" i="1"/>
  <c r="H266" i="1"/>
  <c r="K266" i="1" s="1"/>
  <c r="G266" i="1"/>
  <c r="J265" i="1"/>
  <c r="H265" i="1"/>
  <c r="K265" i="1" s="1"/>
  <c r="G265" i="1"/>
  <c r="J264" i="1"/>
  <c r="H264" i="1"/>
  <c r="K264" i="1" s="1"/>
  <c r="G264" i="1"/>
  <c r="J263" i="1"/>
  <c r="H263" i="1"/>
  <c r="K263" i="1" s="1"/>
  <c r="G263" i="1"/>
  <c r="J262" i="1"/>
  <c r="H262" i="1"/>
  <c r="K262" i="1" s="1"/>
  <c r="G262" i="1"/>
  <c r="J261" i="1"/>
  <c r="H261" i="1"/>
  <c r="K261" i="1" s="1"/>
  <c r="G261" i="1"/>
  <c r="J260" i="1"/>
  <c r="H260" i="1"/>
  <c r="K260" i="1" s="1"/>
  <c r="G260" i="1"/>
  <c r="J259" i="1"/>
  <c r="H259" i="1"/>
  <c r="K259" i="1" s="1"/>
  <c r="G259" i="1"/>
  <c r="J258" i="1"/>
  <c r="H258" i="1"/>
  <c r="K258" i="1" s="1"/>
  <c r="G258" i="1"/>
  <c r="J257" i="1"/>
  <c r="H257" i="1"/>
  <c r="K257" i="1" s="1"/>
  <c r="G257" i="1"/>
  <c r="J256" i="1"/>
  <c r="H256" i="1"/>
  <c r="K256" i="1" s="1"/>
  <c r="G256" i="1"/>
  <c r="J255" i="1"/>
  <c r="H255" i="1"/>
  <c r="K255" i="1" s="1"/>
  <c r="G255" i="1"/>
  <c r="J254" i="1"/>
  <c r="H254" i="1"/>
  <c r="K254" i="1" s="1"/>
  <c r="G254" i="1"/>
  <c r="J253" i="1"/>
  <c r="H253" i="1"/>
  <c r="K253" i="1" s="1"/>
  <c r="G253" i="1"/>
  <c r="J252" i="1"/>
  <c r="H252" i="1"/>
  <c r="K252" i="1" s="1"/>
  <c r="G252" i="1"/>
  <c r="J251" i="1"/>
  <c r="H251" i="1"/>
  <c r="K251" i="1" s="1"/>
  <c r="G251" i="1"/>
  <c r="J250" i="1"/>
  <c r="H250" i="1"/>
  <c r="K250" i="1" s="1"/>
  <c r="G250" i="1"/>
  <c r="J249" i="1"/>
  <c r="H249" i="1"/>
  <c r="K249" i="1" s="1"/>
  <c r="G249" i="1"/>
  <c r="J248" i="1"/>
  <c r="H248" i="1"/>
  <c r="K248" i="1" s="1"/>
  <c r="G248" i="1"/>
  <c r="J247" i="1"/>
  <c r="H247" i="1"/>
  <c r="K247" i="1" s="1"/>
  <c r="G247" i="1"/>
  <c r="J246" i="1"/>
  <c r="H246" i="1"/>
  <c r="K246" i="1" s="1"/>
  <c r="G246" i="1"/>
  <c r="J245" i="1"/>
  <c r="H245" i="1"/>
  <c r="K245" i="1" s="1"/>
  <c r="G245" i="1"/>
  <c r="J244" i="1"/>
  <c r="H244" i="1"/>
  <c r="K244" i="1" s="1"/>
  <c r="G244" i="1"/>
  <c r="J243" i="1"/>
  <c r="H243" i="1"/>
  <c r="K243" i="1" s="1"/>
  <c r="G243" i="1"/>
  <c r="J242" i="1"/>
  <c r="H242" i="1"/>
  <c r="K242" i="1" s="1"/>
  <c r="G242" i="1"/>
  <c r="J241" i="1"/>
  <c r="H241" i="1"/>
  <c r="K241" i="1" s="1"/>
  <c r="G241" i="1"/>
  <c r="J240" i="1"/>
  <c r="H240" i="1"/>
  <c r="K240" i="1" s="1"/>
  <c r="G240" i="1"/>
  <c r="J239" i="1"/>
  <c r="H239" i="1"/>
  <c r="K239" i="1" s="1"/>
  <c r="G239" i="1"/>
  <c r="J238" i="1"/>
  <c r="H238" i="1"/>
  <c r="K238" i="1" s="1"/>
  <c r="G238" i="1"/>
  <c r="J237" i="1"/>
  <c r="H237" i="1"/>
  <c r="K237" i="1" s="1"/>
  <c r="G237" i="1"/>
  <c r="J236" i="1"/>
  <c r="H236" i="1"/>
  <c r="K236" i="1" s="1"/>
  <c r="G236" i="1"/>
  <c r="J235" i="1"/>
  <c r="H235" i="1"/>
  <c r="K235" i="1" s="1"/>
  <c r="G235" i="1"/>
  <c r="J234" i="1"/>
  <c r="H234" i="1"/>
  <c r="K234" i="1" s="1"/>
  <c r="G234" i="1"/>
  <c r="J233" i="1"/>
  <c r="H233" i="1"/>
  <c r="K233" i="1" s="1"/>
  <c r="G233" i="1"/>
  <c r="J232" i="1"/>
  <c r="H232" i="1"/>
  <c r="K232" i="1" s="1"/>
  <c r="G232" i="1"/>
  <c r="J231" i="1"/>
  <c r="H231" i="1"/>
  <c r="K231" i="1" s="1"/>
  <c r="G231" i="1"/>
  <c r="J230" i="1"/>
  <c r="H230" i="1"/>
  <c r="K230" i="1" s="1"/>
  <c r="G230" i="1"/>
  <c r="J229" i="1"/>
  <c r="H229" i="1"/>
  <c r="K229" i="1" s="1"/>
  <c r="G229" i="1"/>
  <c r="J228" i="1"/>
  <c r="H228" i="1"/>
  <c r="K228" i="1" s="1"/>
  <c r="G228" i="1"/>
  <c r="J227" i="1"/>
  <c r="H227" i="1"/>
  <c r="K227" i="1" s="1"/>
  <c r="G227" i="1"/>
  <c r="J226" i="1"/>
  <c r="H226" i="1"/>
  <c r="K226" i="1" s="1"/>
  <c r="G226" i="1"/>
  <c r="J225" i="1"/>
  <c r="H225" i="1"/>
  <c r="K225" i="1" s="1"/>
  <c r="G225" i="1"/>
  <c r="J224" i="1"/>
  <c r="H224" i="1"/>
  <c r="K224" i="1" s="1"/>
  <c r="G224" i="1"/>
  <c r="J223" i="1"/>
  <c r="H223" i="1"/>
  <c r="K223" i="1" s="1"/>
  <c r="G223" i="1"/>
  <c r="J222" i="1"/>
  <c r="H222" i="1"/>
  <c r="K222" i="1" s="1"/>
  <c r="G222" i="1"/>
  <c r="J221" i="1"/>
  <c r="H221" i="1"/>
  <c r="K221" i="1" s="1"/>
  <c r="G221" i="1"/>
  <c r="J220" i="1"/>
  <c r="H220" i="1"/>
  <c r="K220" i="1" s="1"/>
  <c r="G220" i="1"/>
  <c r="J219" i="1"/>
  <c r="H219" i="1"/>
  <c r="K219" i="1" s="1"/>
  <c r="G219" i="1"/>
  <c r="J218" i="1"/>
  <c r="H218" i="1"/>
  <c r="K218" i="1" s="1"/>
  <c r="G218" i="1"/>
  <c r="J217" i="1"/>
  <c r="H217" i="1"/>
  <c r="K217" i="1" s="1"/>
  <c r="G217" i="1"/>
  <c r="J216" i="1"/>
  <c r="H216" i="1"/>
  <c r="K216" i="1" s="1"/>
  <c r="G216" i="1"/>
  <c r="J215" i="1"/>
  <c r="H215" i="1"/>
  <c r="K215" i="1" s="1"/>
  <c r="G215" i="1"/>
  <c r="J214" i="1"/>
  <c r="H214" i="1"/>
  <c r="K214" i="1" s="1"/>
  <c r="G214" i="1"/>
  <c r="J213" i="1"/>
  <c r="H213" i="1"/>
  <c r="K213" i="1" s="1"/>
  <c r="G213" i="1"/>
  <c r="F213" i="1"/>
  <c r="J212" i="1"/>
  <c r="H212" i="1"/>
  <c r="K212" i="1" s="1"/>
  <c r="G212" i="1"/>
  <c r="J211" i="1"/>
  <c r="H211" i="1"/>
  <c r="K211" i="1" s="1"/>
  <c r="F211" i="1"/>
  <c r="G211" i="1" s="1"/>
  <c r="J210" i="1"/>
  <c r="K210" i="1" s="1"/>
  <c r="H210" i="1"/>
  <c r="G210" i="1"/>
  <c r="K209" i="1"/>
  <c r="J209" i="1"/>
  <c r="H209" i="1"/>
  <c r="G209" i="1"/>
  <c r="K208" i="1"/>
  <c r="J208" i="1"/>
  <c r="H208" i="1"/>
  <c r="F208" i="1"/>
  <c r="G208" i="1" s="1"/>
  <c r="K207" i="1"/>
  <c r="J207" i="1"/>
  <c r="H207" i="1"/>
  <c r="G207" i="1"/>
  <c r="J206" i="1"/>
  <c r="H206" i="1"/>
  <c r="K206" i="1" s="1"/>
  <c r="G206" i="1"/>
  <c r="K205" i="1"/>
  <c r="J205" i="1"/>
  <c r="H205" i="1"/>
  <c r="G205" i="1"/>
  <c r="H204" i="1"/>
  <c r="G204" i="1"/>
  <c r="F204" i="1"/>
  <c r="J204" i="1" s="1"/>
  <c r="K204" i="1" s="1"/>
  <c r="J203" i="1"/>
  <c r="H203" i="1"/>
  <c r="K203" i="1" s="1"/>
  <c r="G203" i="1"/>
  <c r="J202" i="1"/>
  <c r="H202" i="1"/>
  <c r="K202" i="1" s="1"/>
  <c r="G202" i="1"/>
  <c r="J201" i="1"/>
  <c r="H201" i="1"/>
  <c r="K201" i="1" s="1"/>
  <c r="G201" i="1"/>
  <c r="J200" i="1"/>
  <c r="H200" i="1"/>
  <c r="K200" i="1" s="1"/>
  <c r="G200" i="1"/>
  <c r="F200" i="1"/>
  <c r="J199" i="1"/>
  <c r="H199" i="1"/>
  <c r="K199" i="1" s="1"/>
  <c r="G199" i="1"/>
  <c r="J198" i="1"/>
  <c r="H198" i="1"/>
  <c r="K198" i="1" s="1"/>
  <c r="G198" i="1"/>
  <c r="J197" i="1"/>
  <c r="H197" i="1"/>
  <c r="K197" i="1" s="1"/>
  <c r="G197" i="1"/>
  <c r="J196" i="1"/>
  <c r="H196" i="1"/>
  <c r="K196" i="1" s="1"/>
  <c r="G196" i="1"/>
  <c r="J195" i="1"/>
  <c r="H195" i="1"/>
  <c r="K195" i="1" s="1"/>
  <c r="G195" i="1"/>
  <c r="J194" i="1"/>
  <c r="H194" i="1"/>
  <c r="K194" i="1" s="1"/>
  <c r="G194" i="1"/>
  <c r="J193" i="1"/>
  <c r="H193" i="1"/>
  <c r="K193" i="1" s="1"/>
  <c r="G193" i="1"/>
  <c r="J192" i="1"/>
  <c r="H192" i="1"/>
  <c r="K192" i="1" s="1"/>
  <c r="G192" i="1"/>
  <c r="J191" i="1"/>
  <c r="H191" i="1"/>
  <c r="K191" i="1" s="1"/>
  <c r="G191" i="1"/>
  <c r="J190" i="1"/>
  <c r="H190" i="1"/>
  <c r="K190" i="1" s="1"/>
  <c r="G190" i="1"/>
  <c r="J189" i="1"/>
  <c r="H189" i="1"/>
  <c r="K189" i="1" s="1"/>
  <c r="G189" i="1"/>
  <c r="J188" i="1"/>
  <c r="H188" i="1"/>
  <c r="K188" i="1" s="1"/>
  <c r="G188" i="1"/>
  <c r="J187" i="1"/>
  <c r="H187" i="1"/>
  <c r="K187" i="1" s="1"/>
  <c r="G187" i="1"/>
  <c r="J186" i="1"/>
  <c r="H186" i="1"/>
  <c r="K186" i="1" s="1"/>
  <c r="G186" i="1"/>
  <c r="J185" i="1"/>
  <c r="H185" i="1"/>
  <c r="K185" i="1" s="1"/>
  <c r="G185" i="1"/>
  <c r="J184" i="1"/>
  <c r="H184" i="1"/>
  <c r="K184" i="1" s="1"/>
  <c r="G184" i="1"/>
  <c r="J183" i="1"/>
  <c r="H183" i="1"/>
  <c r="K183" i="1" s="1"/>
  <c r="F183" i="1"/>
  <c r="G183" i="1" s="1"/>
  <c r="K182" i="1"/>
  <c r="J182" i="1"/>
  <c r="H182" i="1"/>
  <c r="G182" i="1"/>
  <c r="J181" i="1"/>
  <c r="K181" i="1" s="1"/>
  <c r="H181" i="1"/>
  <c r="G181" i="1"/>
  <c r="H180" i="1"/>
  <c r="F180" i="1"/>
  <c r="J180" i="1" s="1"/>
  <c r="K180" i="1" s="1"/>
  <c r="H179" i="1"/>
  <c r="F179" i="1"/>
  <c r="J179" i="1" s="1"/>
  <c r="K179" i="1" s="1"/>
  <c r="H178" i="1"/>
  <c r="G178" i="1"/>
  <c r="F178" i="1"/>
  <c r="J178" i="1" s="1"/>
  <c r="J177" i="1"/>
  <c r="H177" i="1"/>
  <c r="K177" i="1" s="1"/>
  <c r="G177" i="1"/>
  <c r="F177" i="1"/>
  <c r="J176" i="1"/>
  <c r="K176" i="1" s="1"/>
  <c r="H176" i="1"/>
  <c r="G176" i="1"/>
  <c r="K175" i="1"/>
  <c r="J175" i="1"/>
  <c r="H175" i="1"/>
  <c r="G175" i="1"/>
  <c r="K174" i="1"/>
  <c r="J174" i="1"/>
  <c r="H174" i="1"/>
  <c r="G174" i="1"/>
  <c r="J173" i="1"/>
  <c r="K173" i="1" s="1"/>
  <c r="H173" i="1"/>
  <c r="G173" i="1"/>
  <c r="K172" i="1"/>
  <c r="J172" i="1"/>
  <c r="H172" i="1"/>
  <c r="G172" i="1"/>
  <c r="K171" i="1"/>
  <c r="J171" i="1"/>
  <c r="H171" i="1"/>
  <c r="G171" i="1"/>
  <c r="J170" i="1"/>
  <c r="K170" i="1" s="1"/>
  <c r="H170" i="1"/>
  <c r="G170" i="1"/>
  <c r="K169" i="1"/>
  <c r="J169" i="1"/>
  <c r="H169" i="1"/>
  <c r="G169" i="1"/>
  <c r="K168" i="1"/>
  <c r="J168" i="1"/>
  <c r="H168" i="1"/>
  <c r="G168" i="1"/>
  <c r="J167" i="1"/>
  <c r="K167" i="1" s="1"/>
  <c r="H167" i="1"/>
  <c r="G167" i="1"/>
  <c r="K166" i="1"/>
  <c r="J166" i="1"/>
  <c r="H166" i="1"/>
  <c r="G166" i="1"/>
  <c r="K165" i="1"/>
  <c r="J165" i="1"/>
  <c r="H165" i="1"/>
  <c r="G165" i="1"/>
  <c r="J164" i="1"/>
  <c r="K164" i="1" s="1"/>
  <c r="H164" i="1"/>
  <c r="G164" i="1"/>
  <c r="K163" i="1"/>
  <c r="J163" i="1"/>
  <c r="H163" i="1"/>
  <c r="G163" i="1"/>
  <c r="K162" i="1"/>
  <c r="J162" i="1"/>
  <c r="H162" i="1"/>
  <c r="G162" i="1"/>
  <c r="J161" i="1"/>
  <c r="K161" i="1" s="1"/>
  <c r="H161" i="1"/>
  <c r="G161" i="1"/>
  <c r="K160" i="1"/>
  <c r="J160" i="1"/>
  <c r="H160" i="1"/>
  <c r="G160" i="1"/>
  <c r="K159" i="1"/>
  <c r="J159" i="1"/>
  <c r="H159" i="1"/>
  <c r="G159" i="1"/>
  <c r="J158" i="1"/>
  <c r="K158" i="1" s="1"/>
  <c r="H158" i="1"/>
  <c r="G158" i="1"/>
  <c r="H157" i="1"/>
  <c r="F157" i="1"/>
  <c r="J157" i="1" s="1"/>
  <c r="K157" i="1" s="1"/>
  <c r="K156" i="1"/>
  <c r="J156" i="1"/>
  <c r="H156" i="1"/>
  <c r="G156" i="1"/>
  <c r="H155" i="1"/>
  <c r="G155" i="1"/>
  <c r="F155" i="1"/>
  <c r="J155" i="1" s="1"/>
  <c r="K155" i="1" s="1"/>
  <c r="J154" i="1"/>
  <c r="H154" i="1"/>
  <c r="K154" i="1" s="1"/>
  <c r="G154" i="1"/>
  <c r="J153" i="1"/>
  <c r="H153" i="1"/>
  <c r="K153" i="1" s="1"/>
  <c r="G153" i="1"/>
  <c r="H152" i="1"/>
  <c r="G152" i="1"/>
  <c r="F152" i="1"/>
  <c r="J152" i="1" s="1"/>
  <c r="J151" i="1"/>
  <c r="H151" i="1"/>
  <c r="K151" i="1" s="1"/>
  <c r="G151" i="1"/>
  <c r="J150" i="1"/>
  <c r="H150" i="1"/>
  <c r="K150" i="1" s="1"/>
  <c r="G150" i="1"/>
  <c r="J149" i="1"/>
  <c r="H149" i="1"/>
  <c r="K149" i="1" s="1"/>
  <c r="G149" i="1"/>
  <c r="J148" i="1"/>
  <c r="H148" i="1"/>
  <c r="K148" i="1" s="1"/>
  <c r="G148" i="1"/>
  <c r="J147" i="1"/>
  <c r="H147" i="1"/>
  <c r="K147" i="1" s="1"/>
  <c r="G147" i="1"/>
  <c r="J146" i="1"/>
  <c r="H146" i="1"/>
  <c r="K146" i="1" s="1"/>
  <c r="F146" i="1"/>
  <c r="G146" i="1" s="1"/>
  <c r="K145" i="1"/>
  <c r="J145" i="1"/>
  <c r="H145" i="1"/>
  <c r="F145" i="1"/>
  <c r="G145" i="1" s="1"/>
  <c r="H144" i="1"/>
  <c r="G144" i="1"/>
  <c r="F144" i="1"/>
  <c r="J144" i="1" s="1"/>
  <c r="K144" i="1" s="1"/>
  <c r="J143" i="1"/>
  <c r="H143" i="1"/>
  <c r="K143" i="1" s="1"/>
  <c r="G143" i="1"/>
  <c r="J142" i="1"/>
  <c r="H142" i="1"/>
  <c r="K142" i="1" s="1"/>
  <c r="G142" i="1"/>
  <c r="J141" i="1"/>
  <c r="H141" i="1"/>
  <c r="K141" i="1" s="1"/>
  <c r="G141" i="1"/>
  <c r="J140" i="1"/>
  <c r="H140" i="1"/>
  <c r="K140" i="1" s="1"/>
  <c r="G140" i="1"/>
  <c r="J139" i="1"/>
  <c r="H139" i="1"/>
  <c r="K139" i="1" s="1"/>
  <c r="G139" i="1"/>
  <c r="J138" i="1"/>
  <c r="H138" i="1"/>
  <c r="K138" i="1" s="1"/>
  <c r="G138" i="1"/>
  <c r="J137" i="1"/>
  <c r="H137" i="1"/>
  <c r="K137" i="1" s="1"/>
  <c r="G137" i="1"/>
  <c r="J136" i="1"/>
  <c r="H136" i="1"/>
  <c r="K136" i="1" s="1"/>
  <c r="G136" i="1"/>
  <c r="J135" i="1"/>
  <c r="H135" i="1"/>
  <c r="K135" i="1" s="1"/>
  <c r="G135" i="1"/>
  <c r="J134" i="1"/>
  <c r="H134" i="1"/>
  <c r="K134" i="1" s="1"/>
  <c r="G134" i="1"/>
  <c r="J133" i="1"/>
  <c r="H133" i="1"/>
  <c r="K133" i="1" s="1"/>
  <c r="G133" i="1"/>
  <c r="J132" i="1"/>
  <c r="H132" i="1"/>
  <c r="K132" i="1" s="1"/>
  <c r="G132" i="1"/>
  <c r="J131" i="1"/>
  <c r="H131" i="1"/>
  <c r="K131" i="1" s="1"/>
  <c r="G131" i="1"/>
  <c r="J130" i="1"/>
  <c r="H130" i="1"/>
  <c r="K130" i="1" s="1"/>
  <c r="G130" i="1"/>
  <c r="J129" i="1"/>
  <c r="H129" i="1"/>
  <c r="K129" i="1" s="1"/>
  <c r="G129" i="1"/>
  <c r="J128" i="1"/>
  <c r="H128" i="1"/>
  <c r="K128" i="1" s="1"/>
  <c r="G128" i="1"/>
  <c r="J127" i="1"/>
  <c r="H127" i="1"/>
  <c r="K127" i="1" s="1"/>
  <c r="G127" i="1"/>
  <c r="J126" i="1"/>
  <c r="H126" i="1"/>
  <c r="K126" i="1" s="1"/>
  <c r="G126" i="1"/>
  <c r="J125" i="1"/>
  <c r="H125" i="1"/>
  <c r="K125" i="1" s="1"/>
  <c r="G125" i="1"/>
  <c r="J124" i="1"/>
  <c r="H124" i="1"/>
  <c r="K124" i="1" s="1"/>
  <c r="G124" i="1"/>
  <c r="J123" i="1"/>
  <c r="H123" i="1"/>
  <c r="K123" i="1" s="1"/>
  <c r="G123" i="1"/>
  <c r="J122" i="1"/>
  <c r="H122" i="1"/>
  <c r="K122" i="1" s="1"/>
  <c r="G122" i="1"/>
  <c r="J121" i="1"/>
  <c r="H121" i="1"/>
  <c r="K121" i="1" s="1"/>
  <c r="G121" i="1"/>
  <c r="J120" i="1"/>
  <c r="H120" i="1"/>
  <c r="K120" i="1" s="1"/>
  <c r="G120" i="1"/>
  <c r="J119" i="1"/>
  <c r="H119" i="1"/>
  <c r="K119" i="1" s="1"/>
  <c r="G119" i="1"/>
  <c r="J118" i="1"/>
  <c r="H118" i="1"/>
  <c r="K118" i="1" s="1"/>
  <c r="G118" i="1"/>
  <c r="J117" i="1"/>
  <c r="H117" i="1"/>
  <c r="K117" i="1" s="1"/>
  <c r="G117" i="1"/>
  <c r="J116" i="1"/>
  <c r="H116" i="1"/>
  <c r="K116" i="1" s="1"/>
  <c r="G116" i="1"/>
  <c r="J115" i="1"/>
  <c r="H115" i="1"/>
  <c r="K115" i="1" s="1"/>
  <c r="G115" i="1"/>
  <c r="J114" i="1"/>
  <c r="H114" i="1"/>
  <c r="K114" i="1" s="1"/>
  <c r="G114" i="1"/>
  <c r="J113" i="1"/>
  <c r="H113" i="1"/>
  <c r="K113" i="1" s="1"/>
  <c r="G113" i="1"/>
  <c r="F113" i="1"/>
  <c r="J112" i="1"/>
  <c r="H112" i="1"/>
  <c r="K112" i="1" s="1"/>
  <c r="G112" i="1"/>
  <c r="J111" i="1"/>
  <c r="H111" i="1"/>
  <c r="K111" i="1" s="1"/>
  <c r="G111" i="1"/>
  <c r="J110" i="1"/>
  <c r="H110" i="1"/>
  <c r="K110" i="1" s="1"/>
  <c r="G110" i="1"/>
  <c r="J109" i="1"/>
  <c r="H109" i="1"/>
  <c r="K109" i="1" s="1"/>
  <c r="G109" i="1"/>
  <c r="J108" i="1"/>
  <c r="H108" i="1"/>
  <c r="K108" i="1" s="1"/>
  <c r="G108" i="1"/>
  <c r="J107" i="1"/>
  <c r="H107" i="1"/>
  <c r="K107" i="1" s="1"/>
  <c r="G107" i="1"/>
  <c r="J106" i="1"/>
  <c r="H106" i="1"/>
  <c r="K106" i="1" s="1"/>
  <c r="G106" i="1"/>
  <c r="J105" i="1"/>
  <c r="H105" i="1"/>
  <c r="K105" i="1" s="1"/>
  <c r="G105" i="1"/>
  <c r="J104" i="1"/>
  <c r="H104" i="1"/>
  <c r="K104" i="1" s="1"/>
  <c r="G104" i="1"/>
  <c r="J103" i="1"/>
  <c r="H103" i="1"/>
  <c r="K103" i="1" s="1"/>
  <c r="G103" i="1"/>
  <c r="J102" i="1"/>
  <c r="H102" i="1"/>
  <c r="K102" i="1" s="1"/>
  <c r="G102" i="1"/>
  <c r="J101" i="1"/>
  <c r="H101" i="1"/>
  <c r="K101" i="1" s="1"/>
  <c r="G101" i="1"/>
  <c r="J100" i="1"/>
  <c r="H100" i="1"/>
  <c r="K100" i="1" s="1"/>
  <c r="G100" i="1"/>
  <c r="J99" i="1"/>
  <c r="H99" i="1"/>
  <c r="K99" i="1" s="1"/>
  <c r="G99" i="1"/>
  <c r="J98" i="1"/>
  <c r="H98" i="1"/>
  <c r="K98" i="1" s="1"/>
  <c r="G98" i="1"/>
  <c r="F98" i="1"/>
  <c r="J97" i="1"/>
  <c r="K97" i="1" s="1"/>
  <c r="H97" i="1"/>
  <c r="G97" i="1"/>
  <c r="K96" i="1"/>
  <c r="J96" i="1"/>
  <c r="H96" i="1"/>
  <c r="G96" i="1"/>
  <c r="K95" i="1"/>
  <c r="J95" i="1"/>
  <c r="H95" i="1"/>
  <c r="G95" i="1"/>
  <c r="J94" i="1"/>
  <c r="K94" i="1" s="1"/>
  <c r="H94" i="1"/>
  <c r="G94" i="1"/>
  <c r="K93" i="1"/>
  <c r="J93" i="1"/>
  <c r="H93" i="1"/>
  <c r="G93" i="1"/>
  <c r="K92" i="1"/>
  <c r="J92" i="1"/>
  <c r="H92" i="1"/>
  <c r="G92" i="1"/>
  <c r="J91" i="1"/>
  <c r="K91" i="1" s="1"/>
  <c r="H91" i="1"/>
  <c r="G91" i="1"/>
  <c r="K90" i="1"/>
  <c r="J90" i="1"/>
  <c r="H90" i="1"/>
  <c r="G90" i="1"/>
  <c r="K89" i="1"/>
  <c r="J89" i="1"/>
  <c r="H89" i="1"/>
  <c r="G89" i="1"/>
  <c r="J88" i="1"/>
  <c r="K88" i="1" s="1"/>
  <c r="H88" i="1"/>
  <c r="G88" i="1"/>
  <c r="K87" i="1"/>
  <c r="J87" i="1"/>
  <c r="H87" i="1"/>
  <c r="G87" i="1"/>
  <c r="K86" i="1"/>
  <c r="J86" i="1"/>
  <c r="H86" i="1"/>
  <c r="G86" i="1"/>
  <c r="J85" i="1"/>
  <c r="K85" i="1" s="1"/>
  <c r="H85" i="1"/>
  <c r="G85" i="1"/>
  <c r="K84" i="1"/>
  <c r="J84" i="1"/>
  <c r="H84" i="1"/>
  <c r="G84" i="1"/>
  <c r="K83" i="1"/>
  <c r="J83" i="1"/>
  <c r="H83" i="1"/>
  <c r="G83" i="1"/>
  <c r="J82" i="1"/>
  <c r="K82" i="1" s="1"/>
  <c r="H82" i="1"/>
  <c r="G82" i="1"/>
  <c r="K81" i="1"/>
  <c r="J81" i="1"/>
  <c r="H81" i="1"/>
  <c r="G81" i="1"/>
  <c r="K80" i="1"/>
  <c r="J80" i="1"/>
  <c r="H80" i="1"/>
  <c r="F80" i="1"/>
  <c r="G80" i="1" s="1"/>
  <c r="K79" i="1"/>
  <c r="J79" i="1"/>
  <c r="H79" i="1"/>
  <c r="G79" i="1"/>
  <c r="J78" i="1"/>
  <c r="H78" i="1"/>
  <c r="K78" i="1" s="1"/>
  <c r="G78" i="1"/>
  <c r="H77" i="1"/>
  <c r="F77" i="1"/>
  <c r="J77" i="1" s="1"/>
  <c r="K77" i="1" s="1"/>
  <c r="J76" i="1"/>
  <c r="H76" i="1"/>
  <c r="K76" i="1" s="1"/>
  <c r="G76" i="1"/>
  <c r="J75" i="1"/>
  <c r="H75" i="1"/>
  <c r="K75" i="1" s="1"/>
  <c r="G75" i="1"/>
  <c r="F75" i="1"/>
  <c r="J74" i="1"/>
  <c r="H74" i="1"/>
  <c r="K74" i="1" s="1"/>
  <c r="F74" i="1"/>
  <c r="G74" i="1" s="1"/>
  <c r="K73" i="1"/>
  <c r="J73" i="1"/>
  <c r="H73" i="1"/>
  <c r="G73" i="1"/>
  <c r="K72" i="1"/>
  <c r="J72" i="1"/>
  <c r="H72" i="1"/>
  <c r="G72" i="1"/>
  <c r="H71" i="1"/>
  <c r="F71" i="1"/>
  <c r="J71" i="1" s="1"/>
  <c r="K71" i="1" s="1"/>
  <c r="J70" i="1"/>
  <c r="H70" i="1"/>
  <c r="K70" i="1" s="1"/>
  <c r="G70" i="1"/>
  <c r="K69" i="1"/>
  <c r="J69" i="1"/>
  <c r="H69" i="1"/>
  <c r="G69" i="1"/>
  <c r="K68" i="1"/>
  <c r="J68" i="1"/>
  <c r="H68" i="1"/>
  <c r="G68" i="1"/>
  <c r="H67" i="1"/>
  <c r="K67" i="1" s="1"/>
  <c r="G67" i="1"/>
  <c r="F67" i="1"/>
  <c r="J67" i="1" s="1"/>
  <c r="K66" i="1"/>
  <c r="J66" i="1"/>
  <c r="H66" i="1"/>
  <c r="G66" i="1"/>
  <c r="F66" i="1"/>
  <c r="J65" i="1"/>
  <c r="H65" i="1"/>
  <c r="K65" i="1" s="1"/>
  <c r="F65" i="1"/>
  <c r="G65" i="1" s="1"/>
  <c r="K64" i="1"/>
  <c r="J64" i="1"/>
  <c r="H64" i="1"/>
  <c r="F64" i="1"/>
  <c r="G64" i="1" s="1"/>
  <c r="H63" i="1"/>
  <c r="G63" i="1"/>
  <c r="F63" i="1"/>
  <c r="J63" i="1" s="1"/>
  <c r="K63" i="1" s="1"/>
  <c r="J62" i="1"/>
  <c r="H62" i="1"/>
  <c r="K62" i="1" s="1"/>
  <c r="G62" i="1"/>
  <c r="K61" i="1"/>
  <c r="J61" i="1"/>
  <c r="H61" i="1"/>
  <c r="G61" i="1"/>
  <c r="J60" i="1"/>
  <c r="H60" i="1"/>
  <c r="K60" i="1" s="1"/>
  <c r="G60" i="1"/>
  <c r="J59" i="1"/>
  <c r="H59" i="1"/>
  <c r="K59" i="1" s="1"/>
  <c r="G59" i="1"/>
  <c r="K58" i="1"/>
  <c r="J58" i="1"/>
  <c r="H58" i="1"/>
  <c r="G58" i="1"/>
  <c r="J57" i="1"/>
  <c r="H57" i="1"/>
  <c r="K57" i="1" s="1"/>
  <c r="G57" i="1"/>
  <c r="J56" i="1"/>
  <c r="H56" i="1"/>
  <c r="K56" i="1" s="1"/>
  <c r="G56" i="1"/>
  <c r="K55" i="1"/>
  <c r="J55" i="1"/>
  <c r="H55" i="1"/>
  <c r="G55" i="1"/>
  <c r="F55" i="1"/>
  <c r="J54" i="1"/>
  <c r="H54" i="1"/>
  <c r="K54" i="1" s="1"/>
  <c r="G54" i="1"/>
  <c r="J53" i="1"/>
  <c r="H53" i="1"/>
  <c r="K53" i="1" s="1"/>
  <c r="G53" i="1"/>
  <c r="J52" i="1"/>
  <c r="H52" i="1"/>
  <c r="K52" i="1" s="1"/>
  <c r="F52" i="1"/>
  <c r="G52" i="1" s="1"/>
  <c r="H51" i="1"/>
  <c r="F51" i="1"/>
  <c r="J51" i="1" s="1"/>
  <c r="K51" i="1" s="1"/>
  <c r="H50" i="1"/>
  <c r="F50" i="1"/>
  <c r="J50" i="1" s="1"/>
  <c r="K50" i="1" s="1"/>
  <c r="J49" i="1"/>
  <c r="H49" i="1"/>
  <c r="K49" i="1" s="1"/>
  <c r="G49" i="1"/>
  <c r="J48" i="1"/>
  <c r="H48" i="1"/>
  <c r="K48" i="1" s="1"/>
  <c r="G48" i="1"/>
  <c r="F48" i="1"/>
  <c r="J47" i="1"/>
  <c r="H47" i="1"/>
  <c r="K47" i="1" s="1"/>
  <c r="G47" i="1"/>
  <c r="H46" i="1"/>
  <c r="F46" i="1"/>
  <c r="J46" i="1" s="1"/>
  <c r="K46" i="1" s="1"/>
  <c r="K45" i="1"/>
  <c r="J45" i="1"/>
  <c r="H45" i="1"/>
  <c r="G45" i="1"/>
  <c r="F45" i="1"/>
  <c r="H44" i="1"/>
  <c r="F44" i="1"/>
  <c r="J44" i="1" s="1"/>
  <c r="K44" i="1" s="1"/>
  <c r="K43" i="1"/>
  <c r="J43" i="1"/>
  <c r="H43" i="1"/>
  <c r="G43" i="1"/>
  <c r="F43" i="1"/>
  <c r="H42" i="1"/>
  <c r="F42" i="1"/>
  <c r="J42" i="1" s="1"/>
  <c r="K42" i="1" s="1"/>
  <c r="K41" i="1"/>
  <c r="J41" i="1"/>
  <c r="H41" i="1"/>
  <c r="G41" i="1"/>
  <c r="F41" i="1"/>
  <c r="H40" i="1"/>
  <c r="F40" i="1"/>
  <c r="J40" i="1" s="1"/>
  <c r="K40" i="1" s="1"/>
  <c r="K39" i="1"/>
  <c r="J39" i="1"/>
  <c r="H39" i="1"/>
  <c r="G39" i="1"/>
  <c r="J38" i="1"/>
  <c r="H38" i="1"/>
  <c r="K38" i="1" s="1"/>
  <c r="F38" i="1"/>
  <c r="G38" i="1" s="1"/>
  <c r="H37" i="1"/>
  <c r="F37" i="1"/>
  <c r="J37" i="1" s="1"/>
  <c r="K37" i="1" s="1"/>
  <c r="J36" i="1"/>
  <c r="H36" i="1"/>
  <c r="K36" i="1" s="1"/>
  <c r="F36" i="1"/>
  <c r="G36" i="1" s="1"/>
  <c r="H35" i="1"/>
  <c r="F35" i="1"/>
  <c r="J35" i="1" s="1"/>
  <c r="K35" i="1" s="1"/>
  <c r="J34" i="1"/>
  <c r="H34" i="1"/>
  <c r="K34" i="1" s="1"/>
  <c r="G34" i="1"/>
  <c r="J33" i="1"/>
  <c r="H33" i="1"/>
  <c r="K33" i="1" s="1"/>
  <c r="G33" i="1"/>
  <c r="J32" i="1"/>
  <c r="K32" i="1" s="1"/>
  <c r="H32" i="1"/>
  <c r="G32" i="1"/>
  <c r="J31" i="1"/>
  <c r="H31" i="1"/>
  <c r="K31" i="1" s="1"/>
  <c r="G31" i="1"/>
  <c r="K30" i="1"/>
  <c r="J30" i="1"/>
  <c r="H30" i="1"/>
  <c r="G30" i="1"/>
  <c r="J29" i="1"/>
  <c r="H29" i="1"/>
  <c r="K29" i="1" s="1"/>
  <c r="G29" i="1"/>
  <c r="J28" i="1"/>
  <c r="H28" i="1"/>
  <c r="K28" i="1" s="1"/>
  <c r="G28" i="1"/>
  <c r="J27" i="1"/>
  <c r="K27" i="1" s="1"/>
  <c r="H27" i="1"/>
  <c r="G27" i="1"/>
  <c r="J26" i="1"/>
  <c r="H26" i="1"/>
  <c r="K26" i="1" s="1"/>
  <c r="G26" i="1"/>
  <c r="K25" i="1"/>
  <c r="J25" i="1"/>
  <c r="H25" i="1"/>
  <c r="G25" i="1"/>
  <c r="J24" i="1"/>
  <c r="H24" i="1"/>
  <c r="K24" i="1" s="1"/>
  <c r="G24" i="1"/>
  <c r="K23" i="1"/>
  <c r="J23" i="1"/>
  <c r="H23" i="1"/>
  <c r="G23" i="1"/>
  <c r="K22" i="1"/>
  <c r="J22" i="1"/>
  <c r="H22" i="1"/>
  <c r="G22" i="1"/>
  <c r="J21" i="1"/>
  <c r="H21" i="1"/>
  <c r="K21" i="1" s="1"/>
  <c r="G21" i="1"/>
  <c r="J20" i="1"/>
  <c r="H20" i="1"/>
  <c r="K20" i="1" s="1"/>
  <c r="G20" i="1"/>
  <c r="K19" i="1"/>
  <c r="J19" i="1"/>
  <c r="H19" i="1"/>
  <c r="G19" i="1"/>
  <c r="K18" i="1"/>
  <c r="J18" i="1"/>
  <c r="H18" i="1"/>
  <c r="G18" i="1"/>
  <c r="J17" i="1"/>
  <c r="H17" i="1"/>
  <c r="K17" i="1" s="1"/>
  <c r="G17" i="1"/>
  <c r="J16" i="1"/>
  <c r="H16" i="1"/>
  <c r="K16" i="1" s="1"/>
  <c r="G16" i="1"/>
  <c r="J15" i="1"/>
  <c r="K15" i="1" s="1"/>
  <c r="H15" i="1"/>
  <c r="G15" i="1"/>
  <c r="J14" i="1"/>
  <c r="H14" i="1"/>
  <c r="K14" i="1" s="1"/>
  <c r="G14" i="1"/>
  <c r="O13" i="1"/>
  <c r="O16" i="1" s="1"/>
  <c r="O17" i="1" s="1"/>
  <c r="K13" i="1"/>
  <c r="J13" i="1"/>
  <c r="H13" i="1"/>
  <c r="G13" i="1"/>
  <c r="J12" i="1"/>
  <c r="H12" i="1"/>
  <c r="K12" i="1" s="1"/>
  <c r="G12" i="1"/>
  <c r="O11" i="1"/>
  <c r="K11" i="1"/>
  <c r="J11" i="1"/>
  <c r="H11" i="1"/>
  <c r="G11" i="1"/>
  <c r="Q10" i="1"/>
  <c r="Q12" i="1" s="1"/>
  <c r="Q14" i="1" s="1"/>
  <c r="K10" i="1"/>
  <c r="J10" i="1"/>
  <c r="H10" i="1"/>
  <c r="G10" i="1"/>
  <c r="N9" i="1"/>
  <c r="N15" i="1" s="1"/>
  <c r="N18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J9" i="1"/>
  <c r="H9" i="1"/>
  <c r="K9" i="1" s="1"/>
  <c r="G9" i="1"/>
  <c r="O8" i="1"/>
  <c r="J8" i="1"/>
  <c r="H8" i="1"/>
  <c r="K8" i="1" s="1"/>
  <c r="G8" i="1"/>
  <c r="J7" i="1"/>
  <c r="H7" i="1"/>
  <c r="K7" i="1" s="1"/>
  <c r="G7" i="1"/>
  <c r="P6" i="1"/>
  <c r="K6" i="1"/>
  <c r="J6" i="1"/>
  <c r="H6" i="1"/>
  <c r="G6" i="1"/>
  <c r="O5" i="1"/>
  <c r="K5" i="1"/>
  <c r="J5" i="1"/>
  <c r="H5" i="1"/>
  <c r="G5" i="1"/>
  <c r="M4" i="1"/>
  <c r="M19" i="1" s="1"/>
  <c r="M20" i="1" s="1"/>
  <c r="M21" i="1" s="1"/>
  <c r="M22" i="1" s="1"/>
  <c r="M23" i="1" s="1"/>
  <c r="M24" i="1" s="1"/>
  <c r="M25" i="1" s="1"/>
  <c r="M26" i="1" s="1"/>
  <c r="M27" i="1" s="1"/>
  <c r="M29" i="1" s="1"/>
  <c r="M30" i="1" s="1"/>
  <c r="M31" i="1" s="1"/>
  <c r="M32" i="1" s="1"/>
  <c r="M33" i="1" s="1"/>
  <c r="J4" i="1"/>
  <c r="H4" i="1"/>
  <c r="K4" i="1" s="1"/>
  <c r="G4" i="1"/>
  <c r="P3" i="1"/>
  <c r="J3" i="1"/>
  <c r="H3" i="1"/>
  <c r="K3" i="1" s="1"/>
  <c r="F3" i="1"/>
  <c r="G3" i="1" s="1"/>
  <c r="K2" i="1"/>
  <c r="J2" i="1"/>
  <c r="H2" i="1"/>
  <c r="G2" i="1"/>
  <c r="K352" i="1" l="1"/>
  <c r="K178" i="1"/>
  <c r="K152" i="1"/>
  <c r="K312" i="1"/>
  <c r="K330" i="1"/>
  <c r="K350" i="1"/>
  <c r="K375" i="1"/>
  <c r="G40" i="1"/>
  <c r="G42" i="1"/>
  <c r="G44" i="1"/>
  <c r="G46" i="1"/>
  <c r="G51" i="1"/>
  <c r="G157" i="1"/>
  <c r="G180" i="1"/>
  <c r="G298" i="1"/>
  <c r="G357" i="1"/>
  <c r="G350" i="1"/>
  <c r="G355" i="1"/>
  <c r="G71" i="1"/>
  <c r="G330" i="1"/>
  <c r="G353" i="1"/>
  <c r="G35" i="1"/>
  <c r="G37" i="1"/>
  <c r="G50" i="1"/>
  <c r="G77" i="1"/>
  <c r="G179" i="1"/>
  <c r="G288" i="1"/>
  <c r="G356" i="1"/>
</calcChain>
</file>

<file path=xl/sharedStrings.xml><?xml version="1.0" encoding="utf-8"?>
<sst xmlns="http://schemas.openxmlformats.org/spreadsheetml/2006/main" count="1190" uniqueCount="92">
  <si>
    <t>发往方向</t>
  </si>
  <si>
    <t>省</t>
  </si>
  <si>
    <t>城市</t>
  </si>
  <si>
    <t>年货量（m³/年）</t>
  </si>
  <si>
    <t>公路距离（km）</t>
  </si>
  <si>
    <t>每辆车货运单价</t>
  </si>
  <si>
    <t>货运成本</t>
  </si>
  <si>
    <t>分摊系数</t>
  </si>
  <si>
    <t>目标城市需求系数(c)</t>
  </si>
  <si>
    <t>单车货运成本</t>
  </si>
  <si>
    <t>综合因子</t>
  </si>
  <si>
    <t>收货城市</t>
  </si>
  <si>
    <t>长春</t>
  </si>
  <si>
    <t>成都</t>
  </si>
  <si>
    <t>佛山</t>
  </si>
  <si>
    <t>青岛</t>
  </si>
  <si>
    <t>天津</t>
  </si>
  <si>
    <t>大连</t>
  </si>
  <si>
    <t>江苏</t>
  </si>
  <si>
    <t>连云港</t>
  </si>
  <si>
    <t>收货需求量变化</t>
  </si>
  <si>
    <t>上海</t>
  </si>
  <si>
    <t>宝山</t>
  </si>
  <si>
    <t>浙江</t>
  </si>
  <si>
    <t>象山</t>
  </si>
  <si>
    <t>常州</t>
  </si>
  <si>
    <t>扬州</t>
  </si>
  <si>
    <t>丹阳</t>
  </si>
  <si>
    <t>安徽</t>
  </si>
  <si>
    <t>滁州</t>
  </si>
  <si>
    <t>江阴</t>
  </si>
  <si>
    <t>徐州</t>
  </si>
  <si>
    <t>靖江</t>
  </si>
  <si>
    <t>无锡</t>
  </si>
  <si>
    <t>南通</t>
  </si>
  <si>
    <t>如皋</t>
  </si>
  <si>
    <t>扬中</t>
  </si>
  <si>
    <t>湖南</t>
  </si>
  <si>
    <t>长沙</t>
  </si>
  <si>
    <t>湖北</t>
  </si>
  <si>
    <t>十堰</t>
  </si>
  <si>
    <t>海门</t>
  </si>
  <si>
    <t>河南</t>
  </si>
  <si>
    <t>鹤壁</t>
  </si>
  <si>
    <t>嘉兴市</t>
  </si>
  <si>
    <t>江西</t>
  </si>
  <si>
    <t>南昌</t>
  </si>
  <si>
    <t>崇明</t>
  </si>
  <si>
    <t>鄞州区</t>
  </si>
  <si>
    <t>郑州</t>
  </si>
  <si>
    <t>萧山</t>
  </si>
  <si>
    <t>宁海县</t>
  </si>
  <si>
    <t>舟山</t>
  </si>
  <si>
    <t>武汉</t>
  </si>
  <si>
    <t>南京</t>
  </si>
  <si>
    <t>台州</t>
  </si>
  <si>
    <t>洛阳</t>
  </si>
  <si>
    <t>丽水</t>
  </si>
  <si>
    <t>麻城</t>
  </si>
  <si>
    <t>钟祥</t>
  </si>
  <si>
    <t>嘉定</t>
  </si>
  <si>
    <t>昆山</t>
  </si>
  <si>
    <t>太仓</t>
  </si>
  <si>
    <t>芜湖</t>
  </si>
  <si>
    <t>青浦</t>
  </si>
  <si>
    <t>闵行</t>
  </si>
  <si>
    <t>湖州</t>
  </si>
  <si>
    <t>苏州</t>
  </si>
  <si>
    <t>常熟</t>
  </si>
  <si>
    <t>宁波</t>
  </si>
  <si>
    <t>张家港</t>
  </si>
  <si>
    <t>运货成本</t>
  </si>
  <si>
    <t>乐清</t>
  </si>
  <si>
    <t>松江</t>
  </si>
  <si>
    <t>奉贤</t>
  </si>
  <si>
    <t>慈溪</t>
  </si>
  <si>
    <t>玉环</t>
  </si>
  <si>
    <t>安庆</t>
  </si>
  <si>
    <t>宣城</t>
  </si>
  <si>
    <t>合肥</t>
  </si>
  <si>
    <t>嘉兴</t>
  </si>
  <si>
    <t>余姚</t>
  </si>
  <si>
    <t>杭州</t>
  </si>
  <si>
    <t>宜兴</t>
  </si>
  <si>
    <t>镇江</t>
  </si>
  <si>
    <t>诸暨</t>
  </si>
  <si>
    <t>浦东</t>
  </si>
  <si>
    <t>仪征</t>
  </si>
  <si>
    <t>金山区</t>
  </si>
  <si>
    <t>上虞</t>
  </si>
  <si>
    <t>宁国</t>
  </si>
  <si>
    <t>温州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</si>
</sst>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FF00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right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horizontal="center" vertical="center"/>
    </xf>
    <xf numFmtId="176" fontId="3" fillId="0" borderId="0" xfId="0" applyNumberFormat="1" applyFont="1" applyAlignment="1"/>
    <xf numFmtId="0" fontId="3" fillId="3" borderId="0" xfId="0" applyFont="1" applyFill="1" applyAlignment="1"/>
    <xf numFmtId="177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4" borderId="0" xfId="0" applyFont="1" applyFill="1">
      <alignment vertic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right"/>
    </xf>
    <xf numFmtId="0" fontId="3" fillId="0" borderId="6" xfId="0" applyFont="1" applyBorder="1" applyAlignment="1">
      <alignment horizontal="center" vertical="center"/>
    </xf>
    <xf numFmtId="176" fontId="4" fillId="3" borderId="7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DBF-727D-4050-918C-A49EEDD54C2A}">
  <dimension ref="A1:R391"/>
  <sheetViews>
    <sheetView tabSelected="1" workbookViewId="0">
      <selection activeCell="G9" sqref="G9"/>
    </sheetView>
  </sheetViews>
  <sheetFormatPr defaultRowHeight="13.8" x14ac:dyDescent="0.25"/>
  <cols>
    <col min="1" max="6" width="10" customWidth="1"/>
    <col min="7" max="7" width="14" customWidth="1"/>
    <col min="8" max="12" width="10" customWidth="1"/>
    <col min="13" max="13" width="12" customWidth="1"/>
    <col min="14" max="18" width="10" customWidth="1"/>
  </cols>
  <sheetData>
    <row r="1" spans="1:1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spans="1:18" x14ac:dyDescent="0.25">
      <c r="A2" s="6" t="s">
        <v>15</v>
      </c>
      <c r="B2" s="7" t="s">
        <v>18</v>
      </c>
      <c r="C2" s="7" t="s">
        <v>19</v>
      </c>
      <c r="D2" s="8">
        <v>79.040000000000006</v>
      </c>
      <c r="E2" s="9">
        <v>266.71300000000002</v>
      </c>
      <c r="F2" s="9">
        <v>2</v>
      </c>
      <c r="G2" s="9">
        <f>ROUNDUP(D2/50,0)*E2*F2</f>
        <v>1066.8520000000001</v>
      </c>
      <c r="H2" s="10">
        <f>MIN(1,D2/69102.6422666666)</f>
        <v>1.1438057562977869E-3</v>
      </c>
      <c r="I2" s="9">
        <v>9.2486791823299205E-2</v>
      </c>
      <c r="J2" s="9">
        <f t="shared" ref="J2:J65" si="0">F2*E2/50</f>
        <v>10.668520000000001</v>
      </c>
      <c r="K2" s="9">
        <f t="shared" ref="K2:K65" si="1">(H2^(1/7)*I2)/(J2^4)</f>
        <v>2.7128615059415948E-6</v>
      </c>
      <c r="L2" s="11" t="s">
        <v>20</v>
      </c>
      <c r="M2" s="12">
        <v>462796.09946320899</v>
      </c>
      <c r="N2" s="12">
        <v>109701.878</v>
      </c>
      <c r="O2" s="12">
        <v>72174.524933333305</v>
      </c>
      <c r="P2" s="12">
        <v>69102.642266666604</v>
      </c>
      <c r="Q2" s="12">
        <v>25423.268</v>
      </c>
      <c r="R2" s="12">
        <v>7963.8675323323296</v>
      </c>
    </row>
    <row r="3" spans="1:18" x14ac:dyDescent="0.25">
      <c r="A3" s="13" t="s">
        <v>12</v>
      </c>
      <c r="B3" s="7" t="s">
        <v>21</v>
      </c>
      <c r="C3" s="7" t="s">
        <v>22</v>
      </c>
      <c r="D3" s="8">
        <v>8287.4937568768601</v>
      </c>
      <c r="E3" s="14">
        <v>711.48099999999999</v>
      </c>
      <c r="F3" s="15">
        <f>IF(E3&gt;500,1.8,2)</f>
        <v>1.8</v>
      </c>
      <c r="G3" s="14">
        <f>ROUNDUP(D3/50,0)*F3*E3</f>
        <v>212590.52280000001</v>
      </c>
      <c r="H3" s="10">
        <f>MIN(1,D3/462796.099463209)</f>
        <v>1.7907440807062577E-2</v>
      </c>
      <c r="I3" s="14">
        <v>0.61940506330444001</v>
      </c>
      <c r="J3" s="9">
        <f t="shared" si="0"/>
        <v>25.613316000000001</v>
      </c>
      <c r="K3" s="9">
        <f t="shared" si="1"/>
        <v>8.1011165709358033E-7</v>
      </c>
      <c r="L3" s="16"/>
      <c r="P3" s="17">
        <f>P2-79.04</f>
        <v>69023.60226666661</v>
      </c>
    </row>
    <row r="4" spans="1:18" x14ac:dyDescent="0.25">
      <c r="A4" s="6" t="s">
        <v>14</v>
      </c>
      <c r="B4" s="7" t="s">
        <v>23</v>
      </c>
      <c r="C4" s="7" t="s">
        <v>24</v>
      </c>
      <c r="D4" s="8">
        <v>1017.38343543543</v>
      </c>
      <c r="E4" s="9">
        <v>462.76900000000001</v>
      </c>
      <c r="F4" s="9">
        <v>2</v>
      </c>
      <c r="G4" s="9">
        <f t="shared" ref="G4:G34" si="2">ROUNDUP(D4/50,0)*E4*F4</f>
        <v>19436.297999999999</v>
      </c>
      <c r="H4" s="10">
        <f>MIN(1,D4/72174.5249333333)</f>
        <v>1.4096157007963324E-2</v>
      </c>
      <c r="I4" s="9">
        <v>9.6598191378778397E-2</v>
      </c>
      <c r="J4" s="9">
        <f t="shared" si="0"/>
        <v>18.510760000000001</v>
      </c>
      <c r="K4" s="9">
        <f t="shared" si="1"/>
        <v>4.4756674823038257E-7</v>
      </c>
      <c r="L4" s="16"/>
      <c r="M4" s="17">
        <f>M2-8287.49375687686</f>
        <v>454508.60570633214</v>
      </c>
    </row>
    <row r="5" spans="1:18" x14ac:dyDescent="0.25">
      <c r="A5" s="6" t="s">
        <v>15</v>
      </c>
      <c r="B5" s="7" t="s">
        <v>18</v>
      </c>
      <c r="C5" s="7" t="s">
        <v>25</v>
      </c>
      <c r="D5" s="8">
        <v>29699.974411075</v>
      </c>
      <c r="E5" s="9">
        <v>613.48500000000001</v>
      </c>
      <c r="F5" s="9">
        <v>1.8</v>
      </c>
      <c r="G5" s="9">
        <f t="shared" si="2"/>
        <v>655938.16200000001</v>
      </c>
      <c r="H5" s="10">
        <f t="shared" ref="H5:H15" si="3">MIN(1,D5/69102.6422666666)</f>
        <v>0.42979506190896449</v>
      </c>
      <c r="I5" s="9">
        <v>9.2486791823299205E-2</v>
      </c>
      <c r="J5" s="9">
        <f t="shared" si="0"/>
        <v>22.085460000000001</v>
      </c>
      <c r="K5" s="9">
        <f t="shared" si="1"/>
        <v>3.4455828126141996E-7</v>
      </c>
      <c r="L5" s="16"/>
      <c r="O5" s="17">
        <f>O2-1017.38343543543</f>
        <v>71157.141497897872</v>
      </c>
    </row>
    <row r="6" spans="1:18" x14ac:dyDescent="0.25">
      <c r="A6" s="6" t="s">
        <v>15</v>
      </c>
      <c r="B6" s="7" t="s">
        <v>18</v>
      </c>
      <c r="C6" s="7" t="s">
        <v>26</v>
      </c>
      <c r="D6" s="8">
        <v>1205.84533333333</v>
      </c>
      <c r="E6" s="9">
        <v>550.572</v>
      </c>
      <c r="F6" s="9">
        <v>1.8</v>
      </c>
      <c r="G6" s="9">
        <f t="shared" si="2"/>
        <v>24775.739999999998</v>
      </c>
      <c r="H6" s="10">
        <f t="shared" si="3"/>
        <v>1.7450061152220222E-2</v>
      </c>
      <c r="I6" s="9">
        <v>9.2486791823299205E-2</v>
      </c>
      <c r="J6" s="9">
        <f t="shared" si="0"/>
        <v>19.820592000000001</v>
      </c>
      <c r="K6" s="9">
        <f t="shared" si="1"/>
        <v>3.3607899035315902E-7</v>
      </c>
      <c r="L6" s="16"/>
      <c r="P6" s="9">
        <f>P3-62501.5309106711</f>
        <v>6522.0713559955111</v>
      </c>
    </row>
    <row r="7" spans="1:18" x14ac:dyDescent="0.25">
      <c r="A7" s="6" t="s">
        <v>15</v>
      </c>
      <c r="B7" s="7" t="s">
        <v>18</v>
      </c>
      <c r="C7" s="7" t="s">
        <v>27</v>
      </c>
      <c r="D7" s="8">
        <v>7361.8011684388903</v>
      </c>
      <c r="E7" s="9">
        <v>589.34699999999998</v>
      </c>
      <c r="F7" s="9">
        <v>1.8</v>
      </c>
      <c r="G7" s="9">
        <f t="shared" si="2"/>
        <v>157002.04080000002</v>
      </c>
      <c r="H7" s="10">
        <f t="shared" si="3"/>
        <v>0.106534293435984</v>
      </c>
      <c r="I7" s="9">
        <v>9.2486791823299205E-2</v>
      </c>
      <c r="J7" s="9">
        <f t="shared" si="0"/>
        <v>21.216491999999999</v>
      </c>
      <c r="K7" s="9">
        <f t="shared" si="1"/>
        <v>3.3147846709990886E-7</v>
      </c>
      <c r="L7" s="16"/>
      <c r="P7" s="9">
        <v>0</v>
      </c>
    </row>
    <row r="8" spans="1:18" x14ac:dyDescent="0.25">
      <c r="A8" s="6" t="s">
        <v>15</v>
      </c>
      <c r="B8" s="7" t="s">
        <v>28</v>
      </c>
      <c r="C8" s="7" t="s">
        <v>29</v>
      </c>
      <c r="D8" s="8">
        <v>5059.6861951999999</v>
      </c>
      <c r="E8" s="9">
        <v>585.81899999999996</v>
      </c>
      <c r="F8" s="9">
        <v>1.8</v>
      </c>
      <c r="G8" s="9">
        <f t="shared" si="2"/>
        <v>107556.36839999999</v>
      </c>
      <c r="H8" s="10">
        <f t="shared" si="3"/>
        <v>7.3219865829076511E-2</v>
      </c>
      <c r="I8" s="9">
        <v>9.2486791823299205E-2</v>
      </c>
      <c r="J8" s="9">
        <f t="shared" si="0"/>
        <v>21.089483999999999</v>
      </c>
      <c r="K8" s="9">
        <f t="shared" si="1"/>
        <v>3.218251882409628E-7</v>
      </c>
      <c r="L8" s="16"/>
      <c r="O8" s="9">
        <f>O5-1522.895569</f>
        <v>69634.245928897872</v>
      </c>
    </row>
    <row r="9" spans="1:18" x14ac:dyDescent="0.25">
      <c r="A9" s="6" t="s">
        <v>15</v>
      </c>
      <c r="B9" s="7" t="s">
        <v>18</v>
      </c>
      <c r="C9" s="7" t="s">
        <v>30</v>
      </c>
      <c r="D9" s="8">
        <v>14004.876686776601</v>
      </c>
      <c r="E9" s="9">
        <v>619.33100000000002</v>
      </c>
      <c r="F9" s="9">
        <v>1.8</v>
      </c>
      <c r="G9" s="9">
        <f t="shared" si="2"/>
        <v>313257.61979999999</v>
      </c>
      <c r="H9" s="10">
        <f t="shared" si="3"/>
        <v>0.20266774507307378</v>
      </c>
      <c r="I9" s="9">
        <v>9.2486791823299205E-2</v>
      </c>
      <c r="J9" s="9">
        <f t="shared" si="0"/>
        <v>22.295916000000002</v>
      </c>
      <c r="K9" s="9">
        <f t="shared" si="1"/>
        <v>2.9795293687742915E-7</v>
      </c>
      <c r="L9" s="16"/>
      <c r="N9" s="9">
        <f>N2-2824.952</f>
        <v>106876.92599999999</v>
      </c>
    </row>
    <row r="10" spans="1:18" x14ac:dyDescent="0.25">
      <c r="A10" s="6" t="s">
        <v>15</v>
      </c>
      <c r="B10" s="7" t="s">
        <v>18</v>
      </c>
      <c r="C10" s="7" t="s">
        <v>31</v>
      </c>
      <c r="D10" s="8">
        <v>186.22958095238101</v>
      </c>
      <c r="E10" s="9">
        <v>478.95</v>
      </c>
      <c r="F10" s="9">
        <v>2</v>
      </c>
      <c r="G10" s="9">
        <f t="shared" si="2"/>
        <v>3831.6</v>
      </c>
      <c r="H10" s="10">
        <f t="shared" si="3"/>
        <v>2.694970479330188E-3</v>
      </c>
      <c r="I10" s="9">
        <v>9.2486791823299205E-2</v>
      </c>
      <c r="J10" s="9">
        <f t="shared" si="0"/>
        <v>19.158000000000001</v>
      </c>
      <c r="K10" s="9">
        <f t="shared" si="1"/>
        <v>2.9485963710819172E-7</v>
      </c>
      <c r="L10" s="16"/>
      <c r="Q10" s="9">
        <f>Q2-133.107662504762</f>
        <v>25290.160337495239</v>
      </c>
    </row>
    <row r="11" spans="1:18" x14ac:dyDescent="0.25">
      <c r="A11" s="6" t="s">
        <v>15</v>
      </c>
      <c r="B11" s="7" t="s">
        <v>18</v>
      </c>
      <c r="C11" s="7" t="s">
        <v>32</v>
      </c>
      <c r="D11" s="8">
        <v>4983.11753489491</v>
      </c>
      <c r="E11" s="9">
        <v>616.505</v>
      </c>
      <c r="F11" s="9">
        <v>1.8</v>
      </c>
      <c r="G11" s="9">
        <f t="shared" si="2"/>
        <v>110970.90000000001</v>
      </c>
      <c r="H11" s="10">
        <f t="shared" si="3"/>
        <v>7.2111823389691743E-2</v>
      </c>
      <c r="I11" s="9">
        <v>9.2486791823299205E-2</v>
      </c>
      <c r="J11" s="9">
        <f t="shared" si="0"/>
        <v>22.194180000000003</v>
      </c>
      <c r="K11" s="9">
        <f t="shared" si="1"/>
        <v>2.6180706817774033E-7</v>
      </c>
      <c r="L11" s="16"/>
      <c r="O11" s="9">
        <f>O8-276.414666666667</f>
        <v>69357.831262231208</v>
      </c>
    </row>
    <row r="12" spans="1:18" x14ac:dyDescent="0.25">
      <c r="A12" s="6" t="s">
        <v>15</v>
      </c>
      <c r="B12" s="7" t="s">
        <v>18</v>
      </c>
      <c r="C12" s="7" t="s">
        <v>33</v>
      </c>
      <c r="D12" s="8">
        <v>6522.0713559955102</v>
      </c>
      <c r="E12" s="9">
        <v>671.73099999999999</v>
      </c>
      <c r="F12" s="9">
        <v>1.8</v>
      </c>
      <c r="G12" s="9">
        <f t="shared" si="2"/>
        <v>158394.1698</v>
      </c>
      <c r="H12" s="10">
        <f t="shared" si="3"/>
        <v>9.4382372975361534E-2</v>
      </c>
      <c r="I12" s="9">
        <v>9.2486791823299205E-2</v>
      </c>
      <c r="J12" s="9">
        <f t="shared" si="0"/>
        <v>24.182316</v>
      </c>
      <c r="K12" s="9">
        <f t="shared" si="1"/>
        <v>1.9303852424850176E-7</v>
      </c>
      <c r="L12" s="16"/>
      <c r="Q12" s="9">
        <f>Q10-262.1762</f>
        <v>25027.984137495238</v>
      </c>
    </row>
    <row r="13" spans="1:18" x14ac:dyDescent="0.25">
      <c r="A13" s="18" t="s">
        <v>15</v>
      </c>
      <c r="B13" s="19" t="s">
        <v>18</v>
      </c>
      <c r="C13" s="19" t="s">
        <v>34</v>
      </c>
      <c r="D13" s="20">
        <v>272.86965333333302</v>
      </c>
      <c r="E13" s="9">
        <v>615.16099999999994</v>
      </c>
      <c r="F13" s="9">
        <v>1.8</v>
      </c>
      <c r="G13" s="9">
        <f t="shared" si="2"/>
        <v>6643.7387999999992</v>
      </c>
      <c r="H13" s="10">
        <f t="shared" si="3"/>
        <v>3.9487586057900788E-3</v>
      </c>
      <c r="I13" s="9">
        <v>9.2486791823299205E-2</v>
      </c>
      <c r="J13" s="9">
        <f t="shared" si="0"/>
        <v>22.145796000000001</v>
      </c>
      <c r="K13" s="9">
        <f t="shared" si="1"/>
        <v>1.74402120608593E-7</v>
      </c>
      <c r="L13" s="16"/>
      <c r="O13" s="9">
        <f>O11-2816.88807471495</f>
        <v>66540.943187516255</v>
      </c>
    </row>
    <row r="14" spans="1:18" x14ac:dyDescent="0.25">
      <c r="A14" s="18" t="s">
        <v>15</v>
      </c>
      <c r="B14" s="19" t="s">
        <v>18</v>
      </c>
      <c r="C14" s="19" t="s">
        <v>35</v>
      </c>
      <c r="D14" s="20">
        <v>11.2843466666667</v>
      </c>
      <c r="E14" s="9">
        <v>566.87099999999998</v>
      </c>
      <c r="F14" s="9">
        <v>1.8</v>
      </c>
      <c r="G14" s="9">
        <f t="shared" si="2"/>
        <v>1020.3678</v>
      </c>
      <c r="H14" s="10">
        <f t="shared" si="3"/>
        <v>1.6329833847916389E-4</v>
      </c>
      <c r="I14" s="9">
        <v>9.2486791823299205E-2</v>
      </c>
      <c r="J14" s="9">
        <f t="shared" si="0"/>
        <v>20.407356</v>
      </c>
      <c r="K14" s="9">
        <f t="shared" si="1"/>
        <v>1.534370172250583E-7</v>
      </c>
      <c r="L14" s="16"/>
      <c r="Q14" s="9">
        <f>Q12-17569.352635956</f>
        <v>7458.6315015392393</v>
      </c>
    </row>
    <row r="15" spans="1:18" x14ac:dyDescent="0.25">
      <c r="A15" s="18" t="s">
        <v>15</v>
      </c>
      <c r="B15" s="19" t="s">
        <v>18</v>
      </c>
      <c r="C15" s="19" t="s">
        <v>36</v>
      </c>
      <c r="D15" s="20">
        <v>25.376808888888899</v>
      </c>
      <c r="E15" s="9">
        <v>599.20500000000004</v>
      </c>
      <c r="F15" s="9">
        <v>1.8</v>
      </c>
      <c r="G15" s="9">
        <f t="shared" si="2"/>
        <v>1078.5690000000002</v>
      </c>
      <c r="H15" s="10">
        <f t="shared" si="3"/>
        <v>3.6723355368901777E-4</v>
      </c>
      <c r="I15" s="9">
        <v>9.2486791823299205E-2</v>
      </c>
      <c r="J15" s="9">
        <f t="shared" si="0"/>
        <v>21.571380000000005</v>
      </c>
      <c r="K15" s="9">
        <f t="shared" si="1"/>
        <v>1.3798932069433543E-7</v>
      </c>
      <c r="L15" s="16"/>
      <c r="N15" s="9">
        <f>N9-202.24256</f>
        <v>106674.68343999999</v>
      </c>
    </row>
    <row r="16" spans="1:18" x14ac:dyDescent="0.25">
      <c r="A16" s="6" t="s">
        <v>14</v>
      </c>
      <c r="B16" s="7" t="s">
        <v>37</v>
      </c>
      <c r="C16" s="7" t="s">
        <v>38</v>
      </c>
      <c r="D16" s="8">
        <v>1522.895569</v>
      </c>
      <c r="E16" s="9">
        <v>700.91899999999998</v>
      </c>
      <c r="F16" s="9">
        <v>1.8</v>
      </c>
      <c r="G16" s="9">
        <f t="shared" si="2"/>
        <v>39111.280199999994</v>
      </c>
      <c r="H16" s="10">
        <f>MIN(1,D16/72174.5249333333)</f>
        <v>2.110018140620502E-2</v>
      </c>
      <c r="I16" s="9">
        <v>9.6598191378778397E-2</v>
      </c>
      <c r="J16" s="9">
        <f t="shared" si="0"/>
        <v>25.233083999999998</v>
      </c>
      <c r="K16" s="9">
        <f t="shared" si="1"/>
        <v>1.3730930662253965E-7</v>
      </c>
      <c r="L16" s="16"/>
      <c r="O16" s="9">
        <f>O13-3769.26575376</f>
        <v>62771.677433756253</v>
      </c>
    </row>
    <row r="17" spans="1:17" x14ac:dyDescent="0.25">
      <c r="A17" s="6" t="s">
        <v>13</v>
      </c>
      <c r="B17" s="7" t="s">
        <v>39</v>
      </c>
      <c r="C17" s="7" t="s">
        <v>40</v>
      </c>
      <c r="D17" s="8">
        <v>2824.9520000000002</v>
      </c>
      <c r="E17" s="9">
        <v>803.35900000000004</v>
      </c>
      <c r="F17" s="9">
        <v>1.8</v>
      </c>
      <c r="G17" s="9">
        <f t="shared" si="2"/>
        <v>82424.633400000006</v>
      </c>
      <c r="H17" s="10">
        <f>MIN(1,D17/109701.878)</f>
        <v>2.575117264628779E-2</v>
      </c>
      <c r="I17" s="9">
        <v>0.14682470048044899</v>
      </c>
      <c r="J17" s="9">
        <f t="shared" si="0"/>
        <v>28.920923999999999</v>
      </c>
      <c r="K17" s="9">
        <f t="shared" si="1"/>
        <v>1.2442895915354764E-7</v>
      </c>
      <c r="L17" s="16"/>
      <c r="O17" s="9">
        <f>O16-1829.87999999998</f>
        <v>60941.79743375627</v>
      </c>
    </row>
    <row r="18" spans="1:17" x14ac:dyDescent="0.25">
      <c r="A18" s="18" t="s">
        <v>15</v>
      </c>
      <c r="B18" s="19" t="s">
        <v>18</v>
      </c>
      <c r="C18" s="19" t="s">
        <v>41</v>
      </c>
      <c r="D18" s="20">
        <v>70.123733333333405</v>
      </c>
      <c r="E18" s="9">
        <v>646.29999999999995</v>
      </c>
      <c r="F18" s="9">
        <v>1.8</v>
      </c>
      <c r="G18" s="9">
        <f t="shared" si="2"/>
        <v>2326.6799999999998</v>
      </c>
      <c r="H18" s="10">
        <f>MIN(1,D18/69102.6422666666)</f>
        <v>1.0147764402803356E-3</v>
      </c>
      <c r="I18" s="9">
        <v>9.2486791823299205E-2</v>
      </c>
      <c r="J18" s="9">
        <f t="shared" si="0"/>
        <v>23.2668</v>
      </c>
      <c r="K18" s="9">
        <f t="shared" si="1"/>
        <v>1.1788857368709112E-7</v>
      </c>
      <c r="L18" s="16"/>
      <c r="N18" s="9">
        <f>N15-3.66886</f>
        <v>106671.01457999999</v>
      </c>
      <c r="Q18" s="9">
        <v>0</v>
      </c>
    </row>
    <row r="19" spans="1:17" x14ac:dyDescent="0.25">
      <c r="A19" s="6" t="s">
        <v>16</v>
      </c>
      <c r="B19" s="7" t="s">
        <v>42</v>
      </c>
      <c r="C19" s="7" t="s">
        <v>43</v>
      </c>
      <c r="D19" s="8">
        <v>133.107662504762</v>
      </c>
      <c r="E19" s="9">
        <v>553.17600000000004</v>
      </c>
      <c r="F19" s="9">
        <v>1.8</v>
      </c>
      <c r="G19" s="9">
        <f t="shared" si="2"/>
        <v>2987.1504000000004</v>
      </c>
      <c r="H19" s="10">
        <f>MIN(1,D19/25423.268)</f>
        <v>5.2356629566569493E-3</v>
      </c>
      <c r="I19" s="9">
        <v>3.4026433980776503E-2</v>
      </c>
      <c r="J19" s="9">
        <f t="shared" si="0"/>
        <v>19.914336000000002</v>
      </c>
      <c r="K19" s="9">
        <f t="shared" si="1"/>
        <v>1.0216259760765941E-7</v>
      </c>
      <c r="L19" s="16"/>
      <c r="M19" s="9">
        <f>M4-77550.0759956677</f>
        <v>376958.52971066441</v>
      </c>
    </row>
    <row r="20" spans="1:17" x14ac:dyDescent="0.25">
      <c r="A20" s="18" t="s">
        <v>15</v>
      </c>
      <c r="B20" s="19" t="s">
        <v>23</v>
      </c>
      <c r="C20" s="19" t="s">
        <v>44</v>
      </c>
      <c r="D20" s="20">
        <v>300.45600000000002</v>
      </c>
      <c r="E20" s="9">
        <v>770.56100000000004</v>
      </c>
      <c r="F20" s="9">
        <v>1.8</v>
      </c>
      <c r="G20" s="9">
        <f t="shared" si="2"/>
        <v>9709.0686000000005</v>
      </c>
      <c r="H20" s="10">
        <f>MIN(1,D20/69102.6422666666)</f>
        <v>4.3479668815056662E-3</v>
      </c>
      <c r="I20" s="9">
        <v>9.2486791823299205E-2</v>
      </c>
      <c r="J20" s="9">
        <f t="shared" si="0"/>
        <v>27.740196000000001</v>
      </c>
      <c r="K20" s="9">
        <f t="shared" si="1"/>
        <v>7.1821410834030565E-8</v>
      </c>
      <c r="L20" s="16"/>
      <c r="M20" s="9">
        <f>M19-85902.4318100822</f>
        <v>291056.09790058224</v>
      </c>
    </row>
    <row r="21" spans="1:17" x14ac:dyDescent="0.25">
      <c r="A21" s="6" t="s">
        <v>14</v>
      </c>
      <c r="B21" s="7" t="s">
        <v>45</v>
      </c>
      <c r="C21" s="7" t="s">
        <v>46</v>
      </c>
      <c r="D21" s="8">
        <v>276.41466666666702</v>
      </c>
      <c r="E21" s="9">
        <v>806.26900000000001</v>
      </c>
      <c r="F21" s="9">
        <v>1.8</v>
      </c>
      <c r="G21" s="9">
        <f t="shared" si="2"/>
        <v>8707.7052000000003</v>
      </c>
      <c r="H21" s="10">
        <f>MIN(1,D21/72174.5249333333)</f>
        <v>3.8298092979758129E-3</v>
      </c>
      <c r="I21" s="9">
        <v>9.6598191378778397E-2</v>
      </c>
      <c r="J21" s="9">
        <f t="shared" si="0"/>
        <v>29.025684000000002</v>
      </c>
      <c r="K21" s="9">
        <f t="shared" si="1"/>
        <v>6.1458044359949901E-8</v>
      </c>
      <c r="L21" s="16"/>
      <c r="M21" s="9">
        <f>M20-37864.2426898355</f>
        <v>253191.85521074675</v>
      </c>
    </row>
    <row r="22" spans="1:17" x14ac:dyDescent="0.25">
      <c r="A22" s="18" t="s">
        <v>15</v>
      </c>
      <c r="B22" s="19" t="s">
        <v>21</v>
      </c>
      <c r="C22" s="19" t="s">
        <v>47</v>
      </c>
      <c r="D22" s="20">
        <v>30.298666666666701</v>
      </c>
      <c r="E22" s="9">
        <v>762.78200000000004</v>
      </c>
      <c r="F22" s="9">
        <v>1.8</v>
      </c>
      <c r="G22" s="9">
        <f t="shared" si="2"/>
        <v>1373.0076000000001</v>
      </c>
      <c r="H22" s="10">
        <f>MIN(1,D22/69102.6422666666)</f>
        <v>4.3845887324748541E-4</v>
      </c>
      <c r="I22" s="9">
        <v>9.2486791823299205E-2</v>
      </c>
      <c r="J22" s="9">
        <f t="shared" si="0"/>
        <v>27.460152000000004</v>
      </c>
      <c r="K22" s="9">
        <f t="shared" si="1"/>
        <v>5.3894384871670167E-8</v>
      </c>
      <c r="L22" s="16"/>
      <c r="M22" s="9">
        <f>M21-30782.2449404525</f>
        <v>222409.61027029424</v>
      </c>
    </row>
    <row r="23" spans="1:17" x14ac:dyDescent="0.25">
      <c r="A23" s="18" t="s">
        <v>15</v>
      </c>
      <c r="B23" s="19" t="s">
        <v>23</v>
      </c>
      <c r="C23" s="19" t="s">
        <v>48</v>
      </c>
      <c r="D23" s="20">
        <v>1109.5413333333299</v>
      </c>
      <c r="E23" s="9">
        <v>898.16899999999998</v>
      </c>
      <c r="F23" s="9">
        <v>1.8</v>
      </c>
      <c r="G23" s="9">
        <f t="shared" si="2"/>
        <v>37184.196599999996</v>
      </c>
      <c r="H23" s="10">
        <f>MIN(1,D23/69102.6422666666)</f>
        <v>1.6056424138625812E-2</v>
      </c>
      <c r="I23" s="9">
        <v>9.2486791823299205E-2</v>
      </c>
      <c r="J23" s="9">
        <f t="shared" si="0"/>
        <v>32.334083999999997</v>
      </c>
      <c r="K23" s="9">
        <f t="shared" si="1"/>
        <v>4.6892305405367862E-8</v>
      </c>
      <c r="L23" s="16"/>
      <c r="M23" s="9">
        <f>M22-17533.6023106166</f>
        <v>204876.00795967763</v>
      </c>
    </row>
    <row r="24" spans="1:17" x14ac:dyDescent="0.25">
      <c r="A24" s="6" t="s">
        <v>16</v>
      </c>
      <c r="B24" s="7" t="s">
        <v>42</v>
      </c>
      <c r="C24" s="7" t="s">
        <v>49</v>
      </c>
      <c r="D24" s="8">
        <v>262.17619999999999</v>
      </c>
      <c r="E24" s="9">
        <v>696.67600000000004</v>
      </c>
      <c r="F24" s="9">
        <v>1.8</v>
      </c>
      <c r="G24" s="9">
        <f t="shared" si="2"/>
        <v>7524.1008000000011</v>
      </c>
      <c r="H24" s="10">
        <f>MIN(1,D24/25423.268)</f>
        <v>1.0312450783274597E-2</v>
      </c>
      <c r="I24" s="9">
        <v>3.4026433980776503E-2</v>
      </c>
      <c r="J24" s="9">
        <f t="shared" si="0"/>
        <v>25.080336000000003</v>
      </c>
      <c r="K24" s="9">
        <f t="shared" si="1"/>
        <v>4.4738105639186544E-8</v>
      </c>
      <c r="L24" s="16"/>
      <c r="M24" s="9">
        <f>M23-11998.8093333333</f>
        <v>192877.19862634433</v>
      </c>
    </row>
    <row r="25" spans="1:17" x14ac:dyDescent="0.25">
      <c r="A25" s="18" t="s">
        <v>15</v>
      </c>
      <c r="B25" s="19" t="s">
        <v>23</v>
      </c>
      <c r="C25" s="19" t="s">
        <v>50</v>
      </c>
      <c r="D25" s="20">
        <v>45.569333333333297</v>
      </c>
      <c r="E25" s="9">
        <v>826.37300000000005</v>
      </c>
      <c r="F25" s="9">
        <v>1.8</v>
      </c>
      <c r="G25" s="9">
        <f t="shared" si="2"/>
        <v>1487.4714000000001</v>
      </c>
      <c r="H25" s="10">
        <f>MIN(1,D25/69102.6422666666)</f>
        <v>6.5944415204098226E-4</v>
      </c>
      <c r="I25" s="9">
        <v>9.2486791823299205E-2</v>
      </c>
      <c r="J25" s="9">
        <f t="shared" si="0"/>
        <v>29.749428000000002</v>
      </c>
      <c r="K25" s="9">
        <f t="shared" si="1"/>
        <v>4.1472679517707441E-8</v>
      </c>
      <c r="L25" s="16"/>
      <c r="M25" s="9">
        <f>M24-31037.0964404405</f>
        <v>161840.10218590382</v>
      </c>
    </row>
    <row r="26" spans="1:17" x14ac:dyDescent="0.25">
      <c r="A26" s="18" t="s">
        <v>15</v>
      </c>
      <c r="B26" s="19" t="s">
        <v>23</v>
      </c>
      <c r="C26" s="19" t="s">
        <v>51</v>
      </c>
      <c r="D26" s="20">
        <v>3089.8358855452998</v>
      </c>
      <c r="E26" s="9">
        <v>967.89200000000005</v>
      </c>
      <c r="F26" s="9">
        <v>1.8</v>
      </c>
      <c r="G26" s="9">
        <f t="shared" si="2"/>
        <v>108016.74720000001</v>
      </c>
      <c r="H26" s="10">
        <f>MIN(1,D26/69102.6422666666)</f>
        <v>4.4713715484592402E-2</v>
      </c>
      <c r="I26" s="9">
        <v>9.2486791823299205E-2</v>
      </c>
      <c r="J26" s="9">
        <f t="shared" si="0"/>
        <v>34.844112000000003</v>
      </c>
      <c r="K26" s="9">
        <f t="shared" si="1"/>
        <v>4.0250189883572993E-8</v>
      </c>
      <c r="L26" s="16"/>
      <c r="M26" s="9">
        <f>M25-31565.4831893893</f>
        <v>130274.61899651452</v>
      </c>
    </row>
    <row r="27" spans="1:17" x14ac:dyDescent="0.25">
      <c r="A27" s="18" t="s">
        <v>15</v>
      </c>
      <c r="B27" s="19" t="s">
        <v>23</v>
      </c>
      <c r="C27" s="19" t="s">
        <v>52</v>
      </c>
      <c r="D27" s="20">
        <v>1042.53659123123</v>
      </c>
      <c r="E27" s="9">
        <v>943.18</v>
      </c>
      <c r="F27" s="9">
        <v>1.8</v>
      </c>
      <c r="G27" s="9">
        <f t="shared" si="2"/>
        <v>35652.203999999998</v>
      </c>
      <c r="H27" s="10">
        <f>MIN(1,D27/69102.6422666666)</f>
        <v>1.5086783327446274E-2</v>
      </c>
      <c r="I27" s="9">
        <v>9.2486791823299205E-2</v>
      </c>
      <c r="J27" s="9">
        <f t="shared" si="0"/>
        <v>33.954479999999997</v>
      </c>
      <c r="K27" s="9">
        <f t="shared" si="1"/>
        <v>3.8220019263596637E-8</v>
      </c>
      <c r="L27" s="16"/>
      <c r="M27" s="9">
        <f>M26-26019.23688</f>
        <v>104255.38211651452</v>
      </c>
    </row>
    <row r="28" spans="1:17" x14ac:dyDescent="0.25">
      <c r="A28" s="6" t="s">
        <v>14</v>
      </c>
      <c r="B28" s="7" t="s">
        <v>39</v>
      </c>
      <c r="C28" s="7" t="s">
        <v>53</v>
      </c>
      <c r="D28" s="8">
        <v>2816.8880747149501</v>
      </c>
      <c r="E28" s="9">
        <v>999.59199999999998</v>
      </c>
      <c r="F28" s="9">
        <v>1.8</v>
      </c>
      <c r="G28" s="9">
        <f t="shared" si="2"/>
        <v>102558.13920000001</v>
      </c>
      <c r="H28" s="10">
        <f>MIN(1,D28/72174.5249333333)</f>
        <v>3.9028841233342014E-2</v>
      </c>
      <c r="I28" s="9">
        <v>9.6598191378778397E-2</v>
      </c>
      <c r="J28" s="9">
        <f t="shared" si="0"/>
        <v>35.985312</v>
      </c>
      <c r="K28" s="9">
        <f t="shared" si="1"/>
        <v>3.6244097072050315E-8</v>
      </c>
      <c r="L28" s="16"/>
      <c r="O28" s="9">
        <v>0</v>
      </c>
    </row>
    <row r="29" spans="1:17" x14ac:dyDescent="0.25">
      <c r="A29" s="6" t="s">
        <v>16</v>
      </c>
      <c r="B29" s="7" t="s">
        <v>18</v>
      </c>
      <c r="C29" s="7" t="s">
        <v>54</v>
      </c>
      <c r="D29" s="8">
        <v>17569.352635955998</v>
      </c>
      <c r="E29" s="9">
        <v>890.21699999999998</v>
      </c>
      <c r="F29" s="9">
        <v>1.8</v>
      </c>
      <c r="G29" s="9">
        <f t="shared" si="2"/>
        <v>564041.49120000005</v>
      </c>
      <c r="H29" s="10">
        <f>MIN(1,D29/25423.268)</f>
        <v>0.69107372962264324</v>
      </c>
      <c r="I29" s="9">
        <v>3.4026433980776503E-2</v>
      </c>
      <c r="J29" s="9">
        <f t="shared" si="0"/>
        <v>32.047812</v>
      </c>
      <c r="K29" s="9">
        <f t="shared" si="1"/>
        <v>3.0598336166859927E-8</v>
      </c>
      <c r="L29" s="16"/>
      <c r="M29" s="9">
        <f>M27-12178.5343855466</f>
        <v>92076.847730967915</v>
      </c>
    </row>
    <row r="30" spans="1:17" x14ac:dyDescent="0.25">
      <c r="A30" s="18" t="s">
        <v>15</v>
      </c>
      <c r="B30" s="19" t="s">
        <v>23</v>
      </c>
      <c r="C30" s="19" t="s">
        <v>55</v>
      </c>
      <c r="D30" s="20">
        <v>1812.8948933333299</v>
      </c>
      <c r="E30" s="9">
        <v>1049.6669999999999</v>
      </c>
      <c r="F30" s="9">
        <v>1.8</v>
      </c>
      <c r="G30" s="9">
        <f t="shared" si="2"/>
        <v>69907.822199999995</v>
      </c>
      <c r="H30" s="10">
        <f>MIN(1,D30/69102.6422666666)</f>
        <v>2.6234812937215649E-2</v>
      </c>
      <c r="I30" s="9">
        <v>9.2486791823299205E-2</v>
      </c>
      <c r="J30" s="9">
        <f t="shared" si="0"/>
        <v>37.788012000000002</v>
      </c>
      <c r="K30" s="9">
        <f t="shared" si="1"/>
        <v>2.6964288247189405E-8</v>
      </c>
      <c r="L30" s="16"/>
      <c r="M30" s="9">
        <f>M29-9738.30764124124</f>
        <v>82338.540089726681</v>
      </c>
    </row>
    <row r="31" spans="1:17" x14ac:dyDescent="0.25">
      <c r="A31" s="6" t="s">
        <v>13</v>
      </c>
      <c r="B31" s="7" t="s">
        <v>42</v>
      </c>
      <c r="C31" s="7" t="s">
        <v>56</v>
      </c>
      <c r="D31" s="8">
        <v>202.24256</v>
      </c>
      <c r="E31" s="9">
        <v>1095.0160000000001</v>
      </c>
      <c r="F31" s="9">
        <v>1.8</v>
      </c>
      <c r="G31" s="9">
        <f t="shared" si="2"/>
        <v>9855.1440000000002</v>
      </c>
      <c r="H31" s="10">
        <f>MIN(1,D31/109701.878)</f>
        <v>1.8435651575627538E-3</v>
      </c>
      <c r="I31" s="9">
        <v>0.14682470048044899</v>
      </c>
      <c r="J31" s="9">
        <f t="shared" si="0"/>
        <v>39.420576000000004</v>
      </c>
      <c r="K31" s="9">
        <f t="shared" si="1"/>
        <v>2.4733583604405082E-8</v>
      </c>
      <c r="L31" s="16"/>
      <c r="M31" s="9">
        <f>M30-4762.94830347144</f>
        <v>77575.591786255245</v>
      </c>
    </row>
    <row r="32" spans="1:17" x14ac:dyDescent="0.25">
      <c r="A32" s="6" t="s">
        <v>14</v>
      </c>
      <c r="B32" s="7" t="s">
        <v>23</v>
      </c>
      <c r="C32" s="7" t="s">
        <v>57</v>
      </c>
      <c r="D32" s="8">
        <v>3769.2657537599998</v>
      </c>
      <c r="E32" s="9">
        <v>1134.673</v>
      </c>
      <c r="F32" s="9">
        <v>1.8</v>
      </c>
      <c r="G32" s="9">
        <f t="shared" si="2"/>
        <v>155223.26639999999</v>
      </c>
      <c r="H32" s="10">
        <f>MIN(1,D32/72174.5249333333)</f>
        <v>5.2224323710362112E-2</v>
      </c>
      <c r="I32" s="9">
        <v>9.6598191378778397E-2</v>
      </c>
      <c r="J32" s="9">
        <f t="shared" si="0"/>
        <v>40.848227999999999</v>
      </c>
      <c r="K32" s="9">
        <f t="shared" si="1"/>
        <v>2.2757003899514206E-8</v>
      </c>
      <c r="L32" s="16"/>
      <c r="M32" s="9">
        <f>M31-15080.8024354754</f>
        <v>62494.789350779844</v>
      </c>
    </row>
    <row r="33" spans="1:18" x14ac:dyDescent="0.25">
      <c r="A33" s="6" t="s">
        <v>14</v>
      </c>
      <c r="B33" s="7" t="s">
        <v>39</v>
      </c>
      <c r="C33" s="7" t="s">
        <v>58</v>
      </c>
      <c r="D33" s="8">
        <v>1829.8799999999801</v>
      </c>
      <c r="E33" s="9">
        <v>1110.038</v>
      </c>
      <c r="F33" s="9">
        <v>1.8</v>
      </c>
      <c r="G33" s="9">
        <f t="shared" si="2"/>
        <v>73928.530800000008</v>
      </c>
      <c r="H33" s="10">
        <f>MIN(1,D33/72174.5249333333)</f>
        <v>2.535354408900117E-2</v>
      </c>
      <c r="I33" s="9">
        <v>9.6598191378778397E-2</v>
      </c>
      <c r="J33" s="9">
        <f t="shared" si="0"/>
        <v>39.961368</v>
      </c>
      <c r="K33" s="9">
        <f t="shared" si="1"/>
        <v>2.2408517846518537E-8</v>
      </c>
      <c r="L33" s="16"/>
      <c r="M33" s="9">
        <f>M32-17790.3461457105</f>
        <v>44704.443205069343</v>
      </c>
    </row>
    <row r="34" spans="1:18" x14ac:dyDescent="0.25">
      <c r="A34" s="6" t="s">
        <v>13</v>
      </c>
      <c r="B34" s="7" t="s">
        <v>39</v>
      </c>
      <c r="C34" s="7" t="s">
        <v>59</v>
      </c>
      <c r="D34" s="8">
        <v>3.66886</v>
      </c>
      <c r="E34" s="9">
        <v>993.14200000000005</v>
      </c>
      <c r="F34" s="9">
        <v>1.8</v>
      </c>
      <c r="G34" s="9">
        <f t="shared" si="2"/>
        <v>1787.6556</v>
      </c>
      <c r="H34" s="10">
        <f>MIN(1,D34/109701.878)</f>
        <v>3.3443912418709914E-5</v>
      </c>
      <c r="I34" s="9">
        <v>0.14682470048044899</v>
      </c>
      <c r="J34" s="9">
        <f t="shared" si="0"/>
        <v>35.753112000000002</v>
      </c>
      <c r="K34" s="9">
        <f t="shared" si="1"/>
        <v>2.0613913599729231E-8</v>
      </c>
      <c r="L34" s="16"/>
      <c r="M34" s="9">
        <v>0</v>
      </c>
    </row>
    <row r="35" spans="1:18" x14ac:dyDescent="0.25">
      <c r="A35" s="13" t="s">
        <v>12</v>
      </c>
      <c r="B35" s="7" t="s">
        <v>21</v>
      </c>
      <c r="C35" s="7" t="s">
        <v>60</v>
      </c>
      <c r="D35" s="8">
        <v>77550.075995667707</v>
      </c>
      <c r="E35" s="14">
        <v>1935.578</v>
      </c>
      <c r="F35" s="15">
        <f>IF(E35&gt;500,1.8,2)</f>
        <v>1.8</v>
      </c>
      <c r="G35" s="14">
        <f>ROUNDUP(D35/50,0)*F35*E35</f>
        <v>5407230.7007999998</v>
      </c>
      <c r="H35" s="10">
        <f>MIN(1,D35/462796.099463209)</f>
        <v>0.16756856007562942</v>
      </c>
      <c r="I35" s="14">
        <v>0.61940506330444001</v>
      </c>
      <c r="J35" s="9">
        <f t="shared" si="0"/>
        <v>69.680807999999999</v>
      </c>
      <c r="K35" s="9">
        <f t="shared" si="1"/>
        <v>2.0355998103151894E-8</v>
      </c>
      <c r="L35" s="16"/>
      <c r="N35" s="9">
        <f>N18-92.248</f>
        <v>106578.76657999998</v>
      </c>
    </row>
    <row r="36" spans="1:18" x14ac:dyDescent="0.25">
      <c r="A36" s="13" t="s">
        <v>12</v>
      </c>
      <c r="B36" s="7" t="s">
        <v>21</v>
      </c>
      <c r="C36" s="7" t="s">
        <v>21</v>
      </c>
      <c r="D36" s="8">
        <v>85902.431810082198</v>
      </c>
      <c r="E36" s="14">
        <v>1964.451</v>
      </c>
      <c r="F36" s="15">
        <f>IF(E36&gt;500,1.8,2)</f>
        <v>1.8</v>
      </c>
      <c r="G36" s="14">
        <f>ROUNDUP(D36/50,0)*F36*E36</f>
        <v>6078404.2842000006</v>
      </c>
      <c r="H36" s="10">
        <f>MIN(1,D36/462796.099463209)</f>
        <v>0.18561615344148163</v>
      </c>
      <c r="I36" s="14">
        <v>0.61940506330444001</v>
      </c>
      <c r="J36" s="9">
        <f t="shared" si="0"/>
        <v>70.720236</v>
      </c>
      <c r="K36" s="9">
        <f t="shared" si="1"/>
        <v>1.9467782447533857E-8</v>
      </c>
      <c r="L36" s="16"/>
      <c r="N36" s="9">
        <f>N35-1413.04117066667</f>
        <v>105165.72540933332</v>
      </c>
    </row>
    <row r="37" spans="1:18" x14ac:dyDescent="0.25">
      <c r="A37" s="13" t="s">
        <v>12</v>
      </c>
      <c r="B37" s="7" t="s">
        <v>18</v>
      </c>
      <c r="C37" s="7" t="s">
        <v>61</v>
      </c>
      <c r="D37" s="8">
        <v>37864.242689835497</v>
      </c>
      <c r="E37" s="14">
        <v>1922.3389999999999</v>
      </c>
      <c r="F37" s="15">
        <f>IF(E37&gt;500,1.8,2)</f>
        <v>1.8</v>
      </c>
      <c r="G37" s="14">
        <f>ROUNDUP(D37/50,0)*F37*E37</f>
        <v>2622839.3316000002</v>
      </c>
      <c r="H37" s="10">
        <f>MIN(1,D37/462796.099463209)</f>
        <v>8.1816252846023826E-2</v>
      </c>
      <c r="I37" s="14">
        <v>0.61940506330444001</v>
      </c>
      <c r="J37" s="9">
        <f t="shared" si="0"/>
        <v>69.204204000000004</v>
      </c>
      <c r="K37" s="9">
        <f t="shared" si="1"/>
        <v>1.8885835813394246E-8</v>
      </c>
      <c r="L37" s="16"/>
      <c r="N37" s="9">
        <f>N36-53.7333333333333</f>
        <v>105111.99207599998</v>
      </c>
    </row>
    <row r="38" spans="1:18" x14ac:dyDescent="0.25">
      <c r="A38" s="13" t="s">
        <v>12</v>
      </c>
      <c r="B38" s="7" t="s">
        <v>18</v>
      </c>
      <c r="C38" s="7" t="s">
        <v>62</v>
      </c>
      <c r="D38" s="8">
        <v>30782.2449404525</v>
      </c>
      <c r="E38" s="14">
        <v>1918.433</v>
      </c>
      <c r="F38" s="15">
        <f>IF(E38&gt;500,1.8,2)</f>
        <v>1.8</v>
      </c>
      <c r="G38" s="14">
        <f>ROUNDUP(D38/50,0)*F38*E38</f>
        <v>2127158.5104</v>
      </c>
      <c r="H38" s="10">
        <f>MIN(1,D38/462796.099463209)</f>
        <v>6.651362225428524E-2</v>
      </c>
      <c r="I38" s="14">
        <v>0.61940506330444001</v>
      </c>
      <c r="J38" s="9">
        <f t="shared" si="0"/>
        <v>69.063587999999996</v>
      </c>
      <c r="K38" s="9">
        <f t="shared" si="1"/>
        <v>1.8485132761755866E-8</v>
      </c>
      <c r="L38" s="16"/>
      <c r="N38" s="9">
        <f>N37-17046.4560594995</f>
        <v>88065.536016500482</v>
      </c>
    </row>
    <row r="39" spans="1:18" x14ac:dyDescent="0.25">
      <c r="A39" s="6" t="s">
        <v>16</v>
      </c>
      <c r="B39" s="7" t="s">
        <v>18</v>
      </c>
      <c r="C39" s="7" t="s">
        <v>33</v>
      </c>
      <c r="D39" s="8">
        <v>7458.6315015392402</v>
      </c>
      <c r="E39" s="9">
        <v>981.63599999999997</v>
      </c>
      <c r="F39" s="9">
        <v>1.8</v>
      </c>
      <c r="G39" s="9">
        <f>ROUNDUP(D39/50,0)*E39*F39</f>
        <v>265041.71999999997</v>
      </c>
      <c r="H39" s="10">
        <f>MIN(1,D39/25423.268)</f>
        <v>0.29337815663742522</v>
      </c>
      <c r="I39" s="9">
        <v>3.4026433980776503E-2</v>
      </c>
      <c r="J39" s="9">
        <f t="shared" si="0"/>
        <v>35.338895999999998</v>
      </c>
      <c r="K39" s="9">
        <f t="shared" si="1"/>
        <v>1.8311451834850343E-8</v>
      </c>
      <c r="L39" s="16"/>
      <c r="N39" s="9">
        <f>N38-37106.5035264414</f>
        <v>50959.032490059086</v>
      </c>
    </row>
    <row r="40" spans="1:18" x14ac:dyDescent="0.25">
      <c r="A40" s="13" t="s">
        <v>12</v>
      </c>
      <c r="B40" s="7" t="s">
        <v>18</v>
      </c>
      <c r="C40" s="7" t="s">
        <v>33</v>
      </c>
      <c r="D40" s="8">
        <v>17533.602310616599</v>
      </c>
      <c r="E40" s="14">
        <v>1890.693</v>
      </c>
      <c r="F40" s="15">
        <f t="shared" ref="F40:F46" si="4">IF(E40&gt;500,1.8,2)</f>
        <v>1.8</v>
      </c>
      <c r="G40" s="14">
        <f t="shared" ref="G40:G46" si="5">ROUNDUP(D40/50,0)*F40*E40</f>
        <v>1194539.8374000001</v>
      </c>
      <c r="H40" s="10">
        <f t="shared" ref="H40:H46" si="6">MIN(1,D40/462796.099463209)</f>
        <v>3.7886236143635586E-2</v>
      </c>
      <c r="I40" s="14">
        <v>0.61940506330444001</v>
      </c>
      <c r="J40" s="9">
        <f t="shared" si="0"/>
        <v>68.064948000000001</v>
      </c>
      <c r="K40" s="9">
        <f t="shared" si="1"/>
        <v>1.8080340538169715E-8</v>
      </c>
      <c r="L40" s="16"/>
      <c r="N40" s="9">
        <f>N39-38922.0208024651</f>
        <v>12037.011687593986</v>
      </c>
    </row>
    <row r="41" spans="1:18" x14ac:dyDescent="0.25">
      <c r="A41" s="13" t="s">
        <v>12</v>
      </c>
      <c r="B41" s="7" t="s">
        <v>28</v>
      </c>
      <c r="C41" s="7" t="s">
        <v>63</v>
      </c>
      <c r="D41" s="8">
        <v>11998.8093333333</v>
      </c>
      <c r="E41" s="14">
        <v>1895.8979999999999</v>
      </c>
      <c r="F41" s="15">
        <f t="shared" si="4"/>
        <v>1.8</v>
      </c>
      <c r="G41" s="14">
        <f t="shared" si="5"/>
        <v>819027.93599999999</v>
      </c>
      <c r="H41" s="10">
        <f t="shared" si="6"/>
        <v>2.5926772821228523E-2</v>
      </c>
      <c r="I41" s="14">
        <v>0.61940506330444001</v>
      </c>
      <c r="J41" s="9">
        <f t="shared" si="0"/>
        <v>68.252327999999991</v>
      </c>
      <c r="K41" s="9">
        <f t="shared" si="1"/>
        <v>1.69393800471951E-8</v>
      </c>
      <c r="L41" s="16"/>
      <c r="N41" s="9">
        <f>N40-6232.45025668869</f>
        <v>5804.5614309052953</v>
      </c>
    </row>
    <row r="42" spans="1:18" x14ac:dyDescent="0.25">
      <c r="A42" s="13" t="s">
        <v>12</v>
      </c>
      <c r="B42" s="7" t="s">
        <v>21</v>
      </c>
      <c r="C42" s="7" t="s">
        <v>64</v>
      </c>
      <c r="D42" s="8">
        <v>31037.096440440499</v>
      </c>
      <c r="E42" s="14">
        <v>1964.271</v>
      </c>
      <c r="F42" s="15">
        <f t="shared" si="4"/>
        <v>1.8</v>
      </c>
      <c r="G42" s="14">
        <f t="shared" si="5"/>
        <v>2195662.1237999997</v>
      </c>
      <c r="H42" s="10">
        <f t="shared" si="6"/>
        <v>6.706429997236367E-2</v>
      </c>
      <c r="I42" s="14">
        <v>0.61940506330444001</v>
      </c>
      <c r="J42" s="9">
        <f t="shared" si="0"/>
        <v>70.713756000000004</v>
      </c>
      <c r="K42" s="9">
        <f t="shared" si="1"/>
        <v>1.683895135158506E-8</v>
      </c>
      <c r="L42" s="16"/>
      <c r="N42" s="9">
        <f>N41-127.219906666667</f>
        <v>5677.3415242386282</v>
      </c>
    </row>
    <row r="43" spans="1:18" x14ac:dyDescent="0.25">
      <c r="A43" s="13" t="s">
        <v>12</v>
      </c>
      <c r="B43" s="7" t="s">
        <v>21</v>
      </c>
      <c r="C43" s="7" t="s">
        <v>65</v>
      </c>
      <c r="D43" s="8">
        <v>31565.483189389299</v>
      </c>
      <c r="E43" s="14">
        <v>1967.7819999999999</v>
      </c>
      <c r="F43" s="15">
        <f t="shared" si="4"/>
        <v>1.8</v>
      </c>
      <c r="G43" s="14">
        <f t="shared" si="5"/>
        <v>2238548.8032</v>
      </c>
      <c r="H43" s="10">
        <f t="shared" si="6"/>
        <v>6.8206026857187602E-2</v>
      </c>
      <c r="I43" s="14">
        <v>0.61940506330444001</v>
      </c>
      <c r="J43" s="9">
        <f t="shared" si="0"/>
        <v>70.840152000000003</v>
      </c>
      <c r="K43" s="9">
        <f t="shared" si="1"/>
        <v>1.6759461644727928E-8</v>
      </c>
      <c r="L43" s="16"/>
      <c r="N43" s="9">
        <f>N42-2216.37866666667</f>
        <v>3460.962857571958</v>
      </c>
    </row>
    <row r="44" spans="1:18" x14ac:dyDescent="0.25">
      <c r="A44" s="13" t="s">
        <v>12</v>
      </c>
      <c r="B44" s="7" t="s">
        <v>23</v>
      </c>
      <c r="C44" s="7" t="s">
        <v>66</v>
      </c>
      <c r="D44" s="8">
        <v>26019.23688</v>
      </c>
      <c r="E44" s="14">
        <v>1957.1569999999999</v>
      </c>
      <c r="F44" s="15">
        <f t="shared" si="4"/>
        <v>1.8</v>
      </c>
      <c r="G44" s="14">
        <f t="shared" si="5"/>
        <v>1835421.8346000002</v>
      </c>
      <c r="H44" s="10">
        <f t="shared" si="6"/>
        <v>5.6221815417587501E-2</v>
      </c>
      <c r="I44" s="14">
        <v>0.61940506330444001</v>
      </c>
      <c r="J44" s="9">
        <f t="shared" si="0"/>
        <v>70.457651999999996</v>
      </c>
      <c r="K44" s="9">
        <f t="shared" si="1"/>
        <v>1.6660079402964626E-8</v>
      </c>
      <c r="L44" s="16"/>
      <c r="N44" s="9">
        <f>N43-1182.93066666666</f>
        <v>2278.0321909052982</v>
      </c>
    </row>
    <row r="45" spans="1:18" x14ac:dyDescent="0.25">
      <c r="A45" s="13" t="s">
        <v>12</v>
      </c>
      <c r="B45" s="7" t="s">
        <v>18</v>
      </c>
      <c r="C45" s="7" t="s">
        <v>67</v>
      </c>
      <c r="D45" s="8">
        <v>12178.5343855466</v>
      </c>
      <c r="E45" s="14">
        <v>1919.61</v>
      </c>
      <c r="F45" s="15">
        <f t="shared" si="4"/>
        <v>1.8</v>
      </c>
      <c r="G45" s="14">
        <f t="shared" si="5"/>
        <v>843092.71199999994</v>
      </c>
      <c r="H45" s="10">
        <f t="shared" si="6"/>
        <v>2.6315118903707961E-2</v>
      </c>
      <c r="I45" s="14">
        <v>0.61940506330444001</v>
      </c>
      <c r="J45" s="9">
        <f t="shared" si="0"/>
        <v>69.105959999999996</v>
      </c>
      <c r="K45" s="9">
        <f t="shared" si="1"/>
        <v>1.6152054877793179E-8</v>
      </c>
      <c r="L45" s="16"/>
      <c r="N45" s="9">
        <f>N44-31.9453333333333</f>
        <v>2246.0868575719651</v>
      </c>
    </row>
    <row r="46" spans="1:18" x14ac:dyDescent="0.25">
      <c r="A46" s="13" t="s">
        <v>12</v>
      </c>
      <c r="B46" s="7" t="s">
        <v>18</v>
      </c>
      <c r="C46" s="7" t="s">
        <v>68</v>
      </c>
      <c r="D46" s="8">
        <v>9738.3076412412393</v>
      </c>
      <c r="E46" s="14">
        <v>1907.136</v>
      </c>
      <c r="F46" s="15">
        <f t="shared" si="4"/>
        <v>1.8</v>
      </c>
      <c r="G46" s="14">
        <f t="shared" si="5"/>
        <v>669404.73600000003</v>
      </c>
      <c r="H46" s="10">
        <f t="shared" si="6"/>
        <v>2.1042328689754673E-2</v>
      </c>
      <c r="I46" s="14">
        <v>0.61940506330444001</v>
      </c>
      <c r="J46" s="9">
        <f t="shared" si="0"/>
        <v>68.656896000000003</v>
      </c>
      <c r="K46" s="9">
        <f t="shared" si="1"/>
        <v>1.6057578834058198E-8</v>
      </c>
      <c r="L46" s="16"/>
      <c r="N46" s="9">
        <f>N45-1790.6840764506</f>
        <v>455.40278112136502</v>
      </c>
    </row>
    <row r="47" spans="1:18" ht="14.4" thickBot="1" x14ac:dyDescent="0.3">
      <c r="A47" s="6" t="s">
        <v>14</v>
      </c>
      <c r="B47" s="7" t="s">
        <v>23</v>
      </c>
      <c r="C47" s="7" t="s">
        <v>69</v>
      </c>
      <c r="D47" s="8">
        <v>60941.797433756299</v>
      </c>
      <c r="E47" s="9">
        <v>1372.511</v>
      </c>
      <c r="F47" s="9">
        <v>1.8</v>
      </c>
      <c r="G47" s="9">
        <f>ROUNDUP(D47/50,0)*E47*F47</f>
        <v>3011563.6362000001</v>
      </c>
      <c r="H47" s="10">
        <f>MIN(1,D47/72174.5249333333)</f>
        <v>0.84436714325515083</v>
      </c>
      <c r="I47" s="9">
        <v>9.6598191378778397E-2</v>
      </c>
      <c r="J47" s="9">
        <f t="shared" si="0"/>
        <v>49.410395999999999</v>
      </c>
      <c r="K47" s="9">
        <f t="shared" si="1"/>
        <v>1.5819768792211196E-8</v>
      </c>
      <c r="L47" s="21"/>
      <c r="N47" s="9">
        <v>0</v>
      </c>
    </row>
    <row r="48" spans="1:18" ht="15" thickTop="1" thickBot="1" x14ac:dyDescent="0.3">
      <c r="A48" s="13" t="s">
        <v>12</v>
      </c>
      <c r="B48" s="7" t="s">
        <v>18</v>
      </c>
      <c r="C48" s="7" t="s">
        <v>70</v>
      </c>
      <c r="D48" s="8">
        <v>4762.9483034714403</v>
      </c>
      <c r="E48" s="14">
        <v>1868.421</v>
      </c>
      <c r="F48" s="15">
        <f>IF(E48&gt;500,1.8,2)</f>
        <v>1.8</v>
      </c>
      <c r="G48" s="14">
        <f>ROUNDUP(D48/50,0)*F48*E48</f>
        <v>322863.14880000002</v>
      </c>
      <c r="H48" s="10">
        <f>MIN(1,D48/462796.099463209)</f>
        <v>1.0291677715079968E-2</v>
      </c>
      <c r="I48" s="14">
        <v>0.61940506330444001</v>
      </c>
      <c r="J48" s="9">
        <f t="shared" si="0"/>
        <v>67.263155999999995</v>
      </c>
      <c r="K48" s="9">
        <f t="shared" si="1"/>
        <v>1.5737481862279684E-8</v>
      </c>
      <c r="L48" s="22" t="s">
        <v>71</v>
      </c>
      <c r="M48" s="22">
        <v>32281954.617600001</v>
      </c>
      <c r="N48" s="22">
        <v>7576596.8855999997</v>
      </c>
      <c r="O48" s="22">
        <v>3410528.8560000001</v>
      </c>
      <c r="P48" s="22">
        <v>1532793.4528000001</v>
      </c>
      <c r="Q48" s="22">
        <v>839594.46239999996</v>
      </c>
      <c r="R48" s="22">
        <v>612837.58680000005</v>
      </c>
    </row>
    <row r="49" spans="1:11" ht="14.4" thickTop="1" x14ac:dyDescent="0.25">
      <c r="A49" s="18" t="s">
        <v>15</v>
      </c>
      <c r="B49" s="19" t="s">
        <v>23</v>
      </c>
      <c r="C49" s="19" t="s">
        <v>72</v>
      </c>
      <c r="D49" s="20">
        <v>148.233106666667</v>
      </c>
      <c r="E49" s="9">
        <v>1104.194</v>
      </c>
      <c r="F49" s="9">
        <v>1.8</v>
      </c>
      <c r="G49" s="9">
        <f>ROUNDUP(D49/50,0)*E49*F49</f>
        <v>5962.6476000000002</v>
      </c>
      <c r="H49" s="10">
        <f>MIN(1,D49/69102.6422666666)</f>
        <v>2.1451148871361025E-3</v>
      </c>
      <c r="I49" s="9">
        <v>9.2486791823299205E-2</v>
      </c>
      <c r="J49" s="9">
        <f t="shared" si="0"/>
        <v>39.750983999999995</v>
      </c>
      <c r="K49" s="9">
        <f t="shared" si="1"/>
        <v>1.539808919958749E-8</v>
      </c>
    </row>
    <row r="50" spans="1:11" x14ac:dyDescent="0.25">
      <c r="A50" s="13" t="s">
        <v>12</v>
      </c>
      <c r="B50" s="7" t="s">
        <v>21</v>
      </c>
      <c r="C50" s="7" t="s">
        <v>73</v>
      </c>
      <c r="D50" s="8">
        <v>15080.8024354754</v>
      </c>
      <c r="E50" s="14">
        <v>1975.5409999999999</v>
      </c>
      <c r="F50" s="15">
        <f>IF(E50&gt;500,1.8,2)</f>
        <v>1.8</v>
      </c>
      <c r="G50" s="14">
        <f>ROUNDUP(D50/50,0)*F50*E50</f>
        <v>1073904.0876</v>
      </c>
      <c r="H50" s="10">
        <f>MIN(1,D50/462796.099463209)</f>
        <v>3.2586278175134625E-2</v>
      </c>
      <c r="I50" s="14">
        <v>0.61940506330444001</v>
      </c>
      <c r="J50" s="9">
        <f t="shared" si="0"/>
        <v>71.119475999999992</v>
      </c>
      <c r="K50" s="9">
        <f t="shared" si="1"/>
        <v>1.4845572592486537E-8</v>
      </c>
    </row>
    <row r="51" spans="1:11" x14ac:dyDescent="0.25">
      <c r="A51" s="13" t="s">
        <v>12</v>
      </c>
      <c r="B51" s="7" t="s">
        <v>21</v>
      </c>
      <c r="C51" s="7" t="s">
        <v>74</v>
      </c>
      <c r="D51" s="8">
        <v>17790.3461457105</v>
      </c>
      <c r="E51" s="14">
        <v>1993.473</v>
      </c>
      <c r="F51" s="15">
        <f>IF(E51&gt;500,1.8,2)</f>
        <v>1.8</v>
      </c>
      <c r="G51" s="14">
        <f>ROUNDUP(D51/50,0)*F51*E51</f>
        <v>1277417.4984000002</v>
      </c>
      <c r="H51" s="10">
        <f>MIN(1,D51/462796.099463209)</f>
        <v>3.8441002779291543E-2</v>
      </c>
      <c r="I51" s="14">
        <v>0.61940506330444001</v>
      </c>
      <c r="J51" s="9">
        <f t="shared" si="0"/>
        <v>71.765028000000001</v>
      </c>
      <c r="K51" s="9">
        <f t="shared" si="1"/>
        <v>1.4660579322811844E-8</v>
      </c>
    </row>
    <row r="52" spans="1:11" x14ac:dyDescent="0.25">
      <c r="A52" s="13" t="s">
        <v>12</v>
      </c>
      <c r="B52" s="7" t="s">
        <v>23</v>
      </c>
      <c r="C52" s="7" t="s">
        <v>75</v>
      </c>
      <c r="D52" s="8">
        <v>44704.443205069299</v>
      </c>
      <c r="E52" s="14">
        <v>2088.0500000000002</v>
      </c>
      <c r="F52" s="15">
        <f>IF(E52&gt;500,1.8,2)</f>
        <v>1.8</v>
      </c>
      <c r="G52" s="14">
        <f>ROUNDUP(D52/50,0)*F52*E52</f>
        <v>3363848.5500000003</v>
      </c>
      <c r="H52" s="10">
        <f>MIN(1,D52/462796.099463209)</f>
        <v>9.659641310054555E-2</v>
      </c>
      <c r="I52" s="14">
        <v>0.61940506330444001</v>
      </c>
      <c r="J52" s="9">
        <f t="shared" si="0"/>
        <v>75.169800000000009</v>
      </c>
      <c r="K52" s="9">
        <f t="shared" si="1"/>
        <v>1.3892986086213336E-8</v>
      </c>
    </row>
    <row r="53" spans="1:11" x14ac:dyDescent="0.25">
      <c r="A53" s="18" t="s">
        <v>16</v>
      </c>
      <c r="B53" s="19" t="s">
        <v>18</v>
      </c>
      <c r="C53" s="19" t="s">
        <v>34</v>
      </c>
      <c r="D53" s="20">
        <v>272.86965333333302</v>
      </c>
      <c r="E53" s="9">
        <v>961.61500000000001</v>
      </c>
      <c r="F53" s="9">
        <v>1.8</v>
      </c>
      <c r="G53" s="9">
        <f>ROUNDUP(D53/50,0)*E53*F53</f>
        <v>10385.442000000001</v>
      </c>
      <c r="H53" s="10">
        <f>MIN(1,D53/25423.268)</f>
        <v>1.0733067571538522E-2</v>
      </c>
      <c r="I53" s="9">
        <v>3.4026433980776503E-2</v>
      </c>
      <c r="J53" s="9">
        <f t="shared" si="0"/>
        <v>34.618140000000004</v>
      </c>
      <c r="K53" s="9">
        <f t="shared" si="1"/>
        <v>1.2395851211052966E-8</v>
      </c>
    </row>
    <row r="54" spans="1:11" x14ac:dyDescent="0.25">
      <c r="A54" s="18" t="s">
        <v>16</v>
      </c>
      <c r="B54" s="19" t="s">
        <v>18</v>
      </c>
      <c r="C54" s="19" t="s">
        <v>36</v>
      </c>
      <c r="D54" s="20">
        <v>25.376808888888899</v>
      </c>
      <c r="E54" s="9">
        <v>883.97199999999998</v>
      </c>
      <c r="F54" s="9">
        <v>1.8</v>
      </c>
      <c r="G54" s="9">
        <f>ROUNDUP(D54/50,0)*E54*F54</f>
        <v>1591.1496</v>
      </c>
      <c r="H54" s="10">
        <f>MIN(1,D54/25423.268)</f>
        <v>9.9817257517361259E-4</v>
      </c>
      <c r="I54" s="9">
        <v>3.4026433980776503E-2</v>
      </c>
      <c r="J54" s="9">
        <f t="shared" si="0"/>
        <v>31.822991999999999</v>
      </c>
      <c r="K54" s="9">
        <f t="shared" si="1"/>
        <v>1.2364241773289393E-8</v>
      </c>
    </row>
    <row r="55" spans="1:11" x14ac:dyDescent="0.25">
      <c r="A55" s="23" t="s">
        <v>12</v>
      </c>
      <c r="B55" s="19" t="s">
        <v>18</v>
      </c>
      <c r="C55" s="19" t="s">
        <v>34</v>
      </c>
      <c r="D55" s="20">
        <v>272.86965333333302</v>
      </c>
      <c r="E55" s="14">
        <v>1845.664</v>
      </c>
      <c r="F55" s="15">
        <f>IF(E55&gt;500,1.8,2)</f>
        <v>1.8</v>
      </c>
      <c r="G55" s="14">
        <f>ROUNDUP(D55/50,0)*F55*E55</f>
        <v>19933.171200000001</v>
      </c>
      <c r="H55" s="10">
        <f>MIN(1,D55/462796.099463209)</f>
        <v>5.8961096182493953E-4</v>
      </c>
      <c r="I55" s="14">
        <v>0.61940506330444001</v>
      </c>
      <c r="J55" s="9">
        <f t="shared" si="0"/>
        <v>66.443904000000003</v>
      </c>
      <c r="K55" s="9">
        <f t="shared" si="1"/>
        <v>1.0985160437723016E-8</v>
      </c>
    </row>
    <row r="56" spans="1:11" x14ac:dyDescent="0.25">
      <c r="A56" s="18" t="s">
        <v>14</v>
      </c>
      <c r="B56" s="19" t="s">
        <v>23</v>
      </c>
      <c r="C56" s="19" t="s">
        <v>51</v>
      </c>
      <c r="D56" s="20">
        <v>3089.8358855452998</v>
      </c>
      <c r="E56" s="9">
        <v>1365.538</v>
      </c>
      <c r="F56" s="9">
        <v>1.8</v>
      </c>
      <c r="G56" s="9">
        <f t="shared" ref="G56:G62" si="7">ROUNDUP(D56/50,0)*E56*F56</f>
        <v>152394.04080000002</v>
      </c>
      <c r="H56" s="10">
        <f>MIN(1,D56/72174.5249333333)</f>
        <v>4.2810616189013259E-2</v>
      </c>
      <c r="I56" s="9">
        <v>9.6598191378778397E-2</v>
      </c>
      <c r="J56" s="9">
        <f t="shared" si="0"/>
        <v>49.159368000000001</v>
      </c>
      <c r="K56" s="9">
        <f t="shared" si="1"/>
        <v>1.0545111730747703E-8</v>
      </c>
    </row>
    <row r="57" spans="1:11" x14ac:dyDescent="0.25">
      <c r="A57" s="18" t="s">
        <v>14</v>
      </c>
      <c r="B57" s="19" t="s">
        <v>23</v>
      </c>
      <c r="C57" s="19" t="s">
        <v>55</v>
      </c>
      <c r="D57" s="20">
        <v>1812.8948933333299</v>
      </c>
      <c r="E57" s="9">
        <v>1340.06</v>
      </c>
      <c r="F57" s="9">
        <v>1.8</v>
      </c>
      <c r="G57" s="9">
        <f t="shared" si="7"/>
        <v>89247.995999999999</v>
      </c>
      <c r="H57" s="10">
        <f>MIN(1,D57/72174.5249333333)</f>
        <v>2.5118210268898589E-2</v>
      </c>
      <c r="I57" s="9">
        <v>9.6598191378778397E-2</v>
      </c>
      <c r="J57" s="9">
        <f t="shared" si="0"/>
        <v>48.242160000000005</v>
      </c>
      <c r="K57" s="9">
        <f t="shared" si="1"/>
        <v>1.053632048632361E-8</v>
      </c>
    </row>
    <row r="58" spans="1:11" x14ac:dyDescent="0.25">
      <c r="A58" s="18" t="s">
        <v>14</v>
      </c>
      <c r="B58" s="19" t="s">
        <v>23</v>
      </c>
      <c r="C58" s="19" t="s">
        <v>72</v>
      </c>
      <c r="D58" s="20">
        <v>148.233106666667</v>
      </c>
      <c r="E58" s="9">
        <v>1231.6010000000001</v>
      </c>
      <c r="F58" s="9">
        <v>1.8</v>
      </c>
      <c r="G58" s="9">
        <f t="shared" si="7"/>
        <v>6650.6454000000003</v>
      </c>
      <c r="H58" s="10">
        <f>MIN(1,D58/72174.5249333333)</f>
        <v>2.0538147885779371E-3</v>
      </c>
      <c r="I58" s="9">
        <v>9.6598191378778397E-2</v>
      </c>
      <c r="J58" s="9">
        <f t="shared" si="0"/>
        <v>44.337636000000003</v>
      </c>
      <c r="K58" s="9">
        <f t="shared" si="1"/>
        <v>1.032664013799629E-8</v>
      </c>
    </row>
    <row r="59" spans="1:11" x14ac:dyDescent="0.25">
      <c r="A59" s="18" t="s">
        <v>16</v>
      </c>
      <c r="B59" s="19" t="s">
        <v>18</v>
      </c>
      <c r="C59" s="19" t="s">
        <v>35</v>
      </c>
      <c r="D59" s="20">
        <v>11.2843466666667</v>
      </c>
      <c r="E59" s="9">
        <v>913.32500000000005</v>
      </c>
      <c r="F59" s="9">
        <v>1.8</v>
      </c>
      <c r="G59" s="9">
        <f t="shared" si="7"/>
        <v>1643.9850000000001</v>
      </c>
      <c r="H59" s="10">
        <f>MIN(1,D59/25423.268)</f>
        <v>4.4385901398147159E-4</v>
      </c>
      <c r="I59" s="9">
        <v>3.4026433980776503E-2</v>
      </c>
      <c r="J59" s="9">
        <f t="shared" si="0"/>
        <v>32.8797</v>
      </c>
      <c r="K59" s="9">
        <f t="shared" si="1"/>
        <v>9.6636247592491283E-9</v>
      </c>
    </row>
    <row r="60" spans="1:11" x14ac:dyDescent="0.25">
      <c r="A60" s="18" t="s">
        <v>15</v>
      </c>
      <c r="B60" s="19" t="s">
        <v>23</v>
      </c>
      <c r="C60" s="19" t="s">
        <v>76</v>
      </c>
      <c r="D60" s="20">
        <v>4.8471799999999998</v>
      </c>
      <c r="E60" s="9">
        <v>1104.3979999999999</v>
      </c>
      <c r="F60" s="9">
        <v>1.8</v>
      </c>
      <c r="G60" s="9">
        <f t="shared" si="7"/>
        <v>1987.9163999999998</v>
      </c>
      <c r="H60" s="10">
        <f>MIN(1,D60/69102.6422666666)</f>
        <v>7.0144640508748807E-5</v>
      </c>
      <c r="I60" s="9">
        <v>9.2486791823299205E-2</v>
      </c>
      <c r="J60" s="9">
        <f t="shared" si="0"/>
        <v>39.758327999999999</v>
      </c>
      <c r="K60" s="9">
        <f t="shared" si="1"/>
        <v>9.4392591130139971E-9</v>
      </c>
    </row>
    <row r="61" spans="1:11" x14ac:dyDescent="0.25">
      <c r="A61" s="18" t="s">
        <v>14</v>
      </c>
      <c r="B61" s="19" t="s">
        <v>23</v>
      </c>
      <c r="C61" s="19" t="s">
        <v>48</v>
      </c>
      <c r="D61" s="20">
        <v>1109.5413333333299</v>
      </c>
      <c r="E61" s="9">
        <v>1363.328</v>
      </c>
      <c r="F61" s="9">
        <v>1.8</v>
      </c>
      <c r="G61" s="9">
        <f t="shared" si="7"/>
        <v>56441.779199999997</v>
      </c>
      <c r="H61" s="10">
        <f>MIN(1,D61/72174.5249333333)</f>
        <v>1.5373032719760874E-2</v>
      </c>
      <c r="I61" s="9">
        <v>9.6598191378778397E-2</v>
      </c>
      <c r="J61" s="9">
        <f t="shared" si="0"/>
        <v>49.079808</v>
      </c>
      <c r="K61" s="9">
        <f t="shared" si="1"/>
        <v>9.1690264375099965E-9</v>
      </c>
    </row>
    <row r="62" spans="1:11" x14ac:dyDescent="0.25">
      <c r="A62" s="18" t="s">
        <v>16</v>
      </c>
      <c r="B62" s="19" t="s">
        <v>18</v>
      </c>
      <c r="C62" s="19" t="s">
        <v>41</v>
      </c>
      <c r="D62" s="20">
        <v>70.123733333333405</v>
      </c>
      <c r="E62" s="9">
        <v>992.7</v>
      </c>
      <c r="F62" s="9">
        <v>1.8</v>
      </c>
      <c r="G62" s="9">
        <f t="shared" si="7"/>
        <v>3573.7200000000003</v>
      </c>
      <c r="H62" s="10">
        <f>MIN(1,D62/25423.268)</f>
        <v>2.7582501719815647E-3</v>
      </c>
      <c r="I62" s="9">
        <v>3.4026433980776503E-2</v>
      </c>
      <c r="J62" s="9">
        <f t="shared" si="0"/>
        <v>35.737200000000001</v>
      </c>
      <c r="K62" s="9">
        <f t="shared" si="1"/>
        <v>8.9889834842030522E-9</v>
      </c>
    </row>
    <row r="63" spans="1:11" x14ac:dyDescent="0.25">
      <c r="A63" s="23" t="s">
        <v>12</v>
      </c>
      <c r="B63" s="19" t="s">
        <v>18</v>
      </c>
      <c r="C63" s="19" t="s">
        <v>36</v>
      </c>
      <c r="D63" s="20">
        <v>25.376808888888899</v>
      </c>
      <c r="E63" s="14">
        <v>1793.029</v>
      </c>
      <c r="F63" s="15">
        <f>IF(E63&gt;500,1.8,2)</f>
        <v>1.8</v>
      </c>
      <c r="G63" s="14">
        <f>ROUNDUP(D63/50,0)*F63*E63</f>
        <v>3227.4522000000002</v>
      </c>
      <c r="H63" s="10">
        <f>MIN(1,D63/462796.099463209)</f>
        <v>5.4833670634482702E-5</v>
      </c>
      <c r="I63" s="14">
        <v>0.61940506330444001</v>
      </c>
      <c r="J63" s="9">
        <f t="shared" si="0"/>
        <v>64.549044000000009</v>
      </c>
      <c r="K63" s="9">
        <f t="shared" si="1"/>
        <v>8.7843163385485829E-9</v>
      </c>
    </row>
    <row r="64" spans="1:11" x14ac:dyDescent="0.25">
      <c r="A64" s="23" t="s">
        <v>12</v>
      </c>
      <c r="B64" s="19" t="s">
        <v>18</v>
      </c>
      <c r="C64" s="19" t="s">
        <v>41</v>
      </c>
      <c r="D64" s="20">
        <v>70.123733333333405</v>
      </c>
      <c r="E64" s="14">
        <v>1876.8</v>
      </c>
      <c r="F64" s="15">
        <f>IF(E64&gt;500,1.8,2)</f>
        <v>1.8</v>
      </c>
      <c r="G64" s="14">
        <f>ROUNDUP(D64/50,0)*F64*E64</f>
        <v>6756.48</v>
      </c>
      <c r="H64" s="10">
        <f>MIN(1,D64/462796.099463209)</f>
        <v>1.5152187629642727E-4</v>
      </c>
      <c r="I64" s="14">
        <v>0.61940506330444001</v>
      </c>
      <c r="J64" s="9">
        <f t="shared" si="0"/>
        <v>67.564799999999991</v>
      </c>
      <c r="K64" s="9">
        <f t="shared" si="1"/>
        <v>8.4614811043455156E-9</v>
      </c>
    </row>
    <row r="65" spans="1:11" x14ac:dyDescent="0.25">
      <c r="A65" s="23" t="s">
        <v>12</v>
      </c>
      <c r="B65" s="19" t="s">
        <v>23</v>
      </c>
      <c r="C65" s="19" t="s">
        <v>44</v>
      </c>
      <c r="D65" s="20">
        <v>300.45600000000002</v>
      </c>
      <c r="E65" s="14">
        <v>1997.386</v>
      </c>
      <c r="F65" s="15">
        <f>IF(E65&gt;500,1.8,2)</f>
        <v>1.8</v>
      </c>
      <c r="G65" s="14">
        <f>ROUNDUP(D65/50,0)*F65*E65</f>
        <v>25167.063599999998</v>
      </c>
      <c r="H65" s="10">
        <f>MIN(1,D65/462796.099463209)</f>
        <v>6.4921895484533021E-4</v>
      </c>
      <c r="I65" s="14">
        <v>0.61940506330444001</v>
      </c>
      <c r="J65" s="9">
        <f t="shared" si="0"/>
        <v>71.905895999999998</v>
      </c>
      <c r="K65" s="9">
        <f t="shared" si="1"/>
        <v>8.1197761221255336E-9</v>
      </c>
    </row>
    <row r="66" spans="1:11" x14ac:dyDescent="0.25">
      <c r="A66" s="23" t="s">
        <v>12</v>
      </c>
      <c r="B66" s="19" t="s">
        <v>23</v>
      </c>
      <c r="C66" s="19" t="s">
        <v>51</v>
      </c>
      <c r="D66" s="20">
        <v>3089.8358855452998</v>
      </c>
      <c r="E66" s="14">
        <v>2206.8359999999998</v>
      </c>
      <c r="F66" s="15">
        <f>IF(E66&gt;500,1.8,2)</f>
        <v>1.8</v>
      </c>
      <c r="G66" s="14">
        <f>ROUNDUP(D66/50,0)*F66*E66</f>
        <v>246282.8976</v>
      </c>
      <c r="H66" s="10">
        <f>MIN(1,D66/462796.099463209)</f>
        <v>6.6764518740092217E-3</v>
      </c>
      <c r="I66" s="14">
        <v>0.61940506330444001</v>
      </c>
      <c r="J66" s="9">
        <f t="shared" ref="J66:J129" si="8">F66*E66/50</f>
        <v>79.446095999999997</v>
      </c>
      <c r="K66" s="9">
        <f t="shared" ref="K66:K129" si="9">(H66^(1/7)*I66)/(J66^4)</f>
        <v>7.6016054731960717E-9</v>
      </c>
    </row>
    <row r="67" spans="1:11" x14ac:dyDescent="0.25">
      <c r="A67" s="23" t="s">
        <v>12</v>
      </c>
      <c r="B67" s="19" t="s">
        <v>18</v>
      </c>
      <c r="C67" s="19" t="s">
        <v>35</v>
      </c>
      <c r="D67" s="20">
        <v>11.2843466666667</v>
      </c>
      <c r="E67" s="14">
        <v>1797.374</v>
      </c>
      <c r="F67" s="15">
        <f>IF(E67&gt;500,1.8,2)</f>
        <v>1.8</v>
      </c>
      <c r="G67" s="14">
        <f>ROUNDUP(D67/50,0)*F67*E67</f>
        <v>3235.2732000000001</v>
      </c>
      <c r="H67" s="10">
        <f>MIN(1,D67/462796.099463209)</f>
        <v>2.4382977038387452E-5</v>
      </c>
      <c r="I67" s="14">
        <v>0.61940506330444001</v>
      </c>
      <c r="J67" s="9">
        <f t="shared" si="8"/>
        <v>64.705464000000006</v>
      </c>
      <c r="K67" s="9">
        <f t="shared" si="9"/>
        <v>7.7486013462265128E-9</v>
      </c>
    </row>
    <row r="68" spans="1:11" x14ac:dyDescent="0.25">
      <c r="A68" s="18" t="s">
        <v>14</v>
      </c>
      <c r="B68" s="19" t="s">
        <v>23</v>
      </c>
      <c r="C68" s="19" t="s">
        <v>50</v>
      </c>
      <c r="D68" s="20">
        <v>45.569333333333297</v>
      </c>
      <c r="E68" s="9">
        <v>1271.402</v>
      </c>
      <c r="F68" s="9">
        <v>1.8</v>
      </c>
      <c r="G68" s="9">
        <f>ROUNDUP(D68/50,0)*E68*F68</f>
        <v>2288.5236</v>
      </c>
      <c r="H68" s="10">
        <f>MIN(1,D68/72174.5249333333)</f>
        <v>6.313769765083333E-4</v>
      </c>
      <c r="I68" s="9">
        <v>9.6598191378778397E-2</v>
      </c>
      <c r="J68" s="9">
        <f t="shared" si="8"/>
        <v>45.770471999999998</v>
      </c>
      <c r="K68" s="9">
        <f t="shared" si="9"/>
        <v>7.682911358899412E-9</v>
      </c>
    </row>
    <row r="69" spans="1:11" x14ac:dyDescent="0.25">
      <c r="A69" s="18" t="s">
        <v>16</v>
      </c>
      <c r="B69" s="19" t="s">
        <v>23</v>
      </c>
      <c r="C69" s="19" t="s">
        <v>44</v>
      </c>
      <c r="D69" s="20">
        <v>300.45600000000002</v>
      </c>
      <c r="E69" s="9">
        <v>1088.329</v>
      </c>
      <c r="F69" s="9">
        <v>1.8</v>
      </c>
      <c r="G69" s="9">
        <f>ROUNDUP(D69/50,0)*E69*F69</f>
        <v>13712.945400000001</v>
      </c>
      <c r="H69" s="10">
        <f>MIN(1,D69/25423.268)</f>
        <v>1.1818150207911902E-2</v>
      </c>
      <c r="I69" s="9">
        <v>3.4026433980776503E-2</v>
      </c>
      <c r="J69" s="9">
        <f t="shared" si="8"/>
        <v>39.179843999999996</v>
      </c>
      <c r="K69" s="9">
        <f t="shared" si="9"/>
        <v>7.6597669498110188E-9</v>
      </c>
    </row>
    <row r="70" spans="1:11" x14ac:dyDescent="0.25">
      <c r="A70" s="18" t="s">
        <v>14</v>
      </c>
      <c r="B70" s="19" t="s">
        <v>23</v>
      </c>
      <c r="C70" s="19" t="s">
        <v>44</v>
      </c>
      <c r="D70" s="20">
        <v>300.45600000000002</v>
      </c>
      <c r="E70" s="9">
        <v>1367.0630000000001</v>
      </c>
      <c r="F70" s="9">
        <v>1.8</v>
      </c>
      <c r="G70" s="9">
        <f>ROUNDUP(D70/50,0)*E70*F70</f>
        <v>17224.9938</v>
      </c>
      <c r="H70" s="10">
        <f>MIN(1,D70/72174.5249333333)</f>
        <v>4.1629092852017721E-3</v>
      </c>
      <c r="I70" s="9">
        <v>9.6598191378778397E-2</v>
      </c>
      <c r="J70" s="9">
        <f t="shared" si="8"/>
        <v>49.214268000000004</v>
      </c>
      <c r="K70" s="9">
        <f t="shared" si="9"/>
        <v>7.5252117528090922E-9</v>
      </c>
    </row>
    <row r="71" spans="1:11" x14ac:dyDescent="0.25">
      <c r="A71" s="23" t="s">
        <v>12</v>
      </c>
      <c r="B71" s="19" t="s">
        <v>23</v>
      </c>
      <c r="C71" s="19" t="s">
        <v>48</v>
      </c>
      <c r="D71" s="20">
        <v>1109.5413333333299</v>
      </c>
      <c r="E71" s="14">
        <v>2137.1129999999998</v>
      </c>
      <c r="F71" s="15">
        <f>IF(E71&gt;500,1.8,2)</f>
        <v>1.8</v>
      </c>
      <c r="G71" s="14">
        <f>ROUNDUP(D71/50,0)*F71*E71</f>
        <v>88476.478199999983</v>
      </c>
      <c r="H71" s="10">
        <f>MIN(1,D71/462796.099463209)</f>
        <v>2.3974733897288072E-3</v>
      </c>
      <c r="I71" s="14">
        <v>0.61940506330444001</v>
      </c>
      <c r="J71" s="9">
        <f t="shared" si="8"/>
        <v>76.936067999999992</v>
      </c>
      <c r="K71" s="9">
        <f t="shared" si="9"/>
        <v>7.4667896574358474E-9</v>
      </c>
    </row>
    <row r="72" spans="1:11" x14ac:dyDescent="0.25">
      <c r="A72" s="18" t="s">
        <v>14</v>
      </c>
      <c r="B72" s="19" t="s">
        <v>23</v>
      </c>
      <c r="C72" s="19" t="s">
        <v>52</v>
      </c>
      <c r="D72" s="20">
        <v>1042.53659123123</v>
      </c>
      <c r="E72" s="9">
        <v>1453.836</v>
      </c>
      <c r="F72" s="9">
        <v>1.8</v>
      </c>
      <c r="G72" s="9">
        <f>ROUNDUP(D72/50,0)*E72*F72</f>
        <v>54955.000800000002</v>
      </c>
      <c r="H72" s="10">
        <f>MIN(1,D72/72174.5249333333)</f>
        <v>1.444466163364716E-2</v>
      </c>
      <c r="I72" s="9">
        <v>9.6598191378778397E-2</v>
      </c>
      <c r="J72" s="9">
        <f t="shared" si="8"/>
        <v>52.338096000000007</v>
      </c>
      <c r="K72" s="9">
        <f t="shared" si="9"/>
        <v>7.0274598105522918E-9</v>
      </c>
    </row>
    <row r="73" spans="1:11" x14ac:dyDescent="0.25">
      <c r="A73" s="6" t="s">
        <v>13</v>
      </c>
      <c r="B73" s="7" t="s">
        <v>28</v>
      </c>
      <c r="C73" s="7" t="s">
        <v>77</v>
      </c>
      <c r="D73" s="8">
        <v>92.248000000000005</v>
      </c>
      <c r="E73" s="9">
        <v>1459.7429999999999</v>
      </c>
      <c r="F73" s="9">
        <v>1.8</v>
      </c>
      <c r="G73" s="9">
        <f>ROUNDUP(D73/50,0)*E73*F73</f>
        <v>5255.0748000000003</v>
      </c>
      <c r="H73" s="10">
        <f>MIN(1,D73/109701.878)</f>
        <v>8.408971813591013E-4</v>
      </c>
      <c r="I73" s="9">
        <v>0.14682470048044899</v>
      </c>
      <c r="J73" s="9">
        <f t="shared" si="8"/>
        <v>52.550748000000006</v>
      </c>
      <c r="K73" s="9">
        <f t="shared" si="9"/>
        <v>7.0010160270727614E-9</v>
      </c>
    </row>
    <row r="74" spans="1:11" x14ac:dyDescent="0.25">
      <c r="A74" s="23" t="s">
        <v>12</v>
      </c>
      <c r="B74" s="19" t="s">
        <v>23</v>
      </c>
      <c r="C74" s="19" t="s">
        <v>52</v>
      </c>
      <c r="D74" s="20">
        <v>1042.53659123123</v>
      </c>
      <c r="E74" s="14">
        <v>2182.1239999999998</v>
      </c>
      <c r="F74" s="15">
        <f>IF(E74&gt;500,1.8,2)</f>
        <v>1.8</v>
      </c>
      <c r="G74" s="14">
        <f>ROUNDUP(D74/50,0)*F74*E74</f>
        <v>82484.287200000006</v>
      </c>
      <c r="H74" s="10">
        <f>MIN(1,D74/462796.099463209)</f>
        <v>2.252690963559231E-3</v>
      </c>
      <c r="I74" s="14">
        <v>0.61940506330444001</v>
      </c>
      <c r="J74" s="9">
        <f t="shared" si="8"/>
        <v>78.556463999999991</v>
      </c>
      <c r="K74" s="9">
        <f t="shared" si="9"/>
        <v>6.8086586452966141E-9</v>
      </c>
    </row>
    <row r="75" spans="1:11" x14ac:dyDescent="0.25">
      <c r="A75" s="23" t="s">
        <v>12</v>
      </c>
      <c r="B75" s="19" t="s">
        <v>23</v>
      </c>
      <c r="C75" s="19" t="s">
        <v>55</v>
      </c>
      <c r="D75" s="20">
        <v>1812.8948933333299</v>
      </c>
      <c r="E75" s="14">
        <v>2270.41</v>
      </c>
      <c r="F75" s="15">
        <f>IF(E75&gt;500,1.8,2)</f>
        <v>1.8</v>
      </c>
      <c r="G75" s="14">
        <f>ROUNDUP(D75/50,0)*F75*E75</f>
        <v>151209.30600000001</v>
      </c>
      <c r="H75" s="10">
        <f>MIN(1,D75/462796.099463209)</f>
        <v>3.9172648504083819E-3</v>
      </c>
      <c r="I75" s="14">
        <v>0.61940506330444001</v>
      </c>
      <c r="J75" s="9">
        <f t="shared" si="8"/>
        <v>81.734759999999994</v>
      </c>
      <c r="K75" s="9">
        <f t="shared" si="9"/>
        <v>6.2876448570633713E-9</v>
      </c>
    </row>
    <row r="76" spans="1:11" x14ac:dyDescent="0.25">
      <c r="A76" s="6" t="s">
        <v>13</v>
      </c>
      <c r="B76" s="7" t="s">
        <v>28</v>
      </c>
      <c r="C76" s="7" t="s">
        <v>78</v>
      </c>
      <c r="D76" s="8">
        <v>1413.04117066667</v>
      </c>
      <c r="E76" s="9">
        <v>1658.0409999999999</v>
      </c>
      <c r="F76" s="9">
        <v>1.8</v>
      </c>
      <c r="G76" s="9">
        <f>ROUNDUP(D76/50,0)*E76*F76</f>
        <v>86549.7402</v>
      </c>
      <c r="H76" s="10">
        <f>MIN(1,D76/109701.878)</f>
        <v>1.2880738200914574E-2</v>
      </c>
      <c r="I76" s="9">
        <v>0.14682470048044899</v>
      </c>
      <c r="J76" s="9">
        <f t="shared" si="8"/>
        <v>59.689475999999992</v>
      </c>
      <c r="K76" s="9">
        <f t="shared" si="9"/>
        <v>6.2115444072250322E-9</v>
      </c>
    </row>
    <row r="77" spans="1:11" x14ac:dyDescent="0.25">
      <c r="A77" s="23" t="s">
        <v>12</v>
      </c>
      <c r="B77" s="19" t="s">
        <v>21</v>
      </c>
      <c r="C77" s="19" t="s">
        <v>47</v>
      </c>
      <c r="D77" s="20">
        <v>30.298666666666701</v>
      </c>
      <c r="E77" s="14">
        <v>1993.2850000000001</v>
      </c>
      <c r="F77" s="15">
        <f>IF(E77&gt;500,1.8,2)</f>
        <v>1.8</v>
      </c>
      <c r="G77" s="14">
        <f>ROUNDUP(D77/50,0)*F77*E77</f>
        <v>3587.913</v>
      </c>
      <c r="H77" s="10">
        <f>MIN(1,D77/462796.099463209)</f>
        <v>6.5468716572610958E-5</v>
      </c>
      <c r="I77" s="14">
        <v>0.61940506330444001</v>
      </c>
      <c r="J77" s="9">
        <f t="shared" si="8"/>
        <v>71.758260000000007</v>
      </c>
      <c r="K77" s="9">
        <f t="shared" si="9"/>
        <v>5.8989905505243877E-9</v>
      </c>
    </row>
    <row r="78" spans="1:11" x14ac:dyDescent="0.25">
      <c r="A78" s="18" t="s">
        <v>16</v>
      </c>
      <c r="B78" s="19" t="s">
        <v>23</v>
      </c>
      <c r="C78" s="19" t="s">
        <v>48</v>
      </c>
      <c r="D78" s="20">
        <v>1109.5413333333299</v>
      </c>
      <c r="E78" s="9">
        <v>1228.056</v>
      </c>
      <c r="F78" s="9">
        <v>1.8</v>
      </c>
      <c r="G78" s="9">
        <f>ROUNDUP(D78/50,0)*E78*F78</f>
        <v>50841.518400000001</v>
      </c>
      <c r="H78" s="10">
        <f>MIN(1,D78/25423.268)</f>
        <v>4.364275015050504E-2</v>
      </c>
      <c r="I78" s="9">
        <v>3.4026433980776503E-2</v>
      </c>
      <c r="J78" s="9">
        <f t="shared" si="8"/>
        <v>44.210016000000003</v>
      </c>
      <c r="K78" s="9">
        <f t="shared" si="9"/>
        <v>5.6942362065199588E-9</v>
      </c>
    </row>
    <row r="79" spans="1:11" x14ac:dyDescent="0.25">
      <c r="A79" s="6" t="s">
        <v>13</v>
      </c>
      <c r="B79" s="7" t="s">
        <v>28</v>
      </c>
      <c r="C79" s="7" t="s">
        <v>79</v>
      </c>
      <c r="D79" s="8">
        <v>53.733333333333299</v>
      </c>
      <c r="E79" s="9">
        <v>1509.25</v>
      </c>
      <c r="F79" s="9">
        <v>1.8</v>
      </c>
      <c r="G79" s="9">
        <f>ROUNDUP(D79/50,0)*E79*F79</f>
        <v>5433.3</v>
      </c>
      <c r="H79" s="10">
        <f>MIN(1,D79/109701.878)</f>
        <v>4.898123378829786E-4</v>
      </c>
      <c r="I79" s="9">
        <v>0.14682470048044899</v>
      </c>
      <c r="J79" s="9">
        <f t="shared" si="8"/>
        <v>54.332999999999998</v>
      </c>
      <c r="K79" s="9">
        <f t="shared" si="9"/>
        <v>5.6714157547856759E-9</v>
      </c>
    </row>
    <row r="80" spans="1:11" x14ac:dyDescent="0.25">
      <c r="A80" s="23" t="s">
        <v>12</v>
      </c>
      <c r="B80" s="19" t="s">
        <v>23</v>
      </c>
      <c r="C80" s="19" t="s">
        <v>50</v>
      </c>
      <c r="D80" s="20">
        <v>45.569333333333297</v>
      </c>
      <c r="E80" s="14">
        <v>2045.546</v>
      </c>
      <c r="F80" s="15">
        <f>IF(E80&gt;500,1.8,2)</f>
        <v>1.8</v>
      </c>
      <c r="G80" s="14">
        <f>ROUNDUP(D80/50,0)*F80*E80</f>
        <v>3681.9828000000002</v>
      </c>
      <c r="H80" s="10">
        <f>MIN(1,D80/462796.099463209)</f>
        <v>9.846524935320017E-5</v>
      </c>
      <c r="I80" s="14">
        <v>0.61940506330444001</v>
      </c>
      <c r="J80" s="9">
        <f t="shared" si="8"/>
        <v>73.639656000000002</v>
      </c>
      <c r="K80" s="9">
        <f t="shared" si="9"/>
        <v>5.638188635535217E-9</v>
      </c>
    </row>
    <row r="81" spans="1:11" x14ac:dyDescent="0.25">
      <c r="A81" s="18" t="s">
        <v>14</v>
      </c>
      <c r="B81" s="19" t="s">
        <v>23</v>
      </c>
      <c r="C81" s="19" t="s">
        <v>76</v>
      </c>
      <c r="D81" s="20">
        <v>4.8471799999999998</v>
      </c>
      <c r="E81" s="9">
        <v>1270.4469999999999</v>
      </c>
      <c r="F81" s="9">
        <v>1.8</v>
      </c>
      <c r="G81" s="9">
        <f t="shared" ref="G81:G97" si="10">ROUNDUP(D81/50,0)*E81*F81</f>
        <v>2286.8045999999999</v>
      </c>
      <c r="H81" s="10">
        <f>MIN(1,D81/72174.5249333333)</f>
        <v>6.7159153516802201E-5</v>
      </c>
      <c r="I81" s="9">
        <v>9.6598191378778397E-2</v>
      </c>
      <c r="J81" s="9">
        <f t="shared" si="8"/>
        <v>45.736091999999999</v>
      </c>
      <c r="K81" s="9">
        <f t="shared" si="9"/>
        <v>5.5950626941380844E-9</v>
      </c>
    </row>
    <row r="82" spans="1:11" x14ac:dyDescent="0.25">
      <c r="A82" s="18" t="s">
        <v>16</v>
      </c>
      <c r="B82" s="19" t="s">
        <v>23</v>
      </c>
      <c r="C82" s="19" t="s">
        <v>51</v>
      </c>
      <c r="D82" s="20">
        <v>3089.8358855452998</v>
      </c>
      <c r="E82" s="9">
        <v>1297.779</v>
      </c>
      <c r="F82" s="9">
        <v>1.8</v>
      </c>
      <c r="G82" s="9">
        <f t="shared" si="10"/>
        <v>144832.13639999999</v>
      </c>
      <c r="H82" s="10">
        <f>MIN(1,D82/25423.268)</f>
        <v>0.12153574770738756</v>
      </c>
      <c r="I82" s="9">
        <v>3.4026433980776503E-2</v>
      </c>
      <c r="J82" s="9">
        <f t="shared" si="8"/>
        <v>46.720044000000001</v>
      </c>
      <c r="K82" s="9">
        <f t="shared" si="9"/>
        <v>5.2850232014901566E-9</v>
      </c>
    </row>
    <row r="83" spans="1:11" x14ac:dyDescent="0.25">
      <c r="A83" s="6" t="s">
        <v>13</v>
      </c>
      <c r="B83" s="7" t="s">
        <v>23</v>
      </c>
      <c r="C83" s="7" t="s">
        <v>80</v>
      </c>
      <c r="D83" s="8">
        <v>17046.456059499498</v>
      </c>
      <c r="E83" s="9">
        <v>1881.682</v>
      </c>
      <c r="F83" s="9">
        <v>1.8</v>
      </c>
      <c r="G83" s="9">
        <f t="shared" si="10"/>
        <v>1154976.4116</v>
      </c>
      <c r="H83" s="10">
        <f>MIN(1,D83/109701.878)</f>
        <v>0.15538891740303204</v>
      </c>
      <c r="I83" s="9">
        <v>0.14682470048044899</v>
      </c>
      <c r="J83" s="9">
        <f t="shared" si="8"/>
        <v>67.740551999999994</v>
      </c>
      <c r="K83" s="9">
        <f t="shared" si="9"/>
        <v>5.3443239550415017E-9</v>
      </c>
    </row>
    <row r="84" spans="1:11" x14ac:dyDescent="0.25">
      <c r="A84" s="6" t="s">
        <v>13</v>
      </c>
      <c r="B84" s="7" t="s">
        <v>23</v>
      </c>
      <c r="C84" s="7" t="s">
        <v>81</v>
      </c>
      <c r="D84" s="8">
        <v>37106.503526441396</v>
      </c>
      <c r="E84" s="9">
        <v>1955.8920000000001</v>
      </c>
      <c r="F84" s="9">
        <v>1.8</v>
      </c>
      <c r="G84" s="9">
        <f t="shared" si="10"/>
        <v>2615809.9608</v>
      </c>
      <c r="H84" s="10">
        <f>MIN(1,D84/109701.878)</f>
        <v>0.33824857151890686</v>
      </c>
      <c r="I84" s="9">
        <v>0.14682470048044899</v>
      </c>
      <c r="J84" s="9">
        <f t="shared" si="8"/>
        <v>70.412112000000008</v>
      </c>
      <c r="K84" s="9">
        <f t="shared" si="9"/>
        <v>5.1163192393557068E-9</v>
      </c>
    </row>
    <row r="85" spans="1:11" x14ac:dyDescent="0.25">
      <c r="A85" s="18" t="s">
        <v>16</v>
      </c>
      <c r="B85" s="19" t="s">
        <v>21</v>
      </c>
      <c r="C85" s="19" t="s">
        <v>47</v>
      </c>
      <c r="D85" s="20">
        <v>30.298666666666701</v>
      </c>
      <c r="E85" s="9">
        <v>1109.2360000000001</v>
      </c>
      <c r="F85" s="9">
        <v>1.8</v>
      </c>
      <c r="G85" s="9">
        <f t="shared" si="10"/>
        <v>1996.6248000000003</v>
      </c>
      <c r="H85" s="10">
        <f>MIN(1,D85/25423.268)</f>
        <v>1.1917691567687797E-3</v>
      </c>
      <c r="I85" s="9">
        <v>3.4026433980776503E-2</v>
      </c>
      <c r="J85" s="9">
        <f t="shared" si="8"/>
        <v>39.932496000000008</v>
      </c>
      <c r="K85" s="9">
        <f t="shared" si="9"/>
        <v>5.1147424808472695E-9</v>
      </c>
    </row>
    <row r="86" spans="1:11" x14ac:dyDescent="0.25">
      <c r="A86" s="18" t="s">
        <v>16</v>
      </c>
      <c r="B86" s="19" t="s">
        <v>23</v>
      </c>
      <c r="C86" s="19" t="s">
        <v>50</v>
      </c>
      <c r="D86" s="20">
        <v>45.569333333333297</v>
      </c>
      <c r="E86" s="9">
        <v>1136.489</v>
      </c>
      <c r="F86" s="9">
        <v>1.8</v>
      </c>
      <c r="G86" s="9">
        <f t="shared" si="10"/>
        <v>2045.6802</v>
      </c>
      <c r="H86" s="10">
        <f>MIN(1,D86/25423.268)</f>
        <v>1.792426266101325E-3</v>
      </c>
      <c r="I86" s="9">
        <v>3.4026433980776503E-2</v>
      </c>
      <c r="J86" s="9">
        <f t="shared" si="8"/>
        <v>40.913603999999999</v>
      </c>
      <c r="K86" s="9">
        <f t="shared" si="9"/>
        <v>4.9201683023722633E-9</v>
      </c>
    </row>
    <row r="87" spans="1:11" x14ac:dyDescent="0.25">
      <c r="A87" s="18" t="s">
        <v>14</v>
      </c>
      <c r="B87" s="19" t="s">
        <v>18</v>
      </c>
      <c r="C87" s="19" t="s">
        <v>34</v>
      </c>
      <c r="D87" s="20">
        <v>272.86965333333302</v>
      </c>
      <c r="E87" s="9">
        <v>1516.825</v>
      </c>
      <c r="F87" s="9">
        <v>1.8</v>
      </c>
      <c r="G87" s="9">
        <f t="shared" si="10"/>
        <v>16381.710000000001</v>
      </c>
      <c r="H87" s="10">
        <f>MIN(1,D87/72174.5249333333)</f>
        <v>3.7806920597728806E-3</v>
      </c>
      <c r="I87" s="9">
        <v>9.6598191378778397E-2</v>
      </c>
      <c r="J87" s="9">
        <f t="shared" si="8"/>
        <v>54.605700000000006</v>
      </c>
      <c r="K87" s="9">
        <f t="shared" si="9"/>
        <v>4.897290177960607E-9</v>
      </c>
    </row>
    <row r="88" spans="1:11" x14ac:dyDescent="0.25">
      <c r="A88" s="18" t="s">
        <v>16</v>
      </c>
      <c r="B88" s="19" t="s">
        <v>23</v>
      </c>
      <c r="C88" s="19" t="s">
        <v>52</v>
      </c>
      <c r="D88" s="20">
        <v>1042.53659123123</v>
      </c>
      <c r="E88" s="9">
        <v>1273.067</v>
      </c>
      <c r="F88" s="9">
        <v>1.8</v>
      </c>
      <c r="G88" s="9">
        <f t="shared" si="10"/>
        <v>48121.9326</v>
      </c>
      <c r="H88" s="10">
        <f>MIN(1,D88/25423.268)</f>
        <v>4.1007182523947354E-2</v>
      </c>
      <c r="I88" s="9">
        <v>3.4026433980776503E-2</v>
      </c>
      <c r="J88" s="9">
        <f t="shared" si="8"/>
        <v>45.830412000000003</v>
      </c>
      <c r="K88" s="9">
        <f t="shared" si="9"/>
        <v>4.8869570722742936E-9</v>
      </c>
    </row>
    <row r="89" spans="1:11" x14ac:dyDescent="0.25">
      <c r="A89" s="6" t="s">
        <v>13</v>
      </c>
      <c r="B89" s="7" t="s">
        <v>23</v>
      </c>
      <c r="C89" s="7" t="s">
        <v>82</v>
      </c>
      <c r="D89" s="8">
        <v>4938.1074082082096</v>
      </c>
      <c r="E89" s="9">
        <v>1852.96</v>
      </c>
      <c r="F89" s="9">
        <v>1.8</v>
      </c>
      <c r="G89" s="9">
        <f t="shared" si="10"/>
        <v>330197.47200000001</v>
      </c>
      <c r="H89" s="10">
        <f t="shared" ref="H89:H94" si="11">MIN(1,D89/109701.878)</f>
        <v>4.501388215257545E-2</v>
      </c>
      <c r="I89" s="9">
        <v>0.14682470048044899</v>
      </c>
      <c r="J89" s="9">
        <f t="shared" si="8"/>
        <v>66.706559999999996</v>
      </c>
      <c r="K89" s="9">
        <f t="shared" si="9"/>
        <v>4.7615227934969972E-9</v>
      </c>
    </row>
    <row r="90" spans="1:11" x14ac:dyDescent="0.25">
      <c r="A90" s="6" t="s">
        <v>13</v>
      </c>
      <c r="B90" s="7" t="s">
        <v>23</v>
      </c>
      <c r="C90" s="7" t="s">
        <v>75</v>
      </c>
      <c r="D90" s="8">
        <v>14653.499825000799</v>
      </c>
      <c r="E90" s="9">
        <v>1976.403</v>
      </c>
      <c r="F90" s="9">
        <v>1.8</v>
      </c>
      <c r="G90" s="9">
        <f t="shared" si="10"/>
        <v>1045912.4676</v>
      </c>
      <c r="H90" s="10">
        <f t="shared" si="11"/>
        <v>0.13357565150343917</v>
      </c>
      <c r="I90" s="9">
        <v>0.14682470048044899</v>
      </c>
      <c r="J90" s="9">
        <f t="shared" si="8"/>
        <v>71.150508000000002</v>
      </c>
      <c r="K90" s="9">
        <f t="shared" si="9"/>
        <v>4.2972537861862643E-9</v>
      </c>
    </row>
    <row r="91" spans="1:11" x14ac:dyDescent="0.25">
      <c r="A91" s="6" t="s">
        <v>13</v>
      </c>
      <c r="B91" s="7" t="s">
        <v>18</v>
      </c>
      <c r="C91" s="7" t="s">
        <v>83</v>
      </c>
      <c r="D91" s="8">
        <v>704.91200000000003</v>
      </c>
      <c r="E91" s="9">
        <v>1775.4190000000001</v>
      </c>
      <c r="F91" s="9">
        <v>1.8</v>
      </c>
      <c r="G91" s="9">
        <f t="shared" si="10"/>
        <v>47936.313000000002</v>
      </c>
      <c r="H91" s="10">
        <f t="shared" si="11"/>
        <v>6.4257058571048353E-3</v>
      </c>
      <c r="I91" s="9">
        <v>0.14682470048044899</v>
      </c>
      <c r="J91" s="9">
        <f t="shared" si="8"/>
        <v>63.915084000000007</v>
      </c>
      <c r="K91" s="9">
        <f t="shared" si="9"/>
        <v>4.2779086056145787E-9</v>
      </c>
    </row>
    <row r="92" spans="1:11" x14ac:dyDescent="0.25">
      <c r="A92" s="6" t="s">
        <v>13</v>
      </c>
      <c r="B92" s="7" t="s">
        <v>18</v>
      </c>
      <c r="C92" s="7" t="s">
        <v>84</v>
      </c>
      <c r="D92" s="8">
        <v>354.62439999999998</v>
      </c>
      <c r="E92" s="9">
        <v>1743.444</v>
      </c>
      <c r="F92" s="9">
        <v>1.8</v>
      </c>
      <c r="G92" s="9">
        <f t="shared" si="10"/>
        <v>25105.5936</v>
      </c>
      <c r="H92" s="10">
        <f t="shared" si="11"/>
        <v>3.232619226445695E-3</v>
      </c>
      <c r="I92" s="9">
        <v>0.14682470048044899</v>
      </c>
      <c r="J92" s="9">
        <f t="shared" si="8"/>
        <v>62.763984000000001</v>
      </c>
      <c r="K92" s="9">
        <f t="shared" si="9"/>
        <v>4.170414196341778E-9</v>
      </c>
    </row>
    <row r="93" spans="1:11" x14ac:dyDescent="0.25">
      <c r="A93" s="6" t="s">
        <v>13</v>
      </c>
      <c r="B93" s="7" t="s">
        <v>23</v>
      </c>
      <c r="C93" s="7" t="s">
        <v>85</v>
      </c>
      <c r="D93" s="8">
        <v>2378.5841595270599</v>
      </c>
      <c r="E93" s="9">
        <v>1866.7639999999999</v>
      </c>
      <c r="F93" s="9">
        <v>1.8</v>
      </c>
      <c r="G93" s="9">
        <f t="shared" si="10"/>
        <v>161288.40959999998</v>
      </c>
      <c r="H93" s="10">
        <f t="shared" si="11"/>
        <v>2.1682255608487029E-2</v>
      </c>
      <c r="I93" s="9">
        <v>0.14682470048044899</v>
      </c>
      <c r="J93" s="9">
        <f t="shared" si="8"/>
        <v>67.203503999999995</v>
      </c>
      <c r="K93" s="9">
        <f t="shared" si="9"/>
        <v>4.1642048862718906E-9</v>
      </c>
    </row>
    <row r="94" spans="1:11" x14ac:dyDescent="0.25">
      <c r="A94" s="6" t="s">
        <v>13</v>
      </c>
      <c r="B94" s="7" t="s">
        <v>23</v>
      </c>
      <c r="C94" s="7" t="s">
        <v>69</v>
      </c>
      <c r="D94" s="8">
        <v>15892.293009728999</v>
      </c>
      <c r="E94" s="9">
        <v>2006.203</v>
      </c>
      <c r="F94" s="9">
        <v>1.8</v>
      </c>
      <c r="G94" s="9">
        <f t="shared" si="10"/>
        <v>1148350.5972</v>
      </c>
      <c r="H94" s="10">
        <f t="shared" si="11"/>
        <v>0.14486801228442961</v>
      </c>
      <c r="I94" s="9">
        <v>0.14682470048044899</v>
      </c>
      <c r="J94" s="9">
        <f t="shared" si="8"/>
        <v>72.223308000000003</v>
      </c>
      <c r="K94" s="9">
        <f t="shared" si="9"/>
        <v>4.0947608960653164E-9</v>
      </c>
    </row>
    <row r="95" spans="1:11" x14ac:dyDescent="0.25">
      <c r="A95" s="18" t="s">
        <v>14</v>
      </c>
      <c r="B95" s="19" t="s">
        <v>18</v>
      </c>
      <c r="C95" s="19" t="s">
        <v>41</v>
      </c>
      <c r="D95" s="20">
        <v>70.123733333333405</v>
      </c>
      <c r="E95" s="9">
        <v>1514.6</v>
      </c>
      <c r="F95" s="9">
        <v>1.8</v>
      </c>
      <c r="G95" s="9">
        <f t="shared" si="10"/>
        <v>5452.5599999999995</v>
      </c>
      <c r="H95" s="10">
        <f>MIN(1,D95/72174.5249333333)</f>
        <v>9.7158565848692196E-4</v>
      </c>
      <c r="I95" s="9">
        <v>9.6598191378778397E-2</v>
      </c>
      <c r="J95" s="9">
        <f t="shared" si="8"/>
        <v>54.525599999999997</v>
      </c>
      <c r="K95" s="9">
        <f t="shared" si="9"/>
        <v>4.0570217745611843E-9</v>
      </c>
    </row>
    <row r="96" spans="1:11" x14ac:dyDescent="0.25">
      <c r="A96" s="18" t="s">
        <v>16</v>
      </c>
      <c r="B96" s="19" t="s">
        <v>23</v>
      </c>
      <c r="C96" s="19" t="s">
        <v>55</v>
      </c>
      <c r="D96" s="20">
        <v>1812.8948933333299</v>
      </c>
      <c r="E96" s="9">
        <v>1361.3530000000001</v>
      </c>
      <c r="F96" s="9">
        <v>1.8</v>
      </c>
      <c r="G96" s="9">
        <f t="shared" si="10"/>
        <v>90666.109800000006</v>
      </c>
      <c r="H96" s="10">
        <f>MIN(1,D96/25423.268)</f>
        <v>7.1308491627957896E-2</v>
      </c>
      <c r="I96" s="9">
        <v>3.4026433980776503E-2</v>
      </c>
      <c r="J96" s="9">
        <f t="shared" si="8"/>
        <v>49.008708000000006</v>
      </c>
      <c r="K96" s="9">
        <f t="shared" si="9"/>
        <v>4.0447013361160273E-9</v>
      </c>
    </row>
    <row r="97" spans="1:11" x14ac:dyDescent="0.25">
      <c r="A97" s="6" t="s">
        <v>13</v>
      </c>
      <c r="B97" s="7" t="s">
        <v>21</v>
      </c>
      <c r="C97" s="7" t="s">
        <v>86</v>
      </c>
      <c r="D97" s="8">
        <v>6232.4502566886904</v>
      </c>
      <c r="E97" s="9">
        <v>1948.1969999999999</v>
      </c>
      <c r="F97" s="9">
        <v>1.8</v>
      </c>
      <c r="G97" s="9">
        <f t="shared" si="10"/>
        <v>438344.32500000001</v>
      </c>
      <c r="H97" s="10">
        <f>MIN(1,D97/109701.878)</f>
        <v>5.6812612238859674E-2</v>
      </c>
      <c r="I97" s="9">
        <v>0.14682470048044899</v>
      </c>
      <c r="J97" s="9">
        <f t="shared" si="8"/>
        <v>70.135092</v>
      </c>
      <c r="K97" s="9">
        <f t="shared" si="9"/>
        <v>4.0282941573817954E-9</v>
      </c>
    </row>
    <row r="98" spans="1:11" x14ac:dyDescent="0.25">
      <c r="A98" s="23" t="s">
        <v>12</v>
      </c>
      <c r="B98" s="19" t="s">
        <v>23</v>
      </c>
      <c r="C98" s="19" t="s">
        <v>72</v>
      </c>
      <c r="D98" s="20">
        <v>148.233106666667</v>
      </c>
      <c r="E98" s="14">
        <v>2324.9369999999999</v>
      </c>
      <c r="F98" s="15">
        <f>IF(E98&gt;500,1.8,2)</f>
        <v>1.8</v>
      </c>
      <c r="G98" s="14">
        <f>ROUNDUP(D98/50,0)*F98*E98</f>
        <v>12554.659799999999</v>
      </c>
      <c r="H98" s="10">
        <f>MIN(1,D98/462796.099463209)</f>
        <v>3.2029895420164646E-4</v>
      </c>
      <c r="I98" s="14">
        <v>0.61940506330444001</v>
      </c>
      <c r="J98" s="9">
        <f t="shared" si="8"/>
        <v>83.697732000000002</v>
      </c>
      <c r="K98" s="9">
        <f t="shared" si="9"/>
        <v>3.99865225900936E-9</v>
      </c>
    </row>
    <row r="99" spans="1:11" x14ac:dyDescent="0.25">
      <c r="A99" s="18" t="s">
        <v>14</v>
      </c>
      <c r="B99" s="19" t="s">
        <v>18</v>
      </c>
      <c r="C99" s="19" t="s">
        <v>36</v>
      </c>
      <c r="D99" s="20">
        <v>25.376808888888899</v>
      </c>
      <c r="E99" s="9">
        <v>1485.8820000000001</v>
      </c>
      <c r="F99" s="9">
        <v>1.8</v>
      </c>
      <c r="G99" s="9">
        <f t="shared" ref="G99:G112" si="12">ROUNDUP(D99/50,0)*E99*F99</f>
        <v>2674.5876000000003</v>
      </c>
      <c r="H99" s="10">
        <f>MIN(1,D99/72174.5249333333)</f>
        <v>3.5160340732868193E-4</v>
      </c>
      <c r="I99" s="9">
        <v>9.6598191378778397E-2</v>
      </c>
      <c r="J99" s="9">
        <f t="shared" si="8"/>
        <v>53.491752000000005</v>
      </c>
      <c r="K99" s="9">
        <f t="shared" si="9"/>
        <v>3.7879192833471094E-9</v>
      </c>
    </row>
    <row r="100" spans="1:11" x14ac:dyDescent="0.25">
      <c r="A100" s="6" t="s">
        <v>13</v>
      </c>
      <c r="B100" s="7" t="s">
        <v>18</v>
      </c>
      <c r="C100" s="7" t="s">
        <v>87</v>
      </c>
      <c r="D100" s="8">
        <v>127.219906666667</v>
      </c>
      <c r="E100" s="9">
        <v>1724.24</v>
      </c>
      <c r="F100" s="9">
        <v>1.8</v>
      </c>
      <c r="G100" s="9">
        <f t="shared" si="12"/>
        <v>9310.8960000000006</v>
      </c>
      <c r="H100" s="10">
        <f>MIN(1,D100/109701.878)</f>
        <v>1.159687591370742E-3</v>
      </c>
      <c r="I100" s="9">
        <v>0.14682470048044899</v>
      </c>
      <c r="J100" s="9">
        <f t="shared" si="8"/>
        <v>62.07264</v>
      </c>
      <c r="K100" s="9">
        <f t="shared" si="9"/>
        <v>3.7654631444614572E-9</v>
      </c>
    </row>
    <row r="101" spans="1:11" x14ac:dyDescent="0.25">
      <c r="A101" s="6" t="s">
        <v>13</v>
      </c>
      <c r="B101" s="7" t="s">
        <v>21</v>
      </c>
      <c r="C101" s="7" t="s">
        <v>88</v>
      </c>
      <c r="D101" s="8">
        <v>2216.3786666666701</v>
      </c>
      <c r="E101" s="9">
        <v>1941.9970000000001</v>
      </c>
      <c r="F101" s="9">
        <v>1.8</v>
      </c>
      <c r="G101" s="9">
        <f t="shared" si="12"/>
        <v>157301.75700000001</v>
      </c>
      <c r="H101" s="10">
        <f>MIN(1,D101/109701.878)</f>
        <v>2.0203652909813179E-2</v>
      </c>
      <c r="I101" s="9">
        <v>0.14682470048044899</v>
      </c>
      <c r="J101" s="9">
        <f t="shared" si="8"/>
        <v>69.911892000000009</v>
      </c>
      <c r="K101" s="9">
        <f t="shared" si="9"/>
        <v>3.5197633010272984E-9</v>
      </c>
    </row>
    <row r="102" spans="1:11" x14ac:dyDescent="0.25">
      <c r="A102" s="6" t="s">
        <v>13</v>
      </c>
      <c r="B102" s="7" t="s">
        <v>23</v>
      </c>
      <c r="C102" s="7" t="s">
        <v>89</v>
      </c>
      <c r="D102" s="8">
        <v>1182.93066666666</v>
      </c>
      <c r="E102" s="9">
        <v>1929.893</v>
      </c>
      <c r="F102" s="9">
        <v>1.8</v>
      </c>
      <c r="G102" s="9">
        <f t="shared" si="12"/>
        <v>83371.377600000007</v>
      </c>
      <c r="H102" s="10">
        <f>MIN(1,D102/109701.878)</f>
        <v>1.0783139616503739E-2</v>
      </c>
      <c r="I102" s="9">
        <v>0.14682470048044899</v>
      </c>
      <c r="J102" s="9">
        <f t="shared" si="8"/>
        <v>69.476148000000009</v>
      </c>
      <c r="K102" s="9">
        <f t="shared" si="9"/>
        <v>3.2992847607146997E-9</v>
      </c>
    </row>
    <row r="103" spans="1:11" x14ac:dyDescent="0.25">
      <c r="A103" s="18" t="s">
        <v>14</v>
      </c>
      <c r="B103" s="19" t="s">
        <v>21</v>
      </c>
      <c r="C103" s="19" t="s">
        <v>47</v>
      </c>
      <c r="D103" s="20">
        <v>30.298666666666701</v>
      </c>
      <c r="E103" s="9">
        <v>1552.7080000000001</v>
      </c>
      <c r="F103" s="9">
        <v>1.8</v>
      </c>
      <c r="G103" s="9">
        <f t="shared" si="12"/>
        <v>2794.8744000000002</v>
      </c>
      <c r="H103" s="10">
        <f>MIN(1,D103/72174.5249333333)</f>
        <v>4.1979724417518779E-4</v>
      </c>
      <c r="I103" s="9">
        <v>9.6598191378778397E-2</v>
      </c>
      <c r="J103" s="9">
        <f t="shared" si="8"/>
        <v>55.897488000000003</v>
      </c>
      <c r="K103" s="9">
        <f t="shared" si="9"/>
        <v>3.2581937998435114E-9</v>
      </c>
    </row>
    <row r="104" spans="1:11" x14ac:dyDescent="0.25">
      <c r="A104" s="6" t="s">
        <v>13</v>
      </c>
      <c r="B104" s="7" t="s">
        <v>28</v>
      </c>
      <c r="C104" s="7" t="s">
        <v>90</v>
      </c>
      <c r="D104" s="8">
        <v>31.945333333333298</v>
      </c>
      <c r="E104" s="9">
        <v>1705.277</v>
      </c>
      <c r="F104" s="9">
        <v>1.8</v>
      </c>
      <c r="G104" s="9">
        <f t="shared" si="12"/>
        <v>3069.4986000000004</v>
      </c>
      <c r="H104" s="10">
        <f t="shared" ref="H104:H110" si="13">MIN(1,D104/109701.878)</f>
        <v>2.9120133507042881E-4</v>
      </c>
      <c r="I104" s="9">
        <v>0.14682470048044899</v>
      </c>
      <c r="J104" s="9">
        <f t="shared" si="8"/>
        <v>61.389972000000007</v>
      </c>
      <c r="K104" s="9">
        <f t="shared" si="9"/>
        <v>3.2306815265368345E-9</v>
      </c>
    </row>
    <row r="105" spans="1:11" x14ac:dyDescent="0.25">
      <c r="A105" s="6" t="s">
        <v>13</v>
      </c>
      <c r="B105" s="7" t="s">
        <v>23</v>
      </c>
      <c r="C105" s="7" t="s">
        <v>91</v>
      </c>
      <c r="D105" s="8">
        <v>1790.6840764506001</v>
      </c>
      <c r="E105" s="9">
        <v>1972.5550000000001</v>
      </c>
      <c r="F105" s="9">
        <v>1.8</v>
      </c>
      <c r="G105" s="9">
        <f t="shared" si="12"/>
        <v>127821.564</v>
      </c>
      <c r="H105" s="10">
        <f t="shared" si="13"/>
        <v>1.6323185246205175E-2</v>
      </c>
      <c r="I105" s="9">
        <v>0.14682470048044899</v>
      </c>
      <c r="J105" s="9">
        <f t="shared" si="8"/>
        <v>71.011980000000008</v>
      </c>
      <c r="K105" s="9">
        <f t="shared" si="9"/>
        <v>3.2074437654394053E-9</v>
      </c>
    </row>
    <row r="106" spans="1:11" x14ac:dyDescent="0.25">
      <c r="A106" s="6" t="s">
        <v>13</v>
      </c>
      <c r="B106" s="7" t="s">
        <v>23</v>
      </c>
      <c r="C106" s="7" t="s">
        <v>51</v>
      </c>
      <c r="D106" s="8">
        <v>455.40278112136502</v>
      </c>
      <c r="E106" s="9">
        <v>2027.4829999999999</v>
      </c>
      <c r="F106" s="9">
        <v>1.8</v>
      </c>
      <c r="G106" s="9">
        <f t="shared" si="12"/>
        <v>36494.693999999996</v>
      </c>
      <c r="H106" s="10">
        <f t="shared" si="13"/>
        <v>4.1512760713300189E-3</v>
      </c>
      <c r="I106" s="9">
        <v>0.14682470048044899</v>
      </c>
      <c r="J106" s="9">
        <f t="shared" si="8"/>
        <v>72.989388000000005</v>
      </c>
      <c r="K106" s="9">
        <f t="shared" si="9"/>
        <v>2.363199932868299E-9</v>
      </c>
    </row>
    <row r="107" spans="1:11" x14ac:dyDescent="0.25">
      <c r="A107" s="18" t="s">
        <v>13</v>
      </c>
      <c r="B107" s="19" t="s">
        <v>23</v>
      </c>
      <c r="C107" s="19" t="s">
        <v>55</v>
      </c>
      <c r="D107" s="20">
        <v>1812.8948933333299</v>
      </c>
      <c r="E107" s="9">
        <v>1993.143</v>
      </c>
      <c r="F107" s="9">
        <v>1.8</v>
      </c>
      <c r="G107" s="9">
        <f t="shared" si="12"/>
        <v>132743.32380000001</v>
      </c>
      <c r="H107" s="10">
        <f t="shared" si="13"/>
        <v>1.6525650484610025E-2</v>
      </c>
      <c r="I107" s="9">
        <v>0.14682470048044899</v>
      </c>
      <c r="J107" s="9">
        <f t="shared" si="8"/>
        <v>71.753147999999996</v>
      </c>
      <c r="K107" s="9">
        <f t="shared" si="9"/>
        <v>3.0823823486127079E-9</v>
      </c>
    </row>
    <row r="108" spans="1:11" x14ac:dyDescent="0.25">
      <c r="A108" s="18" t="s">
        <v>13</v>
      </c>
      <c r="B108" s="19" t="s">
        <v>23</v>
      </c>
      <c r="C108" s="19" t="s">
        <v>44</v>
      </c>
      <c r="D108" s="20">
        <v>300.45600000000002</v>
      </c>
      <c r="E108" s="9">
        <v>1881.682</v>
      </c>
      <c r="F108" s="9">
        <v>1.8</v>
      </c>
      <c r="G108" s="9">
        <f t="shared" si="12"/>
        <v>23709.193199999998</v>
      </c>
      <c r="H108" s="10">
        <f t="shared" si="13"/>
        <v>2.7388409886656639E-3</v>
      </c>
      <c r="I108" s="9">
        <v>0.14682470048044899</v>
      </c>
      <c r="J108" s="9">
        <f t="shared" si="8"/>
        <v>67.740551999999994</v>
      </c>
      <c r="K108" s="9">
        <f t="shared" si="9"/>
        <v>3.0015274219942251E-9</v>
      </c>
    </row>
    <row r="109" spans="1:11" x14ac:dyDescent="0.25">
      <c r="A109" s="18" t="s">
        <v>13</v>
      </c>
      <c r="B109" s="19" t="s">
        <v>18</v>
      </c>
      <c r="C109" s="19" t="s">
        <v>34</v>
      </c>
      <c r="D109" s="20">
        <v>272.86965333333302</v>
      </c>
      <c r="E109" s="9">
        <v>1890.508</v>
      </c>
      <c r="F109" s="9">
        <v>1.8</v>
      </c>
      <c r="G109" s="9">
        <f t="shared" si="12"/>
        <v>20417.486400000002</v>
      </c>
      <c r="H109" s="10">
        <f t="shared" si="13"/>
        <v>2.4873744944761385E-3</v>
      </c>
      <c r="I109" s="9">
        <v>0.14682470048044899</v>
      </c>
      <c r="J109" s="9">
        <f t="shared" si="8"/>
        <v>68.058288000000005</v>
      </c>
      <c r="K109" s="9">
        <f t="shared" si="9"/>
        <v>2.9056149927847337E-9</v>
      </c>
    </row>
    <row r="110" spans="1:11" x14ac:dyDescent="0.25">
      <c r="A110" s="18" t="s">
        <v>13</v>
      </c>
      <c r="B110" s="19" t="s">
        <v>23</v>
      </c>
      <c r="C110" s="19" t="s">
        <v>48</v>
      </c>
      <c r="D110" s="20">
        <v>1109.5413333333299</v>
      </c>
      <c r="E110" s="9">
        <v>1997.02</v>
      </c>
      <c r="F110" s="9">
        <v>1.8</v>
      </c>
      <c r="G110" s="9">
        <f t="shared" si="12"/>
        <v>82676.627999999997</v>
      </c>
      <c r="H110" s="10">
        <f t="shared" si="13"/>
        <v>1.0114150765343598E-2</v>
      </c>
      <c r="I110" s="9">
        <v>0.14682470048044899</v>
      </c>
      <c r="J110" s="9">
        <f t="shared" si="8"/>
        <v>71.892719999999997</v>
      </c>
      <c r="K110" s="9">
        <f t="shared" si="9"/>
        <v>2.8513424567292513E-9</v>
      </c>
    </row>
    <row r="111" spans="1:11" x14ac:dyDescent="0.25">
      <c r="A111" s="18" t="s">
        <v>14</v>
      </c>
      <c r="B111" s="19" t="s">
        <v>18</v>
      </c>
      <c r="C111" s="19" t="s">
        <v>35</v>
      </c>
      <c r="D111" s="20">
        <v>11.2843466666667</v>
      </c>
      <c r="E111" s="9">
        <v>1573.837</v>
      </c>
      <c r="F111" s="9">
        <v>1.8</v>
      </c>
      <c r="G111" s="9">
        <f t="shared" si="12"/>
        <v>2832.9066000000003</v>
      </c>
      <c r="H111" s="10">
        <f>MIN(1,D111/72174.5249333333)</f>
        <v>1.5634805600854191E-4</v>
      </c>
      <c r="I111" s="9">
        <v>9.6598191378778397E-2</v>
      </c>
      <c r="J111" s="9">
        <f t="shared" si="8"/>
        <v>56.658132000000002</v>
      </c>
      <c r="K111" s="9">
        <f t="shared" si="9"/>
        <v>2.6805191496131705E-9</v>
      </c>
    </row>
    <row r="112" spans="1:11" x14ac:dyDescent="0.25">
      <c r="A112" s="18" t="s">
        <v>13</v>
      </c>
      <c r="B112" s="19" t="s">
        <v>18</v>
      </c>
      <c r="C112" s="19" t="s">
        <v>36</v>
      </c>
      <c r="D112" s="20">
        <v>25.376808888888899</v>
      </c>
      <c r="E112" s="9">
        <v>1779.874</v>
      </c>
      <c r="F112" s="9">
        <v>1.8</v>
      </c>
      <c r="G112" s="9">
        <f t="shared" si="12"/>
        <v>3203.7732000000001</v>
      </c>
      <c r="H112" s="10">
        <f>MIN(1,D112/109701.878)</f>
        <v>2.3132520018380085E-4</v>
      </c>
      <c r="I112" s="9">
        <v>0.14682470048044899</v>
      </c>
      <c r="J112" s="9">
        <f t="shared" si="8"/>
        <v>64.075463999999997</v>
      </c>
      <c r="K112" s="9">
        <f t="shared" si="9"/>
        <v>2.6341188274640772E-9</v>
      </c>
    </row>
    <row r="113" spans="1:11" x14ac:dyDescent="0.25">
      <c r="A113" s="23" t="s">
        <v>12</v>
      </c>
      <c r="B113" s="19" t="s">
        <v>23</v>
      </c>
      <c r="C113" s="19" t="s">
        <v>76</v>
      </c>
      <c r="D113" s="20">
        <v>4.8471799999999998</v>
      </c>
      <c r="E113" s="14">
        <v>2325.1410000000001</v>
      </c>
      <c r="F113" s="15">
        <f>IF(E113&gt;500,1.8,2)</f>
        <v>1.8</v>
      </c>
      <c r="G113" s="14">
        <f>ROUNDUP(D113/50,0)*F113*E113</f>
        <v>4185.2538000000004</v>
      </c>
      <c r="H113" s="10">
        <f>MIN(1,D113/462796.099463209)</f>
        <v>1.0473683779146322E-5</v>
      </c>
      <c r="I113" s="14">
        <v>0.61940506330444001</v>
      </c>
      <c r="J113" s="9">
        <f t="shared" si="8"/>
        <v>83.705076000000005</v>
      </c>
      <c r="K113" s="9">
        <f t="shared" si="9"/>
        <v>2.4521848656985931E-9</v>
      </c>
    </row>
    <row r="114" spans="1:11" x14ac:dyDescent="0.25">
      <c r="A114" s="18" t="s">
        <v>13</v>
      </c>
      <c r="B114" s="19" t="s">
        <v>23</v>
      </c>
      <c r="C114" s="19" t="s">
        <v>52</v>
      </c>
      <c r="D114" s="20">
        <v>1042.53659123123</v>
      </c>
      <c r="E114" s="9">
        <v>2070.4769999999999</v>
      </c>
      <c r="F114" s="9">
        <v>1.8</v>
      </c>
      <c r="G114" s="9">
        <f t="shared" ref="G114:G143" si="14">ROUNDUP(D114/50,0)*E114*F114</f>
        <v>78264.030599999998</v>
      </c>
      <c r="H114" s="10">
        <f>MIN(1,D114/109701.878)</f>
        <v>9.5033613848545962E-3</v>
      </c>
      <c r="I114" s="9">
        <v>0.14682470048044899</v>
      </c>
      <c r="J114" s="9">
        <f t="shared" si="8"/>
        <v>74.537171999999998</v>
      </c>
      <c r="K114" s="9">
        <f t="shared" si="9"/>
        <v>2.4458667842545217E-9</v>
      </c>
    </row>
    <row r="115" spans="1:11" x14ac:dyDescent="0.25">
      <c r="A115" s="18" t="s">
        <v>16</v>
      </c>
      <c r="B115" s="19" t="s">
        <v>23</v>
      </c>
      <c r="C115" s="19" t="s">
        <v>72</v>
      </c>
      <c r="D115" s="20">
        <v>148.233106666667</v>
      </c>
      <c r="E115" s="9">
        <v>1415.88</v>
      </c>
      <c r="F115" s="9">
        <v>1.8</v>
      </c>
      <c r="G115" s="9">
        <f t="shared" si="14"/>
        <v>7645.7520000000004</v>
      </c>
      <c r="H115" s="10">
        <f>MIN(1,D115/25423.268)</f>
        <v>5.8306078772668796E-3</v>
      </c>
      <c r="I115" s="9">
        <v>3.4026433980776503E-2</v>
      </c>
      <c r="J115" s="9">
        <f t="shared" si="8"/>
        <v>50.971680000000006</v>
      </c>
      <c r="K115" s="9">
        <f t="shared" si="9"/>
        <v>2.4172240532501689E-9</v>
      </c>
    </row>
    <row r="116" spans="1:11" x14ac:dyDescent="0.25">
      <c r="A116" s="18" t="s">
        <v>13</v>
      </c>
      <c r="B116" s="19" t="s">
        <v>23</v>
      </c>
      <c r="C116" s="19" t="s">
        <v>50</v>
      </c>
      <c r="D116" s="20">
        <v>45.569333333333297</v>
      </c>
      <c r="E116" s="9">
        <v>1864.7460000000001</v>
      </c>
      <c r="F116" s="9">
        <v>1.8</v>
      </c>
      <c r="G116" s="9">
        <f t="shared" si="14"/>
        <v>3356.5428000000002</v>
      </c>
      <c r="H116" s="10">
        <f>MIN(1,D116/109701.878)</f>
        <v>4.1539246332075827E-4</v>
      </c>
      <c r="I116" s="9">
        <v>0.14682470048044899</v>
      </c>
      <c r="J116" s="9">
        <f t="shared" si="8"/>
        <v>67.130856000000009</v>
      </c>
      <c r="K116" s="9">
        <f t="shared" si="9"/>
        <v>2.3770211310524802E-9</v>
      </c>
    </row>
    <row r="117" spans="1:11" x14ac:dyDescent="0.25">
      <c r="A117" s="18" t="s">
        <v>13</v>
      </c>
      <c r="B117" s="19" t="s">
        <v>18</v>
      </c>
      <c r="C117" s="19" t="s">
        <v>41</v>
      </c>
      <c r="D117" s="20">
        <v>70.123733333333405</v>
      </c>
      <c r="E117" s="9">
        <v>1915.7</v>
      </c>
      <c r="F117" s="9">
        <v>1.8</v>
      </c>
      <c r="G117" s="9">
        <f t="shared" si="14"/>
        <v>6896.52</v>
      </c>
      <c r="H117" s="10">
        <f>MIN(1,D117/109701.878)</f>
        <v>6.3922090133528443E-4</v>
      </c>
      <c r="I117" s="9">
        <v>0.14682470048044899</v>
      </c>
      <c r="J117" s="9">
        <f t="shared" si="8"/>
        <v>68.96520000000001</v>
      </c>
      <c r="K117" s="9">
        <f t="shared" si="9"/>
        <v>2.26956981843578E-9</v>
      </c>
    </row>
    <row r="118" spans="1:11" x14ac:dyDescent="0.25">
      <c r="A118" s="18" t="s">
        <v>13</v>
      </c>
      <c r="B118" s="19" t="s">
        <v>23</v>
      </c>
      <c r="C118" s="19" t="s">
        <v>72</v>
      </c>
      <c r="D118" s="20">
        <v>148.233106666667</v>
      </c>
      <c r="E118" s="9">
        <v>2001.905</v>
      </c>
      <c r="F118" s="9">
        <v>1.8</v>
      </c>
      <c r="G118" s="9">
        <f t="shared" si="14"/>
        <v>10810.287</v>
      </c>
      <c r="H118" s="10">
        <f>MIN(1,D118/109701.878)</f>
        <v>1.3512358162789794E-3</v>
      </c>
      <c r="I118" s="9">
        <v>0.14682470048044899</v>
      </c>
      <c r="J118" s="9">
        <f t="shared" si="8"/>
        <v>72.068579999999997</v>
      </c>
      <c r="K118" s="9">
        <f t="shared" si="9"/>
        <v>2.1179695557167041E-9</v>
      </c>
    </row>
    <row r="119" spans="1:11" x14ac:dyDescent="0.25">
      <c r="A119" s="18" t="s">
        <v>13</v>
      </c>
      <c r="B119" s="19" t="s">
        <v>18</v>
      </c>
      <c r="C119" s="19" t="s">
        <v>35</v>
      </c>
      <c r="D119" s="20">
        <v>11.2843466666667</v>
      </c>
      <c r="E119" s="9">
        <v>1877.366</v>
      </c>
      <c r="F119" s="9">
        <v>1.8</v>
      </c>
      <c r="G119" s="9">
        <f t="shared" si="14"/>
        <v>3379.2588000000001</v>
      </c>
      <c r="H119" s="10">
        <f>MIN(1,D119/109701.878)</f>
        <v>1.0286375103502513E-4</v>
      </c>
      <c r="I119" s="9">
        <v>0.14682470048044899</v>
      </c>
      <c r="J119" s="9">
        <f t="shared" si="8"/>
        <v>67.585176000000004</v>
      </c>
      <c r="K119" s="9">
        <f t="shared" si="9"/>
        <v>1.8954682802496829E-9</v>
      </c>
    </row>
    <row r="120" spans="1:11" x14ac:dyDescent="0.25">
      <c r="A120" s="18" t="s">
        <v>13</v>
      </c>
      <c r="B120" s="19" t="s">
        <v>21</v>
      </c>
      <c r="C120" s="19" t="s">
        <v>47</v>
      </c>
      <c r="D120" s="20">
        <v>30.298666666666701</v>
      </c>
      <c r="E120" s="9">
        <v>2034.7529999999999</v>
      </c>
      <c r="F120" s="9">
        <v>1.8</v>
      </c>
      <c r="G120" s="9">
        <f t="shared" si="14"/>
        <v>3662.5553999999997</v>
      </c>
      <c r="H120" s="10">
        <f>MIN(1,D120/109701.878)</f>
        <v>2.7619095697401554E-4</v>
      </c>
      <c r="I120" s="9">
        <v>0.14682470048044899</v>
      </c>
      <c r="J120" s="9">
        <f t="shared" si="8"/>
        <v>73.251107999999988</v>
      </c>
      <c r="K120" s="9">
        <f t="shared" si="9"/>
        <v>1.5817712634511862E-9</v>
      </c>
    </row>
    <row r="121" spans="1:11" x14ac:dyDescent="0.25">
      <c r="A121" s="18" t="s">
        <v>16</v>
      </c>
      <c r="B121" s="19" t="s">
        <v>23</v>
      </c>
      <c r="C121" s="19" t="s">
        <v>76</v>
      </c>
      <c r="D121" s="20">
        <v>4.8471799999999998</v>
      </c>
      <c r="E121" s="9">
        <v>1416.0840000000001</v>
      </c>
      <c r="F121" s="9">
        <v>1.8</v>
      </c>
      <c r="G121" s="9">
        <f t="shared" si="14"/>
        <v>2548.9512</v>
      </c>
      <c r="H121" s="10">
        <f>MIN(1,D121/25423.268)</f>
        <v>1.9065920242826375E-4</v>
      </c>
      <c r="I121" s="9">
        <v>3.4026433980776503E-2</v>
      </c>
      <c r="J121" s="9">
        <f t="shared" si="8"/>
        <v>50.979024000000003</v>
      </c>
      <c r="K121" s="9">
        <f t="shared" si="9"/>
        <v>1.4820355577165535E-9</v>
      </c>
    </row>
    <row r="122" spans="1:11" x14ac:dyDescent="0.25">
      <c r="A122" s="18" t="s">
        <v>13</v>
      </c>
      <c r="B122" s="19" t="s">
        <v>23</v>
      </c>
      <c r="C122" s="19" t="s">
        <v>76</v>
      </c>
      <c r="D122" s="20">
        <v>4.8471799999999998</v>
      </c>
      <c r="E122" s="9">
        <v>2040.731</v>
      </c>
      <c r="F122" s="9">
        <v>1.8</v>
      </c>
      <c r="G122" s="9">
        <f t="shared" si="14"/>
        <v>3673.3157999999999</v>
      </c>
      <c r="H122" s="10">
        <f>MIN(1,D122/109701.878)</f>
        <v>4.4185022976543754E-5</v>
      </c>
      <c r="I122" s="9">
        <v>0.14682470048044899</v>
      </c>
      <c r="J122" s="9">
        <f t="shared" si="8"/>
        <v>73.466315999999992</v>
      </c>
      <c r="K122" s="9">
        <f t="shared" si="9"/>
        <v>1.2032129964200013E-9</v>
      </c>
    </row>
    <row r="123" spans="1:11" x14ac:dyDescent="0.25">
      <c r="A123" s="6" t="s">
        <v>17</v>
      </c>
      <c r="B123" s="7" t="s">
        <v>18</v>
      </c>
      <c r="C123" s="7" t="s">
        <v>36</v>
      </c>
      <c r="D123" s="8">
        <v>25.376808888888899</v>
      </c>
      <c r="E123" s="9">
        <v>1659.8340000000001</v>
      </c>
      <c r="F123" s="9">
        <v>1.8</v>
      </c>
      <c r="G123" s="9">
        <f t="shared" si="14"/>
        <v>2987.7012</v>
      </c>
      <c r="H123" s="10">
        <f t="shared" ref="H123:H135" si="15">MIN(1,D123/7963.86753233233)</f>
        <v>3.1864930934451326E-3</v>
      </c>
      <c r="I123" s="9">
        <v>1.0658819032256401E-2</v>
      </c>
      <c r="J123" s="9">
        <f t="shared" si="8"/>
        <v>59.754024000000001</v>
      </c>
      <c r="K123" s="9">
        <f t="shared" si="9"/>
        <v>3.6776541545530235E-10</v>
      </c>
    </row>
    <row r="124" spans="1:11" x14ac:dyDescent="0.25">
      <c r="A124" s="6" t="s">
        <v>17</v>
      </c>
      <c r="B124" s="7" t="s">
        <v>18</v>
      </c>
      <c r="C124" s="7" t="s">
        <v>34</v>
      </c>
      <c r="D124" s="8">
        <v>272.86965333333302</v>
      </c>
      <c r="E124" s="9">
        <v>1816.606</v>
      </c>
      <c r="F124" s="9">
        <v>1.8</v>
      </c>
      <c r="G124" s="9">
        <f t="shared" si="14"/>
        <v>19619.344800000003</v>
      </c>
      <c r="H124" s="10">
        <f t="shared" si="15"/>
        <v>3.4263459584870738E-2</v>
      </c>
      <c r="I124" s="9">
        <v>1.0658819032256401E-2</v>
      </c>
      <c r="J124" s="9">
        <f t="shared" si="8"/>
        <v>65.397816000000006</v>
      </c>
      <c r="K124" s="9">
        <f t="shared" si="9"/>
        <v>3.5987052848644291E-10</v>
      </c>
    </row>
    <row r="125" spans="1:11" x14ac:dyDescent="0.25">
      <c r="A125" s="6" t="s">
        <v>17</v>
      </c>
      <c r="B125" s="7" t="s">
        <v>23</v>
      </c>
      <c r="C125" s="7" t="s">
        <v>44</v>
      </c>
      <c r="D125" s="8">
        <v>300.45600000000002</v>
      </c>
      <c r="E125" s="9">
        <v>1864.191</v>
      </c>
      <c r="F125" s="9">
        <v>1.8</v>
      </c>
      <c r="G125" s="9">
        <f t="shared" si="14"/>
        <v>23488.8066</v>
      </c>
      <c r="H125" s="10">
        <f t="shared" si="15"/>
        <v>3.7727397998545978E-2</v>
      </c>
      <c r="I125" s="9">
        <v>1.0658819032256401E-2</v>
      </c>
      <c r="J125" s="9">
        <f t="shared" si="8"/>
        <v>67.110876000000005</v>
      </c>
      <c r="K125" s="9">
        <f t="shared" si="9"/>
        <v>3.290051701214577E-10</v>
      </c>
    </row>
    <row r="126" spans="1:11" x14ac:dyDescent="0.25">
      <c r="A126" s="6" t="s">
        <v>17</v>
      </c>
      <c r="B126" s="7" t="s">
        <v>23</v>
      </c>
      <c r="C126" s="7" t="s">
        <v>51</v>
      </c>
      <c r="D126" s="8">
        <v>3089.8358855452998</v>
      </c>
      <c r="E126" s="9">
        <v>2073.6410000000001</v>
      </c>
      <c r="F126" s="9">
        <v>1.8</v>
      </c>
      <c r="G126" s="9">
        <f t="shared" si="14"/>
        <v>231418.33559999999</v>
      </c>
      <c r="H126" s="10">
        <f t="shared" si="15"/>
        <v>0.38798182830150596</v>
      </c>
      <c r="I126" s="9">
        <v>1.0658819032256401E-2</v>
      </c>
      <c r="J126" s="9">
        <f t="shared" si="8"/>
        <v>74.651076000000003</v>
      </c>
      <c r="K126" s="9">
        <f t="shared" si="9"/>
        <v>2.9979443742918494E-10</v>
      </c>
    </row>
    <row r="127" spans="1:11" x14ac:dyDescent="0.25">
      <c r="A127" s="6" t="s">
        <v>17</v>
      </c>
      <c r="B127" s="7" t="s">
        <v>23</v>
      </c>
      <c r="C127" s="7" t="s">
        <v>48</v>
      </c>
      <c r="D127" s="8">
        <v>1109.5413333333299</v>
      </c>
      <c r="E127" s="9">
        <v>2003.9179999999999</v>
      </c>
      <c r="F127" s="9">
        <v>1.8</v>
      </c>
      <c r="G127" s="9">
        <f t="shared" si="14"/>
        <v>82962.205199999997</v>
      </c>
      <c r="H127" s="10">
        <f t="shared" si="15"/>
        <v>0.13932192227315782</v>
      </c>
      <c r="I127" s="9">
        <v>1.0658819032256401E-2</v>
      </c>
      <c r="J127" s="9">
        <f t="shared" si="8"/>
        <v>72.141047999999998</v>
      </c>
      <c r="K127" s="9">
        <f t="shared" si="9"/>
        <v>2.9695891371624366E-10</v>
      </c>
    </row>
    <row r="128" spans="1:11" x14ac:dyDescent="0.25">
      <c r="A128" s="6" t="s">
        <v>17</v>
      </c>
      <c r="B128" s="7" t="s">
        <v>18</v>
      </c>
      <c r="C128" s="7" t="s">
        <v>41</v>
      </c>
      <c r="D128" s="8">
        <v>70.123733333333405</v>
      </c>
      <c r="E128" s="9">
        <v>1847.3</v>
      </c>
      <c r="F128" s="9">
        <v>1.8</v>
      </c>
      <c r="G128" s="9">
        <f t="shared" si="14"/>
        <v>6650.28</v>
      </c>
      <c r="H128" s="10">
        <f t="shared" si="15"/>
        <v>8.805236029936412E-3</v>
      </c>
      <c r="I128" s="9">
        <v>1.0658819032256401E-2</v>
      </c>
      <c r="J128" s="9">
        <f t="shared" si="8"/>
        <v>66.502799999999993</v>
      </c>
      <c r="K128" s="9">
        <f t="shared" si="9"/>
        <v>2.7716662684133092E-10</v>
      </c>
    </row>
    <row r="129" spans="1:11" x14ac:dyDescent="0.25">
      <c r="A129" s="6" t="s">
        <v>17</v>
      </c>
      <c r="B129" s="7" t="s">
        <v>23</v>
      </c>
      <c r="C129" s="7" t="s">
        <v>52</v>
      </c>
      <c r="D129" s="8">
        <v>1042.53659123123</v>
      </c>
      <c r="E129" s="9">
        <v>2048.9290000000001</v>
      </c>
      <c r="F129" s="9">
        <v>1.8</v>
      </c>
      <c r="G129" s="9">
        <f t="shared" si="14"/>
        <v>77449.516200000013</v>
      </c>
      <c r="H129" s="10">
        <f t="shared" si="15"/>
        <v>0.13090832902464269</v>
      </c>
      <c r="I129" s="9">
        <v>1.0658819032256401E-2</v>
      </c>
      <c r="J129" s="9">
        <f t="shared" si="8"/>
        <v>73.761443999999997</v>
      </c>
      <c r="K129" s="9">
        <f t="shared" si="9"/>
        <v>2.6930468987694628E-10</v>
      </c>
    </row>
    <row r="130" spans="1:11" x14ac:dyDescent="0.25">
      <c r="A130" s="6" t="s">
        <v>17</v>
      </c>
      <c r="B130" s="7" t="s">
        <v>18</v>
      </c>
      <c r="C130" s="7" t="s">
        <v>35</v>
      </c>
      <c r="D130" s="8">
        <v>11.2843466666667</v>
      </c>
      <c r="E130" s="9">
        <v>1756.8030000000001</v>
      </c>
      <c r="F130" s="9">
        <v>1.8</v>
      </c>
      <c r="G130" s="9">
        <f t="shared" si="14"/>
        <v>3162.2454000000002</v>
      </c>
      <c r="H130" s="10">
        <f t="shared" si="15"/>
        <v>1.4169430394031079E-3</v>
      </c>
      <c r="I130" s="9">
        <v>1.0658819032256401E-2</v>
      </c>
      <c r="J130" s="9">
        <f t="shared" ref="J130:J193" si="16">F130*E130/50</f>
        <v>63.244908000000002</v>
      </c>
      <c r="K130" s="9">
        <f t="shared" ref="K130:K193" si="17">(H130^(1/7)*I130)/(J130^4)</f>
        <v>2.6101001392081641E-10</v>
      </c>
    </row>
    <row r="131" spans="1:11" x14ac:dyDescent="0.25">
      <c r="A131" s="6" t="s">
        <v>17</v>
      </c>
      <c r="B131" s="7" t="s">
        <v>23</v>
      </c>
      <c r="C131" s="7" t="s">
        <v>55</v>
      </c>
      <c r="D131" s="8">
        <v>1812.8948933333299</v>
      </c>
      <c r="E131" s="9">
        <v>2137.2150000000001</v>
      </c>
      <c r="F131" s="9">
        <v>1.8</v>
      </c>
      <c r="G131" s="9">
        <f t="shared" si="14"/>
        <v>142338.519</v>
      </c>
      <c r="H131" s="10">
        <f t="shared" si="15"/>
        <v>0.22764001108421231</v>
      </c>
      <c r="I131" s="9">
        <v>1.0658819032256401E-2</v>
      </c>
      <c r="J131" s="9">
        <f t="shared" si="16"/>
        <v>76.939740000000015</v>
      </c>
      <c r="K131" s="9">
        <f t="shared" si="17"/>
        <v>2.4619804635879182E-10</v>
      </c>
    </row>
    <row r="132" spans="1:11" x14ac:dyDescent="0.25">
      <c r="A132" s="6" t="s">
        <v>17</v>
      </c>
      <c r="B132" s="7" t="s">
        <v>23</v>
      </c>
      <c r="C132" s="7" t="s">
        <v>50</v>
      </c>
      <c r="D132" s="8">
        <v>45.569333333333297</v>
      </c>
      <c r="E132" s="9">
        <v>1912.3510000000001</v>
      </c>
      <c r="F132" s="9">
        <v>1.8</v>
      </c>
      <c r="G132" s="9">
        <f t="shared" si="14"/>
        <v>3442.2318000000005</v>
      </c>
      <c r="H132" s="10">
        <f t="shared" si="15"/>
        <v>5.7220104614155581E-3</v>
      </c>
      <c r="I132" s="9">
        <v>1.0658819032256401E-2</v>
      </c>
      <c r="J132" s="9">
        <f t="shared" si="16"/>
        <v>68.844636000000008</v>
      </c>
      <c r="K132" s="9">
        <f t="shared" si="17"/>
        <v>2.2692297224280482E-10</v>
      </c>
    </row>
    <row r="133" spans="1:11" x14ac:dyDescent="0.25">
      <c r="A133" s="6" t="s">
        <v>17</v>
      </c>
      <c r="B133" s="7" t="s">
        <v>21</v>
      </c>
      <c r="C133" s="7" t="s">
        <v>47</v>
      </c>
      <c r="D133" s="8">
        <v>30.298666666666701</v>
      </c>
      <c r="E133" s="9">
        <v>1965.2729999999999</v>
      </c>
      <c r="F133" s="9">
        <v>1.8</v>
      </c>
      <c r="G133" s="9">
        <f t="shared" si="14"/>
        <v>3537.4913999999999</v>
      </c>
      <c r="H133" s="10">
        <f t="shared" si="15"/>
        <v>3.8045166552127863E-3</v>
      </c>
      <c r="I133" s="9">
        <v>1.0658819032256401E-2</v>
      </c>
      <c r="J133" s="9">
        <f t="shared" si="16"/>
        <v>70.749827999999994</v>
      </c>
      <c r="K133" s="9">
        <f t="shared" si="17"/>
        <v>1.919269817887107E-10</v>
      </c>
    </row>
    <row r="134" spans="1:11" x14ac:dyDescent="0.25">
      <c r="A134" s="6" t="s">
        <v>17</v>
      </c>
      <c r="B134" s="7" t="s">
        <v>23</v>
      </c>
      <c r="C134" s="7" t="s">
        <v>72</v>
      </c>
      <c r="D134" s="8">
        <v>148.233106666667</v>
      </c>
      <c r="E134" s="9">
        <v>2191.7420000000002</v>
      </c>
      <c r="F134" s="9">
        <v>1.8</v>
      </c>
      <c r="G134" s="9">
        <f t="shared" si="14"/>
        <v>11835.406800000001</v>
      </c>
      <c r="H134" s="10">
        <f t="shared" si="15"/>
        <v>1.8613205966178957E-2</v>
      </c>
      <c r="I134" s="9">
        <v>1.0658819032256401E-2</v>
      </c>
      <c r="J134" s="9">
        <f t="shared" si="16"/>
        <v>78.902712000000008</v>
      </c>
      <c r="K134" s="9">
        <f t="shared" si="17"/>
        <v>1.5565854375331083E-10</v>
      </c>
    </row>
    <row r="135" spans="1:11" x14ac:dyDescent="0.25">
      <c r="A135" s="6" t="s">
        <v>17</v>
      </c>
      <c r="B135" s="7" t="s">
        <v>23</v>
      </c>
      <c r="C135" s="7" t="s">
        <v>76</v>
      </c>
      <c r="D135" s="8">
        <v>4.8471799999999998</v>
      </c>
      <c r="E135" s="9">
        <v>2191.9459999999999</v>
      </c>
      <c r="F135" s="9">
        <v>1.8</v>
      </c>
      <c r="G135" s="9">
        <f t="shared" si="14"/>
        <v>3945.5027999999998</v>
      </c>
      <c r="H135" s="10">
        <f t="shared" si="15"/>
        <v>6.0864648744106311E-4</v>
      </c>
      <c r="I135" s="9">
        <v>1.0658819032256401E-2</v>
      </c>
      <c r="J135" s="9">
        <f t="shared" si="16"/>
        <v>78.910055999999997</v>
      </c>
      <c r="K135" s="9">
        <f t="shared" si="17"/>
        <v>9.5456008630474706E-11</v>
      </c>
    </row>
    <row r="136" spans="1:11" x14ac:dyDescent="0.25">
      <c r="A136" s="18" t="s">
        <v>15</v>
      </c>
      <c r="B136" s="19" t="s">
        <v>18</v>
      </c>
      <c r="C136" s="19" t="s">
        <v>87</v>
      </c>
      <c r="D136" s="20">
        <v>0</v>
      </c>
      <c r="E136" s="9">
        <v>578.71900000000005</v>
      </c>
      <c r="F136" s="9">
        <v>1.8</v>
      </c>
      <c r="G136" s="9">
        <f t="shared" si="14"/>
        <v>0</v>
      </c>
      <c r="H136" s="10">
        <f t="shared" ref="H136:H141" si="18">MIN(1,D136/69102.6422666666)</f>
        <v>0</v>
      </c>
      <c r="I136" s="9">
        <v>9.2486791823299205E-2</v>
      </c>
      <c r="J136" s="9">
        <f t="shared" si="16"/>
        <v>20.833884000000001</v>
      </c>
      <c r="K136" s="9">
        <f t="shared" si="17"/>
        <v>0</v>
      </c>
    </row>
    <row r="137" spans="1:11" x14ac:dyDescent="0.25">
      <c r="A137" s="18" t="s">
        <v>15</v>
      </c>
      <c r="B137" s="19" t="s">
        <v>21</v>
      </c>
      <c r="C137" s="19" t="s">
        <v>86</v>
      </c>
      <c r="D137" s="20">
        <v>0</v>
      </c>
      <c r="E137" s="9">
        <v>769.23699999999997</v>
      </c>
      <c r="F137" s="9">
        <v>1.8</v>
      </c>
      <c r="G137" s="9">
        <f t="shared" si="14"/>
        <v>0</v>
      </c>
      <c r="H137" s="10">
        <f t="shared" si="18"/>
        <v>0</v>
      </c>
      <c r="I137" s="9">
        <v>9.2486791823299205E-2</v>
      </c>
      <c r="J137" s="9">
        <f t="shared" si="16"/>
        <v>27.692532</v>
      </c>
      <c r="K137" s="9">
        <f t="shared" si="17"/>
        <v>0</v>
      </c>
    </row>
    <row r="138" spans="1:11" x14ac:dyDescent="0.25">
      <c r="A138" s="18" t="s">
        <v>15</v>
      </c>
      <c r="B138" s="19" t="s">
        <v>21</v>
      </c>
      <c r="C138" s="19" t="s">
        <v>88</v>
      </c>
      <c r="D138" s="20">
        <v>0</v>
      </c>
      <c r="E138" s="9">
        <v>774.85699999999997</v>
      </c>
      <c r="F138" s="9">
        <v>1.8</v>
      </c>
      <c r="G138" s="9">
        <f t="shared" si="14"/>
        <v>0</v>
      </c>
      <c r="H138" s="10">
        <f t="shared" si="18"/>
        <v>0</v>
      </c>
      <c r="I138" s="9">
        <v>9.2486791823299205E-2</v>
      </c>
      <c r="J138" s="9">
        <f t="shared" si="16"/>
        <v>27.894852</v>
      </c>
      <c r="K138" s="9">
        <f t="shared" si="17"/>
        <v>0</v>
      </c>
    </row>
    <row r="139" spans="1:11" x14ac:dyDescent="0.25">
      <c r="A139" s="18" t="s">
        <v>15</v>
      </c>
      <c r="B139" s="19" t="s">
        <v>23</v>
      </c>
      <c r="C139" s="19" t="s">
        <v>89</v>
      </c>
      <c r="D139" s="20">
        <v>0</v>
      </c>
      <c r="E139" s="9">
        <v>861.54100000000005</v>
      </c>
      <c r="F139" s="9">
        <v>1.8</v>
      </c>
      <c r="G139" s="9">
        <f t="shared" si="14"/>
        <v>0</v>
      </c>
      <c r="H139" s="10">
        <f t="shared" si="18"/>
        <v>0</v>
      </c>
      <c r="I139" s="9">
        <v>9.2486791823299205E-2</v>
      </c>
      <c r="J139" s="9">
        <f t="shared" si="16"/>
        <v>31.015476000000003</v>
      </c>
      <c r="K139" s="9">
        <f t="shared" si="17"/>
        <v>0</v>
      </c>
    </row>
    <row r="140" spans="1:11" x14ac:dyDescent="0.25">
      <c r="A140" s="18" t="s">
        <v>15</v>
      </c>
      <c r="B140" s="19" t="s">
        <v>28</v>
      </c>
      <c r="C140" s="19" t="s">
        <v>90</v>
      </c>
      <c r="D140" s="20">
        <v>0</v>
      </c>
      <c r="E140" s="9">
        <v>769.16</v>
      </c>
      <c r="F140" s="9">
        <v>1.8</v>
      </c>
      <c r="G140" s="9">
        <f t="shared" si="14"/>
        <v>0</v>
      </c>
      <c r="H140" s="10">
        <f t="shared" si="18"/>
        <v>0</v>
      </c>
      <c r="I140" s="9">
        <v>9.2486791823299205E-2</v>
      </c>
      <c r="J140" s="9">
        <f t="shared" si="16"/>
        <v>27.68976</v>
      </c>
      <c r="K140" s="9">
        <f t="shared" si="17"/>
        <v>0</v>
      </c>
    </row>
    <row r="141" spans="1:11" x14ac:dyDescent="0.25">
      <c r="A141" s="18" t="s">
        <v>15</v>
      </c>
      <c r="B141" s="19" t="s">
        <v>23</v>
      </c>
      <c r="C141" s="19" t="s">
        <v>91</v>
      </c>
      <c r="D141" s="20">
        <v>0</v>
      </c>
      <c r="E141" s="9">
        <v>1132.5830000000001</v>
      </c>
      <c r="F141" s="9">
        <v>1.8</v>
      </c>
      <c r="G141" s="9">
        <f t="shared" si="14"/>
        <v>0</v>
      </c>
      <c r="H141" s="10">
        <f t="shared" si="18"/>
        <v>0</v>
      </c>
      <c r="I141" s="9">
        <v>9.2486791823299205E-2</v>
      </c>
      <c r="J141" s="9">
        <f t="shared" si="16"/>
        <v>40.772988000000005</v>
      </c>
      <c r="K141" s="9">
        <f t="shared" si="17"/>
        <v>0</v>
      </c>
    </row>
    <row r="142" spans="1:11" x14ac:dyDescent="0.25">
      <c r="A142" s="18" t="s">
        <v>14</v>
      </c>
      <c r="B142" s="19" t="s">
        <v>23</v>
      </c>
      <c r="C142" s="19" t="s">
        <v>91</v>
      </c>
      <c r="D142" s="20">
        <v>0</v>
      </c>
      <c r="E142" s="9">
        <v>1208.6130000000001</v>
      </c>
      <c r="F142" s="9">
        <v>1.8</v>
      </c>
      <c r="G142" s="9">
        <f t="shared" si="14"/>
        <v>0</v>
      </c>
      <c r="H142" s="10">
        <f>MIN(1,D142/72174.5249333333)</f>
        <v>0</v>
      </c>
      <c r="I142" s="9">
        <v>9.6598191378778397E-2</v>
      </c>
      <c r="J142" s="9">
        <f t="shared" si="16"/>
        <v>43.510068000000004</v>
      </c>
      <c r="K142" s="9">
        <f t="shared" si="17"/>
        <v>0</v>
      </c>
    </row>
    <row r="143" spans="1:11" x14ac:dyDescent="0.25">
      <c r="A143" s="18" t="s">
        <v>16</v>
      </c>
      <c r="B143" s="19" t="s">
        <v>18</v>
      </c>
      <c r="C143" s="19" t="s">
        <v>87</v>
      </c>
      <c r="D143" s="20">
        <v>0</v>
      </c>
      <c r="E143" s="9">
        <v>888.83500000000004</v>
      </c>
      <c r="F143" s="9">
        <v>1.8</v>
      </c>
      <c r="G143" s="9">
        <f t="shared" si="14"/>
        <v>0</v>
      </c>
      <c r="H143" s="10">
        <f>MIN(1,D143/25423.268)</f>
        <v>0</v>
      </c>
      <c r="I143" s="9">
        <v>3.4026433980776503E-2</v>
      </c>
      <c r="J143" s="9">
        <f t="shared" si="16"/>
        <v>31.998059999999999</v>
      </c>
      <c r="K143" s="9">
        <f t="shared" si="17"/>
        <v>0</v>
      </c>
    </row>
    <row r="144" spans="1:11" x14ac:dyDescent="0.25">
      <c r="A144" s="23" t="s">
        <v>12</v>
      </c>
      <c r="B144" s="19" t="s">
        <v>21</v>
      </c>
      <c r="C144" s="19" t="s">
        <v>86</v>
      </c>
      <c r="D144" s="20">
        <v>0</v>
      </c>
      <c r="E144" s="14">
        <v>1999.74</v>
      </c>
      <c r="F144" s="15">
        <f>IF(E144&gt;500,1.8,2)</f>
        <v>1.8</v>
      </c>
      <c r="G144" s="14">
        <f>ROUNDUP(D144/50,0)*F144*E144</f>
        <v>0</v>
      </c>
      <c r="H144" s="10">
        <f>MIN(1,D144/462796.099463209)</f>
        <v>0</v>
      </c>
      <c r="I144" s="14">
        <v>0.61940506330444001</v>
      </c>
      <c r="J144" s="9">
        <f t="shared" si="16"/>
        <v>71.990639999999999</v>
      </c>
      <c r="K144" s="9">
        <f t="shared" si="17"/>
        <v>0</v>
      </c>
    </row>
    <row r="145" spans="1:11" x14ac:dyDescent="0.25">
      <c r="A145" s="23" t="s">
        <v>12</v>
      </c>
      <c r="B145" s="19" t="s">
        <v>18</v>
      </c>
      <c r="C145" s="19" t="s">
        <v>87</v>
      </c>
      <c r="D145" s="20">
        <v>0</v>
      </c>
      <c r="E145" s="14">
        <v>1797.8920000000001</v>
      </c>
      <c r="F145" s="15">
        <f>IF(E145&gt;500,1.8,2)</f>
        <v>1.8</v>
      </c>
      <c r="G145" s="14">
        <f>ROUNDUP(D145/50,0)*F145*E145</f>
        <v>0</v>
      </c>
      <c r="H145" s="10">
        <f>MIN(1,D145/462796.099463209)</f>
        <v>0</v>
      </c>
      <c r="I145" s="14">
        <v>0.61940506330444001</v>
      </c>
      <c r="J145" s="9">
        <f t="shared" si="16"/>
        <v>64.724112000000005</v>
      </c>
      <c r="K145" s="9">
        <f t="shared" si="17"/>
        <v>0</v>
      </c>
    </row>
    <row r="146" spans="1:11" x14ac:dyDescent="0.25">
      <c r="A146" s="23" t="s">
        <v>12</v>
      </c>
      <c r="B146" s="19" t="s">
        <v>21</v>
      </c>
      <c r="C146" s="19" t="s">
        <v>88</v>
      </c>
      <c r="D146" s="20">
        <v>0</v>
      </c>
      <c r="E146" s="14">
        <v>2005.36</v>
      </c>
      <c r="F146" s="15">
        <f>IF(E146&gt;500,1.8,2)</f>
        <v>1.8</v>
      </c>
      <c r="G146" s="14">
        <f>ROUNDUP(D146/50,0)*F146*E146</f>
        <v>0</v>
      </c>
      <c r="H146" s="10">
        <f>MIN(1,D146/462796.099463209)</f>
        <v>0</v>
      </c>
      <c r="I146" s="14">
        <v>0.61940506330444001</v>
      </c>
      <c r="J146" s="9">
        <f t="shared" si="16"/>
        <v>72.192959999999999</v>
      </c>
      <c r="K146" s="9">
        <f t="shared" si="17"/>
        <v>0</v>
      </c>
    </row>
    <row r="147" spans="1:11" x14ac:dyDescent="0.25">
      <c r="A147" s="18" t="s">
        <v>14</v>
      </c>
      <c r="B147" s="19" t="s">
        <v>23</v>
      </c>
      <c r="C147" s="19" t="s">
        <v>89</v>
      </c>
      <c r="D147" s="20">
        <v>0</v>
      </c>
      <c r="E147" s="9">
        <v>1317.6849999999999</v>
      </c>
      <c r="F147" s="9">
        <v>1.8</v>
      </c>
      <c r="G147" s="9">
        <f>ROUNDUP(D147/50,0)*E147*F147</f>
        <v>0</v>
      </c>
      <c r="H147" s="10">
        <f>MIN(1,D147/72174.5249333333)</f>
        <v>0</v>
      </c>
      <c r="I147" s="9">
        <v>9.6598191378778397E-2</v>
      </c>
      <c r="J147" s="9">
        <f t="shared" si="16"/>
        <v>47.436660000000003</v>
      </c>
      <c r="K147" s="9">
        <f t="shared" si="17"/>
        <v>0</v>
      </c>
    </row>
    <row r="148" spans="1:11" x14ac:dyDescent="0.25">
      <c r="A148" s="18" t="s">
        <v>16</v>
      </c>
      <c r="B148" s="19" t="s">
        <v>21</v>
      </c>
      <c r="C148" s="19" t="s">
        <v>86</v>
      </c>
      <c r="D148" s="20">
        <v>0</v>
      </c>
      <c r="E148" s="9">
        <v>1121.4580000000001</v>
      </c>
      <c r="F148" s="9">
        <v>1.8</v>
      </c>
      <c r="G148" s="9">
        <f>ROUNDUP(D148/50,0)*E148*F148</f>
        <v>0</v>
      </c>
      <c r="H148" s="10">
        <f>MIN(1,D148/25423.268)</f>
        <v>0</v>
      </c>
      <c r="I148" s="9">
        <v>3.4026433980776503E-2</v>
      </c>
      <c r="J148" s="9">
        <f t="shared" si="16"/>
        <v>40.372488000000004</v>
      </c>
      <c r="K148" s="9">
        <f t="shared" si="17"/>
        <v>0</v>
      </c>
    </row>
    <row r="149" spans="1:11" x14ac:dyDescent="0.25">
      <c r="A149" s="18" t="s">
        <v>14</v>
      </c>
      <c r="B149" s="19" t="s">
        <v>21</v>
      </c>
      <c r="C149" s="19" t="s">
        <v>86</v>
      </c>
      <c r="D149" s="20">
        <v>0</v>
      </c>
      <c r="E149" s="9">
        <v>1436.018</v>
      </c>
      <c r="F149" s="9">
        <v>1.8</v>
      </c>
      <c r="G149" s="9">
        <f>ROUNDUP(D149/50,0)*E149*F149</f>
        <v>0</v>
      </c>
      <c r="H149" s="10">
        <f>MIN(1,D149/72174.5249333333)</f>
        <v>0</v>
      </c>
      <c r="I149" s="9">
        <v>9.6598191378778397E-2</v>
      </c>
      <c r="J149" s="9">
        <f t="shared" si="16"/>
        <v>51.696648000000003</v>
      </c>
      <c r="K149" s="9">
        <f t="shared" si="17"/>
        <v>0</v>
      </c>
    </row>
    <row r="150" spans="1:11" x14ac:dyDescent="0.25">
      <c r="A150" s="18" t="s">
        <v>16</v>
      </c>
      <c r="B150" s="19" t="s">
        <v>21</v>
      </c>
      <c r="C150" s="19" t="s">
        <v>88</v>
      </c>
      <c r="D150" s="20">
        <v>0</v>
      </c>
      <c r="E150" s="9">
        <v>1121.3109999999999</v>
      </c>
      <c r="F150" s="9">
        <v>1.8</v>
      </c>
      <c r="G150" s="9">
        <f>ROUNDUP(D150/50,0)*E150*F150</f>
        <v>0</v>
      </c>
      <c r="H150" s="10">
        <f>MIN(1,D150/25423.268)</f>
        <v>0</v>
      </c>
      <c r="I150" s="9">
        <v>3.4026433980776503E-2</v>
      </c>
      <c r="J150" s="9">
        <f t="shared" si="16"/>
        <v>40.367196</v>
      </c>
      <c r="K150" s="9">
        <f t="shared" si="17"/>
        <v>0</v>
      </c>
    </row>
    <row r="151" spans="1:11" x14ac:dyDescent="0.25">
      <c r="A151" s="18" t="s">
        <v>14</v>
      </c>
      <c r="B151" s="19" t="s">
        <v>21</v>
      </c>
      <c r="C151" s="19" t="s">
        <v>88</v>
      </c>
      <c r="D151" s="20">
        <v>0</v>
      </c>
      <c r="E151" s="9">
        <v>1414.373</v>
      </c>
      <c r="F151" s="9">
        <v>1.8</v>
      </c>
      <c r="G151" s="9">
        <f>ROUNDUP(D151/50,0)*E151*F151</f>
        <v>0</v>
      </c>
      <c r="H151" s="10">
        <f>MIN(1,D151/72174.5249333333)</f>
        <v>0</v>
      </c>
      <c r="I151" s="9">
        <v>9.6598191378778397E-2</v>
      </c>
      <c r="J151" s="9">
        <f t="shared" si="16"/>
        <v>50.917428000000001</v>
      </c>
      <c r="K151" s="9">
        <f t="shared" si="17"/>
        <v>0</v>
      </c>
    </row>
    <row r="152" spans="1:11" x14ac:dyDescent="0.25">
      <c r="A152" s="23" t="s">
        <v>12</v>
      </c>
      <c r="B152" s="19" t="s">
        <v>23</v>
      </c>
      <c r="C152" s="19" t="s">
        <v>89</v>
      </c>
      <c r="D152" s="20">
        <v>0</v>
      </c>
      <c r="E152" s="14">
        <v>2082.2840000000001</v>
      </c>
      <c r="F152" s="15">
        <f>IF(E152&gt;500,1.8,2)</f>
        <v>1.8</v>
      </c>
      <c r="G152" s="14">
        <f>ROUNDUP(D152/50,0)*F152*E152</f>
        <v>0</v>
      </c>
      <c r="H152" s="10">
        <f>MIN(1,D152/462796.099463209)</f>
        <v>0</v>
      </c>
      <c r="I152" s="14">
        <v>0.61940506330444001</v>
      </c>
      <c r="J152" s="9">
        <f t="shared" si="16"/>
        <v>74.962224000000006</v>
      </c>
      <c r="K152" s="9">
        <f t="shared" si="17"/>
        <v>0</v>
      </c>
    </row>
    <row r="153" spans="1:11" x14ac:dyDescent="0.25">
      <c r="A153" s="18" t="s">
        <v>14</v>
      </c>
      <c r="B153" s="19" t="s">
        <v>28</v>
      </c>
      <c r="C153" s="19" t="s">
        <v>90</v>
      </c>
      <c r="D153" s="20">
        <v>0</v>
      </c>
      <c r="E153" s="9">
        <v>1269.3810000000001</v>
      </c>
      <c r="F153" s="9">
        <v>1.8</v>
      </c>
      <c r="G153" s="9">
        <f>ROUNDUP(D153/50,0)*E153*F153</f>
        <v>0</v>
      </c>
      <c r="H153" s="10">
        <f>MIN(1,D153/72174.5249333333)</f>
        <v>0</v>
      </c>
      <c r="I153" s="9">
        <v>9.6598191378778397E-2</v>
      </c>
      <c r="J153" s="9">
        <f t="shared" si="16"/>
        <v>45.697716</v>
      </c>
      <c r="K153" s="9">
        <f t="shared" si="17"/>
        <v>0</v>
      </c>
    </row>
    <row r="154" spans="1:11" x14ac:dyDescent="0.25">
      <c r="A154" s="18" t="s">
        <v>16</v>
      </c>
      <c r="B154" s="19" t="s">
        <v>23</v>
      </c>
      <c r="C154" s="19" t="s">
        <v>89</v>
      </c>
      <c r="D154" s="20">
        <v>0</v>
      </c>
      <c r="E154" s="9">
        <v>1173.2270000000001</v>
      </c>
      <c r="F154" s="9">
        <v>1.8</v>
      </c>
      <c r="G154" s="9">
        <f>ROUNDUP(D154/50,0)*E154*F154</f>
        <v>0</v>
      </c>
      <c r="H154" s="10">
        <f>MIN(1,D154/25423.268)</f>
        <v>0</v>
      </c>
      <c r="I154" s="9">
        <v>3.4026433980776503E-2</v>
      </c>
      <c r="J154" s="9">
        <f t="shared" si="16"/>
        <v>42.236172000000003</v>
      </c>
      <c r="K154" s="9">
        <f t="shared" si="17"/>
        <v>0</v>
      </c>
    </row>
    <row r="155" spans="1:11" x14ac:dyDescent="0.25">
      <c r="A155" s="23" t="s">
        <v>12</v>
      </c>
      <c r="B155" s="19" t="s">
        <v>28</v>
      </c>
      <c r="C155" s="19" t="s">
        <v>90</v>
      </c>
      <c r="D155" s="20">
        <v>0</v>
      </c>
      <c r="E155" s="14">
        <v>1977.2139999999999</v>
      </c>
      <c r="F155" s="15">
        <f>IF(E155&gt;500,1.8,2)</f>
        <v>1.8</v>
      </c>
      <c r="G155" s="14">
        <f>ROUNDUP(D155/50,0)*F155*E155</f>
        <v>0</v>
      </c>
      <c r="H155" s="10">
        <f>MIN(1,D155/462796.099463209)</f>
        <v>0</v>
      </c>
      <c r="I155" s="14">
        <v>0.61940506330444001</v>
      </c>
      <c r="J155" s="9">
        <f t="shared" si="16"/>
        <v>71.179704000000001</v>
      </c>
      <c r="K155" s="9">
        <f t="shared" si="17"/>
        <v>0</v>
      </c>
    </row>
    <row r="156" spans="1:11" x14ac:dyDescent="0.25">
      <c r="A156" s="18" t="s">
        <v>16</v>
      </c>
      <c r="B156" s="19" t="s">
        <v>28</v>
      </c>
      <c r="C156" s="19" t="s">
        <v>90</v>
      </c>
      <c r="D156" s="20">
        <v>0</v>
      </c>
      <c r="E156" s="9">
        <v>1068.1569999999999</v>
      </c>
      <c r="F156" s="9">
        <v>1.8</v>
      </c>
      <c r="G156" s="9">
        <f>ROUNDUP(D156/50,0)*E156*F156</f>
        <v>0</v>
      </c>
      <c r="H156" s="10">
        <f>MIN(1,D156/25423.268)</f>
        <v>0</v>
      </c>
      <c r="I156" s="9">
        <v>3.4026433980776503E-2</v>
      </c>
      <c r="J156" s="9">
        <f t="shared" si="16"/>
        <v>38.453651999999998</v>
      </c>
      <c r="K156" s="9">
        <f t="shared" si="17"/>
        <v>0</v>
      </c>
    </row>
    <row r="157" spans="1:11" x14ac:dyDescent="0.25">
      <c r="A157" s="23" t="s">
        <v>12</v>
      </c>
      <c r="B157" s="19" t="s">
        <v>23</v>
      </c>
      <c r="C157" s="19" t="s">
        <v>91</v>
      </c>
      <c r="D157" s="20">
        <v>0</v>
      </c>
      <c r="E157" s="14">
        <v>2338.2840000000001</v>
      </c>
      <c r="F157" s="15">
        <f>IF(E157&gt;500,1.8,2)</f>
        <v>1.8</v>
      </c>
      <c r="G157" s="14">
        <f>ROUNDUP(D157/50,0)*F157*E157</f>
        <v>0</v>
      </c>
      <c r="H157" s="10">
        <f>MIN(1,D157/462796.099463209)</f>
        <v>0</v>
      </c>
      <c r="I157" s="14">
        <v>0.61940506330444001</v>
      </c>
      <c r="J157" s="9">
        <f t="shared" si="16"/>
        <v>84.178224000000014</v>
      </c>
      <c r="K157" s="9">
        <f t="shared" si="17"/>
        <v>0</v>
      </c>
    </row>
    <row r="158" spans="1:11" x14ac:dyDescent="0.25">
      <c r="A158" s="18" t="s">
        <v>14</v>
      </c>
      <c r="B158" s="19" t="s">
        <v>18</v>
      </c>
      <c r="C158" s="19" t="s">
        <v>87</v>
      </c>
      <c r="D158" s="20">
        <v>0</v>
      </c>
      <c r="E158" s="9">
        <v>1449.616</v>
      </c>
      <c r="F158" s="9">
        <v>1.8</v>
      </c>
      <c r="G158" s="9">
        <f t="shared" ref="G158:G176" si="19">ROUNDUP(D158/50,0)*E158*F158</f>
        <v>0</v>
      </c>
      <c r="H158" s="10">
        <f>MIN(1,D158/72174.5249333333)</f>
        <v>0</v>
      </c>
      <c r="I158" s="9">
        <v>9.6598191378778397E-2</v>
      </c>
      <c r="J158" s="9">
        <f t="shared" si="16"/>
        <v>52.186176000000003</v>
      </c>
      <c r="K158" s="9">
        <f t="shared" si="17"/>
        <v>0</v>
      </c>
    </row>
    <row r="159" spans="1:11" x14ac:dyDescent="0.25">
      <c r="A159" s="18" t="s">
        <v>16</v>
      </c>
      <c r="B159" s="19" t="s">
        <v>23</v>
      </c>
      <c r="C159" s="19" t="s">
        <v>91</v>
      </c>
      <c r="D159" s="20">
        <v>0</v>
      </c>
      <c r="E159" s="9">
        <v>1429.2270000000001</v>
      </c>
      <c r="F159" s="9">
        <v>1.8</v>
      </c>
      <c r="G159" s="9">
        <f t="shared" si="19"/>
        <v>0</v>
      </c>
      <c r="H159" s="10">
        <f>MIN(1,D159/25423.268)</f>
        <v>0</v>
      </c>
      <c r="I159" s="9">
        <v>3.4026433980776503E-2</v>
      </c>
      <c r="J159" s="9">
        <f t="shared" si="16"/>
        <v>51.452171999999997</v>
      </c>
      <c r="K159" s="9">
        <f t="shared" si="17"/>
        <v>0</v>
      </c>
    </row>
    <row r="160" spans="1:11" x14ac:dyDescent="0.25">
      <c r="A160" s="9" t="s">
        <v>17</v>
      </c>
      <c r="B160" s="19" t="s">
        <v>18</v>
      </c>
      <c r="C160" s="19" t="s">
        <v>87</v>
      </c>
      <c r="D160" s="20">
        <v>0</v>
      </c>
      <c r="E160" s="9">
        <v>1664.6969999999999</v>
      </c>
      <c r="F160" s="9">
        <v>1.8</v>
      </c>
      <c r="G160" s="9">
        <f t="shared" si="19"/>
        <v>0</v>
      </c>
      <c r="H160" s="10">
        <f t="shared" ref="H160:H165" si="20">MIN(1,D160/7963.86753233233)</f>
        <v>0</v>
      </c>
      <c r="I160" s="9">
        <v>1.0658819032256401E-2</v>
      </c>
      <c r="J160" s="9">
        <f t="shared" si="16"/>
        <v>59.929091999999997</v>
      </c>
      <c r="K160" s="9">
        <f t="shared" si="17"/>
        <v>0</v>
      </c>
    </row>
    <row r="161" spans="1:11" x14ac:dyDescent="0.25">
      <c r="A161" s="9" t="s">
        <v>17</v>
      </c>
      <c r="B161" s="19" t="s">
        <v>21</v>
      </c>
      <c r="C161" s="19" t="s">
        <v>86</v>
      </c>
      <c r="D161" s="20">
        <v>0</v>
      </c>
      <c r="E161" s="9">
        <v>1974.8589999999999</v>
      </c>
      <c r="F161" s="9">
        <v>1.8</v>
      </c>
      <c r="G161" s="9">
        <f t="shared" si="19"/>
        <v>0</v>
      </c>
      <c r="H161" s="10">
        <f t="shared" si="20"/>
        <v>0</v>
      </c>
      <c r="I161" s="9">
        <v>1.0658819032256401E-2</v>
      </c>
      <c r="J161" s="9">
        <f t="shared" si="16"/>
        <v>71.094924000000006</v>
      </c>
      <c r="K161" s="9">
        <f t="shared" si="17"/>
        <v>0</v>
      </c>
    </row>
    <row r="162" spans="1:11" x14ac:dyDescent="0.25">
      <c r="A162" s="9" t="s">
        <v>17</v>
      </c>
      <c r="B162" s="19" t="s">
        <v>21</v>
      </c>
      <c r="C162" s="19" t="s">
        <v>88</v>
      </c>
      <c r="D162" s="20">
        <v>0</v>
      </c>
      <c r="E162" s="9">
        <v>1973.98</v>
      </c>
      <c r="F162" s="9">
        <v>1.8</v>
      </c>
      <c r="G162" s="9">
        <f t="shared" si="19"/>
        <v>0</v>
      </c>
      <c r="H162" s="10">
        <f t="shared" si="20"/>
        <v>0</v>
      </c>
      <c r="I162" s="9">
        <v>1.0658819032256401E-2</v>
      </c>
      <c r="J162" s="9">
        <f t="shared" si="16"/>
        <v>71.063280000000006</v>
      </c>
      <c r="K162" s="9">
        <f t="shared" si="17"/>
        <v>0</v>
      </c>
    </row>
    <row r="163" spans="1:11" x14ac:dyDescent="0.25">
      <c r="A163" s="9" t="s">
        <v>17</v>
      </c>
      <c r="B163" s="19" t="s">
        <v>23</v>
      </c>
      <c r="C163" s="19" t="s">
        <v>89</v>
      </c>
      <c r="D163" s="20">
        <v>0</v>
      </c>
      <c r="E163" s="9">
        <v>1949.0889999999999</v>
      </c>
      <c r="F163" s="9">
        <v>1.8</v>
      </c>
      <c r="G163" s="9">
        <f t="shared" si="19"/>
        <v>0</v>
      </c>
      <c r="H163" s="10">
        <f t="shared" si="20"/>
        <v>0</v>
      </c>
      <c r="I163" s="9">
        <v>1.0658819032256401E-2</v>
      </c>
      <c r="J163" s="9">
        <f t="shared" si="16"/>
        <v>70.167203999999998</v>
      </c>
      <c r="K163" s="9">
        <f t="shared" si="17"/>
        <v>0</v>
      </c>
    </row>
    <row r="164" spans="1:11" x14ac:dyDescent="0.25">
      <c r="A164" s="9" t="s">
        <v>17</v>
      </c>
      <c r="B164" s="19" t="s">
        <v>28</v>
      </c>
      <c r="C164" s="19" t="s">
        <v>90</v>
      </c>
      <c r="D164" s="20">
        <v>0</v>
      </c>
      <c r="E164" s="9">
        <v>1844.019</v>
      </c>
      <c r="F164" s="9">
        <v>1.8</v>
      </c>
      <c r="G164" s="9">
        <f t="shared" si="19"/>
        <v>0</v>
      </c>
      <c r="H164" s="10">
        <f t="shared" si="20"/>
        <v>0</v>
      </c>
      <c r="I164" s="9">
        <v>1.0658819032256401E-2</v>
      </c>
      <c r="J164" s="9">
        <f t="shared" si="16"/>
        <v>66.384683999999993</v>
      </c>
      <c r="K164" s="9">
        <f t="shared" si="17"/>
        <v>0</v>
      </c>
    </row>
    <row r="165" spans="1:11" x14ac:dyDescent="0.25">
      <c r="A165" s="9" t="s">
        <v>17</v>
      </c>
      <c r="B165" s="19" t="s">
        <v>23</v>
      </c>
      <c r="C165" s="19" t="s">
        <v>91</v>
      </c>
      <c r="D165" s="20">
        <v>0</v>
      </c>
      <c r="E165" s="9">
        <v>2205.0889999999999</v>
      </c>
      <c r="F165" s="9">
        <v>1.8</v>
      </c>
      <c r="G165" s="9">
        <f t="shared" si="19"/>
        <v>0</v>
      </c>
      <c r="H165" s="10">
        <f t="shared" si="20"/>
        <v>0</v>
      </c>
      <c r="I165" s="9">
        <v>1.0658819032256401E-2</v>
      </c>
      <c r="J165" s="9">
        <f t="shared" si="16"/>
        <v>79.383203999999992</v>
      </c>
      <c r="K165" s="9">
        <f t="shared" si="17"/>
        <v>0</v>
      </c>
    </row>
    <row r="166" spans="1:11" x14ac:dyDescent="0.25">
      <c r="A166" s="18" t="s">
        <v>15</v>
      </c>
      <c r="B166" s="19" t="s">
        <v>18</v>
      </c>
      <c r="C166" s="19" t="s">
        <v>84</v>
      </c>
      <c r="D166" s="20">
        <v>0</v>
      </c>
      <c r="E166" s="9">
        <v>580.09299999999996</v>
      </c>
      <c r="F166" s="9">
        <v>1.8</v>
      </c>
      <c r="G166" s="9">
        <f t="shared" si="19"/>
        <v>0</v>
      </c>
      <c r="H166" s="10">
        <f t="shared" ref="H166:H171" si="21">MIN(1,D166/69102.6422666666)</f>
        <v>0</v>
      </c>
      <c r="I166" s="9">
        <v>9.2486791823299205E-2</v>
      </c>
      <c r="J166" s="9">
        <f t="shared" si="16"/>
        <v>20.883348000000002</v>
      </c>
      <c r="K166" s="9">
        <f t="shared" si="17"/>
        <v>0</v>
      </c>
    </row>
    <row r="167" spans="1:11" x14ac:dyDescent="0.25">
      <c r="A167" s="18" t="s">
        <v>15</v>
      </c>
      <c r="B167" s="19" t="s">
        <v>18</v>
      </c>
      <c r="C167" s="19" t="s">
        <v>83</v>
      </c>
      <c r="D167" s="20">
        <v>0</v>
      </c>
      <c r="E167" s="9">
        <v>670.16099999999994</v>
      </c>
      <c r="F167" s="9">
        <v>1.8</v>
      </c>
      <c r="G167" s="9">
        <f t="shared" si="19"/>
        <v>0</v>
      </c>
      <c r="H167" s="10">
        <f t="shared" si="21"/>
        <v>0</v>
      </c>
      <c r="I167" s="9">
        <v>9.2486791823299205E-2</v>
      </c>
      <c r="J167" s="9">
        <f t="shared" si="16"/>
        <v>24.125796000000001</v>
      </c>
      <c r="K167" s="9">
        <f t="shared" si="17"/>
        <v>0</v>
      </c>
    </row>
    <row r="168" spans="1:11" x14ac:dyDescent="0.25">
      <c r="A168" s="18" t="s">
        <v>15</v>
      </c>
      <c r="B168" s="19" t="s">
        <v>23</v>
      </c>
      <c r="C168" s="19" t="s">
        <v>82</v>
      </c>
      <c r="D168" s="20">
        <v>0</v>
      </c>
      <c r="E168" s="9">
        <v>815.34100000000001</v>
      </c>
      <c r="F168" s="9">
        <v>1.8</v>
      </c>
      <c r="G168" s="9">
        <f t="shared" si="19"/>
        <v>0</v>
      </c>
      <c r="H168" s="10">
        <f t="shared" si="21"/>
        <v>0</v>
      </c>
      <c r="I168" s="9">
        <v>9.2486791823299205E-2</v>
      </c>
      <c r="J168" s="9">
        <f t="shared" si="16"/>
        <v>29.352276000000003</v>
      </c>
      <c r="K168" s="9">
        <f t="shared" si="17"/>
        <v>0</v>
      </c>
    </row>
    <row r="169" spans="1:11" x14ac:dyDescent="0.25">
      <c r="A169" s="18" t="s">
        <v>15</v>
      </c>
      <c r="B169" s="19" t="s">
        <v>23</v>
      </c>
      <c r="C169" s="19" t="s">
        <v>75</v>
      </c>
      <c r="D169" s="20">
        <v>0</v>
      </c>
      <c r="E169" s="9">
        <v>849.10599999999999</v>
      </c>
      <c r="F169" s="9">
        <v>1.8</v>
      </c>
      <c r="G169" s="9">
        <f t="shared" si="19"/>
        <v>0</v>
      </c>
      <c r="H169" s="10">
        <f t="shared" si="21"/>
        <v>0</v>
      </c>
      <c r="I169" s="9">
        <v>9.2486791823299205E-2</v>
      </c>
      <c r="J169" s="9">
        <f t="shared" si="16"/>
        <v>30.567816000000004</v>
      </c>
      <c r="K169" s="9">
        <f t="shared" si="17"/>
        <v>0</v>
      </c>
    </row>
    <row r="170" spans="1:11" x14ac:dyDescent="0.25">
      <c r="A170" s="18" t="s">
        <v>15</v>
      </c>
      <c r="B170" s="19" t="s">
        <v>23</v>
      </c>
      <c r="C170" s="19" t="s">
        <v>69</v>
      </c>
      <c r="D170" s="20">
        <v>0</v>
      </c>
      <c r="E170" s="9">
        <v>904.88599999999997</v>
      </c>
      <c r="F170" s="9">
        <v>1.8</v>
      </c>
      <c r="G170" s="9">
        <f t="shared" si="19"/>
        <v>0</v>
      </c>
      <c r="H170" s="10">
        <f t="shared" si="21"/>
        <v>0</v>
      </c>
      <c r="I170" s="9">
        <v>9.2486791823299205E-2</v>
      </c>
      <c r="J170" s="9">
        <f t="shared" si="16"/>
        <v>32.575896</v>
      </c>
      <c r="K170" s="9">
        <f t="shared" si="17"/>
        <v>0</v>
      </c>
    </row>
    <row r="171" spans="1:11" x14ac:dyDescent="0.25">
      <c r="A171" s="18" t="s">
        <v>15</v>
      </c>
      <c r="B171" s="19" t="s">
        <v>23</v>
      </c>
      <c r="C171" s="19" t="s">
        <v>85</v>
      </c>
      <c r="D171" s="20">
        <v>0</v>
      </c>
      <c r="E171" s="9">
        <v>913.39700000000005</v>
      </c>
      <c r="F171" s="9">
        <v>1.8</v>
      </c>
      <c r="G171" s="9">
        <f t="shared" si="19"/>
        <v>0</v>
      </c>
      <c r="H171" s="10">
        <f t="shared" si="21"/>
        <v>0</v>
      </c>
      <c r="I171" s="9">
        <v>9.2486791823299205E-2</v>
      </c>
      <c r="J171" s="9">
        <f t="shared" si="16"/>
        <v>32.882292</v>
      </c>
      <c r="K171" s="9">
        <f t="shared" si="17"/>
        <v>0</v>
      </c>
    </row>
    <row r="172" spans="1:11" x14ac:dyDescent="0.25">
      <c r="A172" s="18" t="s">
        <v>16</v>
      </c>
      <c r="B172" s="19" t="s">
        <v>18</v>
      </c>
      <c r="C172" s="19" t="s">
        <v>84</v>
      </c>
      <c r="D172" s="20">
        <v>0</v>
      </c>
      <c r="E172" s="9">
        <v>890.20899999999995</v>
      </c>
      <c r="F172" s="9">
        <v>1.8</v>
      </c>
      <c r="G172" s="9">
        <f t="shared" si="19"/>
        <v>0</v>
      </c>
      <c r="H172" s="10">
        <f>MIN(1,D172/25423.268)</f>
        <v>0</v>
      </c>
      <c r="I172" s="9">
        <v>3.4026433980776503E-2</v>
      </c>
      <c r="J172" s="9">
        <f t="shared" si="16"/>
        <v>32.047523999999996</v>
      </c>
      <c r="K172" s="9">
        <f t="shared" si="17"/>
        <v>0</v>
      </c>
    </row>
    <row r="173" spans="1:11" x14ac:dyDescent="0.25">
      <c r="A173" s="18" t="s">
        <v>14</v>
      </c>
      <c r="B173" s="19" t="s">
        <v>23</v>
      </c>
      <c r="C173" s="19" t="s">
        <v>85</v>
      </c>
      <c r="D173" s="20">
        <v>0</v>
      </c>
      <c r="E173" s="9">
        <v>1233.0719999999999</v>
      </c>
      <c r="F173" s="9">
        <v>1.8</v>
      </c>
      <c r="G173" s="9">
        <f t="shared" si="19"/>
        <v>0</v>
      </c>
      <c r="H173" s="10">
        <f>MIN(1,D173/72174.5249333333)</f>
        <v>0</v>
      </c>
      <c r="I173" s="9">
        <v>9.6598191378778397E-2</v>
      </c>
      <c r="J173" s="9">
        <f t="shared" si="16"/>
        <v>44.390591999999998</v>
      </c>
      <c r="K173" s="9">
        <f t="shared" si="17"/>
        <v>0</v>
      </c>
    </row>
    <row r="174" spans="1:11" x14ac:dyDescent="0.25">
      <c r="A174" s="18" t="s">
        <v>14</v>
      </c>
      <c r="B174" s="19" t="s">
        <v>23</v>
      </c>
      <c r="C174" s="19" t="s">
        <v>82</v>
      </c>
      <c r="D174" s="20">
        <v>0</v>
      </c>
      <c r="E174" s="9">
        <v>1274.1110000000001</v>
      </c>
      <c r="F174" s="9">
        <v>1.8</v>
      </c>
      <c r="G174" s="9">
        <f t="shared" si="19"/>
        <v>0</v>
      </c>
      <c r="H174" s="10">
        <f>MIN(1,D174/72174.5249333333)</f>
        <v>0</v>
      </c>
      <c r="I174" s="9">
        <v>9.6598191378778397E-2</v>
      </c>
      <c r="J174" s="9">
        <f t="shared" si="16"/>
        <v>45.867996000000005</v>
      </c>
      <c r="K174" s="9">
        <f t="shared" si="17"/>
        <v>0</v>
      </c>
    </row>
    <row r="175" spans="1:11" x14ac:dyDescent="0.25">
      <c r="A175" s="18" t="s">
        <v>16</v>
      </c>
      <c r="B175" s="19" t="s">
        <v>18</v>
      </c>
      <c r="C175" s="19" t="s">
        <v>83</v>
      </c>
      <c r="D175" s="20">
        <v>0</v>
      </c>
      <c r="E175" s="9">
        <v>980.27700000000004</v>
      </c>
      <c r="F175" s="9">
        <v>1.8</v>
      </c>
      <c r="G175" s="9">
        <f t="shared" si="19"/>
        <v>0</v>
      </c>
      <c r="H175" s="10">
        <f>MIN(1,D175/25423.268)</f>
        <v>0</v>
      </c>
      <c r="I175" s="9">
        <v>3.4026433980776503E-2</v>
      </c>
      <c r="J175" s="9">
        <f t="shared" si="16"/>
        <v>35.289972000000006</v>
      </c>
      <c r="K175" s="9">
        <f t="shared" si="17"/>
        <v>0</v>
      </c>
    </row>
    <row r="176" spans="1:11" x14ac:dyDescent="0.25">
      <c r="A176" s="18" t="s">
        <v>14</v>
      </c>
      <c r="B176" s="19" t="s">
        <v>23</v>
      </c>
      <c r="C176" s="19" t="s">
        <v>75</v>
      </c>
      <c r="D176" s="20">
        <v>0</v>
      </c>
      <c r="E176" s="9">
        <v>1379.9010000000001</v>
      </c>
      <c r="F176" s="9">
        <v>1.8</v>
      </c>
      <c r="G176" s="9">
        <f t="shared" si="19"/>
        <v>0</v>
      </c>
      <c r="H176" s="10">
        <f>MIN(1,D176/72174.5249333333)</f>
        <v>0</v>
      </c>
      <c r="I176" s="9">
        <v>9.6598191378778397E-2</v>
      </c>
      <c r="J176" s="9">
        <f t="shared" si="16"/>
        <v>49.676436000000002</v>
      </c>
      <c r="K176" s="9">
        <f t="shared" si="17"/>
        <v>0</v>
      </c>
    </row>
    <row r="177" spans="1:11" x14ac:dyDescent="0.25">
      <c r="A177" s="23" t="s">
        <v>12</v>
      </c>
      <c r="B177" s="19" t="s">
        <v>18</v>
      </c>
      <c r="C177" s="19" t="s">
        <v>84</v>
      </c>
      <c r="D177" s="20">
        <v>0</v>
      </c>
      <c r="E177" s="14">
        <v>1799.2660000000001</v>
      </c>
      <c r="F177" s="15">
        <f>IF(E177&gt;500,1.8,2)</f>
        <v>1.8</v>
      </c>
      <c r="G177" s="14">
        <f>ROUNDUP(D177/50,0)*F177*E177</f>
        <v>0</v>
      </c>
      <c r="H177" s="10">
        <f>MIN(1,D177/462796.099463209)</f>
        <v>0</v>
      </c>
      <c r="I177" s="14">
        <v>0.61940506330444001</v>
      </c>
      <c r="J177" s="9">
        <f t="shared" si="16"/>
        <v>64.773576000000006</v>
      </c>
      <c r="K177" s="9">
        <f t="shared" si="17"/>
        <v>0</v>
      </c>
    </row>
    <row r="178" spans="1:11" x14ac:dyDescent="0.25">
      <c r="A178" s="23" t="s">
        <v>12</v>
      </c>
      <c r="B178" s="19" t="s">
        <v>18</v>
      </c>
      <c r="C178" s="19" t="s">
        <v>83</v>
      </c>
      <c r="D178" s="20">
        <v>0</v>
      </c>
      <c r="E178" s="14">
        <v>1889.3340000000001</v>
      </c>
      <c r="F178" s="15">
        <f>IF(E178&gt;500,1.8,2)</f>
        <v>1.8</v>
      </c>
      <c r="G178" s="14">
        <f>ROUNDUP(D178/50,0)*F178*E178</f>
        <v>0</v>
      </c>
      <c r="H178" s="10">
        <f>MIN(1,D178/462796.099463209)</f>
        <v>0</v>
      </c>
      <c r="I178" s="14">
        <v>0.61940506330444001</v>
      </c>
      <c r="J178" s="9">
        <f t="shared" si="16"/>
        <v>68.016024000000002</v>
      </c>
      <c r="K178" s="9">
        <f t="shared" si="17"/>
        <v>0</v>
      </c>
    </row>
    <row r="179" spans="1:11" x14ac:dyDescent="0.25">
      <c r="A179" s="23" t="s">
        <v>12</v>
      </c>
      <c r="B179" s="19" t="s">
        <v>23</v>
      </c>
      <c r="C179" s="19" t="s">
        <v>82</v>
      </c>
      <c r="D179" s="20">
        <v>0</v>
      </c>
      <c r="E179" s="14">
        <v>2034.5139999999999</v>
      </c>
      <c r="F179" s="15">
        <f>IF(E179&gt;500,1.8,2)</f>
        <v>1.8</v>
      </c>
      <c r="G179" s="14">
        <f>ROUNDUP(D179/50,0)*F179*E179</f>
        <v>0</v>
      </c>
      <c r="H179" s="10">
        <f>MIN(1,D179/462796.099463209)</f>
        <v>0</v>
      </c>
      <c r="I179" s="14">
        <v>0.61940506330444001</v>
      </c>
      <c r="J179" s="9">
        <f t="shared" si="16"/>
        <v>73.242503999999997</v>
      </c>
      <c r="K179" s="9">
        <f t="shared" si="17"/>
        <v>0</v>
      </c>
    </row>
    <row r="180" spans="1:11" x14ac:dyDescent="0.25">
      <c r="A180" s="23" t="s">
        <v>12</v>
      </c>
      <c r="B180" s="19" t="s">
        <v>23</v>
      </c>
      <c r="C180" s="19" t="s">
        <v>69</v>
      </c>
      <c r="D180" s="20">
        <v>0</v>
      </c>
      <c r="E180" s="14">
        <v>2143.83</v>
      </c>
      <c r="F180" s="15">
        <f>IF(E180&gt;500,1.8,2)</f>
        <v>1.8</v>
      </c>
      <c r="G180" s="14">
        <f>ROUNDUP(D180/50,0)*F180*E180</f>
        <v>0</v>
      </c>
      <c r="H180" s="10">
        <f>MIN(1,D180/462796.099463209)</f>
        <v>0</v>
      </c>
      <c r="I180" s="14">
        <v>0.61940506330444001</v>
      </c>
      <c r="J180" s="9">
        <f t="shared" si="16"/>
        <v>77.177880000000002</v>
      </c>
      <c r="K180" s="9">
        <f t="shared" si="17"/>
        <v>0</v>
      </c>
    </row>
    <row r="181" spans="1:11" x14ac:dyDescent="0.25">
      <c r="A181" s="18" t="s">
        <v>16</v>
      </c>
      <c r="B181" s="19" t="s">
        <v>23</v>
      </c>
      <c r="C181" s="19" t="s">
        <v>82</v>
      </c>
      <c r="D181" s="20">
        <v>0</v>
      </c>
      <c r="E181" s="9">
        <v>1125.4570000000001</v>
      </c>
      <c r="F181" s="9">
        <v>1.8</v>
      </c>
      <c r="G181" s="9">
        <f>ROUNDUP(D181/50,0)*E181*F181</f>
        <v>0</v>
      </c>
      <c r="H181" s="10">
        <f>MIN(1,D181/25423.268)</f>
        <v>0</v>
      </c>
      <c r="I181" s="9">
        <v>3.4026433980776503E-2</v>
      </c>
      <c r="J181" s="9">
        <f t="shared" si="16"/>
        <v>40.516452000000001</v>
      </c>
      <c r="K181" s="9">
        <f t="shared" si="17"/>
        <v>0</v>
      </c>
    </row>
    <row r="182" spans="1:11" x14ac:dyDescent="0.25">
      <c r="A182" s="18" t="s">
        <v>16</v>
      </c>
      <c r="B182" s="19" t="s">
        <v>23</v>
      </c>
      <c r="C182" s="19" t="s">
        <v>75</v>
      </c>
      <c r="D182" s="20">
        <v>0</v>
      </c>
      <c r="E182" s="9">
        <v>1178.9929999999999</v>
      </c>
      <c r="F182" s="9">
        <v>1.8</v>
      </c>
      <c r="G182" s="9">
        <f>ROUNDUP(D182/50,0)*E182*F182</f>
        <v>0</v>
      </c>
      <c r="H182" s="10">
        <f>MIN(1,D182/25423.268)</f>
        <v>0</v>
      </c>
      <c r="I182" s="9">
        <v>3.4026433980776503E-2</v>
      </c>
      <c r="J182" s="9">
        <f t="shared" si="16"/>
        <v>42.443747999999999</v>
      </c>
      <c r="K182" s="9">
        <f t="shared" si="17"/>
        <v>0</v>
      </c>
    </row>
    <row r="183" spans="1:11" x14ac:dyDescent="0.25">
      <c r="A183" s="23" t="s">
        <v>12</v>
      </c>
      <c r="B183" s="19" t="s">
        <v>23</v>
      </c>
      <c r="C183" s="19" t="s">
        <v>85</v>
      </c>
      <c r="D183" s="20">
        <v>0</v>
      </c>
      <c r="E183" s="14">
        <v>2119.098</v>
      </c>
      <c r="F183" s="15">
        <f>IF(E183&gt;500,1.8,2)</f>
        <v>1.8</v>
      </c>
      <c r="G183" s="14">
        <f>ROUNDUP(D183/50,0)*F183*E183</f>
        <v>0</v>
      </c>
      <c r="H183" s="10">
        <f>MIN(1,D183/462796.099463209)</f>
        <v>0</v>
      </c>
      <c r="I183" s="14">
        <v>0.61940506330444001</v>
      </c>
      <c r="J183" s="9">
        <f t="shared" si="16"/>
        <v>76.287528000000009</v>
      </c>
      <c r="K183" s="9">
        <f t="shared" si="17"/>
        <v>0</v>
      </c>
    </row>
    <row r="184" spans="1:11" x14ac:dyDescent="0.25">
      <c r="A184" s="18" t="s">
        <v>16</v>
      </c>
      <c r="B184" s="19" t="s">
        <v>23</v>
      </c>
      <c r="C184" s="19" t="s">
        <v>69</v>
      </c>
      <c r="D184" s="20">
        <v>0</v>
      </c>
      <c r="E184" s="9">
        <v>1234.7729999999999</v>
      </c>
      <c r="F184" s="9">
        <v>1.8</v>
      </c>
      <c r="G184" s="9">
        <f t="shared" ref="G184:G199" si="22">ROUNDUP(D184/50,0)*E184*F184</f>
        <v>0</v>
      </c>
      <c r="H184" s="10">
        <f>MIN(1,D184/25423.268)</f>
        <v>0</v>
      </c>
      <c r="I184" s="9">
        <v>3.4026433980776503E-2</v>
      </c>
      <c r="J184" s="9">
        <f t="shared" si="16"/>
        <v>44.451827999999999</v>
      </c>
      <c r="K184" s="9">
        <f t="shared" si="17"/>
        <v>0</v>
      </c>
    </row>
    <row r="185" spans="1:11" x14ac:dyDescent="0.25">
      <c r="A185" s="18" t="s">
        <v>14</v>
      </c>
      <c r="B185" s="19" t="s">
        <v>18</v>
      </c>
      <c r="C185" s="19" t="s">
        <v>83</v>
      </c>
      <c r="D185" s="20">
        <v>0</v>
      </c>
      <c r="E185" s="9">
        <v>1418.2460000000001</v>
      </c>
      <c r="F185" s="9">
        <v>1.8</v>
      </c>
      <c r="G185" s="9">
        <f t="shared" si="22"/>
        <v>0</v>
      </c>
      <c r="H185" s="10">
        <f>MIN(1,D185/72174.5249333333)</f>
        <v>0</v>
      </c>
      <c r="I185" s="9">
        <v>9.6598191378778397E-2</v>
      </c>
      <c r="J185" s="9">
        <f t="shared" si="16"/>
        <v>51.05685600000001</v>
      </c>
      <c r="K185" s="9">
        <f t="shared" si="17"/>
        <v>0</v>
      </c>
    </row>
    <row r="186" spans="1:11" x14ac:dyDescent="0.25">
      <c r="A186" s="18" t="s">
        <v>16</v>
      </c>
      <c r="B186" s="19" t="s">
        <v>23</v>
      </c>
      <c r="C186" s="19" t="s">
        <v>85</v>
      </c>
      <c r="D186" s="20">
        <v>0</v>
      </c>
      <c r="E186" s="9">
        <v>1210.0409999999999</v>
      </c>
      <c r="F186" s="9">
        <v>1.8</v>
      </c>
      <c r="G186" s="9">
        <f t="shared" si="22"/>
        <v>0</v>
      </c>
      <c r="H186" s="10">
        <f>MIN(1,D186/25423.268)</f>
        <v>0</v>
      </c>
      <c r="I186" s="9">
        <v>3.4026433980776503E-2</v>
      </c>
      <c r="J186" s="9">
        <f t="shared" si="16"/>
        <v>43.561475999999999</v>
      </c>
      <c r="K186" s="9">
        <f t="shared" si="17"/>
        <v>0</v>
      </c>
    </row>
    <row r="187" spans="1:11" x14ac:dyDescent="0.25">
      <c r="A187" s="18" t="s">
        <v>14</v>
      </c>
      <c r="B187" s="19" t="s">
        <v>18</v>
      </c>
      <c r="C187" s="19" t="s">
        <v>84</v>
      </c>
      <c r="D187" s="20">
        <v>0</v>
      </c>
      <c r="E187" s="9">
        <v>1451.558</v>
      </c>
      <c r="F187" s="9">
        <v>1.8</v>
      </c>
      <c r="G187" s="9">
        <f t="shared" si="22"/>
        <v>0</v>
      </c>
      <c r="H187" s="10">
        <f>MIN(1,D187/72174.5249333333)</f>
        <v>0</v>
      </c>
      <c r="I187" s="9">
        <v>9.6598191378778397E-2</v>
      </c>
      <c r="J187" s="9">
        <f t="shared" si="16"/>
        <v>52.256087999999998</v>
      </c>
      <c r="K187" s="9">
        <f t="shared" si="17"/>
        <v>0</v>
      </c>
    </row>
    <row r="188" spans="1:11" x14ac:dyDescent="0.25">
      <c r="A188" s="9" t="s">
        <v>17</v>
      </c>
      <c r="B188" s="19" t="s">
        <v>18</v>
      </c>
      <c r="C188" s="19" t="s">
        <v>84</v>
      </c>
      <c r="D188" s="20">
        <v>0</v>
      </c>
      <c r="E188" s="9">
        <v>1666.0709999999999</v>
      </c>
      <c r="F188" s="9">
        <v>1.8</v>
      </c>
      <c r="G188" s="9">
        <f t="shared" si="22"/>
        <v>0</v>
      </c>
      <c r="H188" s="10">
        <f t="shared" ref="H188:H193" si="23">MIN(1,D188/7963.86753233233)</f>
        <v>0</v>
      </c>
      <c r="I188" s="9">
        <v>1.0658819032256401E-2</v>
      </c>
      <c r="J188" s="9">
        <f t="shared" si="16"/>
        <v>59.978555999999998</v>
      </c>
      <c r="K188" s="9">
        <f t="shared" si="17"/>
        <v>0</v>
      </c>
    </row>
    <row r="189" spans="1:11" x14ac:dyDescent="0.25">
      <c r="A189" s="9" t="s">
        <v>17</v>
      </c>
      <c r="B189" s="19" t="s">
        <v>18</v>
      </c>
      <c r="C189" s="19" t="s">
        <v>83</v>
      </c>
      <c r="D189" s="20">
        <v>0</v>
      </c>
      <c r="E189" s="9">
        <v>1756.1389999999999</v>
      </c>
      <c r="F189" s="9">
        <v>1.8</v>
      </c>
      <c r="G189" s="9">
        <f t="shared" si="22"/>
        <v>0</v>
      </c>
      <c r="H189" s="10">
        <f t="shared" si="23"/>
        <v>0</v>
      </c>
      <c r="I189" s="9">
        <v>1.0658819032256401E-2</v>
      </c>
      <c r="J189" s="9">
        <f t="shared" si="16"/>
        <v>63.221003999999994</v>
      </c>
      <c r="K189" s="9">
        <f t="shared" si="17"/>
        <v>0</v>
      </c>
    </row>
    <row r="190" spans="1:11" x14ac:dyDescent="0.25">
      <c r="A190" s="9" t="s">
        <v>17</v>
      </c>
      <c r="B190" s="19" t="s">
        <v>23</v>
      </c>
      <c r="C190" s="19" t="s">
        <v>82</v>
      </c>
      <c r="D190" s="20">
        <v>0</v>
      </c>
      <c r="E190" s="9">
        <v>1901.319</v>
      </c>
      <c r="F190" s="9">
        <v>1.8</v>
      </c>
      <c r="G190" s="9">
        <f t="shared" si="22"/>
        <v>0</v>
      </c>
      <c r="H190" s="10">
        <f t="shared" si="23"/>
        <v>0</v>
      </c>
      <c r="I190" s="9">
        <v>1.0658819032256401E-2</v>
      </c>
      <c r="J190" s="9">
        <f t="shared" si="16"/>
        <v>68.447484000000003</v>
      </c>
      <c r="K190" s="9">
        <f t="shared" si="17"/>
        <v>0</v>
      </c>
    </row>
    <row r="191" spans="1:11" x14ac:dyDescent="0.25">
      <c r="A191" s="9" t="s">
        <v>17</v>
      </c>
      <c r="B191" s="19" t="s">
        <v>23</v>
      </c>
      <c r="C191" s="19" t="s">
        <v>75</v>
      </c>
      <c r="D191" s="20">
        <v>0</v>
      </c>
      <c r="E191" s="9">
        <v>1954.855</v>
      </c>
      <c r="F191" s="9">
        <v>1.8</v>
      </c>
      <c r="G191" s="9">
        <f t="shared" si="22"/>
        <v>0</v>
      </c>
      <c r="H191" s="10">
        <f t="shared" si="23"/>
        <v>0</v>
      </c>
      <c r="I191" s="9">
        <v>1.0658819032256401E-2</v>
      </c>
      <c r="J191" s="9">
        <f t="shared" si="16"/>
        <v>70.374780000000001</v>
      </c>
      <c r="K191" s="9">
        <f t="shared" si="17"/>
        <v>0</v>
      </c>
    </row>
    <row r="192" spans="1:11" x14ac:dyDescent="0.25">
      <c r="A192" s="9" t="s">
        <v>17</v>
      </c>
      <c r="B192" s="19" t="s">
        <v>23</v>
      </c>
      <c r="C192" s="19" t="s">
        <v>69</v>
      </c>
      <c r="D192" s="20">
        <v>0</v>
      </c>
      <c r="E192" s="9">
        <v>2010.635</v>
      </c>
      <c r="F192" s="9">
        <v>1.8</v>
      </c>
      <c r="G192" s="9">
        <f t="shared" si="22"/>
        <v>0</v>
      </c>
      <c r="H192" s="10">
        <f t="shared" si="23"/>
        <v>0</v>
      </c>
      <c r="I192" s="9">
        <v>1.0658819032256401E-2</v>
      </c>
      <c r="J192" s="9">
        <f t="shared" si="16"/>
        <v>72.382859999999994</v>
      </c>
      <c r="K192" s="9">
        <f t="shared" si="17"/>
        <v>0</v>
      </c>
    </row>
    <row r="193" spans="1:11" x14ac:dyDescent="0.25">
      <c r="A193" s="9" t="s">
        <v>17</v>
      </c>
      <c r="B193" s="19" t="s">
        <v>23</v>
      </c>
      <c r="C193" s="19" t="s">
        <v>85</v>
      </c>
      <c r="D193" s="20">
        <v>0</v>
      </c>
      <c r="E193" s="9">
        <v>1985.903</v>
      </c>
      <c r="F193" s="9">
        <v>1.8</v>
      </c>
      <c r="G193" s="9">
        <f t="shared" si="22"/>
        <v>0</v>
      </c>
      <c r="H193" s="10">
        <f t="shared" si="23"/>
        <v>0</v>
      </c>
      <c r="I193" s="9">
        <v>1.0658819032256401E-2</v>
      </c>
      <c r="J193" s="9">
        <f t="shared" si="16"/>
        <v>71.492508000000001</v>
      </c>
      <c r="K193" s="9">
        <f t="shared" si="17"/>
        <v>0</v>
      </c>
    </row>
    <row r="194" spans="1:11" x14ac:dyDescent="0.25">
      <c r="A194" s="18" t="s">
        <v>15</v>
      </c>
      <c r="B194" s="19" t="s">
        <v>23</v>
      </c>
      <c r="C194" s="19" t="s">
        <v>80</v>
      </c>
      <c r="D194" s="20">
        <v>0</v>
      </c>
      <c r="E194" s="9">
        <v>776.64300000000003</v>
      </c>
      <c r="F194" s="9">
        <v>1.8</v>
      </c>
      <c r="G194" s="9">
        <f t="shared" si="22"/>
        <v>0</v>
      </c>
      <c r="H194" s="10">
        <f>MIN(1,D194/69102.6422666666)</f>
        <v>0</v>
      </c>
      <c r="I194" s="9">
        <v>9.2486791823299205E-2</v>
      </c>
      <c r="J194" s="9">
        <f t="shared" ref="J194:J257" si="24">F194*E194/50</f>
        <v>27.959147999999999</v>
      </c>
      <c r="K194" s="9">
        <f t="shared" ref="K194:K257" si="25">(H194^(1/7)*I194)/(J194^4)</f>
        <v>0</v>
      </c>
    </row>
    <row r="195" spans="1:11" x14ac:dyDescent="0.25">
      <c r="A195" s="18" t="s">
        <v>15</v>
      </c>
      <c r="B195" s="19" t="s">
        <v>23</v>
      </c>
      <c r="C195" s="19" t="s">
        <v>81</v>
      </c>
      <c r="D195" s="20">
        <v>0</v>
      </c>
      <c r="E195" s="9">
        <v>871.28200000000004</v>
      </c>
      <c r="F195" s="9">
        <v>1.8</v>
      </c>
      <c r="G195" s="9">
        <f t="shared" si="22"/>
        <v>0</v>
      </c>
      <c r="H195" s="10">
        <f>MIN(1,D195/69102.6422666666)</f>
        <v>0</v>
      </c>
      <c r="I195" s="9">
        <v>9.2486791823299205E-2</v>
      </c>
      <c r="J195" s="9">
        <f t="shared" si="24"/>
        <v>31.366152000000003</v>
      </c>
      <c r="K195" s="9">
        <f t="shared" si="25"/>
        <v>0</v>
      </c>
    </row>
    <row r="196" spans="1:11" x14ac:dyDescent="0.25">
      <c r="A196" s="18" t="s">
        <v>15</v>
      </c>
      <c r="B196" s="19" t="s">
        <v>28</v>
      </c>
      <c r="C196" s="19" t="s">
        <v>78</v>
      </c>
      <c r="D196" s="20">
        <v>0</v>
      </c>
      <c r="E196" s="9">
        <v>853.37800000000004</v>
      </c>
      <c r="F196" s="9">
        <v>1.8</v>
      </c>
      <c r="G196" s="9">
        <f t="shared" si="22"/>
        <v>0</v>
      </c>
      <c r="H196" s="10">
        <f>MIN(1,D196/69102.6422666666)</f>
        <v>0</v>
      </c>
      <c r="I196" s="9">
        <v>9.2486791823299205E-2</v>
      </c>
      <c r="J196" s="9">
        <f t="shared" si="24"/>
        <v>30.721608</v>
      </c>
      <c r="K196" s="9">
        <f t="shared" si="25"/>
        <v>0</v>
      </c>
    </row>
    <row r="197" spans="1:11" x14ac:dyDescent="0.25">
      <c r="A197" s="18" t="s">
        <v>15</v>
      </c>
      <c r="B197" s="19" t="s">
        <v>28</v>
      </c>
      <c r="C197" s="19" t="s">
        <v>79</v>
      </c>
      <c r="D197" s="20">
        <v>0</v>
      </c>
      <c r="E197" s="9">
        <v>797.875</v>
      </c>
      <c r="F197" s="9">
        <v>1.8</v>
      </c>
      <c r="G197" s="9">
        <f t="shared" si="22"/>
        <v>0</v>
      </c>
      <c r="H197" s="10">
        <f>MIN(1,D197/69102.6422666666)</f>
        <v>0</v>
      </c>
      <c r="I197" s="9">
        <v>9.2486791823299205E-2</v>
      </c>
      <c r="J197" s="9">
        <f t="shared" si="24"/>
        <v>28.723499999999998</v>
      </c>
      <c r="K197" s="9">
        <f t="shared" si="25"/>
        <v>0</v>
      </c>
    </row>
    <row r="198" spans="1:11" x14ac:dyDescent="0.25">
      <c r="A198" s="18" t="s">
        <v>15</v>
      </c>
      <c r="B198" s="19" t="s">
        <v>28</v>
      </c>
      <c r="C198" s="19" t="s">
        <v>77</v>
      </c>
      <c r="D198" s="20">
        <v>0</v>
      </c>
      <c r="E198" s="9">
        <v>957.06600000000003</v>
      </c>
      <c r="F198" s="9">
        <v>1.8</v>
      </c>
      <c r="G198" s="9">
        <f t="shared" si="22"/>
        <v>0</v>
      </c>
      <c r="H198" s="10">
        <f>MIN(1,D198/69102.6422666666)</f>
        <v>0</v>
      </c>
      <c r="I198" s="9">
        <v>9.2486791823299205E-2</v>
      </c>
      <c r="J198" s="9">
        <f t="shared" si="24"/>
        <v>34.454376000000003</v>
      </c>
      <c r="K198" s="9">
        <f t="shared" si="25"/>
        <v>0</v>
      </c>
    </row>
    <row r="199" spans="1:11" x14ac:dyDescent="0.25">
      <c r="A199" s="18" t="s">
        <v>14</v>
      </c>
      <c r="B199" s="19" t="s">
        <v>23</v>
      </c>
      <c r="C199" s="19" t="s">
        <v>81</v>
      </c>
      <c r="D199" s="20">
        <v>0</v>
      </c>
      <c r="E199" s="9">
        <v>1353.4169999999999</v>
      </c>
      <c r="F199" s="9">
        <v>1.8</v>
      </c>
      <c r="G199" s="9">
        <f t="shared" si="22"/>
        <v>0</v>
      </c>
      <c r="H199" s="10">
        <f>MIN(1,D199/72174.5249333333)</f>
        <v>0</v>
      </c>
      <c r="I199" s="9">
        <v>9.6598191378778397E-2</v>
      </c>
      <c r="J199" s="9">
        <f t="shared" si="24"/>
        <v>48.723011999999997</v>
      </c>
      <c r="K199" s="9">
        <f t="shared" si="25"/>
        <v>0</v>
      </c>
    </row>
    <row r="200" spans="1:11" x14ac:dyDescent="0.25">
      <c r="A200" s="23" t="s">
        <v>12</v>
      </c>
      <c r="B200" s="19" t="s">
        <v>23</v>
      </c>
      <c r="C200" s="19" t="s">
        <v>80</v>
      </c>
      <c r="D200" s="20">
        <v>0</v>
      </c>
      <c r="E200" s="14">
        <v>1997.386</v>
      </c>
      <c r="F200" s="15">
        <f>IF(E200&gt;500,1.8,2)</f>
        <v>1.8</v>
      </c>
      <c r="G200" s="14">
        <f>ROUNDUP(D200/50,0)*F200*E200</f>
        <v>0</v>
      </c>
      <c r="H200" s="10">
        <f>MIN(1,D200/462796.099463209)</f>
        <v>0</v>
      </c>
      <c r="I200" s="14">
        <v>0.61940506330444001</v>
      </c>
      <c r="J200" s="9">
        <f t="shared" si="24"/>
        <v>71.905895999999998</v>
      </c>
      <c r="K200" s="9">
        <f t="shared" si="25"/>
        <v>0</v>
      </c>
    </row>
    <row r="201" spans="1:11" x14ac:dyDescent="0.25">
      <c r="A201" s="18" t="s">
        <v>14</v>
      </c>
      <c r="B201" s="19" t="s">
        <v>28</v>
      </c>
      <c r="C201" s="19" t="s">
        <v>77</v>
      </c>
      <c r="D201" s="20">
        <v>0</v>
      </c>
      <c r="E201" s="9">
        <v>1118.5730000000001</v>
      </c>
      <c r="F201" s="9">
        <v>1.8</v>
      </c>
      <c r="G201" s="9">
        <f>ROUNDUP(D201/50,0)*E201*F201</f>
        <v>0</v>
      </c>
      <c r="H201" s="10">
        <f>MIN(1,D201/72174.5249333333)</f>
        <v>0</v>
      </c>
      <c r="I201" s="9">
        <v>9.6598191378778397E-2</v>
      </c>
      <c r="J201" s="9">
        <f t="shared" si="24"/>
        <v>40.268628000000007</v>
      </c>
      <c r="K201" s="9">
        <f t="shared" si="25"/>
        <v>0</v>
      </c>
    </row>
    <row r="202" spans="1:11" x14ac:dyDescent="0.25">
      <c r="A202" s="18" t="s">
        <v>16</v>
      </c>
      <c r="B202" s="19" t="s">
        <v>23</v>
      </c>
      <c r="C202" s="19" t="s">
        <v>80</v>
      </c>
      <c r="D202" s="20">
        <v>0</v>
      </c>
      <c r="E202" s="9">
        <v>1088.329</v>
      </c>
      <c r="F202" s="9">
        <v>1.8</v>
      </c>
      <c r="G202" s="9">
        <f>ROUNDUP(D202/50,0)*E202*F202</f>
        <v>0</v>
      </c>
      <c r="H202" s="10">
        <f>MIN(1,D202/25423.268)</f>
        <v>0</v>
      </c>
      <c r="I202" s="9">
        <v>3.4026433980776503E-2</v>
      </c>
      <c r="J202" s="9">
        <f t="shared" si="24"/>
        <v>39.179843999999996</v>
      </c>
      <c r="K202" s="9">
        <f t="shared" si="25"/>
        <v>0</v>
      </c>
    </row>
    <row r="203" spans="1:11" x14ac:dyDescent="0.25">
      <c r="A203" s="18" t="s">
        <v>14</v>
      </c>
      <c r="B203" s="19" t="s">
        <v>23</v>
      </c>
      <c r="C203" s="19" t="s">
        <v>80</v>
      </c>
      <c r="D203" s="20">
        <v>0</v>
      </c>
      <c r="E203" s="9">
        <v>1367.0630000000001</v>
      </c>
      <c r="F203" s="9">
        <v>1.8</v>
      </c>
      <c r="G203" s="9">
        <f>ROUNDUP(D203/50,0)*E203*F203</f>
        <v>0</v>
      </c>
      <c r="H203" s="10">
        <f>MIN(1,D203/72174.5249333333)</f>
        <v>0</v>
      </c>
      <c r="I203" s="9">
        <v>9.6598191378778397E-2</v>
      </c>
      <c r="J203" s="9">
        <f t="shared" si="24"/>
        <v>49.214268000000004</v>
      </c>
      <c r="K203" s="9">
        <f t="shared" si="25"/>
        <v>0</v>
      </c>
    </row>
    <row r="204" spans="1:11" x14ac:dyDescent="0.25">
      <c r="A204" s="23" t="s">
        <v>12</v>
      </c>
      <c r="B204" s="19" t="s">
        <v>23</v>
      </c>
      <c r="C204" s="19" t="s">
        <v>81</v>
      </c>
      <c r="D204" s="20">
        <v>0</v>
      </c>
      <c r="E204" s="14">
        <v>2108.2829999999999</v>
      </c>
      <c r="F204" s="15">
        <f>IF(E204&gt;500,1.8,2)</f>
        <v>1.8</v>
      </c>
      <c r="G204" s="14">
        <f>ROUNDUP(D204/50,0)*F204*E204</f>
        <v>0</v>
      </c>
      <c r="H204" s="10">
        <f>MIN(1,D204/462796.099463209)</f>
        <v>0</v>
      </c>
      <c r="I204" s="14">
        <v>0.61940506330444001</v>
      </c>
      <c r="J204" s="9">
        <f t="shared" si="24"/>
        <v>75.898188000000005</v>
      </c>
      <c r="K204" s="9">
        <f t="shared" si="25"/>
        <v>0</v>
      </c>
    </row>
    <row r="205" spans="1:11" x14ac:dyDescent="0.25">
      <c r="A205" s="18" t="s">
        <v>14</v>
      </c>
      <c r="B205" s="19" t="s">
        <v>28</v>
      </c>
      <c r="C205" s="19" t="s">
        <v>78</v>
      </c>
      <c r="D205" s="20">
        <v>0</v>
      </c>
      <c r="E205" s="9">
        <v>1303.6379999999999</v>
      </c>
      <c r="F205" s="9">
        <v>1.8</v>
      </c>
      <c r="G205" s="9">
        <f>ROUNDUP(D205/50,0)*E205*F205</f>
        <v>0</v>
      </c>
      <c r="H205" s="10">
        <f>MIN(1,D205/72174.5249333333)</f>
        <v>0</v>
      </c>
      <c r="I205" s="9">
        <v>9.6598191378778397E-2</v>
      </c>
      <c r="J205" s="9">
        <f t="shared" si="24"/>
        <v>46.930968</v>
      </c>
      <c r="K205" s="9">
        <f t="shared" si="25"/>
        <v>0</v>
      </c>
    </row>
    <row r="206" spans="1:11" x14ac:dyDescent="0.25">
      <c r="A206" s="18" t="s">
        <v>16</v>
      </c>
      <c r="B206" s="19" t="s">
        <v>28</v>
      </c>
      <c r="C206" s="19" t="s">
        <v>78</v>
      </c>
      <c r="D206" s="20">
        <v>0</v>
      </c>
      <c r="E206" s="9">
        <v>1048.19</v>
      </c>
      <c r="F206" s="9">
        <v>1.8</v>
      </c>
      <c r="G206" s="9">
        <f>ROUNDUP(D206/50,0)*E206*F206</f>
        <v>0</v>
      </c>
      <c r="H206" s="10">
        <f>MIN(1,D206/25423.268)</f>
        <v>0</v>
      </c>
      <c r="I206" s="9">
        <v>3.4026433980776503E-2</v>
      </c>
      <c r="J206" s="9">
        <f t="shared" si="24"/>
        <v>37.734840000000005</v>
      </c>
      <c r="K206" s="9">
        <f t="shared" si="25"/>
        <v>0</v>
      </c>
    </row>
    <row r="207" spans="1:11" x14ac:dyDescent="0.25">
      <c r="A207" s="18" t="s">
        <v>16</v>
      </c>
      <c r="B207" s="19" t="s">
        <v>28</v>
      </c>
      <c r="C207" s="19" t="s">
        <v>79</v>
      </c>
      <c r="D207" s="20">
        <v>0</v>
      </c>
      <c r="E207" s="9">
        <v>933.57</v>
      </c>
      <c r="F207" s="9">
        <v>1.8</v>
      </c>
      <c r="G207" s="9">
        <f>ROUNDUP(D207/50,0)*E207*F207</f>
        <v>0</v>
      </c>
      <c r="H207" s="10">
        <f>MIN(1,D207/25423.268)</f>
        <v>0</v>
      </c>
      <c r="I207" s="9">
        <v>3.4026433980776503E-2</v>
      </c>
      <c r="J207" s="9">
        <f t="shared" si="24"/>
        <v>33.608520000000006</v>
      </c>
      <c r="K207" s="9">
        <f t="shared" si="25"/>
        <v>0</v>
      </c>
    </row>
    <row r="208" spans="1:11" x14ac:dyDescent="0.25">
      <c r="A208" s="23" t="s">
        <v>12</v>
      </c>
      <c r="B208" s="19" t="s">
        <v>28</v>
      </c>
      <c r="C208" s="19" t="s">
        <v>78</v>
      </c>
      <c r="D208" s="20">
        <v>0</v>
      </c>
      <c r="E208" s="14">
        <v>1957.2470000000001</v>
      </c>
      <c r="F208" s="15">
        <f>IF(E208&gt;500,1.8,2)</f>
        <v>1.8</v>
      </c>
      <c r="G208" s="14">
        <f>ROUNDUP(D208/50,0)*F208*E208</f>
        <v>0</v>
      </c>
      <c r="H208" s="10">
        <f>MIN(1,D208/462796.099463209)</f>
        <v>0</v>
      </c>
      <c r="I208" s="14">
        <v>0.61940506330444001</v>
      </c>
      <c r="J208" s="9">
        <f t="shared" si="24"/>
        <v>70.460892000000001</v>
      </c>
      <c r="K208" s="9">
        <f t="shared" si="25"/>
        <v>0</v>
      </c>
    </row>
    <row r="209" spans="1:11" x14ac:dyDescent="0.25">
      <c r="A209" s="18" t="s">
        <v>16</v>
      </c>
      <c r="B209" s="19" t="s">
        <v>23</v>
      </c>
      <c r="C209" s="19" t="s">
        <v>81</v>
      </c>
      <c r="D209" s="20">
        <v>0</v>
      </c>
      <c r="E209" s="9">
        <v>1199.2260000000001</v>
      </c>
      <c r="F209" s="9">
        <v>1.8</v>
      </c>
      <c r="G209" s="9">
        <f>ROUNDUP(D209/50,0)*E209*F209</f>
        <v>0</v>
      </c>
      <c r="H209" s="10">
        <f>MIN(1,D209/25423.268)</f>
        <v>0</v>
      </c>
      <c r="I209" s="9">
        <v>3.4026433980776503E-2</v>
      </c>
      <c r="J209" s="9">
        <f t="shared" si="24"/>
        <v>43.172136000000009</v>
      </c>
      <c r="K209" s="9">
        <f t="shared" si="25"/>
        <v>0</v>
      </c>
    </row>
    <row r="210" spans="1:11" x14ac:dyDescent="0.25">
      <c r="A210" s="18" t="s">
        <v>14</v>
      </c>
      <c r="B210" s="19" t="s">
        <v>28</v>
      </c>
      <c r="C210" s="19" t="s">
        <v>79</v>
      </c>
      <c r="D210" s="20">
        <v>0</v>
      </c>
      <c r="E210" s="9">
        <v>1231.921</v>
      </c>
      <c r="F210" s="9">
        <v>1.8</v>
      </c>
      <c r="G210" s="9">
        <f>ROUNDUP(D210/50,0)*E210*F210</f>
        <v>0</v>
      </c>
      <c r="H210" s="10">
        <f>MIN(1,D210/72174.5249333333)</f>
        <v>0</v>
      </c>
      <c r="I210" s="9">
        <v>9.6598191378778397E-2</v>
      </c>
      <c r="J210" s="9">
        <f t="shared" si="24"/>
        <v>44.349156000000001</v>
      </c>
      <c r="K210" s="9">
        <f t="shared" si="25"/>
        <v>0</v>
      </c>
    </row>
    <row r="211" spans="1:11" x14ac:dyDescent="0.25">
      <c r="A211" s="23" t="s">
        <v>12</v>
      </c>
      <c r="B211" s="19" t="s">
        <v>28</v>
      </c>
      <c r="C211" s="19" t="s">
        <v>79</v>
      </c>
      <c r="D211" s="20">
        <v>0</v>
      </c>
      <c r="E211" s="14">
        <v>1902.0319999999999</v>
      </c>
      <c r="F211" s="15">
        <f>IF(E211&gt;500,1.8,2)</f>
        <v>1.8</v>
      </c>
      <c r="G211" s="14">
        <f>ROUNDUP(D211/50,0)*F211*E211</f>
        <v>0</v>
      </c>
      <c r="H211" s="10">
        <f>MIN(1,D211/462796.099463209)</f>
        <v>0</v>
      </c>
      <c r="I211" s="14">
        <v>0.61940506330444001</v>
      </c>
      <c r="J211" s="9">
        <f t="shared" si="24"/>
        <v>68.473151999999999</v>
      </c>
      <c r="K211" s="9">
        <f t="shared" si="25"/>
        <v>0</v>
      </c>
    </row>
    <row r="212" spans="1:11" x14ac:dyDescent="0.25">
      <c r="A212" s="18" t="s">
        <v>16</v>
      </c>
      <c r="B212" s="19" t="s">
        <v>28</v>
      </c>
      <c r="C212" s="19" t="s">
        <v>77</v>
      </c>
      <c r="D212" s="20">
        <v>0</v>
      </c>
      <c r="E212" s="9">
        <v>1104.816</v>
      </c>
      <c r="F212" s="9">
        <v>1.8</v>
      </c>
      <c r="G212" s="9">
        <f>ROUNDUP(D212/50,0)*E212*F212</f>
        <v>0</v>
      </c>
      <c r="H212" s="10">
        <f>MIN(1,D212/25423.268)</f>
        <v>0</v>
      </c>
      <c r="I212" s="9">
        <v>3.4026433980776503E-2</v>
      </c>
      <c r="J212" s="9">
        <f t="shared" si="24"/>
        <v>39.773376000000006</v>
      </c>
      <c r="K212" s="9">
        <f t="shared" si="25"/>
        <v>0</v>
      </c>
    </row>
    <row r="213" spans="1:11" x14ac:dyDescent="0.25">
      <c r="A213" s="23" t="s">
        <v>12</v>
      </c>
      <c r="B213" s="19" t="s">
        <v>28</v>
      </c>
      <c r="C213" s="19" t="s">
        <v>77</v>
      </c>
      <c r="D213" s="20">
        <v>0</v>
      </c>
      <c r="E213" s="14">
        <v>2175.433</v>
      </c>
      <c r="F213" s="15">
        <f>IF(E213&gt;500,1.8,2)</f>
        <v>1.8</v>
      </c>
      <c r="G213" s="14">
        <f>ROUNDUP(D213/50,0)*F213*E213</f>
        <v>0</v>
      </c>
      <c r="H213" s="10">
        <f>MIN(1,D213/462796.099463209)</f>
        <v>0</v>
      </c>
      <c r="I213" s="14">
        <v>0.61940506330444001</v>
      </c>
      <c r="J213" s="9">
        <f t="shared" si="24"/>
        <v>78.315587999999991</v>
      </c>
      <c r="K213" s="9">
        <f t="shared" si="25"/>
        <v>0</v>
      </c>
    </row>
    <row r="214" spans="1:11" x14ac:dyDescent="0.25">
      <c r="A214" s="9" t="s">
        <v>17</v>
      </c>
      <c r="B214" s="19" t="s">
        <v>28</v>
      </c>
      <c r="C214" s="19" t="s">
        <v>79</v>
      </c>
      <c r="D214" s="20">
        <v>0</v>
      </c>
      <c r="E214" s="9">
        <v>1224.143</v>
      </c>
      <c r="F214" s="9">
        <v>1.8</v>
      </c>
      <c r="G214" s="9">
        <f t="shared" ref="G214:G277" si="26">ROUNDUP(D214/50,0)*E214*F214</f>
        <v>0</v>
      </c>
      <c r="H214" s="10">
        <f>MIN(1,D214/7963.86753233233)</f>
        <v>0</v>
      </c>
      <c r="I214" s="9">
        <v>1.0658819032256401E-2</v>
      </c>
      <c r="J214" s="9">
        <f t="shared" si="24"/>
        <v>44.069148000000006</v>
      </c>
      <c r="K214" s="9">
        <f t="shared" si="25"/>
        <v>0</v>
      </c>
    </row>
    <row r="215" spans="1:11" x14ac:dyDescent="0.25">
      <c r="A215" s="9" t="s">
        <v>17</v>
      </c>
      <c r="B215" s="19" t="s">
        <v>23</v>
      </c>
      <c r="C215" s="19" t="s">
        <v>80</v>
      </c>
      <c r="D215" s="20">
        <v>0</v>
      </c>
      <c r="E215" s="9">
        <v>1864.191</v>
      </c>
      <c r="F215" s="9">
        <v>1.8</v>
      </c>
      <c r="G215" s="9">
        <f t="shared" si="26"/>
        <v>0</v>
      </c>
      <c r="H215" s="10">
        <f>MIN(1,D215/7963.86753233233)</f>
        <v>0</v>
      </c>
      <c r="I215" s="9">
        <v>1.0658819032256401E-2</v>
      </c>
      <c r="J215" s="9">
        <f t="shared" si="24"/>
        <v>67.110876000000005</v>
      </c>
      <c r="K215" s="9">
        <f t="shared" si="25"/>
        <v>0</v>
      </c>
    </row>
    <row r="216" spans="1:11" x14ac:dyDescent="0.25">
      <c r="A216" s="9" t="s">
        <v>17</v>
      </c>
      <c r="B216" s="19" t="s">
        <v>28</v>
      </c>
      <c r="C216" s="19" t="s">
        <v>78</v>
      </c>
      <c r="D216" s="20">
        <v>0</v>
      </c>
      <c r="E216" s="9">
        <v>1824.0519999999999</v>
      </c>
      <c r="F216" s="9">
        <v>1.8</v>
      </c>
      <c r="G216" s="9">
        <f t="shared" si="26"/>
        <v>0</v>
      </c>
      <c r="H216" s="10">
        <f>MIN(1,D216/7963.86753233233)</f>
        <v>0</v>
      </c>
      <c r="I216" s="9">
        <v>1.0658819032256401E-2</v>
      </c>
      <c r="J216" s="9">
        <f t="shared" si="24"/>
        <v>65.665871999999993</v>
      </c>
      <c r="K216" s="9">
        <f t="shared" si="25"/>
        <v>0</v>
      </c>
    </row>
    <row r="217" spans="1:11" x14ac:dyDescent="0.25">
      <c r="A217" s="9" t="s">
        <v>17</v>
      </c>
      <c r="B217" s="19" t="s">
        <v>23</v>
      </c>
      <c r="C217" s="19" t="s">
        <v>81</v>
      </c>
      <c r="D217" s="20">
        <v>0</v>
      </c>
      <c r="E217" s="9">
        <v>1975.088</v>
      </c>
      <c r="F217" s="9">
        <v>1.8</v>
      </c>
      <c r="G217" s="9">
        <f t="shared" si="26"/>
        <v>0</v>
      </c>
      <c r="H217" s="10">
        <f>MIN(1,D217/7963.86753233233)</f>
        <v>0</v>
      </c>
      <c r="I217" s="9">
        <v>1.0658819032256401E-2</v>
      </c>
      <c r="J217" s="9">
        <f t="shared" si="24"/>
        <v>71.103167999999997</v>
      </c>
      <c r="K217" s="9">
        <f t="shared" si="25"/>
        <v>0</v>
      </c>
    </row>
    <row r="218" spans="1:11" x14ac:dyDescent="0.25">
      <c r="A218" s="9" t="s">
        <v>17</v>
      </c>
      <c r="B218" s="19" t="s">
        <v>28</v>
      </c>
      <c r="C218" s="19" t="s">
        <v>77</v>
      </c>
      <c r="D218" s="20">
        <v>0</v>
      </c>
      <c r="E218" s="9">
        <v>1910.8150000000001</v>
      </c>
      <c r="F218" s="9">
        <v>1.8</v>
      </c>
      <c r="G218" s="9">
        <f t="shared" si="26"/>
        <v>0</v>
      </c>
      <c r="H218" s="10">
        <f>MIN(1,D218/7963.86753233233)</f>
        <v>0</v>
      </c>
      <c r="I218" s="9">
        <v>1.0658819032256401E-2</v>
      </c>
      <c r="J218" s="9">
        <f t="shared" si="24"/>
        <v>68.789339999999996</v>
      </c>
      <c r="K218" s="9">
        <f t="shared" si="25"/>
        <v>0</v>
      </c>
    </row>
    <row r="219" spans="1:11" x14ac:dyDescent="0.25">
      <c r="A219" s="18" t="s">
        <v>15</v>
      </c>
      <c r="B219" s="19" t="s">
        <v>18</v>
      </c>
      <c r="C219" s="19" t="s">
        <v>70</v>
      </c>
      <c r="D219" s="20">
        <v>0</v>
      </c>
      <c r="E219" s="9">
        <v>637.91800000000001</v>
      </c>
      <c r="F219" s="9">
        <v>1.8</v>
      </c>
      <c r="G219" s="9">
        <f t="shared" si="26"/>
        <v>0</v>
      </c>
      <c r="H219" s="10">
        <f>MIN(1,D219/69102.6422666666)</f>
        <v>0</v>
      </c>
      <c r="I219" s="9">
        <v>9.2486791823299205E-2</v>
      </c>
      <c r="J219" s="9">
        <f t="shared" si="24"/>
        <v>22.965048000000003</v>
      </c>
      <c r="K219" s="9">
        <f t="shared" si="25"/>
        <v>0</v>
      </c>
    </row>
    <row r="220" spans="1:11" x14ac:dyDescent="0.25">
      <c r="A220" s="18" t="s">
        <v>15</v>
      </c>
      <c r="B220" s="19" t="s">
        <v>21</v>
      </c>
      <c r="C220" s="19" t="s">
        <v>73</v>
      </c>
      <c r="D220" s="20">
        <v>0</v>
      </c>
      <c r="E220" s="9">
        <v>745.03800000000001</v>
      </c>
      <c r="F220" s="9">
        <v>1.8</v>
      </c>
      <c r="G220" s="9">
        <f t="shared" si="26"/>
        <v>0</v>
      </c>
      <c r="H220" s="10">
        <f>MIN(1,D220/69102.6422666666)</f>
        <v>0</v>
      </c>
      <c r="I220" s="9">
        <v>9.2486791823299205E-2</v>
      </c>
      <c r="J220" s="9">
        <f t="shared" si="24"/>
        <v>26.821368000000003</v>
      </c>
      <c r="K220" s="9">
        <f t="shared" si="25"/>
        <v>0</v>
      </c>
    </row>
    <row r="221" spans="1:11" x14ac:dyDescent="0.25">
      <c r="A221" s="18" t="s">
        <v>15</v>
      </c>
      <c r="B221" s="19" t="s">
        <v>21</v>
      </c>
      <c r="C221" s="19" t="s">
        <v>74</v>
      </c>
      <c r="D221" s="20">
        <v>0</v>
      </c>
      <c r="E221" s="9">
        <v>762.97</v>
      </c>
      <c r="F221" s="9">
        <v>1.8</v>
      </c>
      <c r="G221" s="9">
        <f t="shared" si="26"/>
        <v>0</v>
      </c>
      <c r="H221" s="10">
        <f>MIN(1,D221/69102.6422666666)</f>
        <v>0</v>
      </c>
      <c r="I221" s="9">
        <v>9.2486791823299205E-2</v>
      </c>
      <c r="J221" s="9">
        <f t="shared" si="24"/>
        <v>27.466920000000002</v>
      </c>
      <c r="K221" s="9">
        <f t="shared" si="25"/>
        <v>0</v>
      </c>
    </row>
    <row r="222" spans="1:11" x14ac:dyDescent="0.25">
      <c r="A222" s="18" t="s">
        <v>16</v>
      </c>
      <c r="B222" s="19" t="s">
        <v>18</v>
      </c>
      <c r="C222" s="19" t="s">
        <v>70</v>
      </c>
      <c r="D222" s="20">
        <v>0</v>
      </c>
      <c r="E222" s="9">
        <v>964.79399999999998</v>
      </c>
      <c r="F222" s="9">
        <v>1.8</v>
      </c>
      <c r="G222" s="9">
        <f t="shared" si="26"/>
        <v>0</v>
      </c>
      <c r="H222" s="10">
        <f>MIN(1,D222/25423.268)</f>
        <v>0</v>
      </c>
      <c r="I222" s="9">
        <v>3.4026433980776503E-2</v>
      </c>
      <c r="J222" s="9">
        <f t="shared" si="24"/>
        <v>34.732584000000003</v>
      </c>
      <c r="K222" s="9">
        <f t="shared" si="25"/>
        <v>0</v>
      </c>
    </row>
    <row r="223" spans="1:11" x14ac:dyDescent="0.25">
      <c r="A223" s="18" t="s">
        <v>16</v>
      </c>
      <c r="B223" s="19" t="s">
        <v>21</v>
      </c>
      <c r="C223" s="19" t="s">
        <v>73</v>
      </c>
      <c r="D223" s="20">
        <v>0</v>
      </c>
      <c r="E223" s="9">
        <v>1091.492</v>
      </c>
      <c r="F223" s="9">
        <v>1.8</v>
      </c>
      <c r="G223" s="9">
        <f t="shared" si="26"/>
        <v>0</v>
      </c>
      <c r="H223" s="10">
        <f>MIN(1,D223/25423.268)</f>
        <v>0</v>
      </c>
      <c r="I223" s="9">
        <v>3.4026433980776503E-2</v>
      </c>
      <c r="J223" s="9">
        <f t="shared" si="24"/>
        <v>39.293711999999999</v>
      </c>
      <c r="K223" s="9">
        <f t="shared" si="25"/>
        <v>0</v>
      </c>
    </row>
    <row r="224" spans="1:11" x14ac:dyDescent="0.25">
      <c r="A224" s="18" t="s">
        <v>16</v>
      </c>
      <c r="B224" s="19" t="s">
        <v>21</v>
      </c>
      <c r="C224" s="19" t="s">
        <v>74</v>
      </c>
      <c r="D224" s="20">
        <v>0</v>
      </c>
      <c r="E224" s="9">
        <v>1115.191</v>
      </c>
      <c r="F224" s="9">
        <v>1.8</v>
      </c>
      <c r="G224" s="9">
        <f t="shared" si="26"/>
        <v>0</v>
      </c>
      <c r="H224" s="10">
        <f>MIN(1,D224/25423.268)</f>
        <v>0</v>
      </c>
      <c r="I224" s="9">
        <v>3.4026433980776503E-2</v>
      </c>
      <c r="J224" s="9">
        <f t="shared" si="24"/>
        <v>40.146875999999999</v>
      </c>
      <c r="K224" s="9">
        <f t="shared" si="25"/>
        <v>0</v>
      </c>
    </row>
    <row r="225" spans="1:11" x14ac:dyDescent="0.25">
      <c r="A225" s="18" t="s">
        <v>14</v>
      </c>
      <c r="B225" s="19" t="s">
        <v>21</v>
      </c>
      <c r="C225" s="19" t="s">
        <v>73</v>
      </c>
      <c r="D225" s="20">
        <v>0</v>
      </c>
      <c r="E225" s="9">
        <v>1421.7260000000001</v>
      </c>
      <c r="F225" s="9">
        <v>1.8</v>
      </c>
      <c r="G225" s="9">
        <f t="shared" si="26"/>
        <v>0</v>
      </c>
      <c r="H225" s="10">
        <f>MIN(1,D225/72174.5249333333)</f>
        <v>0</v>
      </c>
      <c r="I225" s="9">
        <v>9.6598191378778397E-2</v>
      </c>
      <c r="J225" s="9">
        <f t="shared" si="24"/>
        <v>51.182136000000007</v>
      </c>
      <c r="K225" s="9">
        <f t="shared" si="25"/>
        <v>0</v>
      </c>
    </row>
    <row r="226" spans="1:11" x14ac:dyDescent="0.25">
      <c r="A226" s="18" t="s">
        <v>14</v>
      </c>
      <c r="B226" s="19" t="s">
        <v>21</v>
      </c>
      <c r="C226" s="19" t="s">
        <v>74</v>
      </c>
      <c r="D226" s="20">
        <v>0</v>
      </c>
      <c r="E226" s="9">
        <v>1440.817</v>
      </c>
      <c r="F226" s="9">
        <v>1.8</v>
      </c>
      <c r="G226" s="9">
        <f t="shared" si="26"/>
        <v>0</v>
      </c>
      <c r="H226" s="10">
        <f>MIN(1,D226/72174.5249333333)</f>
        <v>0</v>
      </c>
      <c r="I226" s="9">
        <v>9.6598191378778397E-2</v>
      </c>
      <c r="J226" s="9">
        <f t="shared" si="24"/>
        <v>51.869412000000004</v>
      </c>
      <c r="K226" s="9">
        <f t="shared" si="25"/>
        <v>0</v>
      </c>
    </row>
    <row r="227" spans="1:11" x14ac:dyDescent="0.25">
      <c r="A227" s="18" t="s">
        <v>14</v>
      </c>
      <c r="B227" s="19" t="s">
        <v>18</v>
      </c>
      <c r="C227" s="19" t="s">
        <v>70</v>
      </c>
      <c r="D227" s="20">
        <v>0</v>
      </c>
      <c r="E227" s="9">
        <v>1501.8340000000001</v>
      </c>
      <c r="F227" s="9">
        <v>1.8</v>
      </c>
      <c r="G227" s="9">
        <f t="shared" si="26"/>
        <v>0</v>
      </c>
      <c r="H227" s="10">
        <f>MIN(1,D227/72174.5249333333)</f>
        <v>0</v>
      </c>
      <c r="I227" s="9">
        <v>9.6598191378778397E-2</v>
      </c>
      <c r="J227" s="9">
        <f t="shared" si="24"/>
        <v>54.066024000000006</v>
      </c>
      <c r="K227" s="9">
        <f t="shared" si="25"/>
        <v>0</v>
      </c>
    </row>
    <row r="228" spans="1:11" x14ac:dyDescent="0.25">
      <c r="A228" s="18" t="s">
        <v>13</v>
      </c>
      <c r="B228" s="19" t="s">
        <v>18</v>
      </c>
      <c r="C228" s="19" t="s">
        <v>70</v>
      </c>
      <c r="D228" s="20">
        <v>0</v>
      </c>
      <c r="E228" s="9">
        <v>1839.463</v>
      </c>
      <c r="F228" s="9">
        <v>1.8</v>
      </c>
      <c r="G228" s="9">
        <f t="shared" si="26"/>
        <v>0</v>
      </c>
      <c r="H228" s="10">
        <f>MIN(1,D228/109701.878)</f>
        <v>0</v>
      </c>
      <c r="I228" s="9">
        <v>0.14682470048044899</v>
      </c>
      <c r="J228" s="9">
        <f t="shared" si="24"/>
        <v>66.220667999999989</v>
      </c>
      <c r="K228" s="9">
        <f t="shared" si="25"/>
        <v>0</v>
      </c>
    </row>
    <row r="229" spans="1:11" x14ac:dyDescent="0.25">
      <c r="A229" s="18" t="s">
        <v>13</v>
      </c>
      <c r="B229" s="19" t="s">
        <v>21</v>
      </c>
      <c r="C229" s="19" t="s">
        <v>73</v>
      </c>
      <c r="D229" s="20">
        <v>0</v>
      </c>
      <c r="E229" s="9">
        <v>1921.894</v>
      </c>
      <c r="F229" s="9">
        <v>1.8</v>
      </c>
      <c r="G229" s="9">
        <f t="shared" si="26"/>
        <v>0</v>
      </c>
      <c r="H229" s="10">
        <f>MIN(1,D229/109701.878)</f>
        <v>0</v>
      </c>
      <c r="I229" s="9">
        <v>0.14682470048044899</v>
      </c>
      <c r="J229" s="9">
        <f t="shared" si="24"/>
        <v>69.188184000000007</v>
      </c>
      <c r="K229" s="9">
        <f t="shared" si="25"/>
        <v>0</v>
      </c>
    </row>
    <row r="230" spans="1:11" x14ac:dyDescent="0.25">
      <c r="A230" s="18" t="s">
        <v>13</v>
      </c>
      <c r="B230" s="19" t="s">
        <v>21</v>
      </c>
      <c r="C230" s="19" t="s">
        <v>74</v>
      </c>
      <c r="D230" s="20">
        <v>0</v>
      </c>
      <c r="E230" s="9">
        <v>1952.9960000000001</v>
      </c>
      <c r="F230" s="9">
        <v>1.8</v>
      </c>
      <c r="G230" s="9">
        <f t="shared" si="26"/>
        <v>0</v>
      </c>
      <c r="H230" s="10">
        <f>MIN(1,D230/109701.878)</f>
        <v>0</v>
      </c>
      <c r="I230" s="9">
        <v>0.14682470048044899</v>
      </c>
      <c r="J230" s="9">
        <f t="shared" si="24"/>
        <v>70.307856000000001</v>
      </c>
      <c r="K230" s="9">
        <f t="shared" si="25"/>
        <v>0</v>
      </c>
    </row>
    <row r="231" spans="1:11" x14ac:dyDescent="0.25">
      <c r="A231" s="9" t="s">
        <v>17</v>
      </c>
      <c r="B231" s="19" t="s">
        <v>18</v>
      </c>
      <c r="C231" s="19" t="s">
        <v>70</v>
      </c>
      <c r="D231" s="20">
        <v>0</v>
      </c>
      <c r="E231" s="9">
        <v>1804.9349999999999</v>
      </c>
      <c r="F231" s="9">
        <v>1.8</v>
      </c>
      <c r="G231" s="9">
        <f t="shared" si="26"/>
        <v>0</v>
      </c>
      <c r="H231" s="10">
        <f>MIN(1,D231/7963.86753233233)</f>
        <v>0</v>
      </c>
      <c r="I231" s="9">
        <v>1.0658819032256401E-2</v>
      </c>
      <c r="J231" s="9">
        <f t="shared" si="24"/>
        <v>64.97766</v>
      </c>
      <c r="K231" s="9">
        <f t="shared" si="25"/>
        <v>0</v>
      </c>
    </row>
    <row r="232" spans="1:11" x14ac:dyDescent="0.25">
      <c r="A232" s="9" t="s">
        <v>17</v>
      </c>
      <c r="B232" s="19" t="s">
        <v>21</v>
      </c>
      <c r="C232" s="19" t="s">
        <v>73</v>
      </c>
      <c r="D232" s="20">
        <v>0</v>
      </c>
      <c r="E232" s="9">
        <v>1942.3009999999999</v>
      </c>
      <c r="F232" s="9">
        <v>1.8</v>
      </c>
      <c r="G232" s="9">
        <f t="shared" si="26"/>
        <v>0</v>
      </c>
      <c r="H232" s="10">
        <f>MIN(1,D232/7963.86753233233)</f>
        <v>0</v>
      </c>
      <c r="I232" s="9">
        <v>1.0658819032256401E-2</v>
      </c>
      <c r="J232" s="9">
        <f t="shared" si="24"/>
        <v>69.922836000000004</v>
      </c>
      <c r="K232" s="9">
        <f t="shared" si="25"/>
        <v>0</v>
      </c>
    </row>
    <row r="233" spans="1:11" x14ac:dyDescent="0.25">
      <c r="A233" s="9" t="s">
        <v>17</v>
      </c>
      <c r="B233" s="19" t="s">
        <v>21</v>
      </c>
      <c r="C233" s="19" t="s">
        <v>74</v>
      </c>
      <c r="D233" s="20">
        <v>0</v>
      </c>
      <c r="E233" s="9">
        <v>1963.492</v>
      </c>
      <c r="F233" s="9">
        <v>1.8</v>
      </c>
      <c r="G233" s="9">
        <f t="shared" si="26"/>
        <v>0</v>
      </c>
      <c r="H233" s="10">
        <f>MIN(1,D233/7963.86753233233)</f>
        <v>0</v>
      </c>
      <c r="I233" s="9">
        <v>1.0658819032256401E-2</v>
      </c>
      <c r="J233" s="9">
        <f t="shared" si="24"/>
        <v>70.685712000000009</v>
      </c>
      <c r="K233" s="9">
        <f t="shared" si="25"/>
        <v>0</v>
      </c>
    </row>
    <row r="234" spans="1:11" x14ac:dyDescent="0.25">
      <c r="A234" s="18" t="s">
        <v>15</v>
      </c>
      <c r="B234" s="19" t="s">
        <v>18</v>
      </c>
      <c r="C234" s="19" t="s">
        <v>68</v>
      </c>
      <c r="D234" s="20">
        <v>0</v>
      </c>
      <c r="E234" s="9">
        <v>666.71500000000003</v>
      </c>
      <c r="F234" s="9">
        <v>1.8</v>
      </c>
      <c r="G234" s="9">
        <f t="shared" si="26"/>
        <v>0</v>
      </c>
      <c r="H234" s="10">
        <f>MIN(1,D234/69102.6422666666)</f>
        <v>0</v>
      </c>
      <c r="I234" s="9">
        <v>9.2486791823299205E-2</v>
      </c>
      <c r="J234" s="9">
        <f t="shared" si="24"/>
        <v>24.001739999999998</v>
      </c>
      <c r="K234" s="9">
        <f t="shared" si="25"/>
        <v>0</v>
      </c>
    </row>
    <row r="235" spans="1:11" x14ac:dyDescent="0.25">
      <c r="A235" s="18" t="s">
        <v>15</v>
      </c>
      <c r="B235" s="19" t="s">
        <v>18</v>
      </c>
      <c r="C235" s="19" t="s">
        <v>67</v>
      </c>
      <c r="D235" s="20">
        <v>0</v>
      </c>
      <c r="E235" s="9">
        <v>698.86699999999996</v>
      </c>
      <c r="F235" s="9">
        <v>1.8</v>
      </c>
      <c r="G235" s="9">
        <f t="shared" si="26"/>
        <v>0</v>
      </c>
      <c r="H235" s="10">
        <f>MIN(1,D235/69102.6422666666)</f>
        <v>0</v>
      </c>
      <c r="I235" s="9">
        <v>9.2486791823299205E-2</v>
      </c>
      <c r="J235" s="9">
        <f t="shared" si="24"/>
        <v>25.159211999999997</v>
      </c>
      <c r="K235" s="9">
        <f t="shared" si="25"/>
        <v>0</v>
      </c>
    </row>
    <row r="236" spans="1:11" x14ac:dyDescent="0.25">
      <c r="A236" s="18" t="s">
        <v>16</v>
      </c>
      <c r="B236" s="19" t="s">
        <v>18</v>
      </c>
      <c r="C236" s="19" t="s">
        <v>68</v>
      </c>
      <c r="D236" s="20">
        <v>0</v>
      </c>
      <c r="E236" s="9">
        <v>998.07899999999995</v>
      </c>
      <c r="F236" s="9">
        <v>1.8</v>
      </c>
      <c r="G236" s="9">
        <f t="shared" si="26"/>
        <v>0</v>
      </c>
      <c r="H236" s="10">
        <f>MIN(1,D236/25423.268)</f>
        <v>0</v>
      </c>
      <c r="I236" s="9">
        <v>3.4026433980776503E-2</v>
      </c>
      <c r="J236" s="9">
        <f t="shared" si="24"/>
        <v>35.930844</v>
      </c>
      <c r="K236" s="9">
        <f t="shared" si="25"/>
        <v>0</v>
      </c>
    </row>
    <row r="237" spans="1:11" x14ac:dyDescent="0.25">
      <c r="A237" s="18" t="s">
        <v>16</v>
      </c>
      <c r="B237" s="19" t="s">
        <v>18</v>
      </c>
      <c r="C237" s="19" t="s">
        <v>67</v>
      </c>
      <c r="D237" s="20">
        <v>0</v>
      </c>
      <c r="E237" s="9">
        <v>1010.553</v>
      </c>
      <c r="F237" s="9">
        <v>1.8</v>
      </c>
      <c r="G237" s="9">
        <f t="shared" si="26"/>
        <v>0</v>
      </c>
      <c r="H237" s="10">
        <f>MIN(1,D237/25423.268)</f>
        <v>0</v>
      </c>
      <c r="I237" s="9">
        <v>3.4026433980776503E-2</v>
      </c>
      <c r="J237" s="9">
        <f t="shared" si="24"/>
        <v>36.379908</v>
      </c>
      <c r="K237" s="9">
        <f t="shared" si="25"/>
        <v>0</v>
      </c>
    </row>
    <row r="238" spans="1:11" x14ac:dyDescent="0.25">
      <c r="A238" s="18" t="s">
        <v>14</v>
      </c>
      <c r="B238" s="19" t="s">
        <v>18</v>
      </c>
      <c r="C238" s="19" t="s">
        <v>67</v>
      </c>
      <c r="D238" s="20">
        <v>0</v>
      </c>
      <c r="E238" s="9">
        <v>1427.2190000000001</v>
      </c>
      <c r="F238" s="9">
        <v>1.8</v>
      </c>
      <c r="G238" s="9">
        <f t="shared" si="26"/>
        <v>0</v>
      </c>
      <c r="H238" s="10">
        <f>MIN(1,D238/72174.5249333333)</f>
        <v>0</v>
      </c>
      <c r="I238" s="9">
        <v>9.6598191378778397E-2</v>
      </c>
      <c r="J238" s="9">
        <f t="shared" si="24"/>
        <v>51.379884000000004</v>
      </c>
      <c r="K238" s="9">
        <f t="shared" si="25"/>
        <v>0</v>
      </c>
    </row>
    <row r="239" spans="1:11" x14ac:dyDescent="0.25">
      <c r="A239" s="18" t="s">
        <v>14</v>
      </c>
      <c r="B239" s="19" t="s">
        <v>18</v>
      </c>
      <c r="C239" s="19" t="s">
        <v>68</v>
      </c>
      <c r="D239" s="20">
        <v>0</v>
      </c>
      <c r="E239" s="9">
        <v>1466.1880000000001</v>
      </c>
      <c r="F239" s="9">
        <v>1.8</v>
      </c>
      <c r="G239" s="9">
        <f t="shared" si="26"/>
        <v>0</v>
      </c>
      <c r="H239" s="10">
        <f>MIN(1,D239/72174.5249333333)</f>
        <v>0</v>
      </c>
      <c r="I239" s="9">
        <v>9.6598191378778397E-2</v>
      </c>
      <c r="J239" s="9">
        <f t="shared" si="24"/>
        <v>52.782768000000004</v>
      </c>
      <c r="K239" s="9">
        <f t="shared" si="25"/>
        <v>0</v>
      </c>
    </row>
    <row r="240" spans="1:11" x14ac:dyDescent="0.25">
      <c r="A240" s="18" t="s">
        <v>13</v>
      </c>
      <c r="B240" s="19" t="s">
        <v>18</v>
      </c>
      <c r="C240" s="19" t="s">
        <v>67</v>
      </c>
      <c r="D240" s="20">
        <v>0</v>
      </c>
      <c r="E240" s="9">
        <v>1861.2950000000001</v>
      </c>
      <c r="F240" s="9">
        <v>1.8</v>
      </c>
      <c r="G240" s="9">
        <f t="shared" si="26"/>
        <v>0</v>
      </c>
      <c r="H240" s="10">
        <f>MIN(1,D240/109701.878)</f>
        <v>0</v>
      </c>
      <c r="I240" s="9">
        <v>0.14682470048044899</v>
      </c>
      <c r="J240" s="9">
        <f t="shared" si="24"/>
        <v>67.006619999999998</v>
      </c>
      <c r="K240" s="9">
        <f t="shared" si="25"/>
        <v>0</v>
      </c>
    </row>
    <row r="241" spans="1:11" x14ac:dyDescent="0.25">
      <c r="A241" s="18" t="s">
        <v>13</v>
      </c>
      <c r="B241" s="19" t="s">
        <v>18</v>
      </c>
      <c r="C241" s="19" t="s">
        <v>68</v>
      </c>
      <c r="D241" s="20">
        <v>0</v>
      </c>
      <c r="E241" s="9">
        <v>1863.5920000000001</v>
      </c>
      <c r="F241" s="9">
        <v>1.8</v>
      </c>
      <c r="G241" s="9">
        <f t="shared" si="26"/>
        <v>0</v>
      </c>
      <c r="H241" s="10">
        <f>MIN(1,D241/109701.878)</f>
        <v>0</v>
      </c>
      <c r="I241" s="9">
        <v>0.14682470048044899</v>
      </c>
      <c r="J241" s="9">
        <f t="shared" si="24"/>
        <v>67.089312000000007</v>
      </c>
      <c r="K241" s="9">
        <f t="shared" si="25"/>
        <v>0</v>
      </c>
    </row>
    <row r="242" spans="1:11" x14ac:dyDescent="0.25">
      <c r="A242" s="9" t="s">
        <v>17</v>
      </c>
      <c r="B242" s="19" t="s">
        <v>18</v>
      </c>
      <c r="C242" s="19" t="s">
        <v>68</v>
      </c>
      <c r="D242" s="20">
        <v>0</v>
      </c>
      <c r="E242" s="9">
        <v>1773.941</v>
      </c>
      <c r="F242" s="9">
        <v>1.8</v>
      </c>
      <c r="G242" s="9">
        <f t="shared" si="26"/>
        <v>0</v>
      </c>
      <c r="H242" s="10">
        <f>MIN(1,D242/7963.86753233233)</f>
        <v>0</v>
      </c>
      <c r="I242" s="9">
        <v>1.0658819032256401E-2</v>
      </c>
      <c r="J242" s="9">
        <f t="shared" si="24"/>
        <v>63.861876000000002</v>
      </c>
      <c r="K242" s="9">
        <f t="shared" si="25"/>
        <v>0</v>
      </c>
    </row>
    <row r="243" spans="1:11" x14ac:dyDescent="0.25">
      <c r="A243" s="9" t="s">
        <v>17</v>
      </c>
      <c r="B243" s="19" t="s">
        <v>18</v>
      </c>
      <c r="C243" s="19" t="s">
        <v>67</v>
      </c>
      <c r="D243" s="20">
        <v>0</v>
      </c>
      <c r="E243" s="9">
        <v>1786.415</v>
      </c>
      <c r="F243" s="9">
        <v>1.8</v>
      </c>
      <c r="G243" s="9">
        <f t="shared" si="26"/>
        <v>0</v>
      </c>
      <c r="H243" s="10">
        <f>MIN(1,D243/7963.86753233233)</f>
        <v>0</v>
      </c>
      <c r="I243" s="9">
        <v>1.0658819032256401E-2</v>
      </c>
      <c r="J243" s="9">
        <f t="shared" si="24"/>
        <v>64.310940000000002</v>
      </c>
      <c r="K243" s="9">
        <f t="shared" si="25"/>
        <v>0</v>
      </c>
    </row>
    <row r="244" spans="1:11" x14ac:dyDescent="0.25">
      <c r="A244" s="18" t="s">
        <v>15</v>
      </c>
      <c r="B244" s="19" t="s">
        <v>21</v>
      </c>
      <c r="C244" s="19" t="s">
        <v>65</v>
      </c>
      <c r="D244" s="20">
        <v>0</v>
      </c>
      <c r="E244" s="9">
        <v>737.279</v>
      </c>
      <c r="F244" s="9">
        <v>1.8</v>
      </c>
      <c r="G244" s="9">
        <f t="shared" si="26"/>
        <v>0</v>
      </c>
      <c r="H244" s="10">
        <f>MIN(1,D244/69102.6422666666)</f>
        <v>0</v>
      </c>
      <c r="I244" s="9">
        <v>9.2486791823299205E-2</v>
      </c>
      <c r="J244" s="9">
        <f t="shared" si="24"/>
        <v>26.542044000000001</v>
      </c>
      <c r="K244" s="9">
        <f t="shared" si="25"/>
        <v>0</v>
      </c>
    </row>
    <row r="245" spans="1:11" x14ac:dyDescent="0.25">
      <c r="A245" s="18" t="s">
        <v>15</v>
      </c>
      <c r="B245" s="19" t="s">
        <v>23</v>
      </c>
      <c r="C245" s="19" t="s">
        <v>66</v>
      </c>
      <c r="D245" s="20">
        <v>0</v>
      </c>
      <c r="E245" s="9">
        <v>737.98400000000004</v>
      </c>
      <c r="F245" s="9">
        <v>1.8</v>
      </c>
      <c r="G245" s="9">
        <f t="shared" si="26"/>
        <v>0</v>
      </c>
      <c r="H245" s="10">
        <f>MIN(1,D245/69102.6422666666)</f>
        <v>0</v>
      </c>
      <c r="I245" s="9">
        <v>9.2486791823299205E-2</v>
      </c>
      <c r="J245" s="9">
        <f t="shared" si="24"/>
        <v>26.567424000000003</v>
      </c>
      <c r="K245" s="9">
        <f t="shared" si="25"/>
        <v>0</v>
      </c>
    </row>
    <row r="246" spans="1:11" x14ac:dyDescent="0.25">
      <c r="A246" s="18" t="s">
        <v>16</v>
      </c>
      <c r="B246" s="19" t="s">
        <v>23</v>
      </c>
      <c r="C246" s="19" t="s">
        <v>66</v>
      </c>
      <c r="D246" s="20">
        <v>0</v>
      </c>
      <c r="E246" s="9">
        <v>1048.0999999999999</v>
      </c>
      <c r="F246" s="9">
        <v>1.8</v>
      </c>
      <c r="G246" s="9">
        <f t="shared" si="26"/>
        <v>0</v>
      </c>
      <c r="H246" s="10">
        <f>MIN(1,D246/25423.268)</f>
        <v>0</v>
      </c>
      <c r="I246" s="9">
        <v>3.4026433980776503E-2</v>
      </c>
      <c r="J246" s="9">
        <f t="shared" si="24"/>
        <v>37.7316</v>
      </c>
      <c r="K246" s="9">
        <f t="shared" si="25"/>
        <v>0</v>
      </c>
    </row>
    <row r="247" spans="1:11" x14ac:dyDescent="0.25">
      <c r="A247" s="18" t="s">
        <v>14</v>
      </c>
      <c r="B247" s="19" t="s">
        <v>23</v>
      </c>
      <c r="C247" s="19" t="s">
        <v>66</v>
      </c>
      <c r="D247" s="20">
        <v>0</v>
      </c>
      <c r="E247" s="9">
        <v>1349.8789999999999</v>
      </c>
      <c r="F247" s="9">
        <v>1.8</v>
      </c>
      <c r="G247" s="9">
        <f t="shared" si="26"/>
        <v>0</v>
      </c>
      <c r="H247" s="10">
        <f>MIN(1,D247/72174.5249333333)</f>
        <v>0</v>
      </c>
      <c r="I247" s="9">
        <v>9.6598191378778397E-2</v>
      </c>
      <c r="J247" s="9">
        <f t="shared" si="24"/>
        <v>48.595644</v>
      </c>
      <c r="K247" s="9">
        <f t="shared" si="25"/>
        <v>0</v>
      </c>
    </row>
    <row r="248" spans="1:11" x14ac:dyDescent="0.25">
      <c r="A248" s="18" t="s">
        <v>16</v>
      </c>
      <c r="B248" s="19" t="s">
        <v>21</v>
      </c>
      <c r="C248" s="19" t="s">
        <v>65</v>
      </c>
      <c r="D248" s="20">
        <v>0</v>
      </c>
      <c r="E248" s="9">
        <v>1083.7329999999999</v>
      </c>
      <c r="F248" s="9">
        <v>1.8</v>
      </c>
      <c r="G248" s="9">
        <f t="shared" si="26"/>
        <v>0</v>
      </c>
      <c r="H248" s="10">
        <f>MIN(1,D248/25423.268)</f>
        <v>0</v>
      </c>
      <c r="I248" s="9">
        <v>3.4026433980776503E-2</v>
      </c>
      <c r="J248" s="9">
        <f t="shared" si="24"/>
        <v>39.014387999999997</v>
      </c>
      <c r="K248" s="9">
        <f t="shared" si="25"/>
        <v>0</v>
      </c>
    </row>
    <row r="249" spans="1:11" x14ac:dyDescent="0.25">
      <c r="A249" s="18" t="s">
        <v>14</v>
      </c>
      <c r="B249" s="19" t="s">
        <v>21</v>
      </c>
      <c r="C249" s="19" t="s">
        <v>65</v>
      </c>
      <c r="D249" s="20">
        <v>0</v>
      </c>
      <c r="E249" s="9">
        <v>1442.559</v>
      </c>
      <c r="F249" s="9">
        <v>1.8</v>
      </c>
      <c r="G249" s="9">
        <f t="shared" si="26"/>
        <v>0</v>
      </c>
      <c r="H249" s="10">
        <f>MIN(1,D249/72174.5249333333)</f>
        <v>0</v>
      </c>
      <c r="I249" s="9">
        <v>9.6598191378778397E-2</v>
      </c>
      <c r="J249" s="9">
        <f t="shared" si="24"/>
        <v>51.932124000000002</v>
      </c>
      <c r="K249" s="9">
        <f t="shared" si="25"/>
        <v>0</v>
      </c>
    </row>
    <row r="250" spans="1:11" x14ac:dyDescent="0.25">
      <c r="A250" s="18" t="s">
        <v>13</v>
      </c>
      <c r="B250" s="19" t="s">
        <v>23</v>
      </c>
      <c r="C250" s="19" t="s">
        <v>66</v>
      </c>
      <c r="D250" s="20">
        <v>0</v>
      </c>
      <c r="E250" s="9">
        <v>1792.4190000000001</v>
      </c>
      <c r="F250" s="9">
        <v>1.8</v>
      </c>
      <c r="G250" s="9">
        <f t="shared" si="26"/>
        <v>0</v>
      </c>
      <c r="H250" s="10">
        <f>MIN(1,D250/109701.878)</f>
        <v>0</v>
      </c>
      <c r="I250" s="9">
        <v>0.14682470048044899</v>
      </c>
      <c r="J250" s="9">
        <f t="shared" si="24"/>
        <v>64.527084000000002</v>
      </c>
      <c r="K250" s="9">
        <f t="shared" si="25"/>
        <v>0</v>
      </c>
    </row>
    <row r="251" spans="1:11" x14ac:dyDescent="0.25">
      <c r="A251" s="18" t="s">
        <v>13</v>
      </c>
      <c r="B251" s="19" t="s">
        <v>21</v>
      </c>
      <c r="C251" s="19" t="s">
        <v>65</v>
      </c>
      <c r="D251" s="20">
        <v>0</v>
      </c>
      <c r="E251" s="9">
        <v>1926.856</v>
      </c>
      <c r="F251" s="9">
        <v>1.8</v>
      </c>
      <c r="G251" s="9">
        <f t="shared" si="26"/>
        <v>0</v>
      </c>
      <c r="H251" s="10">
        <f>MIN(1,D251/109701.878)</f>
        <v>0</v>
      </c>
      <c r="I251" s="9">
        <v>0.14682470048044899</v>
      </c>
      <c r="J251" s="9">
        <f t="shared" si="24"/>
        <v>69.366816</v>
      </c>
      <c r="K251" s="9">
        <f t="shared" si="25"/>
        <v>0</v>
      </c>
    </row>
    <row r="252" spans="1:11" x14ac:dyDescent="0.25">
      <c r="A252" s="9" t="s">
        <v>17</v>
      </c>
      <c r="B252" s="19" t="s">
        <v>23</v>
      </c>
      <c r="C252" s="19" t="s">
        <v>66</v>
      </c>
      <c r="D252" s="20">
        <v>0</v>
      </c>
      <c r="E252" s="9">
        <v>1823.962</v>
      </c>
      <c r="F252" s="9">
        <v>1.8</v>
      </c>
      <c r="G252" s="9">
        <f t="shared" si="26"/>
        <v>0</v>
      </c>
      <c r="H252" s="10">
        <f>MIN(1,D252/7963.86753233233)</f>
        <v>0</v>
      </c>
      <c r="I252" s="9">
        <v>1.0658819032256401E-2</v>
      </c>
      <c r="J252" s="9">
        <f t="shared" si="24"/>
        <v>65.662632000000002</v>
      </c>
      <c r="K252" s="9">
        <f t="shared" si="25"/>
        <v>0</v>
      </c>
    </row>
    <row r="253" spans="1:11" x14ac:dyDescent="0.25">
      <c r="A253" s="9" t="s">
        <v>17</v>
      </c>
      <c r="B253" s="19" t="s">
        <v>21</v>
      </c>
      <c r="C253" s="19" t="s">
        <v>65</v>
      </c>
      <c r="D253" s="20">
        <v>0</v>
      </c>
      <c r="E253" s="9">
        <v>1938.2660000000001</v>
      </c>
      <c r="F253" s="9">
        <v>1.8</v>
      </c>
      <c r="G253" s="9">
        <f t="shared" si="26"/>
        <v>0</v>
      </c>
      <c r="H253" s="10">
        <f>MIN(1,D253/7963.86753233233)</f>
        <v>0</v>
      </c>
      <c r="I253" s="9">
        <v>1.0658819032256401E-2</v>
      </c>
      <c r="J253" s="9">
        <f t="shared" si="24"/>
        <v>69.77757600000001</v>
      </c>
      <c r="K253" s="9">
        <f t="shared" si="25"/>
        <v>0</v>
      </c>
    </row>
    <row r="254" spans="1:11" x14ac:dyDescent="0.25">
      <c r="A254" s="18" t="s">
        <v>15</v>
      </c>
      <c r="B254" s="19" t="s">
        <v>28</v>
      </c>
      <c r="C254" s="19" t="s">
        <v>63</v>
      </c>
      <c r="D254" s="20">
        <v>0</v>
      </c>
      <c r="E254" s="9">
        <v>687.84400000000005</v>
      </c>
      <c r="F254" s="9">
        <v>1.8</v>
      </c>
      <c r="G254" s="9">
        <f t="shared" si="26"/>
        <v>0</v>
      </c>
      <c r="H254" s="10">
        <f>MIN(1,D254/69102.6422666666)</f>
        <v>0</v>
      </c>
      <c r="I254" s="9">
        <v>9.2486791823299205E-2</v>
      </c>
      <c r="J254" s="9">
        <f t="shared" si="24"/>
        <v>24.762384000000001</v>
      </c>
      <c r="K254" s="9">
        <f t="shared" si="25"/>
        <v>0</v>
      </c>
    </row>
    <row r="255" spans="1:11" x14ac:dyDescent="0.25">
      <c r="A255" s="18" t="s">
        <v>15</v>
      </c>
      <c r="B255" s="19" t="s">
        <v>21</v>
      </c>
      <c r="C255" s="19" t="s">
        <v>64</v>
      </c>
      <c r="D255" s="20">
        <v>0</v>
      </c>
      <c r="E255" s="9">
        <v>733.76800000000003</v>
      </c>
      <c r="F255" s="9">
        <v>1.8</v>
      </c>
      <c r="G255" s="9">
        <f t="shared" si="26"/>
        <v>0</v>
      </c>
      <c r="H255" s="10">
        <f>MIN(1,D255/69102.6422666666)</f>
        <v>0</v>
      </c>
      <c r="I255" s="9">
        <v>9.2486791823299205E-2</v>
      </c>
      <c r="J255" s="9">
        <f t="shared" si="24"/>
        <v>26.415648000000001</v>
      </c>
      <c r="K255" s="9">
        <f t="shared" si="25"/>
        <v>0</v>
      </c>
    </row>
    <row r="256" spans="1:11" x14ac:dyDescent="0.25">
      <c r="A256" s="18" t="s">
        <v>16</v>
      </c>
      <c r="B256" s="19" t="s">
        <v>28</v>
      </c>
      <c r="C256" s="19" t="s">
        <v>63</v>
      </c>
      <c r="D256" s="20">
        <v>0</v>
      </c>
      <c r="E256" s="9">
        <v>986.84100000000001</v>
      </c>
      <c r="F256" s="9">
        <v>1.8</v>
      </c>
      <c r="G256" s="9">
        <f t="shared" si="26"/>
        <v>0</v>
      </c>
      <c r="H256" s="10">
        <f>MIN(1,D256/25423.268)</f>
        <v>0</v>
      </c>
      <c r="I256" s="9">
        <v>3.4026433980776503E-2</v>
      </c>
      <c r="J256" s="9">
        <f t="shared" si="24"/>
        <v>35.526276000000003</v>
      </c>
      <c r="K256" s="9">
        <f t="shared" si="25"/>
        <v>0</v>
      </c>
    </row>
    <row r="257" spans="1:11" x14ac:dyDescent="0.25">
      <c r="A257" s="18" t="s">
        <v>14</v>
      </c>
      <c r="B257" s="19" t="s">
        <v>28</v>
      </c>
      <c r="C257" s="19" t="s">
        <v>63</v>
      </c>
      <c r="D257" s="20">
        <v>0</v>
      </c>
      <c r="E257" s="9">
        <v>1288.6659999999999</v>
      </c>
      <c r="F257" s="9">
        <v>1.8</v>
      </c>
      <c r="G257" s="9">
        <f t="shared" si="26"/>
        <v>0</v>
      </c>
      <c r="H257" s="10">
        <f>MIN(1,D257/72174.5249333333)</f>
        <v>0</v>
      </c>
      <c r="I257" s="9">
        <v>9.6598191378778397E-2</v>
      </c>
      <c r="J257" s="9">
        <f t="shared" si="24"/>
        <v>46.391975999999993</v>
      </c>
      <c r="K257" s="9">
        <f t="shared" si="25"/>
        <v>0</v>
      </c>
    </row>
    <row r="258" spans="1:11" x14ac:dyDescent="0.25">
      <c r="A258" s="18" t="s">
        <v>16</v>
      </c>
      <c r="B258" s="19" t="s">
        <v>21</v>
      </c>
      <c r="C258" s="19" t="s">
        <v>64</v>
      </c>
      <c r="D258" s="20">
        <v>0</v>
      </c>
      <c r="E258" s="9">
        <v>1080.222</v>
      </c>
      <c r="F258" s="9">
        <v>1.8</v>
      </c>
      <c r="G258" s="9">
        <f t="shared" si="26"/>
        <v>0</v>
      </c>
      <c r="H258" s="10">
        <f>MIN(1,D258/25423.268)</f>
        <v>0</v>
      </c>
      <c r="I258" s="9">
        <v>3.4026433980776503E-2</v>
      </c>
      <c r="J258" s="9">
        <f t="shared" ref="J258:J321" si="27">F258*E258/50</f>
        <v>38.887991999999997</v>
      </c>
      <c r="K258" s="9">
        <f t="shared" ref="K258:K321" si="28">(H258^(1/7)*I258)/(J258^4)</f>
        <v>0</v>
      </c>
    </row>
    <row r="259" spans="1:11" x14ac:dyDescent="0.25">
      <c r="A259" s="18" t="s">
        <v>14</v>
      </c>
      <c r="B259" s="19" t="s">
        <v>21</v>
      </c>
      <c r="C259" s="19" t="s">
        <v>64</v>
      </c>
      <c r="D259" s="20">
        <v>0</v>
      </c>
      <c r="E259" s="9">
        <v>1432.221</v>
      </c>
      <c r="F259" s="9">
        <v>1.8</v>
      </c>
      <c r="G259" s="9">
        <f t="shared" si="26"/>
        <v>0</v>
      </c>
      <c r="H259" s="10">
        <f>MIN(1,D259/72174.5249333333)</f>
        <v>0</v>
      </c>
      <c r="I259" s="9">
        <v>9.6598191378778397E-2</v>
      </c>
      <c r="J259" s="9">
        <f t="shared" si="27"/>
        <v>51.559956</v>
      </c>
      <c r="K259" s="9">
        <f t="shared" si="28"/>
        <v>0</v>
      </c>
    </row>
    <row r="260" spans="1:11" x14ac:dyDescent="0.25">
      <c r="A260" s="18" t="s">
        <v>14</v>
      </c>
      <c r="B260" s="19" t="s">
        <v>18</v>
      </c>
      <c r="C260" s="19" t="s">
        <v>33</v>
      </c>
      <c r="D260" s="20">
        <v>0</v>
      </c>
      <c r="E260" s="9">
        <v>1483.5039999999999</v>
      </c>
      <c r="F260" s="9">
        <v>1.8</v>
      </c>
      <c r="G260" s="9">
        <f t="shared" si="26"/>
        <v>0</v>
      </c>
      <c r="H260" s="10">
        <f>MIN(1,D260/72174.5249333333)</f>
        <v>0</v>
      </c>
      <c r="I260" s="9">
        <v>9.6598191378778397E-2</v>
      </c>
      <c r="J260" s="9">
        <f t="shared" si="27"/>
        <v>53.406143999999998</v>
      </c>
      <c r="K260" s="9">
        <f t="shared" si="28"/>
        <v>0</v>
      </c>
    </row>
    <row r="261" spans="1:11" x14ac:dyDescent="0.25">
      <c r="A261" s="18" t="s">
        <v>13</v>
      </c>
      <c r="B261" s="19" t="s">
        <v>28</v>
      </c>
      <c r="C261" s="19" t="s">
        <v>63</v>
      </c>
      <c r="D261" s="20">
        <v>0</v>
      </c>
      <c r="E261" s="9">
        <v>1629.8440000000001</v>
      </c>
      <c r="F261" s="9">
        <v>1.8</v>
      </c>
      <c r="G261" s="9">
        <f t="shared" si="26"/>
        <v>0</v>
      </c>
      <c r="H261" s="10">
        <f>MIN(1,D261/109701.878)</f>
        <v>0</v>
      </c>
      <c r="I261" s="9">
        <v>0.14682470048044899</v>
      </c>
      <c r="J261" s="9">
        <f t="shared" si="27"/>
        <v>58.674384000000003</v>
      </c>
      <c r="K261" s="9">
        <f t="shared" si="28"/>
        <v>0</v>
      </c>
    </row>
    <row r="262" spans="1:11" x14ac:dyDescent="0.25">
      <c r="A262" s="18" t="s">
        <v>13</v>
      </c>
      <c r="B262" s="19" t="s">
        <v>18</v>
      </c>
      <c r="C262" s="19" t="s">
        <v>33</v>
      </c>
      <c r="D262" s="20">
        <v>0</v>
      </c>
      <c r="E262" s="9">
        <v>1824.37</v>
      </c>
      <c r="F262" s="9">
        <v>1.8</v>
      </c>
      <c r="G262" s="9">
        <f t="shared" si="26"/>
        <v>0</v>
      </c>
      <c r="H262" s="10">
        <f>MIN(1,D262/109701.878)</f>
        <v>0</v>
      </c>
      <c r="I262" s="9">
        <v>0.14682470048044899</v>
      </c>
      <c r="J262" s="9">
        <f t="shared" si="27"/>
        <v>65.677319999999995</v>
      </c>
      <c r="K262" s="9">
        <f t="shared" si="28"/>
        <v>0</v>
      </c>
    </row>
    <row r="263" spans="1:11" x14ac:dyDescent="0.25">
      <c r="A263" s="18" t="s">
        <v>13</v>
      </c>
      <c r="B263" s="19" t="s">
        <v>21</v>
      </c>
      <c r="C263" s="19" t="s">
        <v>64</v>
      </c>
      <c r="D263" s="20">
        <v>0</v>
      </c>
      <c r="E263" s="9">
        <v>1900.5740000000001</v>
      </c>
      <c r="F263" s="9">
        <v>1.8</v>
      </c>
      <c r="G263" s="9">
        <f t="shared" si="26"/>
        <v>0</v>
      </c>
      <c r="H263" s="10">
        <f>MIN(1,D263/109701.878)</f>
        <v>0</v>
      </c>
      <c r="I263" s="9">
        <v>0.14682470048044899</v>
      </c>
      <c r="J263" s="9">
        <f t="shared" si="27"/>
        <v>68.420664000000002</v>
      </c>
      <c r="K263" s="9">
        <f t="shared" si="28"/>
        <v>0</v>
      </c>
    </row>
    <row r="264" spans="1:11" x14ac:dyDescent="0.25">
      <c r="A264" s="9" t="s">
        <v>17</v>
      </c>
      <c r="B264" s="19" t="s">
        <v>18</v>
      </c>
      <c r="C264" s="19" t="s">
        <v>33</v>
      </c>
      <c r="D264" s="20">
        <v>0</v>
      </c>
      <c r="E264" s="9">
        <v>1757.498</v>
      </c>
      <c r="F264" s="9">
        <v>1.8</v>
      </c>
      <c r="G264" s="9">
        <f t="shared" si="26"/>
        <v>0</v>
      </c>
      <c r="H264" s="10">
        <f>MIN(1,D264/7963.86753233233)</f>
        <v>0</v>
      </c>
      <c r="I264" s="9">
        <v>1.0658819032256401E-2</v>
      </c>
      <c r="J264" s="9">
        <f t="shared" si="27"/>
        <v>63.269928</v>
      </c>
      <c r="K264" s="9">
        <f t="shared" si="28"/>
        <v>0</v>
      </c>
    </row>
    <row r="265" spans="1:11" x14ac:dyDescent="0.25">
      <c r="A265" s="9" t="s">
        <v>17</v>
      </c>
      <c r="B265" s="19" t="s">
        <v>28</v>
      </c>
      <c r="C265" s="19" t="s">
        <v>63</v>
      </c>
      <c r="D265" s="20">
        <v>0</v>
      </c>
      <c r="E265" s="9">
        <v>1762.703</v>
      </c>
      <c r="F265" s="9">
        <v>1.8</v>
      </c>
      <c r="G265" s="9">
        <f t="shared" si="26"/>
        <v>0</v>
      </c>
      <c r="H265" s="10">
        <f>MIN(1,D265/7963.86753233233)</f>
        <v>0</v>
      </c>
      <c r="I265" s="9">
        <v>1.0658819032256401E-2</v>
      </c>
      <c r="J265" s="9">
        <f t="shared" si="27"/>
        <v>63.457308000000005</v>
      </c>
      <c r="K265" s="9">
        <f t="shared" si="28"/>
        <v>0</v>
      </c>
    </row>
    <row r="266" spans="1:11" x14ac:dyDescent="0.25">
      <c r="A266" s="9" t="s">
        <v>17</v>
      </c>
      <c r="B266" s="19" t="s">
        <v>21</v>
      </c>
      <c r="C266" s="19" t="s">
        <v>64</v>
      </c>
      <c r="D266" s="20">
        <v>0</v>
      </c>
      <c r="E266" s="9">
        <v>1923.479</v>
      </c>
      <c r="F266" s="9">
        <v>1.8</v>
      </c>
      <c r="G266" s="9">
        <f t="shared" si="26"/>
        <v>0</v>
      </c>
      <c r="H266" s="10">
        <f>MIN(1,D266/7963.86753233233)</f>
        <v>0</v>
      </c>
      <c r="I266" s="9">
        <v>1.0658819032256401E-2</v>
      </c>
      <c r="J266" s="9">
        <f t="shared" si="27"/>
        <v>69.245244</v>
      </c>
      <c r="K266" s="9">
        <f t="shared" si="28"/>
        <v>0</v>
      </c>
    </row>
    <row r="267" spans="1:11" x14ac:dyDescent="0.25">
      <c r="A267" s="18" t="s">
        <v>15</v>
      </c>
      <c r="B267" s="19" t="s">
        <v>18</v>
      </c>
      <c r="C267" s="19" t="s">
        <v>61</v>
      </c>
      <c r="D267" s="20">
        <v>0</v>
      </c>
      <c r="E267" s="9">
        <v>691.83600000000001</v>
      </c>
      <c r="F267" s="9">
        <v>1.8</v>
      </c>
      <c r="G267" s="9">
        <f t="shared" si="26"/>
        <v>0</v>
      </c>
      <c r="H267" s="10">
        <f>MIN(1,D267/69102.6422666666)</f>
        <v>0</v>
      </c>
      <c r="I267" s="9">
        <v>9.2486791823299205E-2</v>
      </c>
      <c r="J267" s="9">
        <f t="shared" si="27"/>
        <v>24.906096000000002</v>
      </c>
      <c r="K267" s="9">
        <f t="shared" si="28"/>
        <v>0</v>
      </c>
    </row>
    <row r="268" spans="1:11" x14ac:dyDescent="0.25">
      <c r="A268" s="18" t="s">
        <v>15</v>
      </c>
      <c r="B268" s="19" t="s">
        <v>18</v>
      </c>
      <c r="C268" s="19" t="s">
        <v>62</v>
      </c>
      <c r="D268" s="20">
        <v>0</v>
      </c>
      <c r="E268" s="9">
        <v>687.93</v>
      </c>
      <c r="F268" s="9">
        <v>1.8</v>
      </c>
      <c r="G268" s="9">
        <f t="shared" si="26"/>
        <v>0</v>
      </c>
      <c r="H268" s="10">
        <f>MIN(1,D268/69102.6422666666)</f>
        <v>0</v>
      </c>
      <c r="I268" s="9">
        <v>9.2486791823299205E-2</v>
      </c>
      <c r="J268" s="9">
        <f t="shared" si="27"/>
        <v>24.765479999999997</v>
      </c>
      <c r="K268" s="9">
        <f t="shared" si="28"/>
        <v>0</v>
      </c>
    </row>
    <row r="269" spans="1:11" x14ac:dyDescent="0.25">
      <c r="A269" s="18" t="s">
        <v>15</v>
      </c>
      <c r="B269" s="19" t="s">
        <v>21</v>
      </c>
      <c r="C269" s="19" t="s">
        <v>21</v>
      </c>
      <c r="D269" s="20">
        <v>0</v>
      </c>
      <c r="E269" s="9">
        <v>733.94799999999998</v>
      </c>
      <c r="F269" s="9">
        <v>1.8</v>
      </c>
      <c r="G269" s="9">
        <f t="shared" si="26"/>
        <v>0</v>
      </c>
      <c r="H269" s="10">
        <f>MIN(1,D269/69102.6422666666)</f>
        <v>0</v>
      </c>
      <c r="I269" s="9">
        <v>9.2486791823299205E-2</v>
      </c>
      <c r="J269" s="9">
        <f t="shared" si="27"/>
        <v>26.422127999999997</v>
      </c>
      <c r="K269" s="9">
        <f t="shared" si="28"/>
        <v>0</v>
      </c>
    </row>
    <row r="270" spans="1:11" x14ac:dyDescent="0.25">
      <c r="A270" s="18" t="s">
        <v>16</v>
      </c>
      <c r="B270" s="19" t="s">
        <v>18</v>
      </c>
      <c r="C270" s="19" t="s">
        <v>62</v>
      </c>
      <c r="D270" s="20">
        <v>0</v>
      </c>
      <c r="E270" s="9">
        <v>1034.384</v>
      </c>
      <c r="F270" s="9">
        <v>1.8</v>
      </c>
      <c r="G270" s="9">
        <f t="shared" si="26"/>
        <v>0</v>
      </c>
      <c r="H270" s="10">
        <f>MIN(1,D270/25423.268)</f>
        <v>0</v>
      </c>
      <c r="I270" s="9">
        <v>3.4026433980776503E-2</v>
      </c>
      <c r="J270" s="9">
        <f t="shared" si="27"/>
        <v>37.237824000000003</v>
      </c>
      <c r="K270" s="9">
        <f t="shared" si="28"/>
        <v>0</v>
      </c>
    </row>
    <row r="271" spans="1:11" x14ac:dyDescent="0.25">
      <c r="A271" s="18" t="s">
        <v>16</v>
      </c>
      <c r="B271" s="19" t="s">
        <v>18</v>
      </c>
      <c r="C271" s="19" t="s">
        <v>61</v>
      </c>
      <c r="D271" s="20">
        <v>0</v>
      </c>
      <c r="E271" s="9">
        <v>1038.29</v>
      </c>
      <c r="F271" s="9">
        <v>1.8</v>
      </c>
      <c r="G271" s="9">
        <f t="shared" si="26"/>
        <v>0</v>
      </c>
      <c r="H271" s="10">
        <f>MIN(1,D271/25423.268)</f>
        <v>0</v>
      </c>
      <c r="I271" s="9">
        <v>3.4026433980776503E-2</v>
      </c>
      <c r="J271" s="9">
        <f t="shared" si="27"/>
        <v>37.378439999999998</v>
      </c>
      <c r="K271" s="9">
        <f t="shared" si="28"/>
        <v>0</v>
      </c>
    </row>
    <row r="272" spans="1:11" x14ac:dyDescent="0.25">
      <c r="A272" s="18" t="s">
        <v>16</v>
      </c>
      <c r="B272" s="19" t="s">
        <v>21</v>
      </c>
      <c r="C272" s="19" t="s">
        <v>21</v>
      </c>
      <c r="D272" s="20">
        <v>0</v>
      </c>
      <c r="E272" s="9">
        <v>1080.402</v>
      </c>
      <c r="F272" s="9">
        <v>1.8</v>
      </c>
      <c r="G272" s="9">
        <f t="shared" si="26"/>
        <v>0</v>
      </c>
      <c r="H272" s="10">
        <f>MIN(1,D272/25423.268)</f>
        <v>0</v>
      </c>
      <c r="I272" s="9">
        <v>3.4026433980776503E-2</v>
      </c>
      <c r="J272" s="9">
        <f t="shared" si="27"/>
        <v>38.894472</v>
      </c>
      <c r="K272" s="9">
        <f t="shared" si="28"/>
        <v>0</v>
      </c>
    </row>
    <row r="273" spans="1:11" x14ac:dyDescent="0.25">
      <c r="A273" s="18" t="s">
        <v>14</v>
      </c>
      <c r="B273" s="19" t="s">
        <v>21</v>
      </c>
      <c r="C273" s="19" t="s">
        <v>21</v>
      </c>
      <c r="D273" s="20">
        <v>0</v>
      </c>
      <c r="E273" s="9">
        <v>1456.8530000000001</v>
      </c>
      <c r="F273" s="9">
        <v>1.8</v>
      </c>
      <c r="G273" s="9">
        <f t="shared" si="26"/>
        <v>0</v>
      </c>
      <c r="H273" s="10">
        <f>MIN(1,D273/72174.5249333333)</f>
        <v>0</v>
      </c>
      <c r="I273" s="9">
        <v>9.6598191378778397E-2</v>
      </c>
      <c r="J273" s="9">
        <f t="shared" si="27"/>
        <v>52.446708000000008</v>
      </c>
      <c r="K273" s="9">
        <f t="shared" si="28"/>
        <v>0</v>
      </c>
    </row>
    <row r="274" spans="1:11" x14ac:dyDescent="0.25">
      <c r="A274" s="18" t="s">
        <v>14</v>
      </c>
      <c r="B274" s="19" t="s">
        <v>18</v>
      </c>
      <c r="C274" s="19" t="s">
        <v>61</v>
      </c>
      <c r="D274" s="20">
        <v>0</v>
      </c>
      <c r="E274" s="9">
        <v>1459.876</v>
      </c>
      <c r="F274" s="9">
        <v>1.8</v>
      </c>
      <c r="G274" s="9">
        <f t="shared" si="26"/>
        <v>0</v>
      </c>
      <c r="H274" s="10">
        <f>MIN(1,D274/72174.5249333333)</f>
        <v>0</v>
      </c>
      <c r="I274" s="9">
        <v>9.6598191378778397E-2</v>
      </c>
      <c r="J274" s="9">
        <f t="shared" si="27"/>
        <v>52.555536000000004</v>
      </c>
      <c r="K274" s="9">
        <f t="shared" si="28"/>
        <v>0</v>
      </c>
    </row>
    <row r="275" spans="1:11" x14ac:dyDescent="0.25">
      <c r="A275" s="18" t="s">
        <v>14</v>
      </c>
      <c r="B275" s="19" t="s">
        <v>18</v>
      </c>
      <c r="C275" s="19" t="s">
        <v>62</v>
      </c>
      <c r="D275" s="20">
        <v>0</v>
      </c>
      <c r="E275" s="9">
        <v>1474.2670000000001</v>
      </c>
      <c r="F275" s="9">
        <v>1.8</v>
      </c>
      <c r="G275" s="9">
        <f t="shared" si="26"/>
        <v>0</v>
      </c>
      <c r="H275" s="10">
        <f>MIN(1,D275/72174.5249333333)</f>
        <v>0</v>
      </c>
      <c r="I275" s="9">
        <v>9.6598191378778397E-2</v>
      </c>
      <c r="J275" s="9">
        <f t="shared" si="27"/>
        <v>53.073612000000004</v>
      </c>
      <c r="K275" s="9">
        <f t="shared" si="28"/>
        <v>0</v>
      </c>
    </row>
    <row r="276" spans="1:11" x14ac:dyDescent="0.25">
      <c r="A276" s="18" t="s">
        <v>13</v>
      </c>
      <c r="B276" s="19" t="s">
        <v>21</v>
      </c>
      <c r="C276" s="19" t="s">
        <v>21</v>
      </c>
      <c r="D276" s="20">
        <v>0</v>
      </c>
      <c r="E276" s="9">
        <v>1933.4390000000001</v>
      </c>
      <c r="F276" s="9">
        <v>1.8</v>
      </c>
      <c r="G276" s="9">
        <f t="shared" si="26"/>
        <v>0</v>
      </c>
      <c r="H276" s="10">
        <f>MIN(1,D276/109701.878)</f>
        <v>0</v>
      </c>
      <c r="I276" s="9">
        <v>0.14682470048044899</v>
      </c>
      <c r="J276" s="9">
        <f t="shared" si="27"/>
        <v>69.603803999999997</v>
      </c>
      <c r="K276" s="9">
        <f t="shared" si="28"/>
        <v>0</v>
      </c>
    </row>
    <row r="277" spans="1:11" x14ac:dyDescent="0.25">
      <c r="A277" s="18" t="s">
        <v>13</v>
      </c>
      <c r="B277" s="19" t="s">
        <v>18</v>
      </c>
      <c r="C277" s="19" t="s">
        <v>61</v>
      </c>
      <c r="D277" s="20">
        <v>0</v>
      </c>
      <c r="E277" s="9">
        <v>1895.5</v>
      </c>
      <c r="F277" s="9">
        <v>1.8</v>
      </c>
      <c r="G277" s="9">
        <f t="shared" si="26"/>
        <v>0</v>
      </c>
      <c r="H277" s="10">
        <f>MIN(1,D277/109701.878)</f>
        <v>0</v>
      </c>
      <c r="I277" s="9">
        <v>0.14682470048044899</v>
      </c>
      <c r="J277" s="9">
        <f t="shared" si="27"/>
        <v>68.238</v>
      </c>
      <c r="K277" s="9">
        <f t="shared" si="28"/>
        <v>0</v>
      </c>
    </row>
    <row r="278" spans="1:11" x14ac:dyDescent="0.25">
      <c r="A278" s="18" t="s">
        <v>13</v>
      </c>
      <c r="B278" s="19" t="s">
        <v>18</v>
      </c>
      <c r="C278" s="19" t="s">
        <v>62</v>
      </c>
      <c r="D278" s="20">
        <v>0</v>
      </c>
      <c r="E278" s="9">
        <v>1905.664</v>
      </c>
      <c r="F278" s="9">
        <v>1.8</v>
      </c>
      <c r="G278" s="9">
        <f t="shared" ref="G278:G287" si="29">ROUNDUP(D278/50,0)*E278*F278</f>
        <v>0</v>
      </c>
      <c r="H278" s="10">
        <f>MIN(1,D278/109701.878)</f>
        <v>0</v>
      </c>
      <c r="I278" s="9">
        <v>0.14682470048044899</v>
      </c>
      <c r="J278" s="9">
        <f t="shared" si="27"/>
        <v>68.603904</v>
      </c>
      <c r="K278" s="9">
        <f t="shared" si="28"/>
        <v>0</v>
      </c>
    </row>
    <row r="279" spans="1:11" x14ac:dyDescent="0.25">
      <c r="A279" s="9" t="s">
        <v>17</v>
      </c>
      <c r="B279" s="19" t="s">
        <v>18</v>
      </c>
      <c r="C279" s="19" t="s">
        <v>61</v>
      </c>
      <c r="D279" s="20">
        <v>0</v>
      </c>
      <c r="E279" s="9">
        <v>1888.1859999999999</v>
      </c>
      <c r="F279" s="9">
        <v>1.8</v>
      </c>
      <c r="G279" s="9">
        <f t="shared" si="29"/>
        <v>0</v>
      </c>
      <c r="H279" s="10">
        <f>MIN(1,D279/7963.86753233233)</f>
        <v>0</v>
      </c>
      <c r="I279" s="9">
        <v>1.0658819032256401E-2</v>
      </c>
      <c r="J279" s="9">
        <f t="shared" si="27"/>
        <v>67.974695999999994</v>
      </c>
      <c r="K279" s="9">
        <f t="shared" si="28"/>
        <v>0</v>
      </c>
    </row>
    <row r="280" spans="1:11" x14ac:dyDescent="0.25">
      <c r="A280" s="9" t="s">
        <v>17</v>
      </c>
      <c r="B280" s="19" t="s">
        <v>18</v>
      </c>
      <c r="C280" s="19" t="s">
        <v>62</v>
      </c>
      <c r="D280" s="20">
        <v>0</v>
      </c>
      <c r="E280" s="9">
        <v>1903.3340000000001</v>
      </c>
      <c r="F280" s="9">
        <v>1.8</v>
      </c>
      <c r="G280" s="9">
        <f t="shared" si="29"/>
        <v>0</v>
      </c>
      <c r="H280" s="10">
        <f>MIN(1,D280/7963.86753233233)</f>
        <v>0</v>
      </c>
      <c r="I280" s="9">
        <v>1.0658819032256401E-2</v>
      </c>
      <c r="J280" s="9">
        <f t="shared" si="27"/>
        <v>68.520024000000006</v>
      </c>
      <c r="K280" s="9">
        <f t="shared" si="28"/>
        <v>0</v>
      </c>
    </row>
    <row r="281" spans="1:11" x14ac:dyDescent="0.25">
      <c r="A281" s="9" t="s">
        <v>17</v>
      </c>
      <c r="B281" s="19" t="s">
        <v>21</v>
      </c>
      <c r="C281" s="19" t="s">
        <v>21</v>
      </c>
      <c r="D281" s="20">
        <v>0</v>
      </c>
      <c r="E281" s="9">
        <v>1938.6289999999999</v>
      </c>
      <c r="F281" s="9">
        <v>1.8</v>
      </c>
      <c r="G281" s="9">
        <f t="shared" si="29"/>
        <v>0</v>
      </c>
      <c r="H281" s="10">
        <f>MIN(1,D281/7963.86753233233)</f>
        <v>0</v>
      </c>
      <c r="I281" s="9">
        <v>1.0658819032256401E-2</v>
      </c>
      <c r="J281" s="9">
        <f t="shared" si="27"/>
        <v>69.790644</v>
      </c>
      <c r="K281" s="9">
        <f t="shared" si="28"/>
        <v>0</v>
      </c>
    </row>
    <row r="282" spans="1:11" x14ac:dyDescent="0.25">
      <c r="A282" s="18" t="s">
        <v>15</v>
      </c>
      <c r="B282" s="19" t="s">
        <v>21</v>
      </c>
      <c r="C282" s="19" t="s">
        <v>60</v>
      </c>
      <c r="D282" s="20">
        <v>0</v>
      </c>
      <c r="E282" s="9">
        <v>705.07500000000005</v>
      </c>
      <c r="F282" s="9">
        <v>1.8</v>
      </c>
      <c r="G282" s="9">
        <f t="shared" si="29"/>
        <v>0</v>
      </c>
      <c r="H282" s="10">
        <f>MIN(1,D282/69102.6422666666)</f>
        <v>0</v>
      </c>
      <c r="I282" s="9">
        <v>9.2486791823299205E-2</v>
      </c>
      <c r="J282" s="9">
        <f t="shared" si="27"/>
        <v>25.382700000000003</v>
      </c>
      <c r="K282" s="9">
        <f t="shared" si="28"/>
        <v>0</v>
      </c>
    </row>
    <row r="283" spans="1:11" x14ac:dyDescent="0.25">
      <c r="A283" s="18" t="s">
        <v>16</v>
      </c>
      <c r="B283" s="19" t="s">
        <v>21</v>
      </c>
      <c r="C283" s="19" t="s">
        <v>60</v>
      </c>
      <c r="D283" s="20">
        <v>0</v>
      </c>
      <c r="E283" s="9">
        <v>1051.529</v>
      </c>
      <c r="F283" s="9">
        <v>1.8</v>
      </c>
      <c r="G283" s="9">
        <f t="shared" si="29"/>
        <v>0</v>
      </c>
      <c r="H283" s="10">
        <f>MIN(1,D283/25423.268)</f>
        <v>0</v>
      </c>
      <c r="I283" s="9">
        <v>3.4026433980776503E-2</v>
      </c>
      <c r="J283" s="9">
        <f t="shared" si="27"/>
        <v>37.855043999999999</v>
      </c>
      <c r="K283" s="9">
        <f t="shared" si="28"/>
        <v>0</v>
      </c>
    </row>
    <row r="284" spans="1:11" x14ac:dyDescent="0.25">
      <c r="A284" s="18" t="s">
        <v>14</v>
      </c>
      <c r="B284" s="19" t="s">
        <v>21</v>
      </c>
      <c r="C284" s="19" t="s">
        <v>60</v>
      </c>
      <c r="D284" s="20">
        <v>0</v>
      </c>
      <c r="E284" s="9">
        <v>1462.48</v>
      </c>
      <c r="F284" s="9">
        <v>1.8</v>
      </c>
      <c r="G284" s="9">
        <f t="shared" si="29"/>
        <v>0</v>
      </c>
      <c r="H284" s="10">
        <f>MIN(1,D284/72174.5249333333)</f>
        <v>0</v>
      </c>
      <c r="I284" s="9">
        <v>9.6598191378778397E-2</v>
      </c>
      <c r="J284" s="9">
        <f t="shared" si="27"/>
        <v>52.649279999999997</v>
      </c>
      <c r="K284" s="9">
        <f t="shared" si="28"/>
        <v>0</v>
      </c>
    </row>
    <row r="285" spans="1:11" x14ac:dyDescent="0.25">
      <c r="A285" s="18" t="s">
        <v>14</v>
      </c>
      <c r="B285" s="19" t="s">
        <v>39</v>
      </c>
      <c r="C285" s="19" t="s">
        <v>59</v>
      </c>
      <c r="D285" s="20">
        <v>0</v>
      </c>
      <c r="E285" s="9">
        <v>1071.6379999999999</v>
      </c>
      <c r="F285" s="9">
        <v>1.8</v>
      </c>
      <c r="G285" s="9">
        <f t="shared" si="29"/>
        <v>0</v>
      </c>
      <c r="H285" s="10">
        <f>MIN(1,D285/72174.5249333333)</f>
        <v>0</v>
      </c>
      <c r="I285" s="9">
        <v>9.6598191378778397E-2</v>
      </c>
      <c r="J285" s="9">
        <f t="shared" si="27"/>
        <v>38.578968000000003</v>
      </c>
      <c r="K285" s="9">
        <f t="shared" si="28"/>
        <v>0</v>
      </c>
    </row>
    <row r="286" spans="1:11" x14ac:dyDescent="0.25">
      <c r="A286" s="18" t="s">
        <v>15</v>
      </c>
      <c r="B286" s="19" t="s">
        <v>39</v>
      </c>
      <c r="C286" s="19" t="s">
        <v>59</v>
      </c>
      <c r="D286" s="20">
        <v>0</v>
      </c>
      <c r="E286" s="9">
        <v>1187.3610000000001</v>
      </c>
      <c r="F286" s="9">
        <v>1.8</v>
      </c>
      <c r="G286" s="9">
        <f t="shared" si="29"/>
        <v>0</v>
      </c>
      <c r="H286" s="10">
        <f>MIN(1,D286/69102.6422666666)</f>
        <v>0</v>
      </c>
      <c r="I286" s="9">
        <v>9.2486791823299205E-2</v>
      </c>
      <c r="J286" s="9">
        <f t="shared" si="27"/>
        <v>42.744996</v>
      </c>
      <c r="K286" s="9">
        <f t="shared" si="28"/>
        <v>0</v>
      </c>
    </row>
    <row r="287" spans="1:11" x14ac:dyDescent="0.25">
      <c r="A287" s="18" t="s">
        <v>13</v>
      </c>
      <c r="B287" s="19" t="s">
        <v>21</v>
      </c>
      <c r="C287" s="19" t="s">
        <v>60</v>
      </c>
      <c r="D287" s="20">
        <v>0</v>
      </c>
      <c r="E287" s="9">
        <v>1922.809</v>
      </c>
      <c r="F287" s="9">
        <v>1.8</v>
      </c>
      <c r="G287" s="9">
        <f t="shared" si="29"/>
        <v>0</v>
      </c>
      <c r="H287" s="10">
        <f>MIN(1,D287/109701.878)</f>
        <v>0</v>
      </c>
      <c r="I287" s="9">
        <v>0.14682470048044899</v>
      </c>
      <c r="J287" s="9">
        <f t="shared" si="27"/>
        <v>69.221124000000003</v>
      </c>
      <c r="K287" s="9">
        <f t="shared" si="28"/>
        <v>0</v>
      </c>
    </row>
    <row r="288" spans="1:11" x14ac:dyDescent="0.25">
      <c r="A288" s="23" t="s">
        <v>12</v>
      </c>
      <c r="B288" s="19" t="s">
        <v>39</v>
      </c>
      <c r="C288" s="19" t="s">
        <v>59</v>
      </c>
      <c r="D288" s="20">
        <v>0</v>
      </c>
      <c r="E288" s="14">
        <v>2100.1109999999999</v>
      </c>
      <c r="F288" s="15">
        <f>IF(E288&gt;500,1.8,2)</f>
        <v>1.8</v>
      </c>
      <c r="G288" s="14">
        <f>ROUNDUP(D288/50,0)*F288*E288</f>
        <v>0</v>
      </c>
      <c r="H288" s="10">
        <f>MIN(1,D288/462796.099463209)</f>
        <v>0</v>
      </c>
      <c r="I288" s="14">
        <v>0.61940506330444001</v>
      </c>
      <c r="J288" s="9">
        <f t="shared" si="27"/>
        <v>75.603995999999995</v>
      </c>
      <c r="K288" s="9">
        <f t="shared" si="28"/>
        <v>0</v>
      </c>
    </row>
    <row r="289" spans="1:11" x14ac:dyDescent="0.25">
      <c r="A289" s="18" t="s">
        <v>16</v>
      </c>
      <c r="B289" s="19" t="s">
        <v>39</v>
      </c>
      <c r="C289" s="19" t="s">
        <v>59</v>
      </c>
      <c r="D289" s="20">
        <v>0</v>
      </c>
      <c r="E289" s="9">
        <v>1160.9449999999999</v>
      </c>
      <c r="F289" s="9">
        <v>1.8</v>
      </c>
      <c r="G289" s="9">
        <f t="shared" ref="G289:G297" si="30">ROUNDUP(D289/50,0)*E289*F289</f>
        <v>0</v>
      </c>
      <c r="H289" s="10">
        <f>MIN(1,D289/25423.268)</f>
        <v>0</v>
      </c>
      <c r="I289" s="9">
        <v>3.4026433980776503E-2</v>
      </c>
      <c r="J289" s="9">
        <f t="shared" si="27"/>
        <v>41.794020000000003</v>
      </c>
      <c r="K289" s="9">
        <f t="shared" si="28"/>
        <v>0</v>
      </c>
    </row>
    <row r="290" spans="1:11" x14ac:dyDescent="0.25">
      <c r="A290" s="9" t="s">
        <v>17</v>
      </c>
      <c r="B290" s="19" t="s">
        <v>21</v>
      </c>
      <c r="C290" s="19" t="s">
        <v>60</v>
      </c>
      <c r="D290" s="20">
        <v>0</v>
      </c>
      <c r="E290" s="9">
        <v>1921.94</v>
      </c>
      <c r="F290" s="9">
        <v>1.8</v>
      </c>
      <c r="G290" s="9">
        <f t="shared" si="30"/>
        <v>0</v>
      </c>
      <c r="H290" s="10">
        <f>MIN(1,D290/7963.86753233233)</f>
        <v>0</v>
      </c>
      <c r="I290" s="9">
        <v>1.0658819032256401E-2</v>
      </c>
      <c r="J290" s="9">
        <f t="shared" si="27"/>
        <v>69.189840000000004</v>
      </c>
      <c r="K290" s="9">
        <f t="shared" si="28"/>
        <v>0</v>
      </c>
    </row>
    <row r="291" spans="1:11" x14ac:dyDescent="0.25">
      <c r="A291" s="9" t="s">
        <v>17</v>
      </c>
      <c r="B291" s="19" t="s">
        <v>39</v>
      </c>
      <c r="C291" s="19" t="s">
        <v>59</v>
      </c>
      <c r="D291" s="20">
        <v>0</v>
      </c>
      <c r="E291" s="9">
        <v>1966.944</v>
      </c>
      <c r="F291" s="9">
        <v>1.8</v>
      </c>
      <c r="G291" s="9">
        <f t="shared" si="30"/>
        <v>0</v>
      </c>
      <c r="H291" s="10">
        <f>MIN(1,D291/7963.86753233233)</f>
        <v>0</v>
      </c>
      <c r="I291" s="9">
        <v>1.0658819032256401E-2</v>
      </c>
      <c r="J291" s="9">
        <f t="shared" si="27"/>
        <v>70.809984</v>
      </c>
      <c r="K291" s="9">
        <f t="shared" si="28"/>
        <v>0</v>
      </c>
    </row>
    <row r="292" spans="1:11" x14ac:dyDescent="0.25">
      <c r="A292" s="18" t="s">
        <v>15</v>
      </c>
      <c r="B292" s="19" t="s">
        <v>42</v>
      </c>
      <c r="C292" s="19" t="s">
        <v>56</v>
      </c>
      <c r="D292" s="20">
        <v>0</v>
      </c>
      <c r="E292" s="9">
        <v>859.49599999999998</v>
      </c>
      <c r="F292" s="9">
        <v>1.8</v>
      </c>
      <c r="G292" s="9">
        <f t="shared" si="30"/>
        <v>0</v>
      </c>
      <c r="H292" s="10">
        <f>MIN(1,D292/69102.6422666666)</f>
        <v>0</v>
      </c>
      <c r="I292" s="9">
        <v>9.2486791823299205E-2</v>
      </c>
      <c r="J292" s="9">
        <f t="shared" si="27"/>
        <v>30.941855999999998</v>
      </c>
      <c r="K292" s="9">
        <f t="shared" si="28"/>
        <v>0</v>
      </c>
    </row>
    <row r="293" spans="1:11" x14ac:dyDescent="0.25">
      <c r="A293" s="18" t="s">
        <v>15</v>
      </c>
      <c r="B293" s="19" t="s">
        <v>39</v>
      </c>
      <c r="C293" s="19" t="s">
        <v>58</v>
      </c>
      <c r="D293" s="20">
        <v>0</v>
      </c>
      <c r="E293" s="9">
        <v>1020.072</v>
      </c>
      <c r="F293" s="9">
        <v>1.8</v>
      </c>
      <c r="G293" s="9">
        <f t="shared" si="30"/>
        <v>0</v>
      </c>
      <c r="H293" s="10">
        <f>MIN(1,D293/69102.6422666666)</f>
        <v>0</v>
      </c>
      <c r="I293" s="9">
        <v>9.2486791823299205E-2</v>
      </c>
      <c r="J293" s="9">
        <f t="shared" si="27"/>
        <v>36.722591999999999</v>
      </c>
      <c r="K293" s="9">
        <f t="shared" si="28"/>
        <v>0</v>
      </c>
    </row>
    <row r="294" spans="1:11" x14ac:dyDescent="0.25">
      <c r="A294" s="18" t="s">
        <v>15</v>
      </c>
      <c r="B294" s="19" t="s">
        <v>23</v>
      </c>
      <c r="C294" s="19" t="s">
        <v>57</v>
      </c>
      <c r="D294" s="20">
        <v>0</v>
      </c>
      <c r="E294" s="9">
        <v>1082.704</v>
      </c>
      <c r="F294" s="9">
        <v>1.8</v>
      </c>
      <c r="G294" s="9">
        <f t="shared" si="30"/>
        <v>0</v>
      </c>
      <c r="H294" s="10">
        <f>MIN(1,D294/69102.6422666666)</f>
        <v>0</v>
      </c>
      <c r="I294" s="9">
        <v>9.2486791823299205E-2</v>
      </c>
      <c r="J294" s="9">
        <f t="shared" si="27"/>
        <v>38.977343999999995</v>
      </c>
      <c r="K294" s="9">
        <f t="shared" si="28"/>
        <v>0</v>
      </c>
    </row>
    <row r="295" spans="1:11" x14ac:dyDescent="0.25">
      <c r="A295" s="18" t="s">
        <v>16</v>
      </c>
      <c r="B295" s="19" t="s">
        <v>42</v>
      </c>
      <c r="C295" s="19" t="s">
        <v>56</v>
      </c>
      <c r="D295" s="20">
        <v>0</v>
      </c>
      <c r="E295" s="9">
        <v>802.90599999999995</v>
      </c>
      <c r="F295" s="9">
        <v>1.8</v>
      </c>
      <c r="G295" s="9">
        <f t="shared" si="30"/>
        <v>0</v>
      </c>
      <c r="H295" s="10">
        <f>MIN(1,D295/25423.268)</f>
        <v>0</v>
      </c>
      <c r="I295" s="9">
        <v>3.4026433980776503E-2</v>
      </c>
      <c r="J295" s="9">
        <f t="shared" si="27"/>
        <v>28.904616000000001</v>
      </c>
      <c r="K295" s="9">
        <f t="shared" si="28"/>
        <v>0</v>
      </c>
    </row>
    <row r="296" spans="1:11" x14ac:dyDescent="0.25">
      <c r="A296" s="18" t="s">
        <v>13</v>
      </c>
      <c r="B296" s="19" t="s">
        <v>39</v>
      </c>
      <c r="C296" s="19" t="s">
        <v>58</v>
      </c>
      <c r="D296" s="20">
        <v>0</v>
      </c>
      <c r="E296" s="9">
        <v>1242.8109999999999</v>
      </c>
      <c r="F296" s="9">
        <v>1.8</v>
      </c>
      <c r="G296" s="9">
        <f t="shared" si="30"/>
        <v>0</v>
      </c>
      <c r="H296" s="10">
        <f>MIN(1,D296/109701.878)</f>
        <v>0</v>
      </c>
      <c r="I296" s="9">
        <v>0.14682470048044899</v>
      </c>
      <c r="J296" s="9">
        <f t="shared" si="27"/>
        <v>44.741196000000002</v>
      </c>
      <c r="K296" s="9">
        <f t="shared" si="28"/>
        <v>0</v>
      </c>
    </row>
    <row r="297" spans="1:11" x14ac:dyDescent="0.25">
      <c r="A297" s="18" t="s">
        <v>16</v>
      </c>
      <c r="B297" s="19" t="s">
        <v>39</v>
      </c>
      <c r="C297" s="19" t="s">
        <v>58</v>
      </c>
      <c r="D297" s="20">
        <v>0</v>
      </c>
      <c r="E297" s="9">
        <v>1038.9359999999999</v>
      </c>
      <c r="F297" s="9">
        <v>1.8</v>
      </c>
      <c r="G297" s="9">
        <f t="shared" si="30"/>
        <v>0</v>
      </c>
      <c r="H297" s="10">
        <f>MIN(1,D297/25423.268)</f>
        <v>0</v>
      </c>
      <c r="I297" s="9">
        <v>3.4026433980776503E-2</v>
      </c>
      <c r="J297" s="9">
        <f t="shared" si="27"/>
        <v>37.401695999999994</v>
      </c>
      <c r="K297" s="9">
        <f t="shared" si="28"/>
        <v>0</v>
      </c>
    </row>
    <row r="298" spans="1:11" x14ac:dyDescent="0.25">
      <c r="A298" s="23" t="s">
        <v>12</v>
      </c>
      <c r="B298" s="19" t="s">
        <v>39</v>
      </c>
      <c r="C298" s="19" t="s">
        <v>58</v>
      </c>
      <c r="D298" s="20">
        <v>0</v>
      </c>
      <c r="E298" s="14">
        <v>1978.1020000000001</v>
      </c>
      <c r="F298" s="15">
        <f>IF(E298&gt;500,1.8,2)</f>
        <v>1.8</v>
      </c>
      <c r="G298" s="14">
        <f>ROUNDUP(D298/50,0)*F298*E298</f>
        <v>0</v>
      </c>
      <c r="H298" s="10">
        <f>MIN(1,D298/462796.099463209)</f>
        <v>0</v>
      </c>
      <c r="I298" s="14">
        <v>0.61940506330444001</v>
      </c>
      <c r="J298" s="9">
        <f t="shared" si="27"/>
        <v>71.211672000000007</v>
      </c>
      <c r="K298" s="9">
        <f t="shared" si="28"/>
        <v>0</v>
      </c>
    </row>
    <row r="299" spans="1:11" x14ac:dyDescent="0.25">
      <c r="A299" s="23" t="s">
        <v>12</v>
      </c>
      <c r="B299" s="19" t="s">
        <v>42</v>
      </c>
      <c r="C299" s="19" t="s">
        <v>56</v>
      </c>
      <c r="D299" s="20">
        <v>0</v>
      </c>
      <c r="E299" s="14">
        <v>1745.6110000000001</v>
      </c>
      <c r="F299" s="15">
        <f>IF(E299&gt;500,1.8,2)</f>
        <v>1.8</v>
      </c>
      <c r="G299" s="14">
        <f>ROUNDUP(D299/50,0)*F299*E299</f>
        <v>0</v>
      </c>
      <c r="H299" s="10">
        <f>MIN(1,D299/462796.099463209)</f>
        <v>0</v>
      </c>
      <c r="I299" s="14">
        <v>0.61940506330444001</v>
      </c>
      <c r="J299" s="9">
        <f t="shared" si="27"/>
        <v>62.841996000000009</v>
      </c>
      <c r="K299" s="9">
        <f t="shared" si="28"/>
        <v>0</v>
      </c>
    </row>
    <row r="300" spans="1:11" x14ac:dyDescent="0.25">
      <c r="A300" s="23" t="s">
        <v>12</v>
      </c>
      <c r="B300" s="19" t="s">
        <v>23</v>
      </c>
      <c r="C300" s="19" t="s">
        <v>57</v>
      </c>
      <c r="D300" s="20">
        <v>0</v>
      </c>
      <c r="E300" s="14">
        <v>2293.951</v>
      </c>
      <c r="F300" s="15">
        <f>IF(E300&gt;500,1.8,2)</f>
        <v>1.8</v>
      </c>
      <c r="G300" s="14">
        <f>ROUNDUP(D300/50,0)*F300*E300</f>
        <v>0</v>
      </c>
      <c r="H300" s="10">
        <f>MIN(1,D300/462796.099463209)</f>
        <v>0</v>
      </c>
      <c r="I300" s="14">
        <v>0.61940506330444001</v>
      </c>
      <c r="J300" s="9">
        <f t="shared" si="27"/>
        <v>82.582236000000009</v>
      </c>
      <c r="K300" s="9">
        <f t="shared" si="28"/>
        <v>0</v>
      </c>
    </row>
    <row r="301" spans="1:11" x14ac:dyDescent="0.25">
      <c r="A301" s="18" t="s">
        <v>13</v>
      </c>
      <c r="B301" s="19" t="s">
        <v>23</v>
      </c>
      <c r="C301" s="19" t="s">
        <v>57</v>
      </c>
      <c r="D301" s="20">
        <v>0</v>
      </c>
      <c r="E301" s="9">
        <v>1871.579</v>
      </c>
      <c r="F301" s="9">
        <v>1.8</v>
      </c>
      <c r="G301" s="9">
        <f t="shared" ref="G301:G311" si="31">ROUNDUP(D301/50,0)*E301*F301</f>
        <v>0</v>
      </c>
      <c r="H301" s="10">
        <f>MIN(1,D301/109701.878)</f>
        <v>0</v>
      </c>
      <c r="I301" s="9">
        <v>0.14682470048044899</v>
      </c>
      <c r="J301" s="9">
        <f t="shared" si="27"/>
        <v>67.376844000000006</v>
      </c>
      <c r="K301" s="9">
        <f t="shared" si="28"/>
        <v>0</v>
      </c>
    </row>
    <row r="302" spans="1:11" x14ac:dyDescent="0.25">
      <c r="A302" s="18" t="s">
        <v>16</v>
      </c>
      <c r="B302" s="19" t="s">
        <v>23</v>
      </c>
      <c r="C302" s="19" t="s">
        <v>57</v>
      </c>
      <c r="D302" s="20">
        <v>0</v>
      </c>
      <c r="E302" s="9">
        <v>1384.894</v>
      </c>
      <c r="F302" s="9">
        <v>1.8</v>
      </c>
      <c r="G302" s="9">
        <f t="shared" si="31"/>
        <v>0</v>
      </c>
      <c r="H302" s="10">
        <f>MIN(1,D302/25423.268)</f>
        <v>0</v>
      </c>
      <c r="I302" s="9">
        <v>3.4026433980776503E-2</v>
      </c>
      <c r="J302" s="9">
        <f t="shared" si="27"/>
        <v>49.856184000000006</v>
      </c>
      <c r="K302" s="9">
        <f t="shared" si="28"/>
        <v>0</v>
      </c>
    </row>
    <row r="303" spans="1:11" x14ac:dyDescent="0.25">
      <c r="A303" s="18" t="s">
        <v>14</v>
      </c>
      <c r="B303" s="19" t="s">
        <v>42</v>
      </c>
      <c r="C303" s="19" t="s">
        <v>56</v>
      </c>
      <c r="D303" s="20">
        <v>0</v>
      </c>
      <c r="E303" s="9">
        <v>1478.6420000000001</v>
      </c>
      <c r="F303" s="9">
        <v>1.8</v>
      </c>
      <c r="G303" s="9">
        <f t="shared" si="31"/>
        <v>0</v>
      </c>
      <c r="H303" s="10">
        <f>MIN(1,D303/72174.5249333333)</f>
        <v>0</v>
      </c>
      <c r="I303" s="9">
        <v>9.6598191378778397E-2</v>
      </c>
      <c r="J303" s="9">
        <f t="shared" si="27"/>
        <v>53.231112000000003</v>
      </c>
      <c r="K303" s="9">
        <f t="shared" si="28"/>
        <v>0</v>
      </c>
    </row>
    <row r="304" spans="1:11" x14ac:dyDescent="0.25">
      <c r="A304" s="9" t="s">
        <v>17</v>
      </c>
      <c r="B304" s="19" t="s">
        <v>39</v>
      </c>
      <c r="C304" s="19" t="s">
        <v>58</v>
      </c>
      <c r="D304" s="20">
        <v>0</v>
      </c>
      <c r="E304" s="9">
        <v>1844.9349999999999</v>
      </c>
      <c r="F304" s="9">
        <v>1.8</v>
      </c>
      <c r="G304" s="9">
        <f t="shared" si="31"/>
        <v>0</v>
      </c>
      <c r="H304" s="10">
        <f>MIN(1,D304/7963.86753233233)</f>
        <v>0</v>
      </c>
      <c r="I304" s="9">
        <v>1.0658819032256401E-2</v>
      </c>
      <c r="J304" s="9">
        <f t="shared" si="27"/>
        <v>66.417659999999998</v>
      </c>
      <c r="K304" s="9">
        <f t="shared" si="28"/>
        <v>0</v>
      </c>
    </row>
    <row r="305" spans="1:11" x14ac:dyDescent="0.25">
      <c r="A305" s="9" t="s">
        <v>17</v>
      </c>
      <c r="B305" s="19" t="s">
        <v>23</v>
      </c>
      <c r="C305" s="19" t="s">
        <v>57</v>
      </c>
      <c r="D305" s="20">
        <v>0</v>
      </c>
      <c r="E305" s="9">
        <v>2160.7559999999999</v>
      </c>
      <c r="F305" s="9">
        <v>1.8</v>
      </c>
      <c r="G305" s="9">
        <f t="shared" si="31"/>
        <v>0</v>
      </c>
      <c r="H305" s="10">
        <f>MIN(1,D305/7963.86753233233)</f>
        <v>0</v>
      </c>
      <c r="I305" s="9">
        <v>1.0658819032256401E-2</v>
      </c>
      <c r="J305" s="9">
        <f t="shared" si="27"/>
        <v>77.787216000000001</v>
      </c>
      <c r="K305" s="9">
        <f t="shared" si="28"/>
        <v>0</v>
      </c>
    </row>
    <row r="306" spans="1:11" x14ac:dyDescent="0.25">
      <c r="A306" s="9" t="s">
        <v>17</v>
      </c>
      <c r="B306" s="19" t="s">
        <v>42</v>
      </c>
      <c r="C306" s="19" t="s">
        <v>56</v>
      </c>
      <c r="D306" s="20">
        <v>0</v>
      </c>
      <c r="E306" s="9">
        <v>1612.4159999999999</v>
      </c>
      <c r="F306" s="9">
        <v>1.8</v>
      </c>
      <c r="G306" s="9">
        <f t="shared" si="31"/>
        <v>0</v>
      </c>
      <c r="H306" s="10">
        <f>MIN(1,D306/7963.86753233233)</f>
        <v>0</v>
      </c>
      <c r="I306" s="9">
        <v>1.0658819032256401E-2</v>
      </c>
      <c r="J306" s="9">
        <f t="shared" si="27"/>
        <v>58.046975999999994</v>
      </c>
      <c r="K306" s="9">
        <f t="shared" si="28"/>
        <v>0</v>
      </c>
    </row>
    <row r="307" spans="1:11" x14ac:dyDescent="0.25">
      <c r="A307" s="18" t="s">
        <v>15</v>
      </c>
      <c r="B307" s="19" t="s">
        <v>18</v>
      </c>
      <c r="C307" s="19" t="s">
        <v>54</v>
      </c>
      <c r="D307" s="20">
        <v>0</v>
      </c>
      <c r="E307" s="9">
        <v>695.40499999999997</v>
      </c>
      <c r="F307" s="9">
        <v>1.8</v>
      </c>
      <c r="G307" s="9">
        <f t="shared" si="31"/>
        <v>0</v>
      </c>
      <c r="H307" s="10">
        <f>MIN(1,D307/69102.6422666666)</f>
        <v>0</v>
      </c>
      <c r="I307" s="9">
        <v>9.2486791823299205E-2</v>
      </c>
      <c r="J307" s="9">
        <f t="shared" si="27"/>
        <v>25.034580000000002</v>
      </c>
      <c r="K307" s="9">
        <f t="shared" si="28"/>
        <v>0</v>
      </c>
    </row>
    <row r="308" spans="1:11" x14ac:dyDescent="0.25">
      <c r="A308" s="18" t="s">
        <v>15</v>
      </c>
      <c r="B308" s="19" t="s">
        <v>42</v>
      </c>
      <c r="C308" s="19" t="s">
        <v>43</v>
      </c>
      <c r="D308" s="20">
        <v>0</v>
      </c>
      <c r="E308" s="9">
        <v>638.92600000000004</v>
      </c>
      <c r="F308" s="9">
        <v>1.8</v>
      </c>
      <c r="G308" s="9">
        <f t="shared" si="31"/>
        <v>0</v>
      </c>
      <c r="H308" s="10">
        <f>MIN(1,D308/69102.6422666666)</f>
        <v>0</v>
      </c>
      <c r="I308" s="9">
        <v>9.2486791823299205E-2</v>
      </c>
      <c r="J308" s="9">
        <f t="shared" si="27"/>
        <v>23.001336000000002</v>
      </c>
      <c r="K308" s="9">
        <f t="shared" si="28"/>
        <v>0</v>
      </c>
    </row>
    <row r="309" spans="1:11" x14ac:dyDescent="0.25">
      <c r="A309" s="18" t="s">
        <v>15</v>
      </c>
      <c r="B309" s="19" t="s">
        <v>42</v>
      </c>
      <c r="C309" s="19" t="s">
        <v>49</v>
      </c>
      <c r="D309" s="20">
        <v>0</v>
      </c>
      <c r="E309" s="9">
        <v>743.13</v>
      </c>
      <c r="F309" s="9">
        <v>1.8</v>
      </c>
      <c r="G309" s="9">
        <f t="shared" si="31"/>
        <v>0</v>
      </c>
      <c r="H309" s="10">
        <f>MIN(1,D309/69102.6422666666)</f>
        <v>0</v>
      </c>
      <c r="I309" s="9">
        <v>9.2486791823299205E-2</v>
      </c>
      <c r="J309" s="9">
        <f t="shared" si="27"/>
        <v>26.752680000000002</v>
      </c>
      <c r="K309" s="9">
        <f t="shared" si="28"/>
        <v>0</v>
      </c>
    </row>
    <row r="310" spans="1:11" x14ac:dyDescent="0.25">
      <c r="A310" s="18" t="s">
        <v>13</v>
      </c>
      <c r="B310" s="19" t="s">
        <v>39</v>
      </c>
      <c r="C310" s="19" t="s">
        <v>53</v>
      </c>
      <c r="D310" s="20">
        <v>0</v>
      </c>
      <c r="E310" s="9">
        <v>1158.104</v>
      </c>
      <c r="F310" s="9">
        <v>1.8</v>
      </c>
      <c r="G310" s="9">
        <f t="shared" si="31"/>
        <v>0</v>
      </c>
      <c r="H310" s="10">
        <f>MIN(1,D310/109701.878)</f>
        <v>0</v>
      </c>
      <c r="I310" s="9">
        <v>0.14682470048044899</v>
      </c>
      <c r="J310" s="9">
        <f t="shared" si="27"/>
        <v>41.691744</v>
      </c>
      <c r="K310" s="9">
        <f t="shared" si="28"/>
        <v>0</v>
      </c>
    </row>
    <row r="311" spans="1:11" x14ac:dyDescent="0.25">
      <c r="A311" s="18" t="s">
        <v>13</v>
      </c>
      <c r="B311" s="19" t="s">
        <v>37</v>
      </c>
      <c r="C311" s="19" t="s">
        <v>38</v>
      </c>
      <c r="D311" s="20">
        <v>0</v>
      </c>
      <c r="E311" s="9">
        <v>1135.0940000000001</v>
      </c>
      <c r="F311" s="9">
        <v>1.8</v>
      </c>
      <c r="G311" s="9">
        <f t="shared" si="31"/>
        <v>0</v>
      </c>
      <c r="H311" s="10">
        <f>MIN(1,D311/109701.878)</f>
        <v>0</v>
      </c>
      <c r="I311" s="9">
        <v>0.14682470048044899</v>
      </c>
      <c r="J311" s="9">
        <f t="shared" si="27"/>
        <v>40.863384000000003</v>
      </c>
      <c r="K311" s="9">
        <f t="shared" si="28"/>
        <v>0</v>
      </c>
    </row>
    <row r="312" spans="1:11" x14ac:dyDescent="0.25">
      <c r="A312" s="23" t="s">
        <v>12</v>
      </c>
      <c r="B312" s="19" t="s">
        <v>42</v>
      </c>
      <c r="C312" s="19" t="s">
        <v>43</v>
      </c>
      <c r="D312" s="20">
        <v>0</v>
      </c>
      <c r="E312" s="14">
        <v>1495.8810000000001</v>
      </c>
      <c r="F312" s="15">
        <f>IF(E312&gt;500,1.8,2)</f>
        <v>1.8</v>
      </c>
      <c r="G312" s="14">
        <f>ROUNDUP(D312/50,0)*F312*E312</f>
        <v>0</v>
      </c>
      <c r="H312" s="10">
        <f>MIN(1,D312/462796.099463209)</f>
        <v>0</v>
      </c>
      <c r="I312" s="14">
        <v>0.61940506330444001</v>
      </c>
      <c r="J312" s="9">
        <f t="shared" si="27"/>
        <v>53.851716000000003</v>
      </c>
      <c r="K312" s="9">
        <f t="shared" si="28"/>
        <v>0</v>
      </c>
    </row>
    <row r="313" spans="1:11" x14ac:dyDescent="0.25">
      <c r="A313" s="18" t="s">
        <v>15</v>
      </c>
      <c r="B313" s="19" t="s">
        <v>39</v>
      </c>
      <c r="C313" s="19" t="s">
        <v>53</v>
      </c>
      <c r="D313" s="20">
        <v>0</v>
      </c>
      <c r="E313" s="9">
        <v>1121.2349999999999</v>
      </c>
      <c r="F313" s="9">
        <v>1.8</v>
      </c>
      <c r="G313" s="9">
        <f>ROUNDUP(D313/50,0)*E313*F313</f>
        <v>0</v>
      </c>
      <c r="H313" s="10">
        <f>MIN(1,D313/69102.6422666666)</f>
        <v>0</v>
      </c>
      <c r="I313" s="9">
        <v>9.2486791823299205E-2</v>
      </c>
      <c r="J313" s="9">
        <f t="shared" si="27"/>
        <v>40.364460000000001</v>
      </c>
      <c r="K313" s="9">
        <f t="shared" si="28"/>
        <v>0</v>
      </c>
    </row>
    <row r="314" spans="1:11" x14ac:dyDescent="0.25">
      <c r="A314" s="23" t="s">
        <v>12</v>
      </c>
      <c r="B314" s="19" t="s">
        <v>18</v>
      </c>
      <c r="C314" s="19" t="s">
        <v>54</v>
      </c>
      <c r="D314" s="20">
        <v>0</v>
      </c>
      <c r="E314" s="14">
        <v>1799.2739999999999</v>
      </c>
      <c r="F314" s="15">
        <f>IF(E314&gt;500,1.8,2)</f>
        <v>1.8</v>
      </c>
      <c r="G314" s="14">
        <f>ROUNDUP(D314/50,0)*F314*E314</f>
        <v>0</v>
      </c>
      <c r="H314" s="10">
        <f>MIN(1,D314/462796.099463209)</f>
        <v>0</v>
      </c>
      <c r="I314" s="14">
        <v>0.61940506330444001</v>
      </c>
      <c r="J314" s="9">
        <f t="shared" si="27"/>
        <v>64.773863999999989</v>
      </c>
      <c r="K314" s="9">
        <f t="shared" si="28"/>
        <v>0</v>
      </c>
    </row>
    <row r="315" spans="1:11" x14ac:dyDescent="0.25">
      <c r="A315" s="18" t="s">
        <v>15</v>
      </c>
      <c r="B315" s="19" t="s">
        <v>39</v>
      </c>
      <c r="C315" s="19" t="s">
        <v>40</v>
      </c>
      <c r="D315" s="20">
        <v>0</v>
      </c>
      <c r="E315" s="9">
        <v>1166.7539999999999</v>
      </c>
      <c r="F315" s="9">
        <v>1.8</v>
      </c>
      <c r="G315" s="9">
        <f>ROUNDUP(D315/50,0)*E315*F315</f>
        <v>0</v>
      </c>
      <c r="H315" s="10">
        <f>MIN(1,D315/69102.6422666666)</f>
        <v>0</v>
      </c>
      <c r="I315" s="9">
        <v>9.2486791823299205E-2</v>
      </c>
      <c r="J315" s="9">
        <f t="shared" si="27"/>
        <v>42.003143999999999</v>
      </c>
      <c r="K315" s="9">
        <f t="shared" si="28"/>
        <v>0</v>
      </c>
    </row>
    <row r="316" spans="1:11" x14ac:dyDescent="0.25">
      <c r="A316" s="18" t="s">
        <v>13</v>
      </c>
      <c r="B316" s="19" t="s">
        <v>42</v>
      </c>
      <c r="C316" s="19" t="s">
        <v>49</v>
      </c>
      <c r="D316" s="20">
        <v>0</v>
      </c>
      <c r="E316" s="9">
        <v>1203.48</v>
      </c>
      <c r="F316" s="9">
        <v>1.8</v>
      </c>
      <c r="G316" s="9">
        <f>ROUNDUP(D316/50,0)*E316*F316</f>
        <v>0</v>
      </c>
      <c r="H316" s="10">
        <f>MIN(1,D316/109701.878)</f>
        <v>0</v>
      </c>
      <c r="I316" s="9">
        <v>0.14682470048044899</v>
      </c>
      <c r="J316" s="9">
        <f t="shared" si="27"/>
        <v>43.325279999999999</v>
      </c>
      <c r="K316" s="9">
        <f t="shared" si="28"/>
        <v>0</v>
      </c>
    </row>
    <row r="317" spans="1:11" x14ac:dyDescent="0.25">
      <c r="A317" s="23" t="s">
        <v>12</v>
      </c>
      <c r="B317" s="19" t="s">
        <v>42</v>
      </c>
      <c r="C317" s="19" t="s">
        <v>49</v>
      </c>
      <c r="D317" s="20">
        <v>0</v>
      </c>
      <c r="E317" s="14">
        <v>1639.3810000000001</v>
      </c>
      <c r="F317" s="15">
        <f>IF(E317&gt;500,1.8,2)</f>
        <v>1.8</v>
      </c>
      <c r="G317" s="14">
        <f>ROUNDUP(D317/50,0)*F317*E317</f>
        <v>0</v>
      </c>
      <c r="H317" s="10">
        <f>MIN(1,D317/462796.099463209)</f>
        <v>0</v>
      </c>
      <c r="I317" s="14">
        <v>0.61940506330444001</v>
      </c>
      <c r="J317" s="9">
        <f t="shared" si="27"/>
        <v>59.017716</v>
      </c>
      <c r="K317" s="9">
        <f t="shared" si="28"/>
        <v>0</v>
      </c>
    </row>
    <row r="318" spans="1:11" x14ac:dyDescent="0.25">
      <c r="A318" s="18" t="s">
        <v>14</v>
      </c>
      <c r="B318" s="19" t="s">
        <v>18</v>
      </c>
      <c r="C318" s="19" t="s">
        <v>54</v>
      </c>
      <c r="D318" s="20">
        <v>0</v>
      </c>
      <c r="E318" s="9">
        <v>1378.037</v>
      </c>
      <c r="F318" s="9">
        <v>1.8</v>
      </c>
      <c r="G318" s="9">
        <f>ROUNDUP(D318/50,0)*E318*F318</f>
        <v>0</v>
      </c>
      <c r="H318" s="10">
        <f>MIN(1,D318/72174.5249333333)</f>
        <v>0</v>
      </c>
      <c r="I318" s="9">
        <v>9.6598191378778397E-2</v>
      </c>
      <c r="J318" s="9">
        <f t="shared" si="27"/>
        <v>49.609332000000002</v>
      </c>
      <c r="K318" s="9">
        <f t="shared" si="28"/>
        <v>0</v>
      </c>
    </row>
    <row r="319" spans="1:11" x14ac:dyDescent="0.25">
      <c r="A319" s="18" t="s">
        <v>15</v>
      </c>
      <c r="B319" s="19" t="s">
        <v>45</v>
      </c>
      <c r="C319" s="19" t="s">
        <v>46</v>
      </c>
      <c r="D319" s="20">
        <v>0</v>
      </c>
      <c r="E319" s="9">
        <v>1211.2929999999999</v>
      </c>
      <c r="F319" s="9">
        <v>1.8</v>
      </c>
      <c r="G319" s="9">
        <f>ROUNDUP(D319/50,0)*E319*F319</f>
        <v>0</v>
      </c>
      <c r="H319" s="10">
        <f>MIN(1,D319/69102.6422666666)</f>
        <v>0</v>
      </c>
      <c r="I319" s="9">
        <v>9.2486791823299205E-2</v>
      </c>
      <c r="J319" s="9">
        <f t="shared" si="27"/>
        <v>43.606547999999997</v>
      </c>
      <c r="K319" s="9">
        <f t="shared" si="28"/>
        <v>0</v>
      </c>
    </row>
    <row r="320" spans="1:11" x14ac:dyDescent="0.25">
      <c r="A320" s="18" t="s">
        <v>13</v>
      </c>
      <c r="B320" s="19" t="s">
        <v>42</v>
      </c>
      <c r="C320" s="19" t="s">
        <v>43</v>
      </c>
      <c r="D320" s="20">
        <v>0</v>
      </c>
      <c r="E320" s="9">
        <v>1322.586</v>
      </c>
      <c r="F320" s="9">
        <v>1.8</v>
      </c>
      <c r="G320" s="9">
        <f>ROUNDUP(D320/50,0)*E320*F320</f>
        <v>0</v>
      </c>
      <c r="H320" s="10">
        <f>MIN(1,D320/109701.878)</f>
        <v>0</v>
      </c>
      <c r="I320" s="9">
        <v>0.14682470048044899</v>
      </c>
      <c r="J320" s="9">
        <f t="shared" si="27"/>
        <v>47.613096000000006</v>
      </c>
      <c r="K320" s="9">
        <f t="shared" si="28"/>
        <v>0</v>
      </c>
    </row>
    <row r="321" spans="1:11" x14ac:dyDescent="0.25">
      <c r="A321" s="18" t="s">
        <v>14</v>
      </c>
      <c r="B321" s="19" t="s">
        <v>39</v>
      </c>
      <c r="C321" s="19" t="s">
        <v>40</v>
      </c>
      <c r="D321" s="20">
        <v>0</v>
      </c>
      <c r="E321" s="9">
        <v>1361.6579999999999</v>
      </c>
      <c r="F321" s="9">
        <v>1.8</v>
      </c>
      <c r="G321" s="9">
        <f>ROUNDUP(D321/50,0)*E321*F321</f>
        <v>0</v>
      </c>
      <c r="H321" s="10">
        <f>MIN(1,D321/72174.5249333333)</f>
        <v>0</v>
      </c>
      <c r="I321" s="9">
        <v>9.6598191378778397E-2</v>
      </c>
      <c r="J321" s="9">
        <f t="shared" si="27"/>
        <v>49.019687999999995</v>
      </c>
      <c r="K321" s="9">
        <f t="shared" si="28"/>
        <v>0</v>
      </c>
    </row>
    <row r="322" spans="1:11" x14ac:dyDescent="0.25">
      <c r="A322" s="23" t="s">
        <v>12</v>
      </c>
      <c r="B322" s="19" t="s">
        <v>39</v>
      </c>
      <c r="C322" s="19" t="s">
        <v>53</v>
      </c>
      <c r="D322" s="20">
        <v>0</v>
      </c>
      <c r="E322" s="14">
        <v>2062.8029999999999</v>
      </c>
      <c r="F322" s="15">
        <f>IF(E322&gt;500,1.8,2)</f>
        <v>1.8</v>
      </c>
      <c r="G322" s="14">
        <f>ROUNDUP(D322/50,0)*F322*E322</f>
        <v>0</v>
      </c>
      <c r="H322" s="10">
        <f>MIN(1,D322/462796.099463209)</f>
        <v>0</v>
      </c>
      <c r="I322" s="14">
        <v>0.61940506330444001</v>
      </c>
      <c r="J322" s="9">
        <f t="shared" ref="J322:J385" si="32">F322*E322/50</f>
        <v>74.260908000000001</v>
      </c>
      <c r="K322" s="9">
        <f t="shared" ref="K322:K385" si="33">(H322^(1/7)*I322)/(J322^4)</f>
        <v>0</v>
      </c>
    </row>
    <row r="323" spans="1:11" x14ac:dyDescent="0.25">
      <c r="A323" s="23" t="s">
        <v>12</v>
      </c>
      <c r="B323" s="19" t="s">
        <v>39</v>
      </c>
      <c r="C323" s="19" t="s">
        <v>40</v>
      </c>
      <c r="D323" s="20">
        <v>0</v>
      </c>
      <c r="E323" s="14">
        <v>2079.8270000000002</v>
      </c>
      <c r="F323" s="15">
        <f>IF(E323&gt;500,1.8,2)</f>
        <v>1.8</v>
      </c>
      <c r="G323" s="14">
        <f>ROUNDUP(D323/50,0)*F323*E323</f>
        <v>0</v>
      </c>
      <c r="H323" s="10">
        <f>MIN(1,D323/462796.099463209)</f>
        <v>0</v>
      </c>
      <c r="I323" s="14">
        <v>0.61940506330444001</v>
      </c>
      <c r="J323" s="9">
        <f t="shared" si="32"/>
        <v>74.873772000000002</v>
      </c>
      <c r="K323" s="9">
        <f t="shared" si="33"/>
        <v>0</v>
      </c>
    </row>
    <row r="324" spans="1:11" x14ac:dyDescent="0.25">
      <c r="A324" s="18" t="s">
        <v>16</v>
      </c>
      <c r="B324" s="19" t="s">
        <v>39</v>
      </c>
      <c r="C324" s="19" t="s">
        <v>53</v>
      </c>
      <c r="D324" s="20">
        <v>0</v>
      </c>
      <c r="E324" s="9">
        <v>1123.6369999999999</v>
      </c>
      <c r="F324" s="9">
        <v>1.8</v>
      </c>
      <c r="G324" s="9">
        <f t="shared" ref="G324:G329" si="34">ROUNDUP(D324/50,0)*E324*F324</f>
        <v>0</v>
      </c>
      <c r="H324" s="10">
        <f>MIN(1,D324/25423.268)</f>
        <v>0</v>
      </c>
      <c r="I324" s="9">
        <v>3.4026433980776503E-2</v>
      </c>
      <c r="J324" s="9">
        <f t="shared" si="32"/>
        <v>40.450931999999995</v>
      </c>
      <c r="K324" s="9">
        <f t="shared" si="33"/>
        <v>0</v>
      </c>
    </row>
    <row r="325" spans="1:11" x14ac:dyDescent="0.25">
      <c r="A325" s="18" t="s">
        <v>13</v>
      </c>
      <c r="B325" s="19" t="s">
        <v>18</v>
      </c>
      <c r="C325" s="19" t="s">
        <v>54</v>
      </c>
      <c r="D325" s="20">
        <v>0</v>
      </c>
      <c r="E325" s="9">
        <v>1664.16</v>
      </c>
      <c r="F325" s="9">
        <v>1.8</v>
      </c>
      <c r="G325" s="9">
        <f t="shared" si="34"/>
        <v>0</v>
      </c>
      <c r="H325" s="10">
        <f>MIN(1,D325/109701.878)</f>
        <v>0</v>
      </c>
      <c r="I325" s="9">
        <v>0.14682470048044899</v>
      </c>
      <c r="J325" s="9">
        <f t="shared" si="32"/>
        <v>59.909760000000006</v>
      </c>
      <c r="K325" s="9">
        <f t="shared" si="33"/>
        <v>0</v>
      </c>
    </row>
    <row r="326" spans="1:11" x14ac:dyDescent="0.25">
      <c r="A326" s="18" t="s">
        <v>16</v>
      </c>
      <c r="B326" s="19" t="s">
        <v>39</v>
      </c>
      <c r="C326" s="19" t="s">
        <v>40</v>
      </c>
      <c r="D326" s="20">
        <v>0</v>
      </c>
      <c r="E326" s="9">
        <v>1140.6610000000001</v>
      </c>
      <c r="F326" s="9">
        <v>1.8</v>
      </c>
      <c r="G326" s="9">
        <f t="shared" si="34"/>
        <v>0</v>
      </c>
      <c r="H326" s="10">
        <f>MIN(1,D326/25423.268)</f>
        <v>0</v>
      </c>
      <c r="I326" s="9">
        <v>3.4026433980776503E-2</v>
      </c>
      <c r="J326" s="9">
        <f t="shared" si="32"/>
        <v>41.063796000000004</v>
      </c>
      <c r="K326" s="9">
        <f t="shared" si="33"/>
        <v>0</v>
      </c>
    </row>
    <row r="327" spans="1:11" x14ac:dyDescent="0.25">
      <c r="A327" s="18" t="s">
        <v>13</v>
      </c>
      <c r="B327" s="19" t="s">
        <v>45</v>
      </c>
      <c r="C327" s="19" t="s">
        <v>46</v>
      </c>
      <c r="D327" s="20">
        <v>0</v>
      </c>
      <c r="E327" s="9">
        <v>1447.2080000000001</v>
      </c>
      <c r="F327" s="9">
        <v>1.8</v>
      </c>
      <c r="G327" s="9">
        <f t="shared" si="34"/>
        <v>0</v>
      </c>
      <c r="H327" s="10">
        <f>MIN(1,D327/109701.878)</f>
        <v>0</v>
      </c>
      <c r="I327" s="9">
        <v>0.14682470048044899</v>
      </c>
      <c r="J327" s="9">
        <f t="shared" si="32"/>
        <v>52.099488000000001</v>
      </c>
      <c r="K327" s="9">
        <f t="shared" si="33"/>
        <v>0</v>
      </c>
    </row>
    <row r="328" spans="1:11" x14ac:dyDescent="0.25">
      <c r="A328" s="18" t="s">
        <v>15</v>
      </c>
      <c r="B328" s="19" t="s">
        <v>37</v>
      </c>
      <c r="C328" s="19" t="s">
        <v>38</v>
      </c>
      <c r="D328" s="20">
        <v>0</v>
      </c>
      <c r="E328" s="9">
        <v>1469.395</v>
      </c>
      <c r="F328" s="9">
        <v>1.8</v>
      </c>
      <c r="G328" s="9">
        <f t="shared" si="34"/>
        <v>0</v>
      </c>
      <c r="H328" s="10">
        <f>MIN(1,D328/69102.6422666666)</f>
        <v>0</v>
      </c>
      <c r="I328" s="9">
        <v>9.2486791823299205E-2</v>
      </c>
      <c r="J328" s="9">
        <f t="shared" si="32"/>
        <v>52.898220000000002</v>
      </c>
      <c r="K328" s="9">
        <f t="shared" si="33"/>
        <v>0</v>
      </c>
    </row>
    <row r="329" spans="1:11" x14ac:dyDescent="0.25">
      <c r="A329" s="18" t="s">
        <v>14</v>
      </c>
      <c r="B329" s="19" t="s">
        <v>42</v>
      </c>
      <c r="C329" s="19" t="s">
        <v>49</v>
      </c>
      <c r="D329" s="20">
        <v>0</v>
      </c>
      <c r="E329" s="9">
        <v>1469.963</v>
      </c>
      <c r="F329" s="9">
        <v>1.8</v>
      </c>
      <c r="G329" s="9">
        <f t="shared" si="34"/>
        <v>0</v>
      </c>
      <c r="H329" s="10">
        <f>MIN(1,D329/72174.5249333333)</f>
        <v>0</v>
      </c>
      <c r="I329" s="9">
        <v>9.6598191378778397E-2</v>
      </c>
      <c r="J329" s="9">
        <f t="shared" si="32"/>
        <v>52.918667999999997</v>
      </c>
      <c r="K329" s="9">
        <f t="shared" si="33"/>
        <v>0</v>
      </c>
    </row>
    <row r="330" spans="1:11" x14ac:dyDescent="0.25">
      <c r="A330" s="23" t="s">
        <v>12</v>
      </c>
      <c r="B330" s="19" t="s">
        <v>37</v>
      </c>
      <c r="C330" s="19" t="s">
        <v>38</v>
      </c>
      <c r="D330" s="20">
        <v>0</v>
      </c>
      <c r="E330" s="14">
        <v>2391.212</v>
      </c>
      <c r="F330" s="15">
        <f>IF(E330&gt;500,1.8,2)</f>
        <v>1.8</v>
      </c>
      <c r="G330" s="14">
        <f>ROUNDUP(D330/50,0)*F330*E330</f>
        <v>0</v>
      </c>
      <c r="H330" s="10">
        <f>MIN(1,D330/462796.099463209)</f>
        <v>0</v>
      </c>
      <c r="I330" s="14">
        <v>0.61940506330444001</v>
      </c>
      <c r="J330" s="9">
        <f t="shared" si="32"/>
        <v>86.083631999999994</v>
      </c>
      <c r="K330" s="9">
        <f t="shared" si="33"/>
        <v>0</v>
      </c>
    </row>
    <row r="331" spans="1:11" x14ac:dyDescent="0.25">
      <c r="A331" s="23" t="s">
        <v>12</v>
      </c>
      <c r="B331" s="19" t="s">
        <v>45</v>
      </c>
      <c r="C331" s="19" t="s">
        <v>46</v>
      </c>
      <c r="D331" s="20">
        <v>0</v>
      </c>
      <c r="E331" s="14">
        <v>2272.5549999999998</v>
      </c>
      <c r="F331" s="15">
        <f>IF(E331&gt;500,1.8,2)</f>
        <v>1.8</v>
      </c>
      <c r="G331" s="14">
        <f>ROUNDUP(D331/50,0)*F331*E331</f>
        <v>0</v>
      </c>
      <c r="H331" s="10">
        <f>MIN(1,D331/462796.099463209)</f>
        <v>0</v>
      </c>
      <c r="I331" s="14">
        <v>0.61940506330444001</v>
      </c>
      <c r="J331" s="9">
        <f t="shared" si="32"/>
        <v>81.811979999999991</v>
      </c>
      <c r="K331" s="9">
        <f t="shared" si="33"/>
        <v>0</v>
      </c>
    </row>
    <row r="332" spans="1:11" x14ac:dyDescent="0.25">
      <c r="A332" s="18" t="s">
        <v>14</v>
      </c>
      <c r="B332" s="19" t="s">
        <v>42</v>
      </c>
      <c r="C332" s="19" t="s">
        <v>43</v>
      </c>
      <c r="D332" s="20">
        <v>0</v>
      </c>
      <c r="E332" s="9">
        <v>1602.2460000000001</v>
      </c>
      <c r="F332" s="9">
        <v>1.8</v>
      </c>
      <c r="G332" s="9">
        <f t="shared" ref="G332:G349" si="35">ROUNDUP(D332/50,0)*E332*F332</f>
        <v>0</v>
      </c>
      <c r="H332" s="10">
        <f>MIN(1,D332/72174.5249333333)</f>
        <v>0</v>
      </c>
      <c r="I332" s="9">
        <v>9.6598191378778397E-2</v>
      </c>
      <c r="J332" s="9">
        <f t="shared" si="32"/>
        <v>57.680856000000006</v>
      </c>
      <c r="K332" s="9">
        <f t="shared" si="33"/>
        <v>0</v>
      </c>
    </row>
    <row r="333" spans="1:11" x14ac:dyDescent="0.25">
      <c r="A333" s="18" t="s">
        <v>16</v>
      </c>
      <c r="B333" s="19" t="s">
        <v>45</v>
      </c>
      <c r="C333" s="19" t="s">
        <v>46</v>
      </c>
      <c r="D333" s="20">
        <v>0</v>
      </c>
      <c r="E333" s="9">
        <v>1333.3889999999999</v>
      </c>
      <c r="F333" s="9">
        <v>1.8</v>
      </c>
      <c r="G333" s="9">
        <f t="shared" si="35"/>
        <v>0</v>
      </c>
      <c r="H333" s="10">
        <f>MIN(1,D333/25423.268)</f>
        <v>0</v>
      </c>
      <c r="I333" s="9">
        <v>3.4026433980776503E-2</v>
      </c>
      <c r="J333" s="9">
        <f t="shared" si="32"/>
        <v>48.002003999999999</v>
      </c>
      <c r="K333" s="9">
        <f t="shared" si="33"/>
        <v>0</v>
      </c>
    </row>
    <row r="334" spans="1:11" x14ac:dyDescent="0.25">
      <c r="A334" s="18" t="s">
        <v>16</v>
      </c>
      <c r="B334" s="19" t="s">
        <v>37</v>
      </c>
      <c r="C334" s="19" t="s">
        <v>38</v>
      </c>
      <c r="D334" s="20">
        <v>0</v>
      </c>
      <c r="E334" s="9">
        <v>1452.046</v>
      </c>
      <c r="F334" s="9">
        <v>1.8</v>
      </c>
      <c r="G334" s="9">
        <f t="shared" si="35"/>
        <v>0</v>
      </c>
      <c r="H334" s="10">
        <f>MIN(1,D334/25423.268)</f>
        <v>0</v>
      </c>
      <c r="I334" s="9">
        <v>3.4026433980776503E-2</v>
      </c>
      <c r="J334" s="9">
        <f t="shared" si="32"/>
        <v>52.273656000000003</v>
      </c>
      <c r="K334" s="9">
        <f t="shared" si="33"/>
        <v>0</v>
      </c>
    </row>
    <row r="335" spans="1:11" x14ac:dyDescent="0.25">
      <c r="A335" s="9" t="s">
        <v>17</v>
      </c>
      <c r="B335" s="19" t="s">
        <v>42</v>
      </c>
      <c r="C335" s="19" t="s">
        <v>43</v>
      </c>
      <c r="D335" s="20">
        <v>0</v>
      </c>
      <c r="E335" s="9">
        <v>1362.6859999999999</v>
      </c>
      <c r="F335" s="9">
        <v>1.8</v>
      </c>
      <c r="G335" s="9">
        <f t="shared" si="35"/>
        <v>0</v>
      </c>
      <c r="H335" s="10">
        <f t="shared" ref="H335:H341" si="36">MIN(1,D335/7963.86753233233)</f>
        <v>0</v>
      </c>
      <c r="I335" s="9">
        <v>1.0658819032256401E-2</v>
      </c>
      <c r="J335" s="9">
        <f t="shared" si="32"/>
        <v>49.056696000000002</v>
      </c>
      <c r="K335" s="9">
        <f t="shared" si="33"/>
        <v>0</v>
      </c>
    </row>
    <row r="336" spans="1:11" x14ac:dyDescent="0.25">
      <c r="A336" s="9" t="s">
        <v>17</v>
      </c>
      <c r="B336" s="19" t="s">
        <v>18</v>
      </c>
      <c r="C336" s="19" t="s">
        <v>54</v>
      </c>
      <c r="D336" s="20">
        <v>0</v>
      </c>
      <c r="E336" s="9">
        <v>1666.079</v>
      </c>
      <c r="F336" s="9">
        <v>1.8</v>
      </c>
      <c r="G336" s="9">
        <f t="shared" si="35"/>
        <v>0</v>
      </c>
      <c r="H336" s="10">
        <f t="shared" si="36"/>
        <v>0</v>
      </c>
      <c r="I336" s="9">
        <v>1.0658819032256401E-2</v>
      </c>
      <c r="J336" s="9">
        <f t="shared" si="32"/>
        <v>59.978844000000002</v>
      </c>
      <c r="K336" s="9">
        <f t="shared" si="33"/>
        <v>0</v>
      </c>
    </row>
    <row r="337" spans="1:11" x14ac:dyDescent="0.25">
      <c r="A337" s="9" t="s">
        <v>17</v>
      </c>
      <c r="B337" s="19" t="s">
        <v>42</v>
      </c>
      <c r="C337" s="19" t="s">
        <v>49</v>
      </c>
      <c r="D337" s="20">
        <v>0</v>
      </c>
      <c r="E337" s="9">
        <v>1506.1859999999999</v>
      </c>
      <c r="F337" s="9">
        <v>1.8</v>
      </c>
      <c r="G337" s="9">
        <f t="shared" si="35"/>
        <v>0</v>
      </c>
      <c r="H337" s="10">
        <f t="shared" si="36"/>
        <v>0</v>
      </c>
      <c r="I337" s="9">
        <v>1.0658819032256401E-2</v>
      </c>
      <c r="J337" s="9">
        <f t="shared" si="32"/>
        <v>54.222695999999999</v>
      </c>
      <c r="K337" s="9">
        <f t="shared" si="33"/>
        <v>0</v>
      </c>
    </row>
    <row r="338" spans="1:11" x14ac:dyDescent="0.25">
      <c r="A338" s="9" t="s">
        <v>17</v>
      </c>
      <c r="B338" s="19" t="s">
        <v>39</v>
      </c>
      <c r="C338" s="19" t="s">
        <v>53</v>
      </c>
      <c r="D338" s="20">
        <v>0</v>
      </c>
      <c r="E338" s="9">
        <v>1929.636</v>
      </c>
      <c r="F338" s="9">
        <v>1.8</v>
      </c>
      <c r="G338" s="9">
        <f t="shared" si="35"/>
        <v>0</v>
      </c>
      <c r="H338" s="10">
        <f t="shared" si="36"/>
        <v>0</v>
      </c>
      <c r="I338" s="9">
        <v>1.0658819032256401E-2</v>
      </c>
      <c r="J338" s="9">
        <f t="shared" si="32"/>
        <v>69.466895999999991</v>
      </c>
      <c r="K338" s="9">
        <f t="shared" si="33"/>
        <v>0</v>
      </c>
    </row>
    <row r="339" spans="1:11" x14ac:dyDescent="0.25">
      <c r="A339" s="9" t="s">
        <v>17</v>
      </c>
      <c r="B339" s="19" t="s">
        <v>39</v>
      </c>
      <c r="C339" s="19" t="s">
        <v>40</v>
      </c>
      <c r="D339" s="20">
        <v>0</v>
      </c>
      <c r="E339" s="9">
        <v>1946.66</v>
      </c>
      <c r="F339" s="9">
        <v>1.8</v>
      </c>
      <c r="G339" s="9">
        <f t="shared" si="35"/>
        <v>0</v>
      </c>
      <c r="H339" s="10">
        <f t="shared" si="36"/>
        <v>0</v>
      </c>
      <c r="I339" s="9">
        <v>1.0658819032256401E-2</v>
      </c>
      <c r="J339" s="9">
        <f t="shared" si="32"/>
        <v>70.079760000000007</v>
      </c>
      <c r="K339" s="9">
        <f t="shared" si="33"/>
        <v>0</v>
      </c>
    </row>
    <row r="340" spans="1:11" x14ac:dyDescent="0.25">
      <c r="A340" s="9" t="s">
        <v>17</v>
      </c>
      <c r="B340" s="19" t="s">
        <v>37</v>
      </c>
      <c r="C340" s="19" t="s">
        <v>38</v>
      </c>
      <c r="D340" s="20">
        <v>0</v>
      </c>
      <c r="E340" s="9">
        <v>2258.0450000000001</v>
      </c>
      <c r="F340" s="9">
        <v>1.8</v>
      </c>
      <c r="G340" s="9">
        <f t="shared" si="35"/>
        <v>0</v>
      </c>
      <c r="H340" s="10">
        <f t="shared" si="36"/>
        <v>0</v>
      </c>
      <c r="I340" s="9">
        <v>1.0658819032256401E-2</v>
      </c>
      <c r="J340" s="9">
        <f t="shared" si="32"/>
        <v>81.289619999999999</v>
      </c>
      <c r="K340" s="9">
        <f t="shared" si="33"/>
        <v>0</v>
      </c>
    </row>
    <row r="341" spans="1:11" x14ac:dyDescent="0.25">
      <c r="A341" s="9" t="s">
        <v>17</v>
      </c>
      <c r="B341" s="19" t="s">
        <v>45</v>
      </c>
      <c r="C341" s="19" t="s">
        <v>46</v>
      </c>
      <c r="D341" s="20">
        <v>0</v>
      </c>
      <c r="E341" s="9">
        <v>2139.3879999999999</v>
      </c>
      <c r="F341" s="9">
        <v>1.8</v>
      </c>
      <c r="G341" s="9">
        <f t="shared" si="35"/>
        <v>0</v>
      </c>
      <c r="H341" s="10">
        <f t="shared" si="36"/>
        <v>0</v>
      </c>
      <c r="I341" s="9">
        <v>1.0658819032256401E-2</v>
      </c>
      <c r="J341" s="9">
        <f t="shared" si="32"/>
        <v>77.017967999999996</v>
      </c>
      <c r="K341" s="9">
        <f t="shared" si="33"/>
        <v>0</v>
      </c>
    </row>
    <row r="342" spans="1:11" x14ac:dyDescent="0.25">
      <c r="A342" s="18" t="s">
        <v>16</v>
      </c>
      <c r="B342" s="19" t="s">
        <v>18</v>
      </c>
      <c r="C342" s="19" t="s">
        <v>31</v>
      </c>
      <c r="D342" s="20">
        <v>0</v>
      </c>
      <c r="E342" s="9">
        <v>613.12</v>
      </c>
      <c r="F342" s="9">
        <v>1.8</v>
      </c>
      <c r="G342" s="9">
        <f t="shared" si="35"/>
        <v>0</v>
      </c>
      <c r="H342" s="10">
        <f>MIN(1,D342/25423.268)</f>
        <v>0</v>
      </c>
      <c r="I342" s="9">
        <v>3.4026433980776503E-2</v>
      </c>
      <c r="J342" s="9">
        <f t="shared" si="32"/>
        <v>22.072320000000001</v>
      </c>
      <c r="K342" s="9">
        <f t="shared" si="33"/>
        <v>0</v>
      </c>
    </row>
    <row r="343" spans="1:11" x14ac:dyDescent="0.25">
      <c r="A343" s="18" t="s">
        <v>16</v>
      </c>
      <c r="B343" s="19" t="s">
        <v>18</v>
      </c>
      <c r="C343" s="19" t="s">
        <v>19</v>
      </c>
      <c r="D343" s="20">
        <v>0</v>
      </c>
      <c r="E343" s="9">
        <v>612.89400000000001</v>
      </c>
      <c r="F343" s="9">
        <v>1.8</v>
      </c>
      <c r="G343" s="9">
        <f t="shared" si="35"/>
        <v>0</v>
      </c>
      <c r="H343" s="10">
        <f>MIN(1,D343/25423.268)</f>
        <v>0</v>
      </c>
      <c r="I343" s="9">
        <v>3.4026433980776503E-2</v>
      </c>
      <c r="J343" s="9">
        <f t="shared" si="32"/>
        <v>22.064184000000001</v>
      </c>
      <c r="K343" s="9">
        <f t="shared" si="33"/>
        <v>0</v>
      </c>
    </row>
    <row r="344" spans="1:11" x14ac:dyDescent="0.25">
      <c r="A344" s="18" t="s">
        <v>13</v>
      </c>
      <c r="B344" s="19" t="s">
        <v>23</v>
      </c>
      <c r="C344" s="19" t="s">
        <v>24</v>
      </c>
      <c r="D344" s="20">
        <v>0</v>
      </c>
      <c r="E344" s="9">
        <v>1104.7239999999999</v>
      </c>
      <c r="F344" s="9">
        <v>1.8</v>
      </c>
      <c r="G344" s="9">
        <f t="shared" si="35"/>
        <v>0</v>
      </c>
      <c r="H344" s="10">
        <f>MIN(1,D344/109701.878)</f>
        <v>0</v>
      </c>
      <c r="I344" s="9">
        <v>0.14682470048044899</v>
      </c>
      <c r="J344" s="9">
        <f t="shared" si="32"/>
        <v>39.770063999999998</v>
      </c>
      <c r="K344" s="9">
        <f t="shared" si="33"/>
        <v>0</v>
      </c>
    </row>
    <row r="345" spans="1:11" x14ac:dyDescent="0.25">
      <c r="A345" s="18" t="s">
        <v>16</v>
      </c>
      <c r="B345" s="19" t="s">
        <v>18</v>
      </c>
      <c r="C345" s="19" t="s">
        <v>25</v>
      </c>
      <c r="D345" s="20">
        <v>0</v>
      </c>
      <c r="E345" s="9">
        <v>923.601</v>
      </c>
      <c r="F345" s="9">
        <v>1.8</v>
      </c>
      <c r="G345" s="9">
        <f t="shared" si="35"/>
        <v>0</v>
      </c>
      <c r="H345" s="10">
        <f>MIN(1,D345/25423.268)</f>
        <v>0</v>
      </c>
      <c r="I345" s="9">
        <v>3.4026433980776503E-2</v>
      </c>
      <c r="J345" s="9">
        <f t="shared" si="32"/>
        <v>33.249636000000002</v>
      </c>
      <c r="K345" s="9">
        <f t="shared" si="33"/>
        <v>0</v>
      </c>
    </row>
    <row r="346" spans="1:11" x14ac:dyDescent="0.25">
      <c r="A346" s="18" t="s">
        <v>16</v>
      </c>
      <c r="B346" s="19" t="s">
        <v>28</v>
      </c>
      <c r="C346" s="19" t="s">
        <v>29</v>
      </c>
      <c r="D346" s="20">
        <v>0</v>
      </c>
      <c r="E346" s="9">
        <v>884.81600000000003</v>
      </c>
      <c r="F346" s="9">
        <v>1.8</v>
      </c>
      <c r="G346" s="9">
        <f t="shared" si="35"/>
        <v>0</v>
      </c>
      <c r="H346" s="10">
        <f>MIN(1,D346/25423.268)</f>
        <v>0</v>
      </c>
      <c r="I346" s="9">
        <v>3.4026433980776503E-2</v>
      </c>
      <c r="J346" s="9">
        <f t="shared" si="32"/>
        <v>31.853376000000004</v>
      </c>
      <c r="K346" s="9">
        <f t="shared" si="33"/>
        <v>0</v>
      </c>
    </row>
    <row r="347" spans="1:11" x14ac:dyDescent="0.25">
      <c r="A347" s="18" t="s">
        <v>16</v>
      </c>
      <c r="B347" s="19" t="s">
        <v>18</v>
      </c>
      <c r="C347" s="19" t="s">
        <v>27</v>
      </c>
      <c r="D347" s="20">
        <v>0</v>
      </c>
      <c r="E347" s="9">
        <v>899.46299999999997</v>
      </c>
      <c r="F347" s="9">
        <v>1.8</v>
      </c>
      <c r="G347" s="9">
        <f t="shared" si="35"/>
        <v>0</v>
      </c>
      <c r="H347" s="10">
        <f>MIN(1,D347/25423.268)</f>
        <v>0</v>
      </c>
      <c r="I347" s="9">
        <v>3.4026433980776503E-2</v>
      </c>
      <c r="J347" s="9">
        <f t="shared" si="32"/>
        <v>32.380668</v>
      </c>
      <c r="K347" s="9">
        <f t="shared" si="33"/>
        <v>0</v>
      </c>
    </row>
    <row r="348" spans="1:11" x14ac:dyDescent="0.25">
      <c r="A348" s="18" t="s">
        <v>16</v>
      </c>
      <c r="B348" s="19" t="s">
        <v>18</v>
      </c>
      <c r="C348" s="19" t="s">
        <v>30</v>
      </c>
      <c r="D348" s="20">
        <v>0</v>
      </c>
      <c r="E348" s="9">
        <v>934.11699999999996</v>
      </c>
      <c r="F348" s="9">
        <v>1.8</v>
      </c>
      <c r="G348" s="9">
        <f t="shared" si="35"/>
        <v>0</v>
      </c>
      <c r="H348" s="10">
        <f>MIN(1,D348/25423.268)</f>
        <v>0</v>
      </c>
      <c r="I348" s="9">
        <v>3.4026433980776503E-2</v>
      </c>
      <c r="J348" s="9">
        <f t="shared" si="32"/>
        <v>33.628211999999998</v>
      </c>
      <c r="K348" s="9">
        <f t="shared" si="33"/>
        <v>0</v>
      </c>
    </row>
    <row r="349" spans="1:11" x14ac:dyDescent="0.25">
      <c r="A349" s="18" t="s">
        <v>16</v>
      </c>
      <c r="B349" s="19" t="s">
        <v>18</v>
      </c>
      <c r="C349" s="19" t="s">
        <v>26</v>
      </c>
      <c r="D349" s="20">
        <v>0</v>
      </c>
      <c r="E349" s="9">
        <v>860.68799999999999</v>
      </c>
      <c r="F349" s="9">
        <v>1.8</v>
      </c>
      <c r="G349" s="9">
        <f t="shared" si="35"/>
        <v>0</v>
      </c>
      <c r="H349" s="10">
        <f>MIN(1,D349/25423.268)</f>
        <v>0</v>
      </c>
      <c r="I349" s="9">
        <v>3.4026433980776503E-2</v>
      </c>
      <c r="J349" s="9">
        <f t="shared" si="32"/>
        <v>30.984767999999999</v>
      </c>
      <c r="K349" s="9">
        <f t="shared" si="33"/>
        <v>0</v>
      </c>
    </row>
    <row r="350" spans="1:11" x14ac:dyDescent="0.25">
      <c r="A350" s="23" t="s">
        <v>12</v>
      </c>
      <c r="B350" s="19" t="s">
        <v>18</v>
      </c>
      <c r="C350" s="19" t="s">
        <v>25</v>
      </c>
      <c r="D350" s="20">
        <v>0</v>
      </c>
      <c r="E350" s="14">
        <v>1832.6579999999999</v>
      </c>
      <c r="F350" s="15">
        <f>IF(E350&gt;500,1.8,2)</f>
        <v>1.8</v>
      </c>
      <c r="G350" s="14">
        <f>ROUNDUP(D350/50,0)*F350*E350</f>
        <v>0</v>
      </c>
      <c r="H350" s="10">
        <f>MIN(1,D350/462796.099463209)</f>
        <v>0</v>
      </c>
      <c r="I350" s="14">
        <v>0.61940506330444001</v>
      </c>
      <c r="J350" s="9">
        <f t="shared" si="32"/>
        <v>65.975688000000005</v>
      </c>
      <c r="K350" s="9">
        <f t="shared" si="33"/>
        <v>0</v>
      </c>
    </row>
    <row r="351" spans="1:11" x14ac:dyDescent="0.25">
      <c r="A351" s="18" t="s">
        <v>16</v>
      </c>
      <c r="B351" s="19" t="s">
        <v>18</v>
      </c>
      <c r="C351" s="19" t="s">
        <v>32</v>
      </c>
      <c r="D351" s="20">
        <v>0</v>
      </c>
      <c r="E351" s="9">
        <v>931.29100000000005</v>
      </c>
      <c r="F351" s="9">
        <v>1.8</v>
      </c>
      <c r="G351" s="9">
        <f>ROUNDUP(D351/50,0)*E351*F351</f>
        <v>0</v>
      </c>
      <c r="H351" s="10">
        <f>MIN(1,D351/25423.268)</f>
        <v>0</v>
      </c>
      <c r="I351" s="9">
        <v>3.4026433980776503E-2</v>
      </c>
      <c r="J351" s="9">
        <f t="shared" si="32"/>
        <v>33.526476000000002</v>
      </c>
      <c r="K351" s="9">
        <f t="shared" si="33"/>
        <v>0</v>
      </c>
    </row>
    <row r="352" spans="1:11" x14ac:dyDescent="0.25">
      <c r="A352" s="23" t="s">
        <v>12</v>
      </c>
      <c r="B352" s="19" t="s">
        <v>18</v>
      </c>
      <c r="C352" s="19" t="s">
        <v>19</v>
      </c>
      <c r="D352" s="20">
        <v>0</v>
      </c>
      <c r="E352" s="14">
        <v>1497.1089999999999</v>
      </c>
      <c r="F352" s="15">
        <f t="shared" ref="F352:F358" si="37">IF(E352&gt;500,1.8,2)</f>
        <v>1.8</v>
      </c>
      <c r="G352" s="14">
        <f t="shared" ref="G352:G358" si="38">ROUNDUP(D352/50,0)*F352*E352</f>
        <v>0</v>
      </c>
      <c r="H352" s="10">
        <f t="shared" ref="H352:H358" si="39">MIN(1,D352/462796.099463209)</f>
        <v>0</v>
      </c>
      <c r="I352" s="14">
        <v>0.61940506330444001</v>
      </c>
      <c r="J352" s="9">
        <f t="shared" si="32"/>
        <v>53.895923999999994</v>
      </c>
      <c r="K352" s="9">
        <f t="shared" si="33"/>
        <v>0</v>
      </c>
    </row>
    <row r="353" spans="1:11" x14ac:dyDescent="0.25">
      <c r="A353" s="23" t="s">
        <v>12</v>
      </c>
      <c r="B353" s="19" t="s">
        <v>18</v>
      </c>
      <c r="C353" s="19" t="s">
        <v>31</v>
      </c>
      <c r="D353" s="20">
        <v>0</v>
      </c>
      <c r="E353" s="14">
        <v>1552.2860000000001</v>
      </c>
      <c r="F353" s="15">
        <f t="shared" si="37"/>
        <v>1.8</v>
      </c>
      <c r="G353" s="14">
        <f t="shared" si="38"/>
        <v>0</v>
      </c>
      <c r="H353" s="10">
        <f t="shared" si="39"/>
        <v>0</v>
      </c>
      <c r="I353" s="14">
        <v>0.61940506330444001</v>
      </c>
      <c r="J353" s="9">
        <f t="shared" si="32"/>
        <v>55.882296000000004</v>
      </c>
      <c r="K353" s="9">
        <f t="shared" si="33"/>
        <v>0</v>
      </c>
    </row>
    <row r="354" spans="1:11" x14ac:dyDescent="0.25">
      <c r="A354" s="23" t="s">
        <v>12</v>
      </c>
      <c r="B354" s="19" t="s">
        <v>18</v>
      </c>
      <c r="C354" s="19" t="s">
        <v>30</v>
      </c>
      <c r="D354" s="20">
        <v>0</v>
      </c>
      <c r="E354" s="14">
        <v>1843.174</v>
      </c>
      <c r="F354" s="15">
        <f t="shared" si="37"/>
        <v>1.8</v>
      </c>
      <c r="G354" s="14">
        <f t="shared" si="38"/>
        <v>0</v>
      </c>
      <c r="H354" s="10">
        <f t="shared" si="39"/>
        <v>0</v>
      </c>
      <c r="I354" s="14">
        <v>0.61940506330444001</v>
      </c>
      <c r="J354" s="9">
        <f t="shared" si="32"/>
        <v>66.354264000000001</v>
      </c>
      <c r="K354" s="9">
        <f t="shared" si="33"/>
        <v>0</v>
      </c>
    </row>
    <row r="355" spans="1:11" x14ac:dyDescent="0.25">
      <c r="A355" s="23" t="s">
        <v>12</v>
      </c>
      <c r="B355" s="19" t="s">
        <v>18</v>
      </c>
      <c r="C355" s="19" t="s">
        <v>27</v>
      </c>
      <c r="D355" s="20">
        <v>0</v>
      </c>
      <c r="E355" s="14">
        <v>1808.52</v>
      </c>
      <c r="F355" s="15">
        <f t="shared" si="37"/>
        <v>1.8</v>
      </c>
      <c r="G355" s="14">
        <f t="shared" si="38"/>
        <v>0</v>
      </c>
      <c r="H355" s="10">
        <f t="shared" si="39"/>
        <v>0</v>
      </c>
      <c r="I355" s="14">
        <v>0.61940506330444001</v>
      </c>
      <c r="J355" s="9">
        <f t="shared" si="32"/>
        <v>65.10672000000001</v>
      </c>
      <c r="K355" s="9">
        <f t="shared" si="33"/>
        <v>0</v>
      </c>
    </row>
    <row r="356" spans="1:11" x14ac:dyDescent="0.25">
      <c r="A356" s="23" t="s">
        <v>12</v>
      </c>
      <c r="B356" s="19" t="s">
        <v>28</v>
      </c>
      <c r="C356" s="19" t="s">
        <v>29</v>
      </c>
      <c r="D356" s="20">
        <v>0</v>
      </c>
      <c r="E356" s="14">
        <v>1793.873</v>
      </c>
      <c r="F356" s="15">
        <f t="shared" si="37"/>
        <v>1.8</v>
      </c>
      <c r="G356" s="14">
        <f t="shared" si="38"/>
        <v>0</v>
      </c>
      <c r="H356" s="10">
        <f t="shared" si="39"/>
        <v>0</v>
      </c>
      <c r="I356" s="14">
        <v>0.61940506330444001</v>
      </c>
      <c r="J356" s="9">
        <f t="shared" si="32"/>
        <v>64.579428000000007</v>
      </c>
      <c r="K356" s="9">
        <f t="shared" si="33"/>
        <v>0</v>
      </c>
    </row>
    <row r="357" spans="1:11" x14ac:dyDescent="0.25">
      <c r="A357" s="23" t="s">
        <v>12</v>
      </c>
      <c r="B357" s="19" t="s">
        <v>18</v>
      </c>
      <c r="C357" s="19" t="s">
        <v>32</v>
      </c>
      <c r="D357" s="20">
        <v>0</v>
      </c>
      <c r="E357" s="14">
        <v>1840.348</v>
      </c>
      <c r="F357" s="15">
        <f t="shared" si="37"/>
        <v>1.8</v>
      </c>
      <c r="G357" s="14">
        <f t="shared" si="38"/>
        <v>0</v>
      </c>
      <c r="H357" s="10">
        <f t="shared" si="39"/>
        <v>0</v>
      </c>
      <c r="I357" s="14">
        <v>0.61940506330444001</v>
      </c>
      <c r="J357" s="9">
        <f t="shared" si="32"/>
        <v>66.252527999999998</v>
      </c>
      <c r="K357" s="9">
        <f t="shared" si="33"/>
        <v>0</v>
      </c>
    </row>
    <row r="358" spans="1:11" x14ac:dyDescent="0.25">
      <c r="A358" s="23" t="s">
        <v>12</v>
      </c>
      <c r="B358" s="19" t="s">
        <v>18</v>
      </c>
      <c r="C358" s="19" t="s">
        <v>26</v>
      </c>
      <c r="D358" s="20">
        <v>0</v>
      </c>
      <c r="E358" s="14">
        <v>1769.7449999999999</v>
      </c>
      <c r="F358" s="15">
        <f t="shared" si="37"/>
        <v>1.8</v>
      </c>
      <c r="G358" s="14">
        <f t="shared" si="38"/>
        <v>0</v>
      </c>
      <c r="H358" s="10">
        <f t="shared" si="39"/>
        <v>0</v>
      </c>
      <c r="I358" s="14">
        <v>0.61940506330444001</v>
      </c>
      <c r="J358" s="9">
        <f t="shared" si="32"/>
        <v>63.710819999999991</v>
      </c>
      <c r="K358" s="9">
        <f t="shared" si="33"/>
        <v>0</v>
      </c>
    </row>
    <row r="359" spans="1:11" x14ac:dyDescent="0.25">
      <c r="A359" s="18" t="s">
        <v>14</v>
      </c>
      <c r="B359" s="19" t="s">
        <v>28</v>
      </c>
      <c r="C359" s="19" t="s">
        <v>29</v>
      </c>
      <c r="D359" s="20">
        <v>0</v>
      </c>
      <c r="E359" s="9">
        <v>1352.3630000000001</v>
      </c>
      <c r="F359" s="9">
        <v>1.8</v>
      </c>
      <c r="G359" s="9">
        <f t="shared" ref="G359:G374" si="40">ROUNDUP(D359/50,0)*E359*F359</f>
        <v>0</v>
      </c>
      <c r="H359" s="10">
        <f>MIN(1,D359/72174.5249333333)</f>
        <v>0</v>
      </c>
      <c r="I359" s="9">
        <v>9.6598191378778397E-2</v>
      </c>
      <c r="J359" s="9">
        <f t="shared" si="32"/>
        <v>48.685068000000001</v>
      </c>
      <c r="K359" s="9">
        <f t="shared" si="33"/>
        <v>0</v>
      </c>
    </row>
    <row r="360" spans="1:11" x14ac:dyDescent="0.25">
      <c r="A360" s="18" t="s">
        <v>14</v>
      </c>
      <c r="B360" s="19" t="s">
        <v>18</v>
      </c>
      <c r="C360" s="19" t="s">
        <v>25</v>
      </c>
      <c r="D360" s="20">
        <v>0</v>
      </c>
      <c r="E360" s="9">
        <v>1453.692</v>
      </c>
      <c r="F360" s="9">
        <v>1.8</v>
      </c>
      <c r="G360" s="9">
        <f t="shared" si="40"/>
        <v>0</v>
      </c>
      <c r="H360" s="10">
        <f>MIN(1,D360/72174.5249333333)</f>
        <v>0</v>
      </c>
      <c r="I360" s="9">
        <v>9.6598191378778397E-2</v>
      </c>
      <c r="J360" s="9">
        <f t="shared" si="32"/>
        <v>52.332912000000007</v>
      </c>
      <c r="K360" s="9">
        <f t="shared" si="33"/>
        <v>0</v>
      </c>
    </row>
    <row r="361" spans="1:11" x14ac:dyDescent="0.25">
      <c r="A361" s="18" t="s">
        <v>14</v>
      </c>
      <c r="B361" s="19" t="s">
        <v>18</v>
      </c>
      <c r="C361" s="19" t="s">
        <v>30</v>
      </c>
      <c r="D361" s="20">
        <v>0</v>
      </c>
      <c r="E361" s="9">
        <v>1485.8789999999999</v>
      </c>
      <c r="F361" s="9">
        <v>1.8</v>
      </c>
      <c r="G361" s="9">
        <f t="shared" si="40"/>
        <v>0</v>
      </c>
      <c r="H361" s="10">
        <f>MIN(1,D361/72174.5249333333)</f>
        <v>0</v>
      </c>
      <c r="I361" s="9">
        <v>9.6598191378778397E-2</v>
      </c>
      <c r="J361" s="9">
        <f t="shared" si="32"/>
        <v>53.491643999999994</v>
      </c>
      <c r="K361" s="9">
        <f t="shared" si="33"/>
        <v>0</v>
      </c>
    </row>
    <row r="362" spans="1:11" x14ac:dyDescent="0.25">
      <c r="A362" s="18" t="s">
        <v>14</v>
      </c>
      <c r="B362" s="19" t="s">
        <v>18</v>
      </c>
      <c r="C362" s="19" t="s">
        <v>27</v>
      </c>
      <c r="D362" s="20">
        <v>0</v>
      </c>
      <c r="E362" s="9">
        <v>1457.8219999999999</v>
      </c>
      <c r="F362" s="9">
        <v>1.8</v>
      </c>
      <c r="G362" s="9">
        <f t="shared" si="40"/>
        <v>0</v>
      </c>
      <c r="H362" s="10">
        <f>MIN(1,D362/72174.5249333333)</f>
        <v>0</v>
      </c>
      <c r="I362" s="9">
        <v>9.6598191378778397E-2</v>
      </c>
      <c r="J362" s="9">
        <f t="shared" si="32"/>
        <v>52.481591999999999</v>
      </c>
      <c r="K362" s="9">
        <f t="shared" si="33"/>
        <v>0</v>
      </c>
    </row>
    <row r="363" spans="1:11" x14ac:dyDescent="0.25">
      <c r="A363" s="18" t="s">
        <v>13</v>
      </c>
      <c r="B363" s="19" t="s">
        <v>28</v>
      </c>
      <c r="C363" s="19" t="s">
        <v>29</v>
      </c>
      <c r="D363" s="20">
        <v>0</v>
      </c>
      <c r="E363" s="9">
        <v>1626.9870000000001</v>
      </c>
      <c r="F363" s="9">
        <v>1.8</v>
      </c>
      <c r="G363" s="9">
        <f t="shared" si="40"/>
        <v>0</v>
      </c>
      <c r="H363" s="10">
        <f>MIN(1,D363/109701.878)</f>
        <v>0</v>
      </c>
      <c r="I363" s="9">
        <v>0.14682470048044899</v>
      </c>
      <c r="J363" s="9">
        <f t="shared" si="32"/>
        <v>58.571532000000005</v>
      </c>
      <c r="K363" s="9">
        <f t="shared" si="33"/>
        <v>0</v>
      </c>
    </row>
    <row r="364" spans="1:11" x14ac:dyDescent="0.25">
      <c r="A364" s="18" t="s">
        <v>14</v>
      </c>
      <c r="B364" s="19" t="s">
        <v>18</v>
      </c>
      <c r="C364" s="19" t="s">
        <v>32</v>
      </c>
      <c r="D364" s="20">
        <v>0</v>
      </c>
      <c r="E364" s="9">
        <v>1493.1959999999999</v>
      </c>
      <c r="F364" s="9">
        <v>1.8</v>
      </c>
      <c r="G364" s="9">
        <f t="shared" si="40"/>
        <v>0</v>
      </c>
      <c r="H364" s="10">
        <f>MIN(1,D364/72174.5249333333)</f>
        <v>0</v>
      </c>
      <c r="I364" s="9">
        <v>9.6598191378778397E-2</v>
      </c>
      <c r="J364" s="9">
        <f t="shared" si="32"/>
        <v>53.755055999999996</v>
      </c>
      <c r="K364" s="9">
        <f t="shared" si="33"/>
        <v>0</v>
      </c>
    </row>
    <row r="365" spans="1:11" x14ac:dyDescent="0.25">
      <c r="A365" s="18" t="s">
        <v>13</v>
      </c>
      <c r="B365" s="19" t="s">
        <v>18</v>
      </c>
      <c r="C365" s="19" t="s">
        <v>25</v>
      </c>
      <c r="D365" s="20">
        <v>0</v>
      </c>
      <c r="E365" s="9">
        <v>1789.91</v>
      </c>
      <c r="F365" s="9">
        <v>1.8</v>
      </c>
      <c r="G365" s="9">
        <f t="shared" si="40"/>
        <v>0</v>
      </c>
      <c r="H365" s="10">
        <f>MIN(1,D365/109701.878)</f>
        <v>0</v>
      </c>
      <c r="I365" s="9">
        <v>0.14682470048044899</v>
      </c>
      <c r="J365" s="9">
        <f t="shared" si="32"/>
        <v>64.436760000000007</v>
      </c>
      <c r="K365" s="9">
        <f t="shared" si="33"/>
        <v>0</v>
      </c>
    </row>
    <row r="366" spans="1:11" x14ac:dyDescent="0.25">
      <c r="A366" s="18" t="s">
        <v>14</v>
      </c>
      <c r="B366" s="19" t="s">
        <v>18</v>
      </c>
      <c r="C366" s="19" t="s">
        <v>26</v>
      </c>
      <c r="D366" s="20">
        <v>0</v>
      </c>
      <c r="E366" s="9">
        <v>1464.5519999999999</v>
      </c>
      <c r="F366" s="9">
        <v>1.8</v>
      </c>
      <c r="G366" s="9">
        <f t="shared" si="40"/>
        <v>0</v>
      </c>
      <c r="H366" s="10">
        <f>MIN(1,D366/72174.5249333333)</f>
        <v>0</v>
      </c>
      <c r="I366" s="9">
        <v>9.6598191378778397E-2</v>
      </c>
      <c r="J366" s="9">
        <f t="shared" si="32"/>
        <v>52.723872</v>
      </c>
      <c r="K366" s="9">
        <f t="shared" si="33"/>
        <v>0</v>
      </c>
    </row>
    <row r="367" spans="1:11" x14ac:dyDescent="0.25">
      <c r="A367" s="18" t="s">
        <v>13</v>
      </c>
      <c r="B367" s="19" t="s">
        <v>18</v>
      </c>
      <c r="C367" s="19" t="s">
        <v>27</v>
      </c>
      <c r="D367" s="20">
        <v>0</v>
      </c>
      <c r="E367" s="9">
        <v>1747.769</v>
      </c>
      <c r="F367" s="9">
        <v>1.8</v>
      </c>
      <c r="G367" s="9">
        <f t="shared" si="40"/>
        <v>0</v>
      </c>
      <c r="H367" s="10">
        <f>MIN(1,D367/109701.878)</f>
        <v>0</v>
      </c>
      <c r="I367" s="9">
        <v>0.14682470048044899</v>
      </c>
      <c r="J367" s="9">
        <f t="shared" si="32"/>
        <v>62.919683999999997</v>
      </c>
      <c r="K367" s="9">
        <f t="shared" si="33"/>
        <v>0</v>
      </c>
    </row>
    <row r="368" spans="1:11" x14ac:dyDescent="0.25">
      <c r="A368" s="18" t="s">
        <v>13</v>
      </c>
      <c r="B368" s="19" t="s">
        <v>18</v>
      </c>
      <c r="C368" s="19" t="s">
        <v>31</v>
      </c>
      <c r="D368" s="20">
        <v>0</v>
      </c>
      <c r="E368" s="9">
        <v>1560.4760000000001</v>
      </c>
      <c r="F368" s="9">
        <v>1.8</v>
      </c>
      <c r="G368" s="9">
        <f t="shared" si="40"/>
        <v>0</v>
      </c>
      <c r="H368" s="10">
        <f>MIN(1,D368/109701.878)</f>
        <v>0</v>
      </c>
      <c r="I368" s="9">
        <v>0.14682470048044899</v>
      </c>
      <c r="J368" s="9">
        <f t="shared" si="32"/>
        <v>56.177136000000012</v>
      </c>
      <c r="K368" s="9">
        <f t="shared" si="33"/>
        <v>0</v>
      </c>
    </row>
    <row r="369" spans="1:11" x14ac:dyDescent="0.25">
      <c r="A369" s="18" t="s">
        <v>13</v>
      </c>
      <c r="B369" s="19" t="s">
        <v>18</v>
      </c>
      <c r="C369" s="19" t="s">
        <v>30</v>
      </c>
      <c r="D369" s="20">
        <v>0</v>
      </c>
      <c r="E369" s="9">
        <v>1823.508</v>
      </c>
      <c r="F369" s="9">
        <v>1.8</v>
      </c>
      <c r="G369" s="9">
        <f t="shared" si="40"/>
        <v>0</v>
      </c>
      <c r="H369" s="10">
        <f>MIN(1,D369/109701.878)</f>
        <v>0</v>
      </c>
      <c r="I369" s="9">
        <v>0.14682470048044899</v>
      </c>
      <c r="J369" s="9">
        <f t="shared" si="32"/>
        <v>65.646287999999998</v>
      </c>
      <c r="K369" s="9">
        <f t="shared" si="33"/>
        <v>0</v>
      </c>
    </row>
    <row r="370" spans="1:11" x14ac:dyDescent="0.25">
      <c r="A370" s="18" t="s">
        <v>13</v>
      </c>
      <c r="B370" s="19" t="s">
        <v>18</v>
      </c>
      <c r="C370" s="19" t="s">
        <v>32</v>
      </c>
      <c r="D370" s="20">
        <v>0</v>
      </c>
      <c r="E370" s="9">
        <v>1830.825</v>
      </c>
      <c r="F370" s="9">
        <v>1.8</v>
      </c>
      <c r="G370" s="9">
        <f t="shared" si="40"/>
        <v>0</v>
      </c>
      <c r="H370" s="10">
        <f>MIN(1,D370/109701.878)</f>
        <v>0</v>
      </c>
      <c r="I370" s="9">
        <v>0.14682470048044899</v>
      </c>
      <c r="J370" s="9">
        <f t="shared" si="32"/>
        <v>65.909700000000001</v>
      </c>
      <c r="K370" s="9">
        <f t="shared" si="33"/>
        <v>0</v>
      </c>
    </row>
    <row r="371" spans="1:11" x14ac:dyDescent="0.25">
      <c r="A371" s="18" t="s">
        <v>13</v>
      </c>
      <c r="B371" s="19" t="s">
        <v>18</v>
      </c>
      <c r="C371" s="19" t="s">
        <v>26</v>
      </c>
      <c r="D371" s="20">
        <v>0</v>
      </c>
      <c r="E371" s="9">
        <v>1743.9079999999999</v>
      </c>
      <c r="F371" s="9">
        <v>1.8</v>
      </c>
      <c r="G371" s="9">
        <f t="shared" si="40"/>
        <v>0</v>
      </c>
      <c r="H371" s="10">
        <f>MIN(1,D371/109701.878)</f>
        <v>0</v>
      </c>
      <c r="I371" s="9">
        <v>0.14682470048044899</v>
      </c>
      <c r="J371" s="9">
        <f t="shared" si="32"/>
        <v>62.780687999999998</v>
      </c>
      <c r="K371" s="9">
        <f t="shared" si="33"/>
        <v>0</v>
      </c>
    </row>
    <row r="372" spans="1:11" x14ac:dyDescent="0.25">
      <c r="A372" s="18" t="s">
        <v>14</v>
      </c>
      <c r="B372" s="19" t="s">
        <v>18</v>
      </c>
      <c r="C372" s="19" t="s">
        <v>31</v>
      </c>
      <c r="D372" s="20">
        <v>0</v>
      </c>
      <c r="E372" s="9">
        <v>1551.298</v>
      </c>
      <c r="F372" s="9">
        <v>1.8</v>
      </c>
      <c r="G372" s="9">
        <f t="shared" si="40"/>
        <v>0</v>
      </c>
      <c r="H372" s="10">
        <f>MIN(1,D372/72174.5249333333)</f>
        <v>0</v>
      </c>
      <c r="I372" s="9">
        <v>9.6598191378778397E-2</v>
      </c>
      <c r="J372" s="9">
        <f t="shared" si="32"/>
        <v>55.846728000000006</v>
      </c>
      <c r="K372" s="9">
        <f t="shared" si="33"/>
        <v>0</v>
      </c>
    </row>
    <row r="373" spans="1:11" x14ac:dyDescent="0.25">
      <c r="A373" s="18" t="s">
        <v>13</v>
      </c>
      <c r="B373" s="19" t="s">
        <v>18</v>
      </c>
      <c r="C373" s="19" t="s">
        <v>19</v>
      </c>
      <c r="D373" s="20">
        <v>0</v>
      </c>
      <c r="E373" s="9">
        <v>1750.7460000000001</v>
      </c>
      <c r="F373" s="9">
        <v>1.8</v>
      </c>
      <c r="G373" s="9">
        <f t="shared" si="40"/>
        <v>0</v>
      </c>
      <c r="H373" s="10">
        <f>MIN(1,D373/109701.878)</f>
        <v>0</v>
      </c>
      <c r="I373" s="9">
        <v>0.14682470048044899</v>
      </c>
      <c r="J373" s="9">
        <f t="shared" si="32"/>
        <v>63.026856000000009</v>
      </c>
      <c r="K373" s="9">
        <f t="shared" si="33"/>
        <v>0</v>
      </c>
    </row>
    <row r="374" spans="1:11" x14ac:dyDescent="0.25">
      <c r="A374" s="18" t="s">
        <v>14</v>
      </c>
      <c r="B374" s="19" t="s">
        <v>18</v>
      </c>
      <c r="C374" s="19" t="s">
        <v>19</v>
      </c>
      <c r="D374" s="20">
        <v>0</v>
      </c>
      <c r="E374" s="9">
        <v>1654.297</v>
      </c>
      <c r="F374" s="9">
        <v>1.8</v>
      </c>
      <c r="G374" s="9">
        <f t="shared" si="40"/>
        <v>0</v>
      </c>
      <c r="H374" s="10">
        <f>MIN(1,D374/72174.5249333333)</f>
        <v>0</v>
      </c>
      <c r="I374" s="9">
        <v>9.6598191378778397E-2</v>
      </c>
      <c r="J374" s="9">
        <f t="shared" si="32"/>
        <v>59.554692000000003</v>
      </c>
      <c r="K374" s="9">
        <f t="shared" si="33"/>
        <v>0</v>
      </c>
    </row>
    <row r="375" spans="1:11" x14ac:dyDescent="0.25">
      <c r="A375" s="23" t="s">
        <v>12</v>
      </c>
      <c r="B375" s="19" t="s">
        <v>23</v>
      </c>
      <c r="C375" s="19" t="s">
        <v>24</v>
      </c>
      <c r="D375" s="20">
        <v>0</v>
      </c>
      <c r="E375" s="14">
        <v>2864.3389999999999</v>
      </c>
      <c r="F375" s="15">
        <f>IF(E375&gt;500,1.8,2)</f>
        <v>1.8</v>
      </c>
      <c r="G375" s="14">
        <f>ROUNDUP(D375/50,0)*F375*E375</f>
        <v>0</v>
      </c>
      <c r="H375" s="10">
        <f>MIN(1,D375/462796.099463209)</f>
        <v>0</v>
      </c>
      <c r="I375" s="14">
        <v>0.61940506330444001</v>
      </c>
      <c r="J375" s="9">
        <f t="shared" si="32"/>
        <v>103.116204</v>
      </c>
      <c r="K375" s="9">
        <f t="shared" si="33"/>
        <v>0</v>
      </c>
    </row>
    <row r="376" spans="1:11" x14ac:dyDescent="0.25">
      <c r="A376" s="18" t="s">
        <v>16</v>
      </c>
      <c r="B376" s="19" t="s">
        <v>21</v>
      </c>
      <c r="C376" s="19" t="s">
        <v>22</v>
      </c>
      <c r="D376" s="20">
        <v>0</v>
      </c>
      <c r="E376" s="9">
        <v>1667.1790000000001</v>
      </c>
      <c r="F376" s="9">
        <v>1.8</v>
      </c>
      <c r="G376" s="9">
        <f t="shared" ref="G376:G391" si="41">ROUNDUP(D376/50,0)*E376*F376</f>
        <v>0</v>
      </c>
      <c r="H376" s="10">
        <f>MIN(1,D376/25423.268)</f>
        <v>0</v>
      </c>
      <c r="I376" s="9">
        <v>3.4026433980776503E-2</v>
      </c>
      <c r="J376" s="9">
        <f t="shared" si="32"/>
        <v>60.018444000000009</v>
      </c>
      <c r="K376" s="9">
        <f t="shared" si="33"/>
        <v>0</v>
      </c>
    </row>
    <row r="377" spans="1:11" x14ac:dyDescent="0.25">
      <c r="A377" s="18" t="s">
        <v>15</v>
      </c>
      <c r="B377" s="19" t="s">
        <v>23</v>
      </c>
      <c r="C377" s="19" t="s">
        <v>24</v>
      </c>
      <c r="D377" s="20">
        <v>0</v>
      </c>
      <c r="E377" s="9">
        <v>1951.5889999999999</v>
      </c>
      <c r="F377" s="9">
        <v>1.8</v>
      </c>
      <c r="G377" s="9">
        <f t="shared" si="41"/>
        <v>0</v>
      </c>
      <c r="H377" s="10">
        <f>MIN(1,D377/69102.6422666666)</f>
        <v>0</v>
      </c>
      <c r="I377" s="9">
        <v>9.2486791823299205E-2</v>
      </c>
      <c r="J377" s="9">
        <f t="shared" si="32"/>
        <v>70.257204000000002</v>
      </c>
      <c r="K377" s="9">
        <f t="shared" si="33"/>
        <v>0</v>
      </c>
    </row>
    <row r="378" spans="1:11" x14ac:dyDescent="0.25">
      <c r="A378" s="18" t="s">
        <v>15</v>
      </c>
      <c r="B378" s="19" t="s">
        <v>21</v>
      </c>
      <c r="C378" s="19" t="s">
        <v>22</v>
      </c>
      <c r="D378" s="20">
        <v>0</v>
      </c>
      <c r="E378" s="9">
        <v>2107.616</v>
      </c>
      <c r="F378" s="9">
        <v>1.8</v>
      </c>
      <c r="G378" s="9">
        <f t="shared" si="41"/>
        <v>0</v>
      </c>
      <c r="H378" s="10">
        <f>MIN(1,D378/69102.6422666666)</f>
        <v>0</v>
      </c>
      <c r="I378" s="9">
        <v>9.2486791823299205E-2</v>
      </c>
      <c r="J378" s="9">
        <f t="shared" si="32"/>
        <v>75.874175999999991</v>
      </c>
      <c r="K378" s="9">
        <f t="shared" si="33"/>
        <v>0</v>
      </c>
    </row>
    <row r="379" spans="1:11" x14ac:dyDescent="0.25">
      <c r="A379" s="9" t="s">
        <v>17</v>
      </c>
      <c r="B379" s="19" t="s">
        <v>21</v>
      </c>
      <c r="C379" s="19" t="s">
        <v>22</v>
      </c>
      <c r="D379" s="20">
        <v>0</v>
      </c>
      <c r="E379" s="9">
        <v>1386.4739999999999</v>
      </c>
      <c r="F379" s="9">
        <v>1.8</v>
      </c>
      <c r="G379" s="9">
        <f t="shared" si="41"/>
        <v>0</v>
      </c>
      <c r="H379" s="10">
        <f>MIN(1,D379/7963.86753233233)</f>
        <v>0</v>
      </c>
      <c r="I379" s="9">
        <v>1.0658819032256401E-2</v>
      </c>
      <c r="J379" s="9">
        <f t="shared" si="32"/>
        <v>49.913063999999991</v>
      </c>
      <c r="K379" s="9">
        <f t="shared" si="33"/>
        <v>0</v>
      </c>
    </row>
    <row r="380" spans="1:11" x14ac:dyDescent="0.25">
      <c r="A380" s="18" t="s">
        <v>16</v>
      </c>
      <c r="B380" s="19" t="s">
        <v>23</v>
      </c>
      <c r="C380" s="19" t="s">
        <v>24</v>
      </c>
      <c r="D380" s="20">
        <v>0</v>
      </c>
      <c r="E380" s="9">
        <v>1925.173</v>
      </c>
      <c r="F380" s="9">
        <v>1.8</v>
      </c>
      <c r="G380" s="9">
        <f t="shared" si="41"/>
        <v>0</v>
      </c>
      <c r="H380" s="10">
        <f>MIN(1,D380/25423.268)</f>
        <v>0</v>
      </c>
      <c r="I380" s="9">
        <v>3.4026433980776503E-2</v>
      </c>
      <c r="J380" s="9">
        <f t="shared" si="32"/>
        <v>69.306228000000004</v>
      </c>
      <c r="K380" s="9">
        <f t="shared" si="33"/>
        <v>0</v>
      </c>
    </row>
    <row r="381" spans="1:11" x14ac:dyDescent="0.25">
      <c r="A381" s="9" t="s">
        <v>17</v>
      </c>
      <c r="B381" s="19" t="s">
        <v>18</v>
      </c>
      <c r="C381" s="19" t="s">
        <v>31</v>
      </c>
      <c r="D381" s="20">
        <v>0</v>
      </c>
      <c r="E381" s="9">
        <v>1416.5450000000001</v>
      </c>
      <c r="F381" s="9">
        <v>1.8</v>
      </c>
      <c r="G381" s="9">
        <f t="shared" si="41"/>
        <v>0</v>
      </c>
      <c r="H381" s="10">
        <f t="shared" ref="H381:H388" si="42">MIN(1,D381/7963.86753233233)</f>
        <v>0</v>
      </c>
      <c r="I381" s="9">
        <v>1.0658819032256401E-2</v>
      </c>
      <c r="J381" s="9">
        <f t="shared" si="32"/>
        <v>50.995620000000009</v>
      </c>
      <c r="K381" s="9">
        <f t="shared" si="33"/>
        <v>0</v>
      </c>
    </row>
    <row r="382" spans="1:11" x14ac:dyDescent="0.25">
      <c r="A382" s="9" t="s">
        <v>17</v>
      </c>
      <c r="B382" s="19" t="s">
        <v>18</v>
      </c>
      <c r="C382" s="19" t="s">
        <v>19</v>
      </c>
      <c r="D382" s="20">
        <v>0</v>
      </c>
      <c r="E382" s="9">
        <v>1421.713</v>
      </c>
      <c r="F382" s="9">
        <v>1.8</v>
      </c>
      <c r="G382" s="9">
        <f t="shared" si="41"/>
        <v>0</v>
      </c>
      <c r="H382" s="10">
        <f t="shared" si="42"/>
        <v>0</v>
      </c>
      <c r="I382" s="9">
        <v>1.0658819032256401E-2</v>
      </c>
      <c r="J382" s="9">
        <f t="shared" si="32"/>
        <v>51.181668000000002</v>
      </c>
      <c r="K382" s="9">
        <f t="shared" si="33"/>
        <v>0</v>
      </c>
    </row>
    <row r="383" spans="1:11" x14ac:dyDescent="0.25">
      <c r="A383" s="9" t="s">
        <v>17</v>
      </c>
      <c r="B383" s="19" t="s">
        <v>18</v>
      </c>
      <c r="C383" s="19" t="s">
        <v>27</v>
      </c>
      <c r="D383" s="20">
        <v>0</v>
      </c>
      <c r="E383" s="9">
        <v>1675.325</v>
      </c>
      <c r="F383" s="9">
        <v>1.8</v>
      </c>
      <c r="G383" s="9">
        <f t="shared" si="41"/>
        <v>0</v>
      </c>
      <c r="H383" s="10">
        <f t="shared" si="42"/>
        <v>0</v>
      </c>
      <c r="I383" s="9">
        <v>1.0658819032256401E-2</v>
      </c>
      <c r="J383" s="9">
        <f t="shared" si="32"/>
        <v>60.311700000000002</v>
      </c>
      <c r="K383" s="9">
        <f t="shared" si="33"/>
        <v>0</v>
      </c>
    </row>
    <row r="384" spans="1:11" x14ac:dyDescent="0.25">
      <c r="A384" s="9" t="s">
        <v>17</v>
      </c>
      <c r="B384" s="19" t="s">
        <v>28</v>
      </c>
      <c r="C384" s="19" t="s">
        <v>29</v>
      </c>
      <c r="D384" s="20">
        <v>0</v>
      </c>
      <c r="E384" s="9">
        <v>1660.6780000000001</v>
      </c>
      <c r="F384" s="9">
        <v>1.8</v>
      </c>
      <c r="G384" s="9">
        <f t="shared" si="41"/>
        <v>0</v>
      </c>
      <c r="H384" s="10">
        <f t="shared" si="42"/>
        <v>0</v>
      </c>
      <c r="I384" s="9">
        <v>1.0658819032256401E-2</v>
      </c>
      <c r="J384" s="9">
        <f t="shared" si="32"/>
        <v>59.784408000000006</v>
      </c>
      <c r="K384" s="9">
        <f t="shared" si="33"/>
        <v>0</v>
      </c>
    </row>
    <row r="385" spans="1:11" x14ac:dyDescent="0.25">
      <c r="A385" s="9" t="s">
        <v>17</v>
      </c>
      <c r="B385" s="19" t="s">
        <v>18</v>
      </c>
      <c r="C385" s="19" t="s">
        <v>25</v>
      </c>
      <c r="D385" s="20">
        <v>0</v>
      </c>
      <c r="E385" s="9">
        <v>1699.463</v>
      </c>
      <c r="F385" s="9">
        <v>1.8</v>
      </c>
      <c r="G385" s="9">
        <f t="shared" si="41"/>
        <v>0</v>
      </c>
      <c r="H385" s="10">
        <f t="shared" si="42"/>
        <v>0</v>
      </c>
      <c r="I385" s="9">
        <v>1.0658819032256401E-2</v>
      </c>
      <c r="J385" s="9">
        <f t="shared" si="32"/>
        <v>61.180667999999997</v>
      </c>
      <c r="K385" s="9">
        <f t="shared" si="33"/>
        <v>0</v>
      </c>
    </row>
    <row r="386" spans="1:11" x14ac:dyDescent="0.25">
      <c r="A386" s="9" t="s">
        <v>17</v>
      </c>
      <c r="B386" s="19" t="s">
        <v>18</v>
      </c>
      <c r="C386" s="19" t="s">
        <v>30</v>
      </c>
      <c r="D386" s="20">
        <v>0</v>
      </c>
      <c r="E386" s="9">
        <v>1709.979</v>
      </c>
      <c r="F386" s="9">
        <v>1.8</v>
      </c>
      <c r="G386" s="9">
        <f t="shared" si="41"/>
        <v>0</v>
      </c>
      <c r="H386" s="10">
        <f t="shared" si="42"/>
        <v>0</v>
      </c>
      <c r="I386" s="9">
        <v>1.0658819032256401E-2</v>
      </c>
      <c r="J386" s="9">
        <f t="shared" ref="J386:J391" si="43">F386*E386/50</f>
        <v>61.559244</v>
      </c>
      <c r="K386" s="9">
        <f t="shared" ref="K386:K391" si="44">(H386^(1/7)*I386)/(J386^4)</f>
        <v>0</v>
      </c>
    </row>
    <row r="387" spans="1:11" x14ac:dyDescent="0.25">
      <c r="A387" s="9" t="s">
        <v>17</v>
      </c>
      <c r="B387" s="19" t="s">
        <v>18</v>
      </c>
      <c r="C387" s="19" t="s">
        <v>32</v>
      </c>
      <c r="D387" s="20">
        <v>0</v>
      </c>
      <c r="E387" s="9">
        <v>1707.153</v>
      </c>
      <c r="F387" s="9">
        <v>1.8</v>
      </c>
      <c r="G387" s="9">
        <f t="shared" si="41"/>
        <v>0</v>
      </c>
      <c r="H387" s="10">
        <f t="shared" si="42"/>
        <v>0</v>
      </c>
      <c r="I387" s="9">
        <v>1.0658819032256401E-2</v>
      </c>
      <c r="J387" s="9">
        <f t="shared" si="43"/>
        <v>61.457507999999997</v>
      </c>
      <c r="K387" s="9">
        <f t="shared" si="44"/>
        <v>0</v>
      </c>
    </row>
    <row r="388" spans="1:11" x14ac:dyDescent="0.25">
      <c r="A388" s="9" t="s">
        <v>17</v>
      </c>
      <c r="B388" s="19" t="s">
        <v>18</v>
      </c>
      <c r="C388" s="19" t="s">
        <v>26</v>
      </c>
      <c r="D388" s="20">
        <v>0</v>
      </c>
      <c r="E388" s="9">
        <v>1636.55</v>
      </c>
      <c r="F388" s="9">
        <v>1.8</v>
      </c>
      <c r="G388" s="9">
        <f t="shared" si="41"/>
        <v>0</v>
      </c>
      <c r="H388" s="10">
        <f t="shared" si="42"/>
        <v>0</v>
      </c>
      <c r="I388" s="9">
        <v>1.0658819032256401E-2</v>
      </c>
      <c r="J388" s="9">
        <f t="shared" si="43"/>
        <v>58.915799999999997</v>
      </c>
      <c r="K388" s="9">
        <f t="shared" si="44"/>
        <v>0</v>
      </c>
    </row>
    <row r="389" spans="1:11" x14ac:dyDescent="0.25">
      <c r="A389" s="18" t="s">
        <v>13</v>
      </c>
      <c r="B389" s="19" t="s">
        <v>21</v>
      </c>
      <c r="C389" s="19" t="s">
        <v>22</v>
      </c>
      <c r="D389" s="20">
        <v>0</v>
      </c>
      <c r="E389" s="9">
        <v>3458.4479999999999</v>
      </c>
      <c r="F389" s="9">
        <v>1.8</v>
      </c>
      <c r="G389" s="9">
        <f t="shared" si="41"/>
        <v>0</v>
      </c>
      <c r="H389" s="10">
        <f>MIN(1,D389/109701.878)</f>
        <v>0</v>
      </c>
      <c r="I389" s="9">
        <v>0.14682470048044899</v>
      </c>
      <c r="J389" s="9">
        <f t="shared" si="43"/>
        <v>124.50412799999999</v>
      </c>
      <c r="K389" s="9">
        <f t="shared" si="44"/>
        <v>0</v>
      </c>
    </row>
    <row r="390" spans="1:11" x14ac:dyDescent="0.25">
      <c r="A390" s="18" t="s">
        <v>14</v>
      </c>
      <c r="B390" s="19" t="s">
        <v>21</v>
      </c>
      <c r="C390" s="19" t="s">
        <v>22</v>
      </c>
      <c r="D390" s="20">
        <v>0</v>
      </c>
      <c r="E390" s="9">
        <v>3768.1819999999998</v>
      </c>
      <c r="F390" s="9">
        <v>1.8</v>
      </c>
      <c r="G390" s="9">
        <f t="shared" si="41"/>
        <v>0</v>
      </c>
      <c r="H390" s="10">
        <f>MIN(1,D390/72174.5249333333)</f>
        <v>0</v>
      </c>
      <c r="I390" s="9">
        <v>9.6598191378778397E-2</v>
      </c>
      <c r="J390" s="9">
        <f t="shared" si="43"/>
        <v>135.654552</v>
      </c>
      <c r="K390" s="9">
        <f t="shared" si="44"/>
        <v>0</v>
      </c>
    </row>
    <row r="391" spans="1:11" x14ac:dyDescent="0.25">
      <c r="A391" s="9" t="s">
        <v>17</v>
      </c>
      <c r="B391" s="19" t="s">
        <v>23</v>
      </c>
      <c r="C391" s="19" t="s">
        <v>24</v>
      </c>
      <c r="D391" s="20">
        <v>0</v>
      </c>
      <c r="E391" s="9">
        <v>2731.172</v>
      </c>
      <c r="F391" s="9">
        <v>1.8</v>
      </c>
      <c r="G391" s="9">
        <f t="shared" si="41"/>
        <v>0</v>
      </c>
      <c r="H391" s="10">
        <f>MIN(1,D391/7963.86753233233)</f>
        <v>0</v>
      </c>
      <c r="I391" s="9">
        <v>1.0658819032256401E-2</v>
      </c>
      <c r="J391" s="9">
        <f t="shared" si="43"/>
        <v>98.322192000000001</v>
      </c>
      <c r="K391" s="9">
        <f t="shared" si="44"/>
        <v>0</v>
      </c>
    </row>
  </sheetData>
  <mergeCells count="1">
    <mergeCell ref="L2:L4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z</dc:creator>
  <cp:lastModifiedBy>jx z</cp:lastModifiedBy>
  <dcterms:created xsi:type="dcterms:W3CDTF">2024-04-29T13:24:11Z</dcterms:created>
  <dcterms:modified xsi:type="dcterms:W3CDTF">2024-04-29T13:24:35Z</dcterms:modified>
</cp:coreProperties>
</file>