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04"/>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96" documentId="13_ncr:1_{FA34F46B-4FBD-4D45-A4CE-032486D68F31}" xr6:coauthVersionLast="46" xr6:coauthVersionMax="46" xr10:uidLastSave="{A5B64DE1-E818-4B0B-AE14-3CA3D4EAE152}"/>
  <bookViews>
    <workbookView xWindow="28680" yWindow="-120" windowWidth="29040" windowHeight="1584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2" i="8" l="1"/>
  <c r="B16" i="8"/>
  <c r="B15" i="8"/>
  <c r="B14" i="8"/>
  <c r="B10" i="8"/>
  <c r="B8" i="8"/>
  <c r="B17" i="8"/>
  <c r="B11" i="8"/>
  <c r="B13" i="8"/>
  <c r="D6" i="6"/>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<sst xmlns="http://schemas.openxmlformats.org/spreadsheetml/2006/main" count="449" uniqueCount="235">
  <si>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</si>
  <si>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</si>
  <si>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</si>
  <si>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</si>
  <si>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</si>
  <si>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</si>
  <si>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</si>
  <si>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</si>
  <si>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</si>
  <si>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</si>
  <si>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</si>
  <si>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</si>
  <si>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</si>
  <si>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</si>
  <si>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</si>
  <si>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</si>
  <si>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</si>
  <si>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</si>
  <si>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</si>
  <si>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</si>
  <si>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</si>
  <si>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</si>
  <si>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</si>
  <si>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</si>
  <si>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</si>
  <si>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</si>
  <si>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</si>
  <si>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</si>
  <si>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</si>
  <si>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</si>
  <si>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</si>
  <si>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</si>
  <si>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</si>
  <si>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</si>
  <si>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</si>
  <si>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</si>
  <si>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</si>
  <si>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</si>
  <si>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</si>
  <si>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</si>
  <si>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</si>
  <si>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</si>
  <si>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</si>
  <si>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</si>
  <si>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</si>
  <si>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</si>
  <si>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</si>
  <si>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</si>
  <si>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</si>
  <si>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</si>
  <si>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</si>
  <si>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</si>
  <si>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</si>
  <si>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</si>
  <si>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</si>
  <si>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</si>
  <si>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</si>
  <si>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</si>
  <si>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</si>
  <si>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</si>
  <si>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</si>
  <si>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</si>
  <si>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</si>
  <si>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</si>
  <si>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</si>
  <si>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</si>
  <si>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</si>
  <si>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</si>
  <si>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</si>
  <si>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</si>
  <si>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</si>
  <si>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</si>
  <si>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</si>
  <si>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</si>
  <si>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</si>
  <si>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</si>
  <si>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</si>
  <si>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</si>
  <si>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</si>
  <si>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</si>
  <si>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</si>
  <si>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</si>
  <si>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</si>
  <si>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</si>
  <si>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SS</t>
  </si>
  <si>
    <t xml:space="preserve"> </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</si>
  <si>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</si>
  <si>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</si>
  <si>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</si>
  <si>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foction setMax() de slidebar-line.component.ts et sidebar-pencil.component.ts</t>
  </si>
  <si>
    <t>AerosolService, EllipseService, PolygonService setters inutiles</t>
  </si>
  <si>
    <t>La classe minimise l'accessibilité des membres (public/private/protected)</t>
  </si>
  <si>
    <t>Vos viewChilds sont pas private.</t>
  </si>
  <si>
    <t>ColorHistoryComponent, ColorSliderComponent, RgbSelectorComponent (emitColor, isValidHexCode, ...etc)</t>
  </si>
  <si>
    <t>Les valeurs par défaut des attributs de la classe sont initialisés de manière consistante (soit dans le constructeur partout, soit à la définition)</t>
  </si>
  <si>
    <t>certains fichiers n'ont pas la meme regle, comme slidebar.component.ts, elipse-service.ts...</t>
  </si>
  <si>
    <t>ResizerCommand et EditorComponent  DrawingComponent ExportDrawingComponent (init dans constructeur) et SidebarComponent (mixte) aussi ColorService le reste hors constructor.....</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</si>
  <si>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</si>
  <si>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</si>
  <si>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</si>
  <si>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</si>
  <si>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resizeCanvas() de ResizerCanvas: devra etre fragmenter a la place de commentaires; ngAfterViewInit() de ResizerComponent et SelectionComponent; validateTag() de TagInputComponent et validateTitle de TitleInputComponent. saveDrawing() de SaveDrawingComponent, setResizerPosition() deResizerHandlerService...etc</t>
  </si>
  <si>
    <t>Les fonctions minimisent les paramètres en entrée (pas plus de trois).
Utilisation d'interfaces ou de classe pour des paramètres pouvant être regroupé logiquement.</t>
  </si>
  <si>
    <t>drawTypeEllipse() de EllipseCommand, drawTypePolygone() de PolygonCommand, drawTypeRectangle() de RectangleCommand; computeSquareCoords() de ToolSelectionService</t>
  </si>
  <si>
    <t>Les fonctions sont pures lorsque possible. Les effets secondaires sont minimisés</t>
  </si>
  <si>
    <t>Tous les paramètres de fonction sont utilisés</t>
  </si>
  <si>
    <t>la foction setMax() de slidebar-line.component.ts, la fonction handleError de index.service.ts(rectifié), je rajoute un demi-points.</t>
  </si>
  <si>
    <t>expandCanvas() de ResizerComponent. clipPreview, zoomPreview, centerPixelStroke, previewStroke dans SidebarPipetteComponent;</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</si>
  <si>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</si>
  <si>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</si>
  <si>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</si>
  <si>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</si>
  <si>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</si>
  <si>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Les constantes sont regroupées en groupes logiques. Des variables d'environnement sont utilisées plutôt que des constantes pour les valeurs en lien avec l'environnement de déploiement (par exemple, SERVER_URL).</t>
  </si>
  <si>
    <t>Certaines constantes, sont dans les fonctions, d'autres dans des fichiers.</t>
  </si>
  <si>
    <t>sidebarToolButtons de SidebarComponent: le array devra etre dans le fichier de constantes; meme chose pour les requirements dans TagInputComponent mm chose pour TitleInputComponent</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</si>
  <si>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</si>
  <si>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</si>
  <si>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</si>
  <si>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les variables offset1, offset2, offset3 de drawSlider() de...(color-slider.component.ts)</t>
  </si>
  <si>
    <t>les variables offset1, offset2, offset3 de drawSlider() de...(color-slider.component.ts) =&gt; de sprint 1</t>
  </si>
  <si>
    <t>Expression Booléennes</t>
  </si>
  <si>
    <t>Les expression booléennes ne sont pas comparées à true ou false</t>
  </si>
  <si>
    <t>L42-43 PipetteService</t>
  </si>
  <si>
    <t>Minimiser la logique booléenne négative (ex: éviter "if (!notFound(...))")</t>
  </si>
  <si>
    <t>Utilisation des opérateurs ternaires dans les bon scénario</t>
  </si>
  <si>
    <t>L53-57 ColorHistoryComponent</t>
  </si>
  <si>
    <t>Pas d'expressions booléennes complexes. 
Des prédicats sont utilisés pour simplifier les conditions complexes</t>
  </si>
  <si>
    <t>setJunctionRadius() de line-service.ts(le if est trop long/peu lisible). Ici je parlais du boolean, vaut mieux creer deux predicats différents avec des noms explicites au lieu d avoir des conditions booleenes qui s etend sur plusieurs caractere.</t>
  </si>
  <si>
    <t>L46 ExportDrawingComponent; setJunctionRadius() de line-service.ts(le if est trop long/peu lisible) de sprint 1</t>
  </si>
  <si>
    <t>Qualité Générale</t>
  </si>
  <si>
    <t>NV</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</si>
  <si>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</si>
  <si>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</si>
  <si>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</si>
  <si>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</si>
  <si>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</si>
  <si>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</si>
  <si>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</si>
  <si>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</si>
  <si>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L73-90  de SelectionComponent</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</si>
  <si>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</si>
  <si>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</si>
  <si>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ellipse-service.ts, rectangle.service.ts, NV:color-slider.component.ts(onMousMove()), rgb-selector.component.ts...</t>
  </si>
  <si>
    <t>ngOnChanges de drawing.component.ts. onCtrlZKeyDown()  Open... de editor.component.ts, autres...</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</si>
  <si>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</si>
  <si>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</si>
  <si>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</si>
  <si>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</si>
  <si>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</si>
  <si>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Beaucoup de branches mortes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</si>
  <si>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</si>
  <si>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Très peu d'approbations, issues pas fermées</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</si>
  <si>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</si>
  <si>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</si>
  <si>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</si>
  <si>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</si>
  <si>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</si>
  <si>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</si>
  <si>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</si>
  <si>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1. Quand on ferme la ligne avec un double clic proche du point initial, un point non souhaitable temporaire apparait (-1) 2. BACKSPACE et ESCAPE mal gérés  (-4) 3. Quand j'augmente l'épaisseur de la ligne, des points de jonctions non souhaitables apparaissent  (-1)  4.  Quand je clique sur jonctions activé, les jonctions qui devraient apparaître ne sont pas là  (-1)  5.  Quand je bouge la souris avec SHIFT enfoncé, l'alignement n'est pas là (-2)</t>
  </si>
  <si>
    <t>Point d'entrée dans l'application</t>
  </si>
  <si>
    <t>Surface de dessin</t>
  </si>
  <si>
    <t xml:space="preserve">1. Votre canvas ne fait pas une taille minimale de 250x250, mais 296x250. Une partie du canvas est en dessous de la sidebar. </t>
  </si>
  <si>
    <t>Vue de dessin</t>
  </si>
  <si>
    <t>Requis non respecté : Le coin supérieur gauche de la surface de dessin est ancrée au coin supérieur gauche de la zone de travail. votre canvas a une partie en dessous de la sidebar. Aussi le bouton Creer nouveau dessin ne fonctionne pas</t>
  </si>
  <si>
    <t>Créer un nouveau dessin</t>
  </si>
  <si>
    <t xml:space="preserve">1. Quand je fais un clic avec un rectangle/ellipse, je recois un avertissement mais le dessin est vide 2. Requis non respecté La taille initiale de la surface de dessin est la moité de la zone de travail au moment de la création. </t>
  </si>
  <si>
    <t>Outil-Efface</t>
  </si>
  <si>
    <t>1. il ne devrait pas y avoir un curseur en plus du carré  2. exception quand je sors et rentre  dans le canvas avec la souris enfoncé  3.  Quand  je sors et rentre rapidement en effacant Le trait d'effacement n'est pas continu</t>
  </si>
  <si>
    <t>Outil-Couleur</t>
  </si>
  <si>
    <t xml:space="preserve">1. Requis non respecté : Un changement d'opacité ne compte pas comme un changement de couleur pour les 10 couleurs utilisées.  2. Quand je fais une couleur d'opacité 0.5 pour la secondaire, puis je fais la même couleur d'opacité 1 pour la couleur primaire, et que je clique gauche sur la couleur récente d'opacité 1, la couleur secondaire reste à 0.5 d'opacité 3. </t>
  </si>
  <si>
    <t>Outil-Ellipse</t>
  </si>
  <si>
    <t>Outil-Rectangle</t>
  </si>
  <si>
    <t>Outil-Crayon</t>
  </si>
  <si>
    <t>Quand  je sors et rentre rapidement en étant toujours en train de dessiner Le trait n'est pas continu</t>
  </si>
  <si>
    <t>Note finale pour le sprint</t>
  </si>
  <si>
    <t>Crash</t>
  </si>
  <si>
    <t>Ne build pas</t>
  </si>
  <si>
    <t>AB</t>
  </si>
  <si>
    <t>Outil - Aérosol</t>
  </si>
  <si>
    <t>1.  Il est possible de définir le nombre d'émissions par seconde.</t>
  </si>
  <si>
    <t>Outil- Sélection par rectangle et ellipse</t>
  </si>
  <si>
    <t>1.  Le rectangle et l'ellipse de sélection résultent en une boîte englobante seulement à la fin du glisser-déposer.
2. Bug: escape ne marche pas après déplacement</t>
  </si>
  <si>
    <t>Outil-Polygone</t>
  </si>
  <si>
    <t xml:space="preserve">1.  Si le pointeur de la souris quite la surface de dessin, le périmètre continue d’être affiché au complet.
2. Bug: lorsqu'on quitte la zone de dessin, la création s'arrête
</t>
  </si>
  <si>
    <t>Outi-Pipette</t>
  </si>
  <si>
    <t>1. Bug: la pipette ne marche pas sur les pixels blancs</t>
  </si>
  <si>
    <t>Exporter le dessin</t>
  </si>
  <si>
    <t>1. Bug: l'image est déformée dans l'aperçu
2. Bug: la transparence est noire en jpeg</t>
  </si>
  <si>
    <t>Déplacement d'une sélection</t>
  </si>
  <si>
    <t>1. Bug: lorsque je bouge en diagonale avec les flèches et que je relâche la dernière flèche, le déplacement s'arrête
2. Bug: lorsqu'on quitte la zone de dessin, la sélection s'arrête
3. Bug: les touches de déplacement ne marchent qu'après avoir déplacé à l'aide de la souris</t>
  </si>
  <si>
    <t>Filtrage par étiquettes</t>
  </si>
  <si>
    <t>1. Bug: ne trouve pas certaines étiquettes si elles ne sont pas présentes dans l'image courante
2. Le filtrage par étiquette - Lorsque mutliples étiquettes sont sélectionnées pour filtrage, seulement les dessins sur le serveur qui contiennent au moins une des étiquettes doivent être visibles dans la liste (OU logique).</t>
  </si>
  <si>
    <t>Base de données</t>
  </si>
  <si>
    <t>Carrousel de dessins</t>
  </si>
  <si>
    <t xml:space="preserve">1.  Il est possible d'ouvrir la fenêtre du carrousel avec le raccourci  CTRL + G.
2.  Il est possible de faire défiler le carrousel en boucle avec les touches du clavier.
</t>
  </si>
  <si>
    <t>Sauvegarder le dessin sur serveur</t>
  </si>
  <si>
    <t>Annuler-Refaire</t>
  </si>
  <si>
    <t>1. Si l'action Annuler ou Refaire est indisponible, il doit être impossible de choisir respectivement l'action Annuler ou Refaire via la barre latérale.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</si>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</sst>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
      <sz val="11"/>
      <color rgb="FF000000"/>
      <name val="Consolas"/>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9">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8" fillId="0" borderId="0" xfId="0" applyFont="1" applyAlignment="1">
      <alignment vertical="center" wrapText="1"/>
    </xf>
    <xf numFmtId="0" fontId="14" fillId="0" borderId="0" xfId="0" applyFont="1" applyAlignment="1">
      <alignment wrapText="1"/>
    </xf>
    <xf numFmtId="0" fontId="0" fillId="11" borderId="82" xfId="0" applyNumberFormat="1" applyFill="1" applyBorder="1" applyAlignment="1">
      <alignment horizontal="center" vertical="center"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Font="1" applyBorder="1"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6" t="s">
        <v>45</v>
      </c>
      <c r="D2" s="286"/>
      <c r="E2" s="287" t="s">
        <v>46</v>
      </c>
      <c r="F2" s="287"/>
      <c r="G2" s="288" t="s">
        <v>47</v>
      </c>
      <c r="H2" s="288"/>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9" t="s">
        <v>3</v>
      </c>
    </row>
    <row r="3" spans="1:7">
      <c r="A3" s="52" t="s">
        <v>52</v>
      </c>
      <c r="B3" s="53"/>
      <c r="C3" s="54"/>
      <c r="D3" s="55"/>
      <c r="E3" s="56"/>
      <c r="F3" s="57"/>
      <c r="G3" s="289"/>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90" t="s">
        <v>55</v>
      </c>
      <c r="I27" s="290"/>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9" t="s">
        <v>3</v>
      </c>
    </row>
    <row r="3" spans="1:7">
      <c r="A3" s="52" t="s">
        <v>52</v>
      </c>
      <c r="B3" s="53"/>
      <c r="C3" s="54"/>
      <c r="D3" s="55"/>
      <c r="E3" s="56"/>
      <c r="F3" s="57"/>
      <c r="G3" s="289"/>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90" t="s">
        <v>55</v>
      </c>
      <c r="I31" s="290"/>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0.83090727573080525</v>
      </c>
      <c r="C4" s="149">
        <f>'Assurance Qualité'!B60</f>
        <v>0.77</v>
      </c>
      <c r="D4" s="149">
        <f>B4*0.6+C4*0.4 - 0.1*E4</f>
        <v>0.80654436543848318</v>
      </c>
      <c r="F4" s="150">
        <v>15</v>
      </c>
      <c r="G4" s="151">
        <f>D4*F4</f>
        <v>12.098165481577247</v>
      </c>
    </row>
    <row r="5" spans="1:7">
      <c r="A5" s="152" t="s">
        <v>1</v>
      </c>
      <c r="B5" s="153">
        <f>(Fonctionnalités!E35)</f>
        <v>0.78</v>
      </c>
      <c r="C5" s="154">
        <f>'Assurance Qualité'!D60</f>
        <v>0.66749999999999998</v>
      </c>
      <c r="D5" s="154">
        <f t="shared" ref="D5:D6" si="0">B5*0.6+C5*0.4 - 0.1*E5</f>
        <v>0.73499999999999999</v>
      </c>
      <c r="F5" s="150">
        <v>25</v>
      </c>
      <c r="G5" s="151">
        <f>D5*F5</f>
        <v>18.375</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zoomScaleNormal="100" workbookViewId="0">
      <selection activeCell="I17" sqref="I17"/>
    </sheetView>
  </sheetViews>
  <sheetFormatPr defaultRowHeight="15"/>
  <cols>
    <col min="1" max="1" width="68.7109375" style="1" customWidth="1"/>
    <col min="2" max="3" width="12.7109375" style="1" customWidth="1"/>
    <col min="4" max="9" width="12.7109375" customWidth="1"/>
    <col min="10" max="10" width="15.7109375" customWidth="1"/>
    <col min="11" max="11" width="47.140625" customWidth="1"/>
    <col min="12" max="12" width="15.7109375" customWidth="1"/>
    <col min="13" max="1025" width="11.42578125"/>
  </cols>
  <sheetData>
    <row r="1" spans="1:13" ht="18.399999999999999" customHeight="1">
      <c r="A1" s="296" t="s">
        <v>80</v>
      </c>
      <c r="B1" s="296"/>
      <c r="C1" s="296"/>
      <c r="D1" s="296"/>
      <c r="E1" s="296"/>
      <c r="F1" s="296"/>
      <c r="G1" s="296"/>
      <c r="H1" s="161"/>
      <c r="I1" s="161"/>
    </row>
    <row r="2" spans="1:13">
      <c r="H2" s="162"/>
      <c r="I2" s="162"/>
    </row>
    <row r="3" spans="1:13" ht="18.399999999999999" customHeight="1">
      <c r="A3" s="291" t="s">
        <v>54</v>
      </c>
      <c r="B3" s="291"/>
      <c r="C3" s="291"/>
      <c r="D3" s="291"/>
      <c r="E3" s="291"/>
      <c r="F3" s="291"/>
      <c r="G3" s="291"/>
      <c r="H3" s="163"/>
      <c r="I3" s="163"/>
    </row>
    <row r="4" spans="1:13" ht="18.75">
      <c r="A4" s="164"/>
      <c r="B4" s="165"/>
      <c r="C4" s="165"/>
      <c r="D4" s="165"/>
      <c r="E4" s="165"/>
      <c r="F4" s="165"/>
      <c r="G4" s="165"/>
      <c r="H4" s="165"/>
      <c r="I4" s="165"/>
    </row>
    <row r="5" spans="1:13" ht="18.399999999999999" customHeight="1">
      <c r="A5" s="297" t="s">
        <v>81</v>
      </c>
      <c r="B5" s="298" t="s">
        <v>0</v>
      </c>
      <c r="C5" s="298"/>
      <c r="D5" s="299" t="s">
        <v>1</v>
      </c>
      <c r="E5" s="299"/>
      <c r="F5" s="300" t="s">
        <v>2</v>
      </c>
      <c r="G5" s="300"/>
      <c r="H5" s="166"/>
      <c r="I5" s="166"/>
      <c r="J5" s="295" t="s">
        <v>82</v>
      </c>
      <c r="K5" s="295"/>
      <c r="L5" s="295"/>
    </row>
    <row r="6" spans="1:13" ht="18.75">
      <c r="A6" s="297"/>
      <c r="B6" s="167" t="s">
        <v>48</v>
      </c>
      <c r="C6" s="168" t="s">
        <v>3</v>
      </c>
      <c r="D6" s="169" t="s">
        <v>48</v>
      </c>
      <c r="E6" s="170" t="s">
        <v>3</v>
      </c>
      <c r="F6" s="171" t="s">
        <v>48</v>
      </c>
      <c r="G6" s="172" t="s">
        <v>3</v>
      </c>
      <c r="H6" s="166"/>
      <c r="I6" s="166"/>
      <c r="J6" s="173" t="s">
        <v>0</v>
      </c>
      <c r="K6" s="173" t="s">
        <v>1</v>
      </c>
      <c r="L6" s="173" t="s">
        <v>2</v>
      </c>
      <c r="M6" s="173"/>
    </row>
    <row r="7" spans="1:13" ht="72.75" customHeight="1">
      <c r="A7" s="291" t="s">
        <v>83</v>
      </c>
      <c r="B7" s="291"/>
      <c r="C7" s="291"/>
      <c r="D7" s="291"/>
      <c r="E7" s="291"/>
      <c r="F7" s="291"/>
      <c r="G7" s="291"/>
      <c r="H7" s="163" t="s">
        <v>84</v>
      </c>
      <c r="I7" s="163"/>
      <c r="K7" t="s">
        <v>85</v>
      </c>
    </row>
    <row r="8" spans="1:13">
      <c r="A8" s="174" t="s">
        <v>86</v>
      </c>
      <c r="B8" s="175">
        <v>1</v>
      </c>
      <c r="C8" s="176">
        <v>3</v>
      </c>
      <c r="D8" s="177">
        <v>1</v>
      </c>
      <c r="E8" s="176">
        <v>3</v>
      </c>
      <c r="F8" s="178"/>
      <c r="G8" s="176">
        <v>3</v>
      </c>
      <c r="H8" s="179"/>
      <c r="I8" s="179"/>
      <c r="K8" t="s">
        <v>85</v>
      </c>
    </row>
    <row r="9" spans="1:13" ht="60">
      <c r="A9" s="174" t="s">
        <v>87</v>
      </c>
      <c r="B9" s="180">
        <v>1</v>
      </c>
      <c r="C9" s="181">
        <v>2</v>
      </c>
      <c r="D9" s="182">
        <v>1</v>
      </c>
      <c r="E9" s="181">
        <v>2</v>
      </c>
      <c r="F9" s="183"/>
      <c r="G9" s="181">
        <v>2</v>
      </c>
      <c r="H9" s="179"/>
      <c r="I9" s="179"/>
      <c r="K9" t="s">
        <v>85</v>
      </c>
    </row>
    <row r="10" spans="1:13" ht="60">
      <c r="A10" s="184" t="s">
        <v>88</v>
      </c>
      <c r="B10" s="180">
        <v>0.25</v>
      </c>
      <c r="C10" s="181">
        <v>3</v>
      </c>
      <c r="D10" s="182">
        <v>0</v>
      </c>
      <c r="E10" s="181">
        <v>3</v>
      </c>
      <c r="F10" s="183"/>
      <c r="G10" s="181">
        <v>3</v>
      </c>
      <c r="H10" s="179"/>
      <c r="I10" s="179"/>
      <c r="J10" t="s">
        <v>89</v>
      </c>
      <c r="K10" t="s">
        <v>90</v>
      </c>
    </row>
    <row r="11" spans="1:13">
      <c r="A11" s="185" t="s">
        <v>91</v>
      </c>
      <c r="B11" s="180">
        <v>0</v>
      </c>
      <c r="C11" s="181">
        <v>2</v>
      </c>
      <c r="D11" s="182">
        <v>0</v>
      </c>
      <c r="E11" s="181">
        <v>2</v>
      </c>
      <c r="F11" s="183"/>
      <c r="G11" s="181">
        <v>2</v>
      </c>
      <c r="H11" s="179"/>
      <c r="I11" s="179"/>
      <c r="J11" t="s">
        <v>92</v>
      </c>
      <c r="K11" t="s">
        <v>93</v>
      </c>
    </row>
    <row r="12" spans="1:13" ht="30">
      <c r="A12" s="186" t="s">
        <v>94</v>
      </c>
      <c r="B12" s="180">
        <v>0</v>
      </c>
      <c r="C12" s="181">
        <v>4</v>
      </c>
      <c r="D12" s="182">
        <v>0</v>
      </c>
      <c r="E12" s="181">
        <v>4</v>
      </c>
      <c r="F12" s="183"/>
      <c r="G12" s="181">
        <v>4</v>
      </c>
      <c r="H12" s="179"/>
      <c r="I12" s="179"/>
      <c r="J12" t="s">
        <v>95</v>
      </c>
      <c r="K12" t="s">
        <v>96</v>
      </c>
    </row>
    <row r="13" spans="1:13">
      <c r="A13" s="187" t="s">
        <v>97</v>
      </c>
      <c r="B13" s="188">
        <f>SUMPRODUCT(B8:B12,C8:C12)</f>
        <v>5.75</v>
      </c>
      <c r="C13" s="189">
        <f>SUM(C8:C12)</f>
        <v>14</v>
      </c>
      <c r="D13" s="190">
        <f>SUMPRODUCT(D8:D12,E8:E12)</f>
        <v>5</v>
      </c>
      <c r="E13" s="191">
        <f>SUM(E8:E12)</f>
        <v>14</v>
      </c>
      <c r="F13" s="192">
        <f>SUMPRODUCT(F8:F12,G8:G12)</f>
        <v>0</v>
      </c>
      <c r="G13" s="193">
        <f>SUM(G8:G12)</f>
        <v>14</v>
      </c>
      <c r="H13" s="179"/>
      <c r="I13" s="179"/>
      <c r="K13" t="s">
        <v>85</v>
      </c>
    </row>
    <row r="14" spans="1:13" ht="18.399999999999999" customHeight="1">
      <c r="A14" s="291" t="s">
        <v>98</v>
      </c>
      <c r="B14" s="291"/>
      <c r="C14" s="291"/>
      <c r="D14" s="291"/>
      <c r="E14" s="291"/>
      <c r="F14" s="291"/>
      <c r="G14" s="291"/>
      <c r="H14" s="163" t="s">
        <v>84</v>
      </c>
      <c r="I14" s="163"/>
      <c r="K14" t="s">
        <v>85</v>
      </c>
    </row>
    <row r="15" spans="1:13" ht="45">
      <c r="A15" s="184" t="s">
        <v>99</v>
      </c>
      <c r="B15" s="194">
        <v>1</v>
      </c>
      <c r="C15" s="195">
        <v>2</v>
      </c>
      <c r="D15" s="196">
        <v>1</v>
      </c>
      <c r="E15" s="195">
        <v>2</v>
      </c>
      <c r="F15" s="197"/>
      <c r="G15" s="195">
        <v>2</v>
      </c>
      <c r="H15" s="198"/>
      <c r="I15" s="179"/>
      <c r="K15" t="s">
        <v>85</v>
      </c>
    </row>
    <row r="16" spans="1:13" ht="30">
      <c r="A16" s="184" t="s">
        <v>100</v>
      </c>
      <c r="B16" s="199">
        <v>1</v>
      </c>
      <c r="C16" s="200">
        <v>3</v>
      </c>
      <c r="D16" s="201">
        <v>0</v>
      </c>
      <c r="E16" s="200">
        <v>3</v>
      </c>
      <c r="F16" s="202"/>
      <c r="G16" s="200">
        <v>3</v>
      </c>
      <c r="H16" s="198"/>
      <c r="I16" s="179"/>
      <c r="K16" t="s">
        <v>101</v>
      </c>
    </row>
    <row r="17" spans="1:11" ht="75">
      <c r="A17" s="203" t="s">
        <v>102</v>
      </c>
      <c r="B17" s="180">
        <v>1</v>
      </c>
      <c r="C17" s="200">
        <v>3</v>
      </c>
      <c r="D17" s="204">
        <v>0</v>
      </c>
      <c r="E17" s="200">
        <v>3</v>
      </c>
      <c r="F17" s="205"/>
      <c r="G17" s="200">
        <v>3</v>
      </c>
      <c r="H17" s="198"/>
      <c r="I17" s="179"/>
      <c r="K17" s="283" t="s">
        <v>103</v>
      </c>
    </row>
    <row r="18" spans="1:11" ht="30">
      <c r="A18" s="203" t="s">
        <v>104</v>
      </c>
      <c r="B18" s="180">
        <v>1</v>
      </c>
      <c r="C18" s="200">
        <v>3</v>
      </c>
      <c r="D18" s="204">
        <v>1</v>
      </c>
      <c r="E18" s="200">
        <v>3</v>
      </c>
      <c r="F18" s="205"/>
      <c r="G18" s="200">
        <v>3</v>
      </c>
      <c r="H18" s="198"/>
      <c r="I18" s="179"/>
      <c r="K18" t="s">
        <v>85</v>
      </c>
    </row>
    <row r="19" spans="1:11">
      <c r="A19" s="206" t="s">
        <v>105</v>
      </c>
      <c r="B19" s="207">
        <v>0.5</v>
      </c>
      <c r="C19" s="200">
        <v>2</v>
      </c>
      <c r="D19" s="208">
        <v>0</v>
      </c>
      <c r="E19" s="200">
        <v>2</v>
      </c>
      <c r="F19" s="205"/>
      <c r="G19" s="200">
        <v>2</v>
      </c>
      <c r="H19" s="198"/>
      <c r="I19" s="179"/>
      <c r="J19" t="s">
        <v>106</v>
      </c>
      <c r="K19" t="s">
        <v>107</v>
      </c>
    </row>
    <row r="20" spans="1:11">
      <c r="A20" s="209" t="s">
        <v>97</v>
      </c>
      <c r="B20" s="188">
        <f>SUMPRODUCT(B15:B19,C15:C19)</f>
        <v>12</v>
      </c>
      <c r="C20" s="189">
        <f>SUM(C15:C19)</f>
        <v>13</v>
      </c>
      <c r="D20" s="210">
        <f>SUMPRODUCT(D15:D19,E15:E19)</f>
        <v>5</v>
      </c>
      <c r="E20" s="211">
        <f>SUM(E15:E19)</f>
        <v>13</v>
      </c>
      <c r="F20" s="212">
        <f>SUMPRODUCT(F15:F19,G15:G19)</f>
        <v>0</v>
      </c>
      <c r="G20" s="193">
        <f>SUM(G15:G19)</f>
        <v>13</v>
      </c>
      <c r="H20" s="198"/>
      <c r="I20" s="179"/>
      <c r="K20" t="s">
        <v>85</v>
      </c>
    </row>
    <row r="21" spans="1:11" ht="18.399999999999999" customHeight="1">
      <c r="A21" s="291" t="s">
        <v>108</v>
      </c>
      <c r="B21" s="291"/>
      <c r="C21" s="291"/>
      <c r="D21" s="291"/>
      <c r="E21" s="291"/>
      <c r="F21" s="291"/>
      <c r="G21" s="291"/>
      <c r="H21" s="163" t="s">
        <v>84</v>
      </c>
      <c r="I21" s="163"/>
      <c r="K21" t="s">
        <v>85</v>
      </c>
    </row>
    <row r="22" spans="1:11" ht="75">
      <c r="A22" s="185" t="s">
        <v>109</v>
      </c>
      <c r="B22" s="180">
        <v>1</v>
      </c>
      <c r="C22" s="200">
        <v>2</v>
      </c>
      <c r="D22" s="182">
        <v>1</v>
      </c>
      <c r="E22" s="200">
        <v>2</v>
      </c>
      <c r="F22" s="183"/>
      <c r="G22" s="200">
        <v>2</v>
      </c>
      <c r="H22" s="198"/>
      <c r="I22" s="179"/>
      <c r="K22" t="s">
        <v>85</v>
      </c>
    </row>
    <row r="23" spans="1:11">
      <c r="A23" s="186" t="s">
        <v>110</v>
      </c>
      <c r="B23" s="180">
        <v>1</v>
      </c>
      <c r="C23" s="181">
        <v>1</v>
      </c>
      <c r="D23" s="182">
        <v>1</v>
      </c>
      <c r="E23" s="181">
        <v>1</v>
      </c>
      <c r="F23" s="183"/>
      <c r="G23" s="181">
        <v>1</v>
      </c>
      <c r="H23" s="198"/>
      <c r="I23" s="179"/>
      <c r="K23" t="s">
        <v>85</v>
      </c>
    </row>
    <row r="24" spans="1:11" ht="30">
      <c r="A24" s="186" t="s">
        <v>111</v>
      </c>
      <c r="B24" s="180">
        <v>1</v>
      </c>
      <c r="C24" s="181">
        <v>1</v>
      </c>
      <c r="D24" s="182">
        <v>1</v>
      </c>
      <c r="E24" s="181">
        <v>1</v>
      </c>
      <c r="F24" s="183"/>
      <c r="G24" s="181">
        <v>1</v>
      </c>
      <c r="H24" s="198"/>
      <c r="I24" s="179"/>
      <c r="K24" t="s">
        <v>85</v>
      </c>
    </row>
    <row r="25" spans="1:11">
      <c r="A25" s="187" t="s">
        <v>97</v>
      </c>
      <c r="B25" s="188">
        <f>SUMPRODUCT(B22:B24,C22:C24)</f>
        <v>4</v>
      </c>
      <c r="C25" s="189">
        <f>SUM(C22:C24)</f>
        <v>4</v>
      </c>
      <c r="D25" s="190">
        <f>SUMPRODUCT(D22:D24,E22:E24)</f>
        <v>4</v>
      </c>
      <c r="E25" s="191">
        <f>SUM(E22:E24)</f>
        <v>4</v>
      </c>
      <c r="F25" s="192">
        <f>SUMPRODUCT(F22:F24,G22:G24)</f>
        <v>0</v>
      </c>
      <c r="G25" s="193">
        <f>SUM(G22:G24)</f>
        <v>4</v>
      </c>
      <c r="H25" s="198"/>
      <c r="I25" s="179"/>
      <c r="K25" t="s">
        <v>85</v>
      </c>
    </row>
    <row r="26" spans="1:11" ht="18.399999999999999" customHeight="1">
      <c r="A26" s="291" t="s">
        <v>112</v>
      </c>
      <c r="B26" s="291"/>
      <c r="C26" s="291"/>
      <c r="D26" s="291"/>
      <c r="E26" s="291"/>
      <c r="F26" s="291"/>
      <c r="G26" s="291"/>
      <c r="H26" s="163" t="s">
        <v>84</v>
      </c>
      <c r="I26" s="163"/>
      <c r="K26" t="s">
        <v>85</v>
      </c>
    </row>
    <row r="27" spans="1:11" ht="60">
      <c r="A27" s="206" t="s">
        <v>113</v>
      </c>
      <c r="B27" s="213">
        <v>0</v>
      </c>
      <c r="C27" s="214">
        <v>2</v>
      </c>
      <c r="D27" s="204">
        <v>0.5</v>
      </c>
      <c r="E27" s="214">
        <v>2</v>
      </c>
      <c r="F27" s="215"/>
      <c r="G27" s="214">
        <v>2</v>
      </c>
      <c r="H27" s="198"/>
      <c r="I27" s="179"/>
      <c r="J27" t="s">
        <v>114</v>
      </c>
      <c r="K27" t="s">
        <v>115</v>
      </c>
    </row>
    <row r="28" spans="1:11" ht="45">
      <c r="A28" s="206" t="s">
        <v>116</v>
      </c>
      <c r="B28" s="180">
        <v>1</v>
      </c>
      <c r="C28" s="181">
        <v>2</v>
      </c>
      <c r="D28" s="204">
        <v>1</v>
      </c>
      <c r="E28" s="181">
        <v>2</v>
      </c>
      <c r="F28" s="215"/>
      <c r="G28" s="181">
        <v>2</v>
      </c>
      <c r="H28" s="198"/>
      <c r="I28" s="179"/>
      <c r="K28" t="s">
        <v>85</v>
      </c>
    </row>
    <row r="29" spans="1:11" ht="30">
      <c r="A29" s="206" t="s">
        <v>117</v>
      </c>
      <c r="B29" s="180">
        <v>1</v>
      </c>
      <c r="C29" s="181">
        <v>2</v>
      </c>
      <c r="D29" s="204">
        <v>1</v>
      </c>
      <c r="E29" s="181">
        <v>2</v>
      </c>
      <c r="F29" s="215"/>
      <c r="G29" s="181">
        <v>2</v>
      </c>
      <c r="H29" s="198"/>
      <c r="I29" s="179"/>
      <c r="K29" t="s">
        <v>85</v>
      </c>
    </row>
    <row r="30" spans="1:11" ht="75">
      <c r="A30" s="206" t="s">
        <v>118</v>
      </c>
      <c r="B30" s="180">
        <v>0</v>
      </c>
      <c r="C30" s="181">
        <v>3</v>
      </c>
      <c r="D30" s="204">
        <v>0</v>
      </c>
      <c r="E30" s="181">
        <v>3</v>
      </c>
      <c r="F30" s="215"/>
      <c r="G30" s="181">
        <v>3</v>
      </c>
      <c r="H30" s="198"/>
      <c r="I30" s="179"/>
      <c r="J30" t="s">
        <v>119</v>
      </c>
      <c r="K30" t="s">
        <v>120</v>
      </c>
    </row>
    <row r="31" spans="1:11">
      <c r="A31" s="209" t="s">
        <v>97</v>
      </c>
      <c r="B31" s="188">
        <f>SUMPRODUCT(B27:B30,C27:C30)</f>
        <v>4</v>
      </c>
      <c r="C31" s="189">
        <f>SUM(C27:C30)</f>
        <v>9</v>
      </c>
      <c r="D31" s="210">
        <f>SUMPRODUCT(D27:D30,E27:E30)</f>
        <v>5</v>
      </c>
      <c r="E31" s="191">
        <f>SUM(E27:E30)</f>
        <v>9</v>
      </c>
      <c r="F31" s="192">
        <f>SUMPRODUCT(F27:F30,G27:G30)</f>
        <v>0</v>
      </c>
      <c r="G31" s="193">
        <f>SUM(G27:G30)</f>
        <v>9</v>
      </c>
      <c r="H31" s="198"/>
      <c r="I31" s="179"/>
      <c r="K31" t="s">
        <v>85</v>
      </c>
    </row>
    <row r="32" spans="1:11" ht="18.399999999999999" customHeight="1">
      <c r="A32" s="291" t="s">
        <v>121</v>
      </c>
      <c r="B32" s="291"/>
      <c r="C32" s="291"/>
      <c r="D32" s="291"/>
      <c r="E32" s="291"/>
      <c r="F32" s="291"/>
      <c r="G32" s="291"/>
      <c r="H32" s="163" t="s">
        <v>84</v>
      </c>
      <c r="I32" s="163"/>
      <c r="K32" t="s">
        <v>85</v>
      </c>
    </row>
    <row r="33" spans="1:11">
      <c r="A33" s="184" t="s">
        <v>122</v>
      </c>
      <c r="B33" s="213">
        <v>1</v>
      </c>
      <c r="C33" s="214">
        <v>1</v>
      </c>
      <c r="D33" s="216">
        <v>0.75</v>
      </c>
      <c r="E33" s="214">
        <v>1</v>
      </c>
      <c r="F33" s="217"/>
      <c r="G33" s="214">
        <v>1</v>
      </c>
      <c r="H33" s="198"/>
      <c r="I33" s="179"/>
      <c r="K33" t="s">
        <v>123</v>
      </c>
    </row>
    <row r="34" spans="1:11">
      <c r="A34" s="184" t="s">
        <v>124</v>
      </c>
      <c r="B34" s="180">
        <v>1</v>
      </c>
      <c r="C34" s="200">
        <v>1</v>
      </c>
      <c r="D34" s="204">
        <v>1</v>
      </c>
      <c r="E34" s="200">
        <v>1</v>
      </c>
      <c r="F34" s="218"/>
      <c r="G34" s="200">
        <v>1</v>
      </c>
      <c r="H34" s="198"/>
      <c r="I34" s="179"/>
      <c r="K34" t="s">
        <v>85</v>
      </c>
    </row>
    <row r="35" spans="1:11">
      <c r="A35" s="203" t="s">
        <v>125</v>
      </c>
      <c r="B35" s="180">
        <v>1</v>
      </c>
      <c r="C35" s="200">
        <v>3</v>
      </c>
      <c r="D35" s="204">
        <v>0.75</v>
      </c>
      <c r="E35" s="200">
        <v>3</v>
      </c>
      <c r="F35" s="215"/>
      <c r="G35" s="200">
        <v>3</v>
      </c>
      <c r="H35" s="198"/>
      <c r="I35" s="179"/>
      <c r="K35" t="s">
        <v>126</v>
      </c>
    </row>
    <row r="36" spans="1:11" ht="30">
      <c r="A36" s="206" t="s">
        <v>127</v>
      </c>
      <c r="B36" s="180">
        <v>0.75</v>
      </c>
      <c r="C36" s="181">
        <v>3</v>
      </c>
      <c r="D36" s="204">
        <v>0.25</v>
      </c>
      <c r="E36" s="181">
        <v>3</v>
      </c>
      <c r="F36" s="215"/>
      <c r="G36" s="181">
        <v>3</v>
      </c>
      <c r="H36" s="179"/>
      <c r="I36" s="179"/>
      <c r="J36" t="s">
        <v>128</v>
      </c>
      <c r="K36" t="s">
        <v>129</v>
      </c>
    </row>
    <row r="37" spans="1:11">
      <c r="A37" s="209" t="s">
        <v>97</v>
      </c>
      <c r="B37" s="219">
        <f>SUMPRODUCT(B33:B36,C33:C36)</f>
        <v>7.25</v>
      </c>
      <c r="C37" s="189">
        <f>SUM(C33:C36)</f>
        <v>8</v>
      </c>
      <c r="D37" s="220">
        <f>SUMPRODUCT(D33:D36,E33:E36)</f>
        <v>4.75</v>
      </c>
      <c r="E37" s="191">
        <f>SUM(E33:E36)</f>
        <v>8</v>
      </c>
      <c r="F37" s="192">
        <f>SUMPRODUCT(F33:F36,G33:G36)</f>
        <v>0</v>
      </c>
      <c r="G37" s="193">
        <f>SUM(G33:G36)</f>
        <v>8</v>
      </c>
      <c r="H37" s="198"/>
      <c r="I37" s="179"/>
      <c r="K37" t="s">
        <v>85</v>
      </c>
    </row>
    <row r="38" spans="1:11" ht="18.399999999999999" customHeight="1">
      <c r="A38" s="291" t="s">
        <v>130</v>
      </c>
      <c r="B38" s="291"/>
      <c r="C38" s="291"/>
      <c r="D38" s="291"/>
      <c r="E38" s="291"/>
      <c r="F38" s="291"/>
      <c r="G38" s="291"/>
      <c r="H38" s="282" t="s">
        <v>131</v>
      </c>
      <c r="I38" s="163"/>
    </row>
    <row r="39" spans="1:11" ht="45">
      <c r="A39" s="203" t="s">
        <v>132</v>
      </c>
      <c r="B39" s="213">
        <v>1</v>
      </c>
      <c r="C39" s="195">
        <v>1</v>
      </c>
      <c r="D39" s="204">
        <v>1</v>
      </c>
      <c r="E39" s="195">
        <v>1</v>
      </c>
      <c r="F39" s="215"/>
      <c r="G39" s="195">
        <v>1</v>
      </c>
      <c r="H39" s="179"/>
      <c r="I39" s="179"/>
    </row>
    <row r="40" spans="1:11">
      <c r="A40" s="203" t="s">
        <v>133</v>
      </c>
      <c r="B40" s="180">
        <v>1</v>
      </c>
      <c r="C40" s="200">
        <v>4</v>
      </c>
      <c r="D40" s="204">
        <v>1</v>
      </c>
      <c r="E40" s="200">
        <v>4</v>
      </c>
      <c r="F40" s="215"/>
      <c r="G40" s="200">
        <v>4</v>
      </c>
      <c r="H40" s="179"/>
      <c r="I40" s="179"/>
    </row>
    <row r="41" spans="1:11">
      <c r="A41" s="203" t="s">
        <v>134</v>
      </c>
      <c r="B41" s="180">
        <v>1</v>
      </c>
      <c r="C41" s="200">
        <v>3</v>
      </c>
      <c r="D41" s="204">
        <v>1</v>
      </c>
      <c r="E41" s="200">
        <v>3</v>
      </c>
      <c r="F41" s="215"/>
      <c r="G41" s="200">
        <v>3</v>
      </c>
      <c r="H41" s="179"/>
      <c r="I41" s="179"/>
    </row>
    <row r="42" spans="1:11" ht="60">
      <c r="A42" s="203" t="s">
        <v>135</v>
      </c>
      <c r="B42" s="180">
        <v>1</v>
      </c>
      <c r="C42" s="200">
        <v>2</v>
      </c>
      <c r="D42" s="204">
        <v>1</v>
      </c>
      <c r="E42" s="200">
        <v>2</v>
      </c>
      <c r="F42" s="215"/>
      <c r="G42" s="200">
        <v>2</v>
      </c>
      <c r="H42" s="179"/>
    </row>
    <row r="43" spans="1:11">
      <c r="A43" s="203" t="s">
        <v>136</v>
      </c>
      <c r="B43" s="180">
        <v>1</v>
      </c>
      <c r="C43" s="200">
        <v>2</v>
      </c>
      <c r="D43" s="204">
        <v>1</v>
      </c>
      <c r="E43" s="200">
        <v>2</v>
      </c>
      <c r="F43" s="215"/>
      <c r="G43" s="200">
        <v>2</v>
      </c>
      <c r="H43" s="179"/>
      <c r="I43" s="179"/>
    </row>
    <row r="44" spans="1:11">
      <c r="A44" s="203" t="s">
        <v>137</v>
      </c>
      <c r="B44" s="180">
        <v>1</v>
      </c>
      <c r="C44" s="200">
        <v>3</v>
      </c>
      <c r="D44" s="204">
        <v>1</v>
      </c>
      <c r="E44" s="200">
        <v>3</v>
      </c>
      <c r="F44" s="215"/>
      <c r="G44" s="200">
        <v>3</v>
      </c>
      <c r="H44" s="179"/>
      <c r="I44" s="179"/>
    </row>
    <row r="45" spans="1:11" ht="30">
      <c r="A45" s="203" t="s">
        <v>138</v>
      </c>
      <c r="B45" s="180">
        <v>1</v>
      </c>
      <c r="C45" s="200">
        <v>3</v>
      </c>
      <c r="D45" s="204">
        <v>1</v>
      </c>
      <c r="E45" s="200">
        <v>3</v>
      </c>
      <c r="F45" s="215"/>
      <c r="G45" s="200">
        <v>3</v>
      </c>
      <c r="H45" s="179"/>
      <c r="I45" s="179"/>
    </row>
    <row r="46" spans="1:11">
      <c r="A46" s="203" t="s">
        <v>139</v>
      </c>
      <c r="B46" s="180">
        <v>1</v>
      </c>
      <c r="C46" s="200">
        <v>4</v>
      </c>
      <c r="D46" s="204">
        <v>0.5</v>
      </c>
      <c r="E46" s="200">
        <v>4</v>
      </c>
      <c r="F46" s="215"/>
      <c r="G46" s="200">
        <v>4</v>
      </c>
      <c r="H46" s="179"/>
      <c r="I46" s="179"/>
      <c r="K46" t="s">
        <v>140</v>
      </c>
    </row>
    <row r="47" spans="1:11" ht="60">
      <c r="A47" s="206" t="s">
        <v>141</v>
      </c>
      <c r="B47" s="207">
        <v>1</v>
      </c>
      <c r="C47" s="181">
        <v>10</v>
      </c>
      <c r="D47" s="204">
        <v>1</v>
      </c>
      <c r="E47" s="181">
        <v>10</v>
      </c>
      <c r="F47" s="215"/>
      <c r="G47" s="181">
        <v>10</v>
      </c>
      <c r="H47" s="179"/>
      <c r="I47" s="179"/>
    </row>
    <row r="48" spans="1:11" ht="30">
      <c r="A48" s="206" t="s">
        <v>142</v>
      </c>
      <c r="B48" s="180">
        <v>0.5</v>
      </c>
      <c r="C48" s="181">
        <v>6</v>
      </c>
      <c r="D48" s="204">
        <v>0</v>
      </c>
      <c r="E48" s="181">
        <v>6</v>
      </c>
      <c r="F48" s="215"/>
      <c r="G48" s="181">
        <v>6</v>
      </c>
      <c r="H48" s="179"/>
      <c r="I48" s="179"/>
      <c r="J48" t="s">
        <v>143</v>
      </c>
      <c r="K48" t="s">
        <v>144</v>
      </c>
    </row>
    <row r="49" spans="1:10">
      <c r="A49" s="206" t="s">
        <v>145</v>
      </c>
      <c r="B49" s="180">
        <v>1</v>
      </c>
      <c r="C49" s="181">
        <v>3</v>
      </c>
      <c r="D49" s="204">
        <v>1</v>
      </c>
      <c r="E49" s="181">
        <v>3</v>
      </c>
      <c r="F49" s="215"/>
      <c r="G49" s="181">
        <v>3</v>
      </c>
      <c r="H49" s="179"/>
      <c r="I49" s="179"/>
    </row>
    <row r="50" spans="1:10">
      <c r="A50" s="209" t="s">
        <v>97</v>
      </c>
      <c r="B50" s="219">
        <f>SUMPRODUCT(B39:B49,C39:C49)</f>
        <v>38</v>
      </c>
      <c r="C50" s="189">
        <f>SUM(C39:C49)</f>
        <v>41</v>
      </c>
      <c r="D50" s="220">
        <f>SUMPRODUCT(D39:D49,E39:E49)</f>
        <v>33</v>
      </c>
      <c r="E50" s="191">
        <f>SUM(E39:E49)</f>
        <v>41</v>
      </c>
      <c r="F50" s="192">
        <f>SUMPRODUCT(F39:F49,G39:G49)</f>
        <v>0</v>
      </c>
      <c r="G50" s="193">
        <f>SUM(G39:G49)</f>
        <v>41</v>
      </c>
      <c r="H50" s="198"/>
      <c r="I50" s="179"/>
    </row>
    <row r="51" spans="1:10" ht="18.399999999999999" customHeight="1">
      <c r="A51" s="291" t="s">
        <v>146</v>
      </c>
      <c r="B51" s="291"/>
      <c r="C51" s="291"/>
      <c r="D51" s="291"/>
      <c r="E51" s="291"/>
      <c r="F51" s="291"/>
      <c r="G51" s="291"/>
      <c r="H51" s="282" t="s">
        <v>131</v>
      </c>
      <c r="I51" s="163"/>
    </row>
    <row r="52" spans="1:10" ht="30">
      <c r="A52" s="221" t="s">
        <v>147</v>
      </c>
      <c r="B52" s="213">
        <v>1</v>
      </c>
      <c r="C52" s="222">
        <v>2</v>
      </c>
      <c r="D52" s="223">
        <v>1</v>
      </c>
      <c r="E52" s="222">
        <v>2</v>
      </c>
      <c r="F52" s="217"/>
      <c r="G52" s="222">
        <v>2</v>
      </c>
      <c r="H52" s="198"/>
      <c r="I52" s="179"/>
    </row>
    <row r="53" spans="1:10" ht="30">
      <c r="A53" s="186" t="s">
        <v>148</v>
      </c>
      <c r="B53" s="224">
        <v>1</v>
      </c>
      <c r="C53" s="181">
        <v>2</v>
      </c>
      <c r="D53" s="225">
        <v>0.5</v>
      </c>
      <c r="E53" s="181">
        <v>2</v>
      </c>
      <c r="F53" s="215"/>
      <c r="G53" s="181">
        <v>2</v>
      </c>
      <c r="H53" s="179"/>
      <c r="I53" s="179"/>
    </row>
    <row r="54" spans="1:10">
      <c r="A54" s="186" t="s">
        <v>149</v>
      </c>
      <c r="B54" s="226">
        <v>0</v>
      </c>
      <c r="C54" s="181">
        <v>1</v>
      </c>
      <c r="D54" s="204">
        <v>1</v>
      </c>
      <c r="E54" s="181">
        <v>1</v>
      </c>
      <c r="F54" s="218"/>
      <c r="G54" s="181">
        <v>1</v>
      </c>
      <c r="H54" s="179"/>
      <c r="I54" s="179"/>
      <c r="J54" t="s">
        <v>150</v>
      </c>
    </row>
    <row r="55" spans="1:10" ht="135">
      <c r="A55" s="186" t="s">
        <v>151</v>
      </c>
      <c r="B55" s="226">
        <v>0</v>
      </c>
      <c r="C55" s="181">
        <v>4</v>
      </c>
      <c r="D55" s="204">
        <v>1</v>
      </c>
      <c r="E55" s="181">
        <v>4</v>
      </c>
      <c r="F55" s="218"/>
      <c r="G55" s="181">
        <v>4</v>
      </c>
      <c r="H55" s="179"/>
      <c r="I55" s="179"/>
      <c r="J55" t="s">
        <v>152</v>
      </c>
    </row>
    <row r="56" spans="1:10" ht="45">
      <c r="A56" s="185" t="s">
        <v>153</v>
      </c>
      <c r="B56" s="207">
        <v>1</v>
      </c>
      <c r="C56" s="200">
        <v>2</v>
      </c>
      <c r="D56" s="284">
        <v>1</v>
      </c>
      <c r="E56" s="200">
        <v>2</v>
      </c>
      <c r="F56" s="227"/>
      <c r="G56" s="200">
        <v>2</v>
      </c>
      <c r="H56" s="228"/>
      <c r="I56" s="179"/>
    </row>
    <row r="57" spans="1:10">
      <c r="A57" s="229" t="s">
        <v>97</v>
      </c>
      <c r="B57" s="188">
        <f>SUMPRODUCT(B52:B56,C52:C56)</f>
        <v>6</v>
      </c>
      <c r="C57" s="189">
        <f>SUM(C52:C56)</f>
        <v>11</v>
      </c>
      <c r="D57" s="190">
        <f>SUMPRODUCT(D52:D56,E52:E56)</f>
        <v>10</v>
      </c>
      <c r="E57" s="191">
        <f>SUM(E52:E56)</f>
        <v>11</v>
      </c>
      <c r="F57" s="230">
        <f>SUMPRODUCT(F52:F56,G52:G56)</f>
        <v>0</v>
      </c>
      <c r="G57" s="231">
        <f>SUM(G52:G56)</f>
        <v>11</v>
      </c>
      <c r="H57" s="179"/>
      <c r="I57" s="179"/>
    </row>
    <row r="58" spans="1:10" ht="18.399999999999999" customHeight="1">
      <c r="A58" s="291" t="s">
        <v>76</v>
      </c>
      <c r="B58" s="291"/>
      <c r="C58" s="291"/>
      <c r="D58" s="291"/>
      <c r="E58" s="291"/>
      <c r="F58" s="291"/>
      <c r="G58" s="291"/>
      <c r="H58" s="163"/>
      <c r="I58" s="163"/>
    </row>
    <row r="59" spans="1:10">
      <c r="A59" s="232" t="s">
        <v>154</v>
      </c>
      <c r="B59" s="233">
        <f t="shared" ref="B59:G59" si="0">B13+B20+B25+B31+B37+B50+B57</f>
        <v>77</v>
      </c>
      <c r="C59" s="195">
        <f t="shared" si="0"/>
        <v>100</v>
      </c>
      <c r="D59" s="234">
        <f t="shared" si="0"/>
        <v>66.75</v>
      </c>
      <c r="E59" s="235">
        <f t="shared" si="0"/>
        <v>100</v>
      </c>
      <c r="F59" s="236">
        <f t="shared" si="0"/>
        <v>0</v>
      </c>
      <c r="G59" s="237">
        <f t="shared" si="0"/>
        <v>100</v>
      </c>
      <c r="H59" s="228"/>
      <c r="I59" s="179"/>
    </row>
    <row r="60" spans="1:10">
      <c r="A60" s="232" t="s">
        <v>155</v>
      </c>
      <c r="B60" s="292">
        <f>B59/C59</f>
        <v>0.77</v>
      </c>
      <c r="C60" s="292"/>
      <c r="D60" s="293">
        <f>D59/E59</f>
        <v>0.66749999999999998</v>
      </c>
      <c r="E60" s="293"/>
      <c r="F60" s="294">
        <f>F59/G59</f>
        <v>0</v>
      </c>
      <c r="G60" s="294"/>
      <c r="H60" s="238"/>
      <c r="I60" s="238"/>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52:B56 D39:D49 F39:F49 H39:H49 H52:H56 D52:D56 F52:F56 B39:B49"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opLeftCell="A21" zoomScale="115" zoomScaleNormal="115" workbookViewId="0">
      <selection activeCell="C25" sqref="C25:C34"/>
    </sheetView>
  </sheetViews>
  <sheetFormatPr defaultRowHeight="15"/>
  <cols>
    <col min="1" max="1" width="73" customWidth="1"/>
    <col min="2" max="4" width="8.5703125" customWidth="1"/>
    <col min="5" max="5" width="11" customWidth="1"/>
    <col min="6" max="6" width="216.5703125" customWidth="1"/>
    <col min="7" max="1025" width="8.5703125" customWidth="1"/>
  </cols>
  <sheetData>
    <row r="1" spans="1:7" ht="18.75">
      <c r="A1" s="305" t="s">
        <v>80</v>
      </c>
      <c r="B1" s="305"/>
      <c r="C1" s="305"/>
      <c r="D1" s="305"/>
      <c r="E1" s="305"/>
      <c r="F1" s="305"/>
    </row>
    <row r="2" spans="1:7">
      <c r="A2" s="144"/>
      <c r="B2" s="144"/>
      <c r="C2" s="239"/>
      <c r="D2" s="239"/>
      <c r="E2" s="144"/>
      <c r="F2" s="239"/>
    </row>
    <row r="3" spans="1:7" ht="18.75">
      <c r="A3" s="305" t="s">
        <v>51</v>
      </c>
      <c r="B3" s="305"/>
      <c r="C3" s="305"/>
      <c r="D3" s="305"/>
      <c r="E3" s="305"/>
      <c r="F3" s="305"/>
    </row>
    <row r="5" spans="1:7" ht="23.25">
      <c r="A5" s="306" t="s">
        <v>0</v>
      </c>
      <c r="B5" s="306"/>
      <c r="C5" s="306"/>
      <c r="D5" s="306"/>
      <c r="E5" s="306"/>
      <c r="F5" s="306"/>
      <c r="G5" t="s">
        <v>84</v>
      </c>
    </row>
    <row r="6" spans="1:7">
      <c r="A6" s="240" t="s">
        <v>52</v>
      </c>
      <c r="B6" s="307"/>
      <c r="C6" s="307"/>
      <c r="D6" s="307"/>
      <c r="E6" s="307"/>
      <c r="F6" s="307"/>
      <c r="G6" t="s">
        <v>84</v>
      </c>
    </row>
    <row r="7" spans="1:7">
      <c r="A7" s="241" t="s">
        <v>156</v>
      </c>
      <c r="B7" s="242" t="s">
        <v>48</v>
      </c>
      <c r="C7" s="242" t="s">
        <v>157</v>
      </c>
      <c r="D7" s="242" t="s">
        <v>3</v>
      </c>
      <c r="E7" s="242" t="s">
        <v>158</v>
      </c>
      <c r="F7" s="243" t="s">
        <v>82</v>
      </c>
      <c r="G7" t="s">
        <v>84</v>
      </c>
    </row>
    <row r="8" spans="1:7" ht="30">
      <c r="A8" s="244" t="s">
        <v>159</v>
      </c>
      <c r="B8" s="245">
        <f>12/21</f>
        <v>0.5714285714285714</v>
      </c>
      <c r="C8" s="245">
        <v>1</v>
      </c>
      <c r="D8" s="245">
        <v>16</v>
      </c>
      <c r="E8" s="245">
        <f t="shared" ref="E8:E17" si="0">B8*C8*D8</f>
        <v>9.1428571428571423</v>
      </c>
      <c r="F8" s="246" t="s">
        <v>160</v>
      </c>
      <c r="G8" t="s">
        <v>84</v>
      </c>
    </row>
    <row r="9" spans="1:7">
      <c r="A9" s="244" t="s">
        <v>161</v>
      </c>
      <c r="B9" s="245">
        <v>1</v>
      </c>
      <c r="C9" s="245">
        <v>1</v>
      </c>
      <c r="D9" s="245">
        <v>8</v>
      </c>
      <c r="E9" s="245">
        <f t="shared" si="0"/>
        <v>8</v>
      </c>
      <c r="F9" s="247"/>
      <c r="G9" t="s">
        <v>84</v>
      </c>
    </row>
    <row r="10" spans="1:7">
      <c r="A10" s="244" t="s">
        <v>162</v>
      </c>
      <c r="B10" s="245">
        <f>8/9</f>
        <v>0.88888888888888884</v>
      </c>
      <c r="C10" s="245">
        <v>1</v>
      </c>
      <c r="D10" s="245">
        <v>14</v>
      </c>
      <c r="E10" s="245">
        <f t="shared" si="0"/>
        <v>12.444444444444443</v>
      </c>
      <c r="F10" s="247" t="s">
        <v>163</v>
      </c>
      <c r="G10" t="s">
        <v>84</v>
      </c>
    </row>
    <row r="11" spans="1:7">
      <c r="A11" s="244" t="s">
        <v>164</v>
      </c>
      <c r="B11" s="245">
        <f>11/13</f>
        <v>0.84615384615384615</v>
      </c>
      <c r="C11" s="245">
        <v>1</v>
      </c>
      <c r="D11" s="245">
        <v>12</v>
      </c>
      <c r="E11" s="245">
        <f t="shared" si="0"/>
        <v>10.153846153846153</v>
      </c>
      <c r="F11" s="247" t="s">
        <v>165</v>
      </c>
      <c r="G11" t="s">
        <v>84</v>
      </c>
    </row>
    <row r="12" spans="1:7">
      <c r="A12" s="244" t="s">
        <v>166</v>
      </c>
      <c r="B12" s="245">
        <f>5/7</f>
        <v>0.7142857142857143</v>
      </c>
      <c r="C12" s="245">
        <v>1</v>
      </c>
      <c r="D12" s="245">
        <v>8</v>
      </c>
      <c r="E12" s="245">
        <f t="shared" si="0"/>
        <v>5.7142857142857144</v>
      </c>
      <c r="F12" s="246" t="s">
        <v>167</v>
      </c>
      <c r="G12" t="s">
        <v>84</v>
      </c>
    </row>
    <row r="13" spans="1:7">
      <c r="A13" s="244" t="s">
        <v>168</v>
      </c>
      <c r="B13" s="245">
        <f>8/10</f>
        <v>0.8</v>
      </c>
      <c r="C13" s="245">
        <v>1</v>
      </c>
      <c r="D13" s="245">
        <v>10</v>
      </c>
      <c r="E13" s="245">
        <f t="shared" si="0"/>
        <v>8</v>
      </c>
      <c r="F13" s="246" t="s">
        <v>169</v>
      </c>
      <c r="G13" t="s">
        <v>84</v>
      </c>
    </row>
    <row r="14" spans="1:7" ht="30">
      <c r="A14" s="244" t="s">
        <v>170</v>
      </c>
      <c r="B14" s="245">
        <f>14/17</f>
        <v>0.82352941176470584</v>
      </c>
      <c r="C14" s="245">
        <v>1</v>
      </c>
      <c r="D14" s="245">
        <v>10</v>
      </c>
      <c r="E14" s="245">
        <f t="shared" si="0"/>
        <v>8.235294117647058</v>
      </c>
      <c r="F14" s="246" t="s">
        <v>171</v>
      </c>
      <c r="G14" t="s">
        <v>84</v>
      </c>
    </row>
    <row r="15" spans="1:7">
      <c r="A15" s="244" t="s">
        <v>172</v>
      </c>
      <c r="B15" s="245">
        <f>15/15</f>
        <v>1</v>
      </c>
      <c r="C15" s="245">
        <v>1</v>
      </c>
      <c r="D15" s="245">
        <v>8</v>
      </c>
      <c r="E15" s="245">
        <f t="shared" si="0"/>
        <v>8</v>
      </c>
      <c r="F15" s="246"/>
      <c r="G15" t="s">
        <v>84</v>
      </c>
    </row>
    <row r="16" spans="1:7">
      <c r="A16" s="244" t="s">
        <v>173</v>
      </c>
      <c r="B16" s="245">
        <f>15/15</f>
        <v>1</v>
      </c>
      <c r="C16" s="245">
        <v>1</v>
      </c>
      <c r="D16" s="245">
        <v>8</v>
      </c>
      <c r="E16" s="245">
        <f t="shared" si="0"/>
        <v>8</v>
      </c>
      <c r="F16" s="246"/>
      <c r="G16" t="s">
        <v>84</v>
      </c>
    </row>
    <row r="17" spans="1:7">
      <c r="A17" s="244" t="s">
        <v>174</v>
      </c>
      <c r="B17" s="245">
        <f>9/10</f>
        <v>0.9</v>
      </c>
      <c r="C17" s="245">
        <v>1</v>
      </c>
      <c r="D17" s="245">
        <v>6</v>
      </c>
      <c r="E17" s="245">
        <f t="shared" si="0"/>
        <v>5.4</v>
      </c>
      <c r="F17" s="247" t="s">
        <v>175</v>
      </c>
      <c r="G17" t="s">
        <v>84</v>
      </c>
    </row>
    <row r="18" spans="1:7">
      <c r="A18" s="248" t="s">
        <v>176</v>
      </c>
      <c r="B18" s="308"/>
      <c r="C18" s="308"/>
      <c r="D18" s="285">
        <f>SUM(D8:D17)</f>
        <v>100</v>
      </c>
      <c r="E18" s="249">
        <f>SUM(E8:E17)/D18 - E20*D20 - E19*D19</f>
        <v>0.83090727573080525</v>
      </c>
      <c r="F18" s="250"/>
      <c r="G18" t="s">
        <v>84</v>
      </c>
    </row>
    <row r="19" spans="1:7">
      <c r="A19" s="251" t="s">
        <v>177</v>
      </c>
      <c r="D19" s="252">
        <v>0.15</v>
      </c>
    </row>
    <row r="20" spans="1:7">
      <c r="A20" s="251" t="s">
        <v>178</v>
      </c>
      <c r="D20" s="252">
        <v>0.2</v>
      </c>
    </row>
    <row r="21" spans="1:7" ht="23.25" customHeight="1">
      <c r="A21" s="301" t="s">
        <v>1</v>
      </c>
      <c r="B21" s="301"/>
      <c r="C21" s="301"/>
      <c r="D21" s="301"/>
      <c r="E21" s="301"/>
      <c r="F21" s="301"/>
      <c r="G21" t="s">
        <v>179</v>
      </c>
    </row>
    <row r="22" spans="1:7">
      <c r="A22" s="253" t="s">
        <v>52</v>
      </c>
      <c r="B22" s="302"/>
      <c r="C22" s="302"/>
      <c r="D22" s="302"/>
      <c r="E22" s="302"/>
      <c r="F22" s="302"/>
    </row>
    <row r="23" spans="1:7">
      <c r="A23" s="253" t="s">
        <v>156</v>
      </c>
      <c r="B23" s="253" t="s">
        <v>48</v>
      </c>
      <c r="C23" s="253" t="s">
        <v>157</v>
      </c>
      <c r="D23" s="253" t="s">
        <v>3</v>
      </c>
      <c r="E23" s="253" t="s">
        <v>158</v>
      </c>
      <c r="F23" s="254" t="s">
        <v>82</v>
      </c>
    </row>
    <row r="24" spans="1:7" ht="25.5" customHeight="1">
      <c r="A24" s="253" t="s">
        <v>180</v>
      </c>
      <c r="B24" s="255">
        <v>0.8</v>
      </c>
      <c r="C24" s="255">
        <v>1</v>
      </c>
      <c r="D24" s="253">
        <v>8</v>
      </c>
      <c r="E24" s="253">
        <f t="shared" ref="E24:E34" si="1">B24*C24*D24</f>
        <v>6.4</v>
      </c>
      <c r="F24" s="254" t="s">
        <v>181</v>
      </c>
    </row>
    <row r="25" spans="1:7" ht="30">
      <c r="A25" s="253" t="s">
        <v>182</v>
      </c>
      <c r="B25" s="255">
        <v>0.7</v>
      </c>
      <c r="C25" s="255">
        <v>1</v>
      </c>
      <c r="D25" s="253">
        <v>16</v>
      </c>
      <c r="E25" s="253">
        <f t="shared" si="1"/>
        <v>11.2</v>
      </c>
      <c r="F25" s="254" t="s">
        <v>183</v>
      </c>
    </row>
    <row r="26" spans="1:7" ht="45">
      <c r="A26" s="253" t="s">
        <v>184</v>
      </c>
      <c r="B26" s="255">
        <v>0.7</v>
      </c>
      <c r="C26" s="255">
        <v>1</v>
      </c>
      <c r="D26" s="253">
        <v>8</v>
      </c>
      <c r="E26" s="253">
        <f t="shared" si="1"/>
        <v>5.6</v>
      </c>
      <c r="F26" s="254" t="s">
        <v>185</v>
      </c>
    </row>
    <row r="27" spans="1:7">
      <c r="A27" s="253" t="s">
        <v>186</v>
      </c>
      <c r="B27" s="255">
        <v>0.9</v>
      </c>
      <c r="C27" s="255">
        <v>1</v>
      </c>
      <c r="D27" s="253">
        <v>6</v>
      </c>
      <c r="E27" s="253">
        <f t="shared" si="1"/>
        <v>5.4</v>
      </c>
      <c r="F27" s="254" t="s">
        <v>187</v>
      </c>
    </row>
    <row r="28" spans="1:7" ht="30">
      <c r="A28" s="253" t="s">
        <v>188</v>
      </c>
      <c r="B28" s="255">
        <v>0.8</v>
      </c>
      <c r="C28" s="255">
        <v>1</v>
      </c>
      <c r="D28" s="253">
        <v>8</v>
      </c>
      <c r="E28" s="253">
        <f t="shared" si="1"/>
        <v>6.4</v>
      </c>
      <c r="F28" s="254" t="s">
        <v>189</v>
      </c>
    </row>
    <row r="29" spans="1:7" ht="45">
      <c r="A29" s="253" t="s">
        <v>190</v>
      </c>
      <c r="B29" s="255">
        <v>0.7</v>
      </c>
      <c r="C29" s="255">
        <v>1</v>
      </c>
      <c r="D29" s="253">
        <v>10</v>
      </c>
      <c r="E29" s="253">
        <f t="shared" si="1"/>
        <v>7</v>
      </c>
      <c r="F29" s="254" t="s">
        <v>191</v>
      </c>
    </row>
    <row r="30" spans="1:7" ht="30">
      <c r="A30" s="253" t="s">
        <v>192</v>
      </c>
      <c r="B30" s="255">
        <v>0.7</v>
      </c>
      <c r="C30" s="255">
        <v>1</v>
      </c>
      <c r="D30" s="253">
        <v>8</v>
      </c>
      <c r="E30" s="253">
        <f t="shared" si="1"/>
        <v>5.6</v>
      </c>
      <c r="F30" s="254" t="s">
        <v>193</v>
      </c>
    </row>
    <row r="31" spans="1:7">
      <c r="A31" s="253" t="s">
        <v>194</v>
      </c>
      <c r="B31" s="255">
        <v>1</v>
      </c>
      <c r="C31" s="255">
        <v>1</v>
      </c>
      <c r="D31" s="253">
        <v>8</v>
      </c>
      <c r="E31" s="253">
        <f t="shared" si="1"/>
        <v>8</v>
      </c>
      <c r="F31" s="254"/>
    </row>
    <row r="32" spans="1:7" ht="45">
      <c r="A32" s="253" t="s">
        <v>195</v>
      </c>
      <c r="B32" s="255">
        <v>0.6</v>
      </c>
      <c r="C32" s="255">
        <v>1</v>
      </c>
      <c r="D32" s="253">
        <v>8</v>
      </c>
      <c r="E32" s="253">
        <f t="shared" si="1"/>
        <v>4.8</v>
      </c>
      <c r="F32" s="254" t="s">
        <v>196</v>
      </c>
    </row>
    <row r="33" spans="1:6">
      <c r="A33" s="253" t="s">
        <v>197</v>
      </c>
      <c r="B33" s="255">
        <v>1</v>
      </c>
      <c r="C33" s="255">
        <v>1</v>
      </c>
      <c r="D33" s="253">
        <v>8</v>
      </c>
      <c r="E33" s="253">
        <f t="shared" si="1"/>
        <v>8</v>
      </c>
      <c r="F33" s="254"/>
    </row>
    <row r="34" spans="1:6">
      <c r="A34" s="253" t="s">
        <v>198</v>
      </c>
      <c r="B34" s="255">
        <v>0.8</v>
      </c>
      <c r="C34" s="255">
        <v>1</v>
      </c>
      <c r="D34" s="253">
        <v>12</v>
      </c>
      <c r="E34" s="253">
        <f t="shared" si="1"/>
        <v>9.6000000000000014</v>
      </c>
      <c r="F34" s="254" t="s">
        <v>199</v>
      </c>
    </row>
    <row r="35" spans="1:6">
      <c r="A35" s="256" t="s">
        <v>176</v>
      </c>
      <c r="B35" s="256"/>
      <c r="C35" s="257"/>
      <c r="D35" s="257">
        <f>SUM(D24:D34)</f>
        <v>100</v>
      </c>
      <c r="E35" s="258">
        <f>SUM(E24:E34)/D35 -E36*D36 -E37*D37-E38*D38</f>
        <v>0.78</v>
      </c>
      <c r="F35" s="259"/>
    </row>
    <row r="36" spans="1:6">
      <c r="A36" s="260" t="s">
        <v>177</v>
      </c>
      <c r="C36" s="261"/>
      <c r="D36" s="262">
        <v>0.15</v>
      </c>
    </row>
    <row r="37" spans="1:6">
      <c r="A37" s="260" t="s">
        <v>178</v>
      </c>
      <c r="D37" s="263">
        <v>0.2</v>
      </c>
    </row>
    <row r="38" spans="1:6">
      <c r="A38" s="260" t="s">
        <v>200</v>
      </c>
      <c r="D38" s="264">
        <v>0.05</v>
      </c>
    </row>
    <row r="39" spans="1:6" ht="23.25">
      <c r="A39" s="303" t="s">
        <v>2</v>
      </c>
      <c r="B39" s="303"/>
      <c r="C39" s="303"/>
      <c r="D39" s="303"/>
      <c r="E39" s="303"/>
      <c r="F39" s="303"/>
    </row>
    <row r="40" spans="1:6">
      <c r="A40" s="265" t="s">
        <v>52</v>
      </c>
      <c r="B40" s="304"/>
      <c r="C40" s="304"/>
      <c r="D40" s="304"/>
      <c r="E40" s="304"/>
      <c r="F40" s="304"/>
    </row>
    <row r="41" spans="1:6">
      <c r="A41" s="266" t="s">
        <v>156</v>
      </c>
      <c r="B41" s="267" t="s">
        <v>48</v>
      </c>
      <c r="C41" s="267" t="s">
        <v>157</v>
      </c>
      <c r="D41" s="267" t="s">
        <v>3</v>
      </c>
      <c r="E41" s="267" t="s">
        <v>158</v>
      </c>
      <c r="F41" s="268" t="s">
        <v>82</v>
      </c>
    </row>
    <row r="42" spans="1:6">
      <c r="A42" s="269" t="s">
        <v>201</v>
      </c>
      <c r="B42" s="270"/>
      <c r="C42" s="270"/>
      <c r="D42" s="270">
        <v>12</v>
      </c>
      <c r="E42" s="270">
        <f t="shared" ref="E42:E51" si="2">B42*C42*D42</f>
        <v>0</v>
      </c>
      <c r="F42" s="268"/>
    </row>
    <row r="43" spans="1:6">
      <c r="A43" s="269" t="s">
        <v>202</v>
      </c>
      <c r="B43" s="270"/>
      <c r="C43" s="270"/>
      <c r="D43" s="270">
        <v>16</v>
      </c>
      <c r="E43" s="270">
        <f t="shared" si="2"/>
        <v>0</v>
      </c>
      <c r="F43" s="268"/>
    </row>
    <row r="44" spans="1:6">
      <c r="A44" s="269" t="s">
        <v>203</v>
      </c>
      <c r="B44" s="270"/>
      <c r="C44" s="270"/>
      <c r="D44" s="270">
        <v>8</v>
      </c>
      <c r="E44" s="270">
        <f t="shared" si="2"/>
        <v>0</v>
      </c>
      <c r="F44" s="271"/>
    </row>
    <row r="45" spans="1:6">
      <c r="A45" s="269" t="s">
        <v>204</v>
      </c>
      <c r="B45" s="270"/>
      <c r="C45" s="270"/>
      <c r="D45" s="270">
        <v>12</v>
      </c>
      <c r="E45" s="270">
        <f t="shared" si="2"/>
        <v>0</v>
      </c>
      <c r="F45" s="268"/>
    </row>
    <row r="46" spans="1:6">
      <c r="A46" s="269" t="s">
        <v>205</v>
      </c>
      <c r="B46" s="270"/>
      <c r="C46" s="270"/>
      <c r="D46" s="270">
        <v>10</v>
      </c>
      <c r="E46" s="270">
        <f t="shared" si="2"/>
        <v>0</v>
      </c>
      <c r="F46" s="268"/>
    </row>
    <row r="47" spans="1:6">
      <c r="A47" s="269" t="s">
        <v>206</v>
      </c>
      <c r="B47" s="270"/>
      <c r="C47" s="270"/>
      <c r="D47" s="270">
        <v>14</v>
      </c>
      <c r="E47" s="270">
        <f t="shared" si="2"/>
        <v>0</v>
      </c>
      <c r="F47" s="268"/>
    </row>
    <row r="48" spans="1:6">
      <c r="A48" s="272" t="s">
        <v>207</v>
      </c>
      <c r="B48" s="270"/>
      <c r="C48" s="270"/>
      <c r="D48" s="273">
        <v>6</v>
      </c>
      <c r="E48" s="270">
        <f t="shared" si="2"/>
        <v>0</v>
      </c>
      <c r="F48" s="274"/>
    </row>
    <row r="49" spans="1:6">
      <c r="A49" s="272" t="s">
        <v>208</v>
      </c>
      <c r="B49" s="270"/>
      <c r="C49" s="270"/>
      <c r="D49" s="273">
        <v>8</v>
      </c>
      <c r="E49" s="270">
        <f t="shared" si="2"/>
        <v>0</v>
      </c>
      <c r="F49" s="274"/>
    </row>
    <row r="50" spans="1:6">
      <c r="A50" s="272" t="s">
        <v>209</v>
      </c>
      <c r="B50" s="270"/>
      <c r="C50" s="270"/>
      <c r="D50" s="273">
        <v>6</v>
      </c>
      <c r="E50" s="270">
        <f t="shared" si="2"/>
        <v>0</v>
      </c>
      <c r="F50" s="274"/>
    </row>
    <row r="51" spans="1:6">
      <c r="A51" s="272" t="s">
        <v>210</v>
      </c>
      <c r="B51" s="270"/>
      <c r="C51" s="270"/>
      <c r="D51" s="273">
        <v>8</v>
      </c>
      <c r="E51" s="270">
        <f t="shared" si="2"/>
        <v>0</v>
      </c>
      <c r="F51" s="274"/>
    </row>
    <row r="52" spans="1:6">
      <c r="A52" s="275" t="s">
        <v>176</v>
      </c>
      <c r="B52" s="276"/>
      <c r="C52" s="276"/>
      <c r="D52" s="277">
        <f>SUM(D42:D51)</f>
        <v>100</v>
      </c>
      <c r="E52" s="278">
        <f>SUM(E42:E51)/D52 - D53*E53  - D54*E54 - D55*E55</f>
        <v>0</v>
      </c>
      <c r="F52" s="279"/>
    </row>
    <row r="53" spans="1:6">
      <c r="A53" s="280" t="s">
        <v>177</v>
      </c>
      <c r="D53" s="263">
        <v>0.15</v>
      </c>
    </row>
    <row r="54" spans="1:6">
      <c r="A54" s="280" t="s">
        <v>178</v>
      </c>
      <c r="D54" s="263">
        <v>0.2</v>
      </c>
    </row>
    <row r="55" spans="1:6">
      <c r="A55" s="281" t="s">
        <v>200</v>
      </c>
      <c r="D55" s="264">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9" t="s">
        <v>3</v>
      </c>
    </row>
    <row r="3" spans="1:7">
      <c r="A3" s="52" t="s">
        <v>52</v>
      </c>
      <c r="B3" s="53"/>
      <c r="C3" s="54"/>
      <c r="D3" s="55"/>
      <c r="E3" s="56"/>
      <c r="F3" s="57"/>
      <c r="G3" s="289"/>
    </row>
    <row r="4" spans="1:7" ht="30">
      <c r="A4" s="58" t="s">
        <v>211</v>
      </c>
      <c r="B4" s="59"/>
      <c r="C4" s="60"/>
      <c r="D4" s="61"/>
      <c r="E4" s="62"/>
      <c r="F4" s="63"/>
      <c r="G4" s="64">
        <v>6</v>
      </c>
    </row>
    <row r="5" spans="1:7" ht="30">
      <c r="A5" s="65" t="s">
        <v>12</v>
      </c>
      <c r="B5" s="66"/>
      <c r="C5" s="67"/>
      <c r="D5" s="68"/>
      <c r="E5" s="69"/>
      <c r="F5" s="70"/>
      <c r="G5" s="71">
        <v>3</v>
      </c>
    </row>
    <row r="6" spans="1:7" ht="30">
      <c r="A6" s="65" t="s">
        <v>212</v>
      </c>
      <c r="B6" s="66"/>
      <c r="C6" s="67"/>
      <c r="D6" s="68"/>
      <c r="E6" s="69"/>
      <c r="F6" s="70"/>
      <c r="G6" s="71">
        <v>2</v>
      </c>
    </row>
    <row r="7" spans="1:7">
      <c r="A7" s="65" t="s">
        <v>213</v>
      </c>
      <c r="B7" s="66"/>
      <c r="C7" s="67"/>
      <c r="D7" s="68"/>
      <c r="E7" s="69"/>
      <c r="F7" s="70"/>
      <c r="G7" s="71">
        <v>4</v>
      </c>
    </row>
    <row r="8" spans="1:7" ht="30">
      <c r="A8" s="65" t="s">
        <v>214</v>
      </c>
      <c r="B8" s="66"/>
      <c r="C8" s="67"/>
      <c r="D8" s="68"/>
      <c r="E8" s="69"/>
      <c r="F8" s="70"/>
      <c r="G8" s="71">
        <v>3</v>
      </c>
    </row>
    <row r="9" spans="1:7">
      <c r="A9" s="65" t="s">
        <v>215</v>
      </c>
      <c r="B9" s="66"/>
      <c r="C9" s="67"/>
      <c r="D9" s="68"/>
      <c r="E9" s="69"/>
      <c r="F9" s="70"/>
      <c r="G9" s="71">
        <v>3</v>
      </c>
    </row>
    <row r="10" spans="1:7" ht="30">
      <c r="A10" s="65" t="s">
        <v>216</v>
      </c>
      <c r="B10" s="66"/>
      <c r="C10" s="67"/>
      <c r="D10" s="68"/>
      <c r="E10" s="69"/>
      <c r="F10" s="70"/>
      <c r="G10" s="71">
        <v>3</v>
      </c>
    </row>
    <row r="11" spans="1:7" ht="30">
      <c r="A11" s="65" t="s">
        <v>217</v>
      </c>
      <c r="B11" s="66"/>
      <c r="C11" s="67"/>
      <c r="D11" s="68"/>
      <c r="E11" s="69"/>
      <c r="F11" s="70"/>
      <c r="G11" s="71">
        <v>3</v>
      </c>
    </row>
    <row r="12" spans="1:7">
      <c r="A12" s="65" t="s">
        <v>218</v>
      </c>
      <c r="B12" s="66"/>
      <c r="C12" s="67"/>
      <c r="D12" s="68"/>
      <c r="E12" s="69"/>
      <c r="F12" s="70"/>
      <c r="G12" s="71">
        <v>2</v>
      </c>
    </row>
    <row r="13" spans="1:7" ht="30">
      <c r="A13" s="65" t="s">
        <v>219</v>
      </c>
      <c r="B13" s="66"/>
      <c r="C13" s="67"/>
      <c r="D13" s="68"/>
      <c r="E13" s="69"/>
      <c r="F13" s="70"/>
      <c r="G13" s="71">
        <v>5</v>
      </c>
    </row>
    <row r="14" spans="1:7">
      <c r="A14" s="65" t="s">
        <v>220</v>
      </c>
      <c r="B14" s="66"/>
      <c r="C14" s="67"/>
      <c r="D14" s="68"/>
      <c r="E14" s="69"/>
      <c r="F14" s="70"/>
      <c r="G14" s="71">
        <v>2</v>
      </c>
    </row>
    <row r="15" spans="1:7">
      <c r="A15" s="65" t="s">
        <v>221</v>
      </c>
      <c r="B15" s="66"/>
      <c r="C15" s="67"/>
      <c r="D15" s="68"/>
      <c r="E15" s="69"/>
      <c r="F15" s="70"/>
      <c r="G15" s="71">
        <v>3</v>
      </c>
    </row>
    <row r="16" spans="1:7">
      <c r="A16" s="65" t="s">
        <v>222</v>
      </c>
      <c r="B16" s="66"/>
      <c r="C16" s="67"/>
      <c r="D16" s="68"/>
      <c r="E16" s="69"/>
      <c r="F16" s="70"/>
      <c r="G16" s="71">
        <v>1</v>
      </c>
    </row>
    <row r="17" spans="1:7">
      <c r="A17" s="65" t="s">
        <v>223</v>
      </c>
      <c r="B17" s="66"/>
      <c r="C17" s="67"/>
      <c r="D17" s="68"/>
      <c r="E17" s="69"/>
      <c r="F17" s="70"/>
      <c r="G17" s="71">
        <v>3</v>
      </c>
    </row>
    <row r="18" spans="1:7" ht="30">
      <c r="A18" s="65" t="s">
        <v>224</v>
      </c>
      <c r="B18" s="66"/>
      <c r="C18" s="67"/>
      <c r="D18" s="68"/>
      <c r="E18" s="69"/>
      <c r="F18" s="70"/>
      <c r="G18" s="71">
        <v>2</v>
      </c>
    </row>
    <row r="19" spans="1:7">
      <c r="A19" s="65" t="s">
        <v>225</v>
      </c>
      <c r="B19" s="66"/>
      <c r="C19" s="67"/>
      <c r="D19" s="68"/>
      <c r="E19" s="69"/>
      <c r="F19" s="70"/>
      <c r="G19" s="71">
        <v>1</v>
      </c>
    </row>
    <row r="20" spans="1:7">
      <c r="A20" s="65" t="s">
        <v>226</v>
      </c>
      <c r="B20" s="66"/>
      <c r="C20" s="67"/>
      <c r="D20" s="68"/>
      <c r="E20" s="69"/>
      <c r="F20" s="70"/>
      <c r="G20" s="71">
        <v>2</v>
      </c>
    </row>
    <row r="21" spans="1:7" ht="45">
      <c r="A21" s="65" t="s">
        <v>227</v>
      </c>
      <c r="B21" s="66"/>
      <c r="C21" s="67"/>
      <c r="D21" s="68"/>
      <c r="E21" s="69"/>
      <c r="F21" s="70"/>
      <c r="G21" s="71">
        <v>3</v>
      </c>
    </row>
    <row r="22" spans="1:7">
      <c r="A22" s="65" t="s">
        <v>228</v>
      </c>
      <c r="B22" s="66"/>
      <c r="C22" s="67"/>
      <c r="D22" s="68"/>
      <c r="E22" s="69"/>
      <c r="F22" s="70"/>
      <c r="G22" s="71">
        <v>1</v>
      </c>
    </row>
    <row r="23" spans="1:7" ht="30">
      <c r="A23" s="65" t="s">
        <v>229</v>
      </c>
      <c r="B23" s="66"/>
      <c r="C23" s="67"/>
      <c r="D23" s="68"/>
      <c r="E23" s="69"/>
      <c r="F23" s="70"/>
      <c r="G23" s="71">
        <v>3</v>
      </c>
    </row>
    <row r="24" spans="1:7">
      <c r="A24" s="65" t="s">
        <v>230</v>
      </c>
      <c r="B24" s="66"/>
      <c r="C24" s="67"/>
      <c r="D24" s="68"/>
      <c r="E24" s="69"/>
      <c r="F24" s="70"/>
      <c r="G24" s="71">
        <v>1</v>
      </c>
    </row>
    <row r="25" spans="1:7">
      <c r="A25" s="65" t="s">
        <v>231</v>
      </c>
      <c r="B25" s="66"/>
      <c r="C25" s="67"/>
      <c r="D25" s="68"/>
      <c r="E25" s="69"/>
      <c r="F25" s="70"/>
      <c r="G25" s="71">
        <v>1</v>
      </c>
    </row>
    <row r="26" spans="1:7" ht="30">
      <c r="A26" s="65" t="s">
        <v>232</v>
      </c>
      <c r="B26" s="66"/>
      <c r="C26" s="67"/>
      <c r="D26" s="68"/>
      <c r="E26" s="69"/>
      <c r="F26" s="70"/>
      <c r="G26" s="71">
        <v>2</v>
      </c>
    </row>
    <row r="27" spans="1:7" ht="30">
      <c r="A27" s="72" t="s">
        <v>233</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90" t="s">
        <v>55</v>
      </c>
      <c r="I33" s="290"/>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234</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2</cp:revision>
  <dcterms:created xsi:type="dcterms:W3CDTF">2006-09-16T00:00:00Z</dcterms:created>
  <dcterms:modified xsi:type="dcterms:W3CDTF">2021-04-10T04:37:40Z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