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22"/>
  <workbookPr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141" documentId="13_ncr:1_{FA34F46B-4FBD-4D45-A4CE-032486D68F31}" xr6:coauthVersionLast="46" xr6:coauthVersionMax="46" xr10:uidLastSave="{7E25E88C-2C2F-4F88-961C-8EB615B9BAE9}"/>
  <bookViews>
    <workbookView xWindow="28680" yWindow="-120" windowWidth="29040" windowHeight="15840" tabRatio="500" firstSheet="7" activeTab="6" xr2:uid="{00000000-000D-0000-FFFF-FFFF00000000}"/>
  </bookViews>
  <sheets>
    <sheet name="Old Sudoku" sheetId="1" state="hidden" r:id="rId1"/>
    <sheet name="Old Scrabble" sheetId="2" state="hidden" r:id="rId2"/>
    <sheet name="OldSommaire" sheetId="3" state="hidden" r:id="rId3"/>
    <sheet name="Sudoku" sheetId="4" state="hidden" r:id="rId4"/>
    <sheet name="Scrabble" sheetId="5" state="hidden" r:id="rId5"/>
    <sheet name="Sommaire" sheetId="6" r:id="rId6"/>
    <sheet name="Assurance Qualité" sheetId="7" r:id="rId7"/>
    <sheet name="Fonctionnalités" sheetId="8" r:id="rId8"/>
    <sheet name="Curling" sheetId="9" state="hidden" r:id="rId9"/>
  </sheets>
  <calcPr calcId="191028" iterateDelta="1E-4"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16" i="8" l="1"/>
  <c r="B15" i="8"/>
  <c r="B14" i="8"/>
  <c r="B10" i="8"/>
  <c r="B8" i="8"/>
  <c r="B17" i="8"/>
  <c r="B11" i="8"/>
  <c r="B13" i="8"/>
  <c r="B12" i="8"/>
  <c r="D5" i="6"/>
  <c r="D6" i="6"/>
  <c r="F51" i="9"/>
  <c r="E51" i="9"/>
  <c r="D51" i="9"/>
  <c r="C51" i="9"/>
  <c r="B51" i="9"/>
  <c r="F44" i="9"/>
  <c r="E44" i="9"/>
  <c r="D44" i="9"/>
  <c r="C44" i="9"/>
  <c r="B44" i="9"/>
  <c r="F43" i="9"/>
  <c r="F47" i="9" s="1"/>
  <c r="E43" i="9"/>
  <c r="E47" i="9" s="1"/>
  <c r="D43" i="9"/>
  <c r="D47" i="9" s="1"/>
  <c r="C43" i="9"/>
  <c r="C47" i="9" s="1"/>
  <c r="B43" i="9"/>
  <c r="B47" i="9" s="1"/>
  <c r="F29" i="9"/>
  <c r="F31" i="9" s="1"/>
  <c r="F50" i="9" s="1"/>
  <c r="H8" i="3" s="1"/>
  <c r="E29" i="9"/>
  <c r="E31" i="9" s="1"/>
  <c r="D29" i="9"/>
  <c r="D31" i="9" s="1"/>
  <c r="D50" i="9" s="1"/>
  <c r="H6" i="3" s="1"/>
  <c r="C29" i="9"/>
  <c r="C31" i="9" s="1"/>
  <c r="C50" i="9" s="1"/>
  <c r="H5" i="3" s="1"/>
  <c r="B29" i="9"/>
  <c r="B31" i="9" s="1"/>
  <c r="B50" i="9" s="1"/>
  <c r="H4" i="3" s="1"/>
  <c r="F28" i="9"/>
  <c r="E28" i="9"/>
  <c r="D28" i="9"/>
  <c r="C28" i="9"/>
  <c r="B28" i="9"/>
  <c r="D52" i="8"/>
  <c r="E51" i="8"/>
  <c r="E50" i="8"/>
  <c r="E49" i="8"/>
  <c r="E48" i="8"/>
  <c r="E47" i="8"/>
  <c r="E46" i="8"/>
  <c r="E45" i="8"/>
  <c r="E52" i="8" s="1"/>
  <c r="B6" i="6" s="1"/>
  <c r="E44" i="8"/>
  <c r="E43" i="8"/>
  <c r="E42" i="8"/>
  <c r="D35" i="8"/>
  <c r="E34" i="8"/>
  <c r="E33" i="8"/>
  <c r="E32" i="8"/>
  <c r="E31" i="8"/>
  <c r="E30" i="8"/>
  <c r="E29" i="8"/>
  <c r="E28" i="8"/>
  <c r="E27" i="8"/>
  <c r="E26" i="8"/>
  <c r="E25" i="8"/>
  <c r="E24" i="8"/>
  <c r="E35" i="8" s="1"/>
  <c r="B5" i="6" s="1"/>
  <c r="D18" i="8"/>
  <c r="E17" i="8"/>
  <c r="E16" i="8"/>
  <c r="E15" i="8"/>
  <c r="E14" i="8"/>
  <c r="E13" i="8"/>
  <c r="E12" i="8"/>
  <c r="E11" i="8"/>
  <c r="E10" i="8"/>
  <c r="E9" i="8"/>
  <c r="E8" i="8"/>
  <c r="G57" i="7"/>
  <c r="F57" i="7"/>
  <c r="E57" i="7"/>
  <c r="D57" i="7"/>
  <c r="C57" i="7"/>
  <c r="B57" i="7"/>
  <c r="G50" i="7"/>
  <c r="F50" i="7"/>
  <c r="E50" i="7"/>
  <c r="D50" i="7"/>
  <c r="C50" i="7"/>
  <c r="B50" i="7"/>
  <c r="G37" i="7"/>
  <c r="F37" i="7"/>
  <c r="E37" i="7"/>
  <c r="D37" i="7"/>
  <c r="C37" i="7"/>
  <c r="B37" i="7"/>
  <c r="G31" i="7"/>
  <c r="F31" i="7"/>
  <c r="E31" i="7"/>
  <c r="D31" i="7"/>
  <c r="C31" i="7"/>
  <c r="B31" i="7"/>
  <c r="G25" i="7"/>
  <c r="F25" i="7"/>
  <c r="E25" i="7"/>
  <c r="D25" i="7"/>
  <c r="C25" i="7"/>
  <c r="B25" i="7"/>
  <c r="G20" i="7"/>
  <c r="G59" i="7" s="1"/>
  <c r="F20" i="7"/>
  <c r="E20" i="7"/>
  <c r="D20" i="7"/>
  <c r="C20" i="7"/>
  <c r="C59" i="7" s="1"/>
  <c r="B20" i="7"/>
  <c r="G13" i="7"/>
  <c r="F13" i="7"/>
  <c r="F59" i="7" s="1"/>
  <c r="F60" i="7" s="1"/>
  <c r="C6" i="6" s="1"/>
  <c r="E13" i="7"/>
  <c r="E59" i="7" s="1"/>
  <c r="D13" i="7"/>
  <c r="D59" i="7" s="1"/>
  <c r="C13" i="7"/>
  <c r="B13" i="7"/>
  <c r="B59" i="7" s="1"/>
  <c r="B60" i="7" s="1"/>
  <c r="C4" i="6" s="1"/>
  <c r="G7" i="6"/>
  <c r="F49" i="5"/>
  <c r="E49" i="5"/>
  <c r="D49" i="5"/>
  <c r="C49" i="5"/>
  <c r="B49" i="5"/>
  <c r="E45" i="5"/>
  <c r="F42" i="5"/>
  <c r="E42" i="5"/>
  <c r="D42" i="5"/>
  <c r="C42" i="5"/>
  <c r="B42" i="5"/>
  <c r="F41" i="5"/>
  <c r="F45" i="5" s="1"/>
  <c r="E41" i="5"/>
  <c r="D41" i="5"/>
  <c r="D45" i="5" s="1"/>
  <c r="C41" i="5"/>
  <c r="C45" i="5" s="1"/>
  <c r="B41" i="5"/>
  <c r="B45" i="5" s="1"/>
  <c r="D29" i="5"/>
  <c r="F27" i="5"/>
  <c r="F29" i="5" s="1"/>
  <c r="F48" i="5" s="1"/>
  <c r="F8" i="3" s="1"/>
  <c r="E27" i="5"/>
  <c r="E29" i="5" s="1"/>
  <c r="E48" i="5" s="1"/>
  <c r="F7" i="3" s="1"/>
  <c r="D27" i="5"/>
  <c r="C27" i="5"/>
  <c r="C29" i="5" s="1"/>
  <c r="B27" i="5"/>
  <c r="B29" i="5" s="1"/>
  <c r="B48" i="5" s="1"/>
  <c r="F4" i="3" s="1"/>
  <c r="F26" i="5"/>
  <c r="E26" i="5"/>
  <c r="D26" i="5"/>
  <c r="C26" i="5"/>
  <c r="B26" i="5"/>
  <c r="F45" i="4"/>
  <c r="E45" i="4"/>
  <c r="D45" i="4"/>
  <c r="C45" i="4"/>
  <c r="B45" i="4"/>
  <c r="E41" i="4"/>
  <c r="F38" i="4"/>
  <c r="E38" i="4"/>
  <c r="D38" i="4"/>
  <c r="C38" i="4"/>
  <c r="B38" i="4"/>
  <c r="F37" i="4"/>
  <c r="F41" i="4" s="1"/>
  <c r="E37" i="4"/>
  <c r="D37" i="4"/>
  <c r="D41" i="4" s="1"/>
  <c r="C37" i="4"/>
  <c r="C41" i="4" s="1"/>
  <c r="B37" i="4"/>
  <c r="B41" i="4" s="1"/>
  <c r="D25" i="4"/>
  <c r="D44" i="4" s="1"/>
  <c r="D6" i="3" s="1"/>
  <c r="F23" i="4"/>
  <c r="F25" i="4" s="1"/>
  <c r="E23" i="4"/>
  <c r="E25" i="4" s="1"/>
  <c r="E44" i="4" s="1"/>
  <c r="D7" i="3" s="1"/>
  <c r="D23" i="4"/>
  <c r="C23" i="4"/>
  <c r="C25" i="4" s="1"/>
  <c r="C44" i="4" s="1"/>
  <c r="D5" i="3" s="1"/>
  <c r="B23" i="4"/>
  <c r="B25" i="4" s="1"/>
  <c r="F22" i="4"/>
  <c r="E22" i="4"/>
  <c r="D22" i="4"/>
  <c r="C22" i="4"/>
  <c r="B22" i="4"/>
  <c r="K8" i="3"/>
  <c r="K7" i="3"/>
  <c r="K6" i="3"/>
  <c r="K5" i="3"/>
  <c r="K4" i="3"/>
  <c r="D26" i="2"/>
  <c r="C26" i="2"/>
  <c r="B26" i="2"/>
  <c r="D25" i="2"/>
  <c r="C25" i="2"/>
  <c r="B25" i="2"/>
  <c r="D22" i="1"/>
  <c r="C22" i="1"/>
  <c r="B22" i="1"/>
  <c r="D21" i="1"/>
  <c r="C21" i="1"/>
  <c r="B21" i="1"/>
  <c r="E18" i="8" l="1"/>
  <c r="B4" i="6" s="1"/>
  <c r="B44" i="4"/>
  <c r="D4" i="3" s="1"/>
  <c r="I4" i="3" s="1"/>
  <c r="J4" i="3" s="1"/>
  <c r="F44" i="4"/>
  <c r="D8" i="3" s="1"/>
  <c r="I8" i="3" s="1"/>
  <c r="J8" i="3" s="1"/>
  <c r="C48" i="5"/>
  <c r="F5" i="3" s="1"/>
  <c r="D48" i="5"/>
  <c r="F6" i="3" s="1"/>
  <c r="I6" i="3" s="1"/>
  <c r="J6" i="3" s="1"/>
  <c r="D60" i="7"/>
  <c r="C5" i="6" s="1"/>
  <c r="G5" i="6" s="1"/>
  <c r="I5" i="3"/>
  <c r="J5" i="3" s="1"/>
  <c r="G6" i="6"/>
  <c r="E50" i="9"/>
  <c r="H7" i="3" s="1"/>
  <c r="I7" i="3" s="1"/>
  <c r="J7" i="3" s="1"/>
  <c r="D4" i="6" l="1"/>
  <c r="G4" i="6" s="1"/>
</calcChain>
</file>

<file path=xl/sharedStrings.xml><?xml version="1.0" encoding="utf-8"?>
<sst xmlns="http://schemas.openxmlformats.org/spreadsheetml/2006/main" count="406" uniqueCount="213">
  <si>
    <t>Sprint 1</t>
  </si>
  <si>
    <t>Sprint 2</t>
  </si>
  <si>
    <t>Sprint 3</t>
  </si>
  <si>
    <t>Poids</t>
  </si>
  <si>
    <t>Gestion de la file</t>
  </si>
  <si>
    <t>Service REST pour GET un Sudoku</t>
  </si>
  <si>
    <t>Affichage de sudoku sur le client avec niveau de difficulté</t>
  </si>
  <si>
    <t>Vérification de la validité d’un sudoku</t>
  </si>
  <si>
    <t>Génération de sudokus faciles</t>
  </si>
  <si>
    <t>Génération de sudokus difficiles</t>
  </si>
  <si>
    <t>Vérification immédiate de la validité d’un sudoku sur le client à chaque nouveau numéro entré</t>
  </si>
  <si>
    <t>Réinitialiser une partie</t>
  </si>
  <si>
    <t>Choisir un nom de joueur valide pour toute la session</t>
  </si>
  <si>
    <t>Demander un nouveau sudoku selon un niveau de difficulté spécifié</t>
  </si>
  <si>
    <t>Implémenter un chronomètre pour calculer la durée d’une partie</t>
  </si>
  <si>
    <t>Ajout et suppression de numéro dans une case du sudoku</t>
  </si>
  <si>
    <t>Indication de la dernière case sélectionnée</t>
  </si>
  <si>
    <t>Sélection d’un case par les touches du clavier</t>
  </si>
  <si>
    <t>Afficher message de félicitations pour une grille correctement remplie</t>
  </si>
  <si>
    <t>Possibilité de masquer le chronomètre</t>
  </si>
  <si>
    <t>Panneau de contrôle</t>
  </si>
  <si>
    <t>Tableau de bord</t>
  </si>
  <si>
    <t>Points obtenus pour le sprint</t>
  </si>
  <si>
    <t>Points choisis pour le sprint</t>
  </si>
  <si>
    <t>Développement d’une interface minimale: plateau de jeu, chavalet, boite de communication, panneau informatif</t>
  </si>
  <si>
    <t>Trois types de parties: à un, deux ou trois jouers</t>
  </si>
  <si>
    <t>Jumelage automatique des joueurs</t>
  </si>
  <si>
    <t>Message d’attente tant que le nombre de joueurs pour une partie n’est pas atteint</t>
  </si>
  <si>
    <t>Possibilité d’annuler la participation à une partie</t>
  </si>
  <si>
    <t>À la fin d’une partie, le joueur reste dans la vue du jeu tant qu’il ne demande pas d’en sortir</t>
  </si>
  <si>
    <t>Pouvoir créer autant de parties de Scrabble en parallèle que nécessaire (selon le nombre de joueurs inscrits)</t>
  </si>
  <si>
    <t>Clavarder avec les autres membres du groupe d'utilisateurs en attente.</t>
  </si>
  <si>
    <t>Gérer l'alternance entre les panneaux actifs</t>
  </si>
  <si>
    <t>Gestion des tours de jeu</t>
  </si>
  <si>
    <t>Valider du mot choisi par le joueur à son tour (tenant compte du placement des lettres sur le plateau)</t>
  </si>
  <si>
    <t>Implémentation des règles pour le calcul de pointage</t>
  </si>
  <si>
    <t>Limitation en temps des tours de jeu</t>
  </si>
  <si>
    <t>Échange de lettres</t>
  </si>
  <si>
    <t>Gestion de la réserve de lettres</t>
  </si>
  <si>
    <t>Gestion des abandons en cours de jeu</t>
  </si>
  <si>
    <t>Manipulation des lettres sur le chevalet</t>
  </si>
  <si>
    <t>Communication avec le serveur, notamment pour effectuer les actions à chaque tour</t>
  </si>
  <si>
    <t>Gestion de la fin de partie, avec message de félicitation</t>
  </si>
  <si>
    <t>Menu d'aide</t>
  </si>
  <si>
    <t>Actualisation du panneau informatif</t>
  </si>
  <si>
    <t>Sudoku</t>
  </si>
  <si>
    <t>Scrabble</t>
  </si>
  <si>
    <t>Curling</t>
  </si>
  <si>
    <t>Note</t>
  </si>
  <si>
    <t>Sprint 4</t>
  </si>
  <si>
    <t>Ev. F.</t>
  </si>
  <si>
    <t>Fonctionnalités</t>
  </si>
  <si>
    <t>Numéro de révision (SHA)</t>
  </si>
  <si>
    <t>Score pour les fonctionnalités</t>
  </si>
  <si>
    <t>Assurance Qualité</t>
  </si>
  <si>
    <t>Poids associé</t>
  </si>
  <si>
    <t>Contient des tests ?</t>
  </si>
  <si>
    <t>Oui</t>
  </si>
  <si>
    <t>Avec test</t>
  </si>
  <si>
    <t>Sans test</t>
  </si>
  <si>
    <t>Tous les critères du TSlint doivent être respectés</t>
  </si>
  <si>
    <t>Aucune méthode trop longue (une méthode ne doit assumer qu'une seule tâche)</t>
  </si>
  <si>
    <t>Les classes ne doivent pas contenir trop d'attributs ni trop de méthodes (une classe ne doit avoir qu'une seule responsabilité)</t>
  </si>
  <si>
    <t>Le moins de paramètres possible dans les appels de méthodes</t>
  </si>
  <si>
    <t>Usage approprié des commentaires (il faut en mettre lorsque nécessaire, et seulement lorsque nécessaire)</t>
  </si>
  <si>
    <t>Il faut utiliser des noms pertinents pour les variables, les fonctions et les classes</t>
  </si>
  <si>
    <t>Il faut être cohérent dans la manière de coder</t>
  </si>
  <si>
    <t>Qualité des tests / Qualité du code</t>
  </si>
  <si>
    <t>Total accumulé</t>
  </si>
  <si>
    <t>Total possible</t>
  </si>
  <si>
    <t>Score pour l'assurance qualité</t>
  </si>
  <si>
    <t>Score du Sudoku</t>
  </si>
  <si>
    <t>Nombre de fonctionnalités choisies</t>
  </si>
  <si>
    <t>Score du Scrabble</t>
  </si>
  <si>
    <t>Fonct.</t>
  </si>
  <si>
    <t>A.Q</t>
  </si>
  <si>
    <t>Total</t>
  </si>
  <si>
    <t>Heures de retard</t>
  </si>
  <si>
    <t>Note Pondérée</t>
  </si>
  <si>
    <t>UX</t>
  </si>
  <si>
    <t>Grille de correction Projet 2</t>
  </si>
  <si>
    <t>Critère</t>
  </si>
  <si>
    <t>Commentaires</t>
  </si>
  <si>
    <t>Qualité des classes</t>
  </si>
  <si>
    <t>Nicolas Verbaere</t>
  </si>
  <si>
    <t>La classe n'a qu'une responsabilitée et elle est non triviale.</t>
  </si>
  <si>
    <t>Le nom de la classe est approprié. _x005F_x000D_
Utilisation appropriée des suffixes ({..}Component,{..}Controller, {..}Service, etc.). _x005F_x000D_
Le format à utiliser est le PascalCase</t>
  </si>
  <si>
    <t>La classe ne comporte pas d'attributs inutiles (incluant des getter/setter inutiles). 
Les attributs ne représentent que des états de la classe. 
Un attribut utilisé seulement dans les tests ne devrait pas exister.</t>
  </si>
  <si>
    <t>la foction setMax() de slidebar-line.component.ts et sidebar-pencil.component.ts</t>
  </si>
  <si>
    <t>La classe minimise l'accessibilité des membres (public/private/protected)</t>
  </si>
  <si>
    <t>Vos viewChilds sont pas private.</t>
  </si>
  <si>
    <t>Les valeurs par défaut des attributs de la classe sont initialisés de manière consistante (soit dans le constructeur partout, soit à la définition)</t>
  </si>
  <si>
    <t>certains fichiers n'ont pas la meme regle, comme slidebar.component.ts, elipse-service.ts...</t>
  </si>
  <si>
    <t>Total de la catégorie</t>
  </si>
  <si>
    <t>Qualité des fonctions</t>
  </si>
  <si>
    <t>NV</t>
  </si>
  <si>
    <t>Les noms des fonctions sont précis et décrivent les tâches voulues. 
Le format à utiliser doit être uniforme dans tous les fichiers (camelCase, PascalCase, ...)</t>
  </si>
  <si>
    <t xml:space="preserve">Chaque fonction n'a qu'une seule utilité, elle ne peut pas être fragmentée en plusieurs fonctions et elle est facilement lisible. </t>
  </si>
  <si>
    <t>Les fonctions minimisent les paramètres en entrée (pas plus de trois).
Utilisation d'interfaces ou de classe pour des paramètres pouvant être regroupé logiquement.</t>
  </si>
  <si>
    <t>Les fonctions sont pures lorsque possible. Les effets secondaires sont minimisés</t>
  </si>
  <si>
    <t>Tous les paramètres de fonction sont utilisés</t>
  </si>
  <si>
    <t>la foction setMax() de slidebar-line.component.ts, la fonction handleError de index.service.ts</t>
  </si>
  <si>
    <t>Exceptions</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</si>
  <si>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</si>
  <si>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Toute fonction doit gérer les valeurs limites de leurs paramètres</t>
  </si>
  <si>
    <t>Tout code asynchrone (Promise, Observable ou Event) doit être géré adéquatement.</t>
  </si>
  <si>
    <t>Variables</t>
  </si>
  <si>
    <t>Les constantes sont regroupées en groupes logiques. Des variables d'environnement sont utilisées plutôt que des constantes pour les valeurs en lien avec l'environnement de déploiement (par exemple, SERVER_URL).</t>
  </si>
  <si>
    <t>Certaines constantes, sont dans les fonctions, d'autres dans des fichiers.</t>
  </si>
  <si>
    <t>Les constantes doivent être utilisées seulement dans un contexte lié à la logique d'affaire. (mauvais exemple: const DEUX = 2, bon exemple : const WAIT_TIME = 5000)</t>
  </si>
  <si>
    <t>L'utilisation d'une variable locale (let ou const) doit être justifiée par son utilisation.</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</si>
  <si>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</si>
  <si>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les variables offset1, offset2, offset3 de drawSlider() de...(color-slider.component.ts)</t>
  </si>
  <si>
    <t>Expression Booléennes</t>
  </si>
  <si>
    <t>Les expression booléennes ne sont pas comparées à true ou false</t>
  </si>
  <si>
    <t>Minimiser la logique booléenne négative (ex: éviter "if (!notFound(...))")</t>
  </si>
  <si>
    <t>Utilisation des opérateurs ternaires dans les bon scénario</t>
  </si>
  <si>
    <t>Pas d'expressions booléennes complexes. 
Des prédicats sont utilisés pour simplifier les conditions complexes</t>
  </si>
  <si>
    <t>setJunctionRadius() de line-service.ts(le if est trop long/peu lisible)</t>
  </si>
  <si>
    <t>Qualité Générale</t>
  </si>
  <si>
    <t>AB</t>
  </si>
  <si>
    <t>Le projet suit une arborescence de fichier uniforme et stucturée (regroupement par objectifs des fichiers et par module). Les fichiers et dossiers doivent respecter le kebab-case.</t>
  </si>
  <si>
    <t>Il y a une séparation entre le code typescript, html et css.</t>
  </si>
  <si>
    <t>Le code est correctement indenté et organisé en groupes logiques.</t>
  </si>
  <si>
    <t>La langue utilisée pour le nom des variables, des classes et des fonctions doit être uniforme pour tout le code source (les commentaires peuvent différer de la langue du code source mais doivent tout de même rester uniformes)</t>
  </si>
  <si>
    <t>Les commentaires sont pertinents</t>
  </si>
  <si>
    <t>Le programme utilise des enums lorsqu'elles sont nécessaires</t>
  </si>
  <si>
    <t>Les objets javascript ne sont pas utilisés, des classes ou des interfaces sont utilisés</t>
  </si>
  <si>
    <t>Il n'y a pas de duplication de code.</t>
  </si>
  <si>
    <t>Aucune erreur TSLint non justifiée. (Des commentaires TODO sont acceptables). (25% de la note sera retirée par type d'erreur présente)
L'utilisation raisonnable de tslint:disable est tolérée dans les fichiers spec.ts.</t>
  </si>
  <si>
    <t>Les structures conditionnelles réduisent l'imbrication lorsque possible (reduce nesting).</t>
  </si>
  <si>
    <t>ellipse-service.ts, rectangle.service.ts, NV:color-slider.component.ts(onMousMove()), rgb-selector.component.ts...</t>
  </si>
  <si>
    <t>Le logiciel a une performance acceptable.</t>
  </si>
  <si>
    <t>Gestion de Versions</t>
  </si>
  <si>
    <t>La branche de production possède le bon TAG pour les remises de sprint (sprint1, sprint2, sprint3)</t>
  </si>
  <si>
    <t>Chaque commit concerne une seule "issue" et les messages sont pertinents et suffisamment descriptifs pour chaque commit</t>
  </si>
  <si>
    <t>Le repo git ne contient pas de branches mortes (stale branches).</t>
  </si>
  <si>
    <t>Beaucoup de branches mortes</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</si>
  <si>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</si>
  <si>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Très peu d'approbations, issues pas fermées</t>
  </si>
  <si>
    <t>Le repo git ne contient que les fichiers nécessaires. (pas de dossier node_modules ou coverage. Les fichiers package-lock.json et package.json ne se retrouvent que les dossiers client et server)</t>
  </si>
  <si>
    <t xml:space="preserve">Total </t>
  </si>
  <si>
    <t>Note assurance qualité</t>
  </si>
  <si>
    <t>SS</t>
  </si>
  <si>
    <t>Fonctionnalité</t>
  </si>
  <si>
    <t>Testé</t>
  </si>
  <si>
    <t>Note finale</t>
  </si>
  <si>
    <t>Outil-Ligne</t>
  </si>
  <si>
    <t>1. Quand on ferme la ligne avec un double clic proche du point initial, un point non souhaitable temporaire apparait (-1) 2. BACKSPACE et ESCAPE mal gérés  (-4) 3. Quand j'augmente l'épaisseur de la ligne, des points de jonctions non souhaitables apparaissent  (-1)  4.  Quand je clique sur jonctions activé, les jonctions qui devraient apparaître ne sont pas là  (-1)  5.  Quand je bouge la souris avec SHIFT enfoncé, l'alignement n'est pas là (-2)</t>
  </si>
  <si>
    <t>Point d'entrée dans l'application</t>
  </si>
  <si>
    <t>Surface de dessin</t>
  </si>
  <si>
    <t xml:space="preserve">1. Votre canvas ne fait pas une taille minimale de 250x250, mais 296x250. Une partie du canvas est en dessous de la sidebar. </t>
  </si>
  <si>
    <t>Vue de dessin</t>
  </si>
  <si>
    <t>Requis non respecté : Le coin supérieur gauche de la surface de dessin est ancrée au coin supérieur gauche de la zone de travail. votre canvas a une partie en dessous de la sidebar. Aussi le bouton Creer nouveau dessin ne fonctionne pas</t>
  </si>
  <si>
    <t>Créer un nouveau dessin</t>
  </si>
  <si>
    <t>1. Quand je fais un clic avec un rectangle/ellipse, je recois un avertissement mais le dessin est vide 2. Requis non respecté La taille initiale de la surface de dessin est la moité de la zone de travail au moment de la création. 3. Requis non respecté La taille minimale de la surface de dessin est de 250 x 250 pixels.</t>
  </si>
  <si>
    <t>Outil-Efface</t>
  </si>
  <si>
    <t>1. il ne devrait pas y avoir un curseur en plus du carré  2. exception quand je sors et rentre  dans le canvas avec la souris enfoncé  3.  Quand  je sors et rentre rapidement en effacant Le trait d'effacement n'est pas continu</t>
  </si>
  <si>
    <t>Outil-Couleur</t>
  </si>
  <si>
    <t xml:space="preserve">1. Requis non respecté : Un changement d'opacité ne compte pas comme un changement de couleur pour les 10 couleurs utilisées.  2. Quand je fais une couleur d'opacité 0.5 pour la secondaire, puis je fais la même couleur d'opacité 1 pour la couleur primaire, et que je clique gauche sur la couleur récente d'opacité 1, la couleur secondaire reste à 0.5 d'opacité 3. </t>
  </si>
  <si>
    <t>Outil-Ellipse</t>
  </si>
  <si>
    <t>Outil-Rectangle</t>
  </si>
  <si>
    <t>Outil-Crayon</t>
  </si>
  <si>
    <t>Quand  je sors et rentre rapidement en étant toujours en train de dessiner Le trait n'est pas continu</t>
  </si>
  <si>
    <t>Note finale pour le sprint</t>
  </si>
  <si>
    <t>Crash</t>
  </si>
  <si>
    <t>Ne build pas</t>
  </si>
  <si>
    <t>Outil - Aérosol</t>
  </si>
  <si>
    <t>Outil- Sélection par rectangle et ellipse</t>
  </si>
  <si>
    <t>Outil-Polygone</t>
  </si>
  <si>
    <t>Outi-Pipette</t>
  </si>
  <si>
    <t>Exporter le dessin</t>
  </si>
  <si>
    <t>Déplacement d'une sélection</t>
  </si>
  <si>
    <t>Filtrage par étiquettes</t>
  </si>
  <si>
    <t>Base de données</t>
  </si>
  <si>
    <t>Carrousel de dessins</t>
  </si>
  <si>
    <t>Sauvegarder le dessin sur serveur</t>
  </si>
  <si>
    <t>Annuler-Refaire</t>
  </si>
  <si>
    <t>Anciennes fonctionnalités brisées</t>
  </si>
  <si>
    <t>Outil - Sélection par lasso</t>
  </si>
  <si>
    <t>Outil - Sceau de peinture</t>
  </si>
  <si>
    <t>Outil - Étampe</t>
  </si>
  <si>
    <t>Outil - Texte</t>
  </si>
  <si>
    <t>Manipulations de sélections et presse-papier</t>
  </si>
  <si>
    <t>Redimensionnement d'une sélection</t>
  </si>
  <si>
    <t>Téléversement sur Imgur</t>
  </si>
  <si>
    <t>Sauvegarde automatique et Continuer Dessin</t>
  </si>
  <si>
    <t>Grille</t>
  </si>
  <si>
    <t>Magnétisme</t>
  </si>
  <si>
    <t>Implémentation d’un joueur virtuel avec deux niveaux: facile et difficile</t>
  </si>
  <si>
    <t>Démarrer une nouvelle partie selon le niveau de difficulté spécifié</t>
  </si>
  <si>
    <t>Développement de la fenêtre de jeu</t>
  </si>
  <si>
    <t>Deux points de vue sur la scène: vue de dessus et vue en plongée</t>
  </si>
  <si>
    <t>La caméra doit suivre la pierre</t>
  </si>
  <si>
    <t>Possibilité de changer de caméra en tout temps</t>
  </si>
  <si>
    <t>Positionnement de la caméra au début d’un tour</t>
  </si>
  <si>
    <t>Affichage des informations sur la partie</t>
  </si>
  <si>
    <t>Implémentation du déroulement des trois manches d’une partie</t>
  </si>
  <si>
    <t>Lancer de la pierre: spin,</t>
  </si>
  <si>
    <t>Balayage de la surface de la glace</t>
  </si>
  <si>
    <t>Pierre en situation de hors-jeu</t>
  </si>
  <si>
    <t>Collision de pierres</t>
  </si>
  <si>
    <t>Illumination des pierres en position de donner des points</t>
  </si>
  <si>
    <t>Abandon d’une partie</t>
  </si>
  <si>
    <t>Pointage à la fin d’une manche</t>
  </si>
  <si>
    <t>Gestion de la fin de partie, avec animation en cas de victoire et affichage des meilleurs scores</t>
  </si>
  <si>
    <t>Ajout au tableau des meilleurs score</t>
  </si>
  <si>
    <t>Physique du jeu: spin, vitesse, friction, collision, etc.</t>
  </si>
  <si>
    <t>Chargement de modèles 3D sur la scène.</t>
  </si>
  <si>
    <t>Gestion des raccourcis clavier.</t>
  </si>
  <si>
    <t>Implémentation d'une Skybox réaliste et appropriée.</t>
  </si>
  <si>
    <t>Implémentation des sources d'éclairage et de leur effet.</t>
  </si>
  <si>
    <t>Score du Curling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</si>
</sst>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rgb="FF000000"/>
      <name val="Calibri"/>
      <family val="2"/>
      <charset val="1"/>
    </font>
    <font>
      <sz val="11"/>
      <color rgb="FFFFFFFF"/>
      <name val="Calibri"/>
      <family val="2"/>
      <charset val="1"/>
    </font>
    <font>
      <b/>
      <sz val="11"/>
      <color rgb="FF000000"/>
      <name val="Calibri"/>
      <charset val="1"/>
    </font>
    <font>
      <b/>
      <sz val="11"/>
      <color rgb="FFFFFFFF"/>
      <name val="Calibri"/>
      <charset val="1"/>
    </font>
    <font>
      <i/>
      <sz val="11"/>
      <color rgb="FF000000"/>
      <name val="Calibri"/>
      <charset val="1"/>
    </font>
    <font>
      <sz val="11"/>
      <color rgb="FF000000"/>
      <name val="Calibri"/>
      <charset val="1"/>
    </font>
    <font>
      <sz val="11"/>
      <color rgb="FFFFFFFF"/>
      <name val="Calibri"/>
      <charset val="1"/>
    </font>
    <font>
      <b/>
      <sz val="11"/>
      <color rgb="FF3F3F3F"/>
      <name val="Calibri"/>
      <charset val="1"/>
    </font>
    <font>
      <b/>
      <sz val="14"/>
      <color rgb="FF000000"/>
      <name val="Calibri"/>
      <family val="2"/>
      <charset val="1"/>
    </font>
    <font>
      <b/>
      <sz val="14"/>
      <color rgb="FFFFFFFF"/>
      <name val="Calibri"/>
      <family val="2"/>
      <charset val="1"/>
    </font>
    <font>
      <b/>
      <sz val="14"/>
      <color rgb="FF000000"/>
      <name val="Calibri"/>
      <charset val="1"/>
    </font>
    <font>
      <b/>
      <sz val="18"/>
      <color rgb="FF000000"/>
      <name val="Calibri"/>
      <charset val="1"/>
    </font>
    <font>
      <sz val="18"/>
      <color rgb="FF000000"/>
      <name val="Calibri"/>
      <charset val="1"/>
    </font>
    <font>
      <sz val="11"/>
      <color rgb="FF000000"/>
      <name val="Calibri"/>
      <family val="2"/>
      <charset val="1"/>
    </font>
  </fonts>
  <fills count="21">
    <fill>
      <patternFill patternType="none"/>
    </fill>
    <fill>
      <patternFill patternType="gray125"/>
    </fill>
    <fill>
      <patternFill patternType="solid">
        <fgColor rgb="FFF79646"/>
        <bgColor rgb="FFFF8080"/>
      </patternFill>
    </fill>
    <fill>
      <patternFill patternType="solid">
        <fgColor rgb="FFF2F2F2"/>
        <bgColor rgb="FFFFFFFF"/>
      </patternFill>
    </fill>
    <fill>
      <patternFill patternType="solid">
        <fgColor rgb="FFB4C7E7"/>
        <bgColor rgb="FFB9CDE5"/>
      </patternFill>
    </fill>
    <fill>
      <patternFill patternType="solid">
        <fgColor rgb="FFF8CBAD"/>
        <bgColor rgb="FFE6B9B8"/>
      </patternFill>
    </fill>
    <fill>
      <patternFill patternType="solid">
        <fgColor rgb="FFDBDBDB"/>
        <bgColor rgb="FFD6DCE5"/>
      </patternFill>
    </fill>
    <fill>
      <patternFill patternType="solid">
        <fgColor rgb="FF9BBB59"/>
        <bgColor rgb="FF969696"/>
      </patternFill>
    </fill>
    <fill>
      <patternFill patternType="solid">
        <fgColor rgb="FFFFC000"/>
        <bgColor rgb="FFF79646"/>
      </patternFill>
    </fill>
    <fill>
      <patternFill patternType="solid">
        <fgColor rgb="FF8064A2"/>
        <bgColor rgb="FF808080"/>
      </patternFill>
    </fill>
    <fill>
      <patternFill patternType="solid">
        <fgColor rgb="FFB9CDE5"/>
        <bgColor rgb="FFB4C7E7"/>
      </patternFill>
    </fill>
    <fill>
      <patternFill patternType="solid">
        <fgColor rgb="FFE6B9B8"/>
        <bgColor rgb="FFF8CBAD"/>
      </patternFill>
    </fill>
    <fill>
      <patternFill patternType="solid">
        <fgColor rgb="FFD7E4BD"/>
        <bgColor rgb="FFDBDBDB"/>
      </patternFill>
    </fill>
    <fill>
      <patternFill patternType="solid">
        <fgColor rgb="FFCCC1DA"/>
        <bgColor rgb="FFB9CDE5"/>
      </patternFill>
    </fill>
    <fill>
      <patternFill patternType="solid">
        <fgColor rgb="FFE46C0A"/>
        <bgColor rgb="FFF79646"/>
      </patternFill>
    </fill>
    <fill>
      <patternFill patternType="solid">
        <fgColor rgb="FF0070C0"/>
        <bgColor rgb="FF008080"/>
      </patternFill>
    </fill>
    <fill>
      <patternFill patternType="solid">
        <fgColor rgb="FF00B0F0"/>
        <bgColor rgb="FF33CCCC"/>
      </patternFill>
    </fill>
    <fill>
      <patternFill patternType="solid">
        <fgColor rgb="FF548235"/>
        <bgColor rgb="FF339966"/>
      </patternFill>
    </fill>
    <fill>
      <patternFill patternType="solid">
        <fgColor rgb="FF8FAADC"/>
        <bgColor rgb="FF969696"/>
      </patternFill>
    </fill>
    <fill>
      <patternFill patternType="solid">
        <fgColor rgb="FFD6DCE5"/>
        <bgColor rgb="FFDBDBDB"/>
      </patternFill>
    </fill>
    <fill>
      <patternFill patternType="solid">
        <fgColor rgb="FFFFFFFF"/>
        <bgColor rgb="FFF2F2F2"/>
      </patternFill>
    </fill>
  </fills>
  <borders count="99">
    <border>
      <left/>
      <right/>
      <top/>
      <bottom/>
      <diagonal/>
    </border>
    <border>
      <left style="thin">
        <color rgb="FF3F3F3F"/>
      </left>
      <right style="thin">
        <color rgb="FF3F3F3F"/>
      </right>
      <top style="thin">
        <color rgb="FF3F3F3F"/>
      </top>
      <bottom style="thin">
        <color rgb="FF3F3F3F"/>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DashDot">
        <color auto="1"/>
      </right>
      <top style="medium">
        <color auto="1"/>
      </top>
      <bottom/>
      <diagonal/>
    </border>
    <border>
      <left style="mediumDashDot">
        <color auto="1"/>
      </left>
      <right style="mediumDashDot">
        <color auto="1"/>
      </right>
      <top style="medium">
        <color auto="1"/>
      </top>
      <bottom/>
      <diagonal/>
    </border>
    <border>
      <left style="mediumDashDot">
        <color auto="1"/>
      </left>
      <right style="double">
        <color auto="1"/>
      </right>
      <top style="medium">
        <color auto="1"/>
      </top>
      <bottom/>
      <diagonal/>
    </border>
    <border>
      <left style="double">
        <color auto="1"/>
      </left>
      <right style="medium">
        <color auto="1"/>
      </right>
      <top style="medium">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mediumDashDot">
        <color auto="1"/>
      </right>
      <top/>
      <bottom/>
      <diagonal/>
    </border>
    <border>
      <left style="mediumDashDot">
        <color auto="1"/>
      </left>
      <right style="mediumDashDot">
        <color auto="1"/>
      </right>
      <top/>
      <bottom/>
      <diagonal/>
    </border>
    <border>
      <left style="mediumDashDot">
        <color auto="1"/>
      </left>
      <right style="double">
        <color auto="1"/>
      </right>
      <top/>
      <bottom/>
      <diagonal/>
    </border>
    <border>
      <left style="medium">
        <color auto="1"/>
      </left>
      <right style="medium">
        <color auto="1"/>
      </right>
      <top/>
      <bottom style="thin">
        <color auto="1"/>
      </bottom>
      <diagonal/>
    </border>
    <border>
      <left style="medium">
        <color auto="1"/>
      </left>
      <right style="mediumDashDot">
        <color auto="1"/>
      </right>
      <top style="double">
        <color auto="1"/>
      </top>
      <bottom style="thin">
        <color auto="1"/>
      </bottom>
      <diagonal/>
    </border>
    <border>
      <left style="mediumDashDot">
        <color auto="1"/>
      </left>
      <right style="mediumDashDot">
        <color auto="1"/>
      </right>
      <top style="double">
        <color auto="1"/>
      </top>
      <bottom style="thin">
        <color auto="1"/>
      </bottom>
      <diagonal/>
    </border>
    <border>
      <left style="mediumDashDot">
        <color auto="1"/>
      </left>
      <right style="double">
        <color auto="1"/>
      </right>
      <top style="double">
        <color auto="1"/>
      </top>
      <bottom style="thin">
        <color auto="1"/>
      </bottom>
      <diagonal/>
    </border>
    <border>
      <left style="double">
        <color auto="1"/>
      </left>
      <right style="medium">
        <color auto="1"/>
      </right>
      <top style="double">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DashDot">
        <color auto="1"/>
      </right>
      <top style="thin">
        <color auto="1"/>
      </top>
      <bottom style="thin">
        <color auto="1"/>
      </bottom>
      <diagonal/>
    </border>
    <border>
      <left style="mediumDashDot">
        <color auto="1"/>
      </left>
      <right style="mediumDashDot">
        <color auto="1"/>
      </right>
      <top style="thin">
        <color auto="1"/>
      </top>
      <bottom style="thin">
        <color auto="1"/>
      </bottom>
      <diagonal/>
    </border>
    <border>
      <left style="mediumDashDot">
        <color auto="1"/>
      </left>
      <right style="double">
        <color auto="1"/>
      </right>
      <top style="thin">
        <color auto="1"/>
      </top>
      <bottom style="thin">
        <color auto="1"/>
      </bottom>
      <diagonal/>
    </border>
    <border>
      <left style="double">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DashDot">
        <color auto="1"/>
      </right>
      <top style="thin">
        <color auto="1"/>
      </top>
      <bottom/>
      <diagonal/>
    </border>
    <border>
      <left style="mediumDashDot">
        <color auto="1"/>
      </left>
      <right style="mediumDashDot">
        <color auto="1"/>
      </right>
      <top style="thin">
        <color auto="1"/>
      </top>
      <bottom/>
      <diagonal/>
    </border>
    <border>
      <left style="mediumDashDot">
        <color auto="1"/>
      </left>
      <right style="double">
        <color auto="1"/>
      </right>
      <top style="thin">
        <color auto="1"/>
      </top>
      <bottom/>
      <diagonal/>
    </border>
    <border>
      <left style="double">
        <color auto="1"/>
      </left>
      <right style="medium">
        <color auto="1"/>
      </right>
      <top style="thin">
        <color auto="1"/>
      </top>
      <bottom style="medium">
        <color auto="1"/>
      </bottom>
      <diagonal/>
    </border>
    <border>
      <left style="medium">
        <color auto="1"/>
      </left>
      <right style="mediumDashDot">
        <color auto="1"/>
      </right>
      <top style="medium">
        <color auto="1"/>
      </top>
      <bottom style="thin">
        <color auto="1"/>
      </bottom>
      <diagonal/>
    </border>
    <border>
      <left style="mediumDashDot">
        <color auto="1"/>
      </left>
      <right style="mediumDashDot">
        <color auto="1"/>
      </right>
      <top style="medium">
        <color auto="1"/>
      </top>
      <bottom style="thin">
        <color auto="1"/>
      </bottom>
      <diagonal/>
    </border>
    <border>
      <left style="mediumDashDot">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DashDot">
        <color auto="1"/>
      </right>
      <top style="thin">
        <color auto="1"/>
      </top>
      <bottom style="medium">
        <color auto="1"/>
      </bottom>
      <diagonal/>
    </border>
    <border>
      <left style="mediumDashDot">
        <color auto="1"/>
      </left>
      <right style="mediumDashDot">
        <color auto="1"/>
      </right>
      <top style="thin">
        <color auto="1"/>
      </top>
      <bottom style="medium">
        <color auto="1"/>
      </bottom>
      <diagonal/>
    </border>
    <border>
      <left style="mediumDashDot">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Dashed">
        <color auto="1"/>
      </right>
      <top style="medium">
        <color auto="1"/>
      </top>
      <bottom style="medium">
        <color auto="1"/>
      </bottom>
      <diagonal/>
    </border>
    <border>
      <left style="mediumDashed">
        <color auto="1"/>
      </left>
      <right style="mediumDashed">
        <color auto="1"/>
      </right>
      <top style="medium">
        <color auto="1"/>
      </top>
      <bottom style="medium">
        <color auto="1"/>
      </bottom>
      <diagonal/>
    </border>
    <border>
      <left style="mediumDashed">
        <color auto="1"/>
      </left>
      <right style="medium">
        <color auto="1"/>
      </right>
      <top style="medium">
        <color auto="1"/>
      </top>
      <bottom style="medium">
        <color auto="1"/>
      </bottom>
      <diagonal/>
    </border>
    <border>
      <left style="medium">
        <color auto="1"/>
      </left>
      <right style="mediumDashed">
        <color auto="1"/>
      </right>
      <top style="medium">
        <color auto="1"/>
      </top>
      <bottom style="double">
        <color auto="1"/>
      </bottom>
      <diagonal/>
    </border>
    <border>
      <left style="mediumDashed">
        <color auto="1"/>
      </left>
      <right style="mediumDashed">
        <color auto="1"/>
      </right>
      <top style="medium">
        <color auto="1"/>
      </top>
      <bottom style="double">
        <color auto="1"/>
      </bottom>
      <diagonal/>
    </border>
    <border>
      <left style="mediumDashed">
        <color auto="1"/>
      </left>
      <right style="medium">
        <color auto="1"/>
      </right>
      <top style="medium">
        <color auto="1"/>
      </top>
      <bottom style="double">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Dashed">
        <color auto="1"/>
      </right>
      <top/>
      <bottom style="thin">
        <color auto="1"/>
      </bottom>
      <diagonal/>
    </border>
    <border>
      <left style="mediumDashed">
        <color auto="1"/>
      </left>
      <right style="mediumDashed">
        <color auto="1"/>
      </right>
      <top/>
      <bottom style="thin">
        <color auto="1"/>
      </bottom>
      <diagonal/>
    </border>
    <border>
      <left style="mediumDashed">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Dashed">
        <color auto="1"/>
      </right>
      <top style="thin">
        <color auto="1"/>
      </top>
      <bottom style="thin">
        <color auto="1"/>
      </bottom>
      <diagonal/>
    </border>
    <border>
      <left style="mediumDashed">
        <color auto="1"/>
      </left>
      <right style="mediumDashed">
        <color auto="1"/>
      </right>
      <top style="thin">
        <color auto="1"/>
      </top>
      <bottom style="thin">
        <color auto="1"/>
      </bottom>
      <diagonal/>
    </border>
    <border>
      <left style="mediumDashed">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Dashed">
        <color auto="1"/>
      </right>
      <top style="thin">
        <color auto="1"/>
      </top>
      <bottom/>
      <diagonal/>
    </border>
    <border>
      <left style="mediumDashed">
        <color auto="1"/>
      </left>
      <right style="mediumDashed">
        <color auto="1"/>
      </right>
      <top style="thin">
        <color auto="1"/>
      </top>
      <bottom/>
      <diagonal/>
    </border>
    <border>
      <left style="mediumDashed">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Dashed">
        <color auto="1"/>
      </right>
      <top style="medium">
        <color auto="1"/>
      </top>
      <bottom style="medium">
        <color auto="1"/>
      </bottom>
      <diagonal/>
    </border>
    <border>
      <left style="thin">
        <color rgb="FF3F3F3F"/>
      </left>
      <right style="thin">
        <color rgb="FF3F3F3F"/>
      </right>
      <top/>
      <bottom/>
      <diagonal/>
    </border>
    <border>
      <left/>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bottom style="thin">
        <color auto="1"/>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thin">
        <color auto="1"/>
      </bottom>
      <diagonal/>
    </border>
    <border>
      <left/>
      <right/>
      <top/>
      <bottom style="thin">
        <color auto="1"/>
      </bottom>
      <diagonal/>
    </border>
    <border>
      <left style="medium">
        <color auto="1"/>
      </left>
      <right/>
      <top style="thin">
        <color auto="1"/>
      </top>
      <bottom style="thin">
        <color auto="1"/>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style="medium">
        <color auto="1"/>
      </bottom>
      <diagonal/>
    </border>
    <border>
      <left style="thin">
        <color auto="1"/>
      </left>
      <right/>
      <top style="thin">
        <color auto="1"/>
      </top>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right style="thin">
        <color auto="1"/>
      </right>
      <top style="thin">
        <color auto="1"/>
      </top>
      <bottom/>
      <diagonal/>
    </border>
    <border>
      <left/>
      <right style="thin">
        <color auto="1"/>
      </right>
      <top style="thin">
        <color auto="1"/>
      </top>
      <bottom style="medium">
        <color auto="1"/>
      </bottom>
      <diagonal/>
    </border>
  </borders>
  <cellStyleXfs count="3">
    <xf numFmtId="0" fontId="0" fillId="0" borderId="0"/>
    <xf numFmtId="9" fontId="13" fillId="0" borderId="0" applyBorder="0" applyProtection="0"/>
    <xf numFmtId="0" fontId="5" fillId="6" borderId="0" applyBorder="0" applyProtection="0"/>
  </cellStyleXfs>
  <cellXfs count="308">
    <xf numFmtId="0" fontId="0" fillId="0" borderId="0" xfId="0"/>
    <xf numFmtId="0" fontId="0" fillId="0" borderId="0" xfId="0" applyAlignment="1">
      <alignment wrapText="1"/>
    </xf>
    <xf numFmtId="0" fontId="0" fillId="0" borderId="0" xfId="0" applyAlignment="1">
      <alignment horizontal="center"/>
    </xf>
    <xf numFmtId="0" fontId="1" fillId="7" borderId="3" xfId="2" applyFont="1" applyFill="1" applyBorder="1" applyAlignment="1" applyProtection="1">
      <alignment horizontal="center" vertical="center"/>
    </xf>
    <xf numFmtId="0" fontId="1" fillId="8" borderId="3" xfId="2" applyFont="1" applyFill="1" applyBorder="1" applyAlignment="1" applyProtection="1">
      <alignment horizontal="center" vertical="center"/>
    </xf>
    <xf numFmtId="0" fontId="1" fillId="9" borderId="3" xfId="2" applyFont="1" applyFill="1" applyBorder="1" applyAlignment="1" applyProtection="1">
      <alignment horizontal="center" vertical="center"/>
    </xf>
    <xf numFmtId="0" fontId="0" fillId="10" borderId="2" xfId="2" applyFont="1" applyFill="1" applyBorder="1" applyProtection="1"/>
    <xf numFmtId="9" fontId="0" fillId="10" borderId="2" xfId="2" applyNumberFormat="1" applyFont="1" applyFill="1" applyBorder="1" applyProtection="1"/>
    <xf numFmtId="12" fontId="1" fillId="7" borderId="2" xfId="2" applyNumberFormat="1" applyFont="1" applyFill="1" applyBorder="1" applyAlignment="1" applyProtection="1">
      <alignment horizontal="center" vertical="center"/>
    </xf>
    <xf numFmtId="10" fontId="1" fillId="7" borderId="2" xfId="2" applyNumberFormat="1" applyFont="1" applyFill="1" applyBorder="1" applyAlignment="1" applyProtection="1">
      <alignment horizontal="center" vertical="center"/>
    </xf>
    <xf numFmtId="12" fontId="1" fillId="8" borderId="2" xfId="2" applyNumberFormat="1" applyFont="1" applyFill="1" applyBorder="1" applyAlignment="1" applyProtection="1">
      <alignment horizontal="center" vertical="center"/>
    </xf>
    <xf numFmtId="10" fontId="1" fillId="8" borderId="2" xfId="2" applyNumberFormat="1" applyFont="1" applyFill="1" applyBorder="1" applyAlignment="1" applyProtection="1">
      <alignment horizontal="center" vertical="center"/>
    </xf>
    <xf numFmtId="12" fontId="1" fillId="9" borderId="2" xfId="2" applyNumberFormat="1" applyFont="1" applyFill="1" applyBorder="1" applyAlignment="1" applyProtection="1">
      <alignment horizontal="center" vertical="center"/>
    </xf>
    <xf numFmtId="10" fontId="1" fillId="9" borderId="2" xfId="2" applyNumberFormat="1" applyFont="1" applyFill="1" applyBorder="1" applyAlignment="1" applyProtection="1">
      <alignment horizontal="center" vertical="center"/>
    </xf>
    <xf numFmtId="10" fontId="0" fillId="10" borderId="4" xfId="2" applyNumberFormat="1" applyFont="1" applyFill="1" applyBorder="1" applyProtection="1"/>
    <xf numFmtId="10" fontId="0" fillId="10" borderId="5" xfId="2" applyNumberFormat="1" applyFont="1" applyFill="1" applyBorder="1" applyAlignment="1" applyProtection="1">
      <alignment horizontal="right"/>
    </xf>
    <xf numFmtId="0" fontId="0" fillId="11" borderId="3" xfId="2" applyFont="1" applyFill="1" applyBorder="1" applyProtection="1"/>
    <xf numFmtId="9" fontId="0" fillId="11" borderId="3" xfId="2" applyNumberFormat="1" applyFont="1" applyFill="1" applyBorder="1" applyProtection="1"/>
    <xf numFmtId="12" fontId="1" fillId="7" borderId="3" xfId="2" applyNumberFormat="1" applyFont="1" applyFill="1" applyBorder="1" applyAlignment="1" applyProtection="1">
      <alignment horizontal="center" vertical="center"/>
    </xf>
    <xf numFmtId="10" fontId="1" fillId="7" borderId="3" xfId="2" applyNumberFormat="1" applyFont="1" applyFill="1" applyBorder="1" applyAlignment="1" applyProtection="1">
      <alignment horizontal="center" vertical="center"/>
    </xf>
    <xf numFmtId="12" fontId="1" fillId="8" borderId="3" xfId="2" applyNumberFormat="1" applyFont="1" applyFill="1" applyBorder="1" applyAlignment="1" applyProtection="1">
      <alignment horizontal="center" vertical="center"/>
    </xf>
    <xf numFmtId="10" fontId="1" fillId="8" borderId="3" xfId="2" applyNumberFormat="1" applyFont="1" applyFill="1" applyBorder="1" applyAlignment="1" applyProtection="1">
      <alignment horizontal="center" vertical="center"/>
    </xf>
    <xf numFmtId="12" fontId="1" fillId="9" borderId="3" xfId="2" applyNumberFormat="1" applyFont="1" applyFill="1" applyBorder="1" applyAlignment="1" applyProtection="1">
      <alignment horizontal="center" vertical="center"/>
    </xf>
    <xf numFmtId="10" fontId="1" fillId="9" borderId="3" xfId="2" applyNumberFormat="1" applyFont="1" applyFill="1" applyBorder="1" applyAlignment="1" applyProtection="1">
      <alignment horizontal="center" vertical="center"/>
    </xf>
    <xf numFmtId="10" fontId="0" fillId="11" borderId="6" xfId="2" applyNumberFormat="1" applyFont="1" applyFill="1" applyBorder="1" applyProtection="1"/>
    <xf numFmtId="10" fontId="0" fillId="11" borderId="7" xfId="2" applyNumberFormat="1" applyFont="1" applyFill="1" applyBorder="1" applyAlignment="1" applyProtection="1">
      <alignment horizontal="right"/>
    </xf>
    <xf numFmtId="0" fontId="0" fillId="12" borderId="3" xfId="2" applyFont="1" applyFill="1" applyBorder="1" applyProtection="1"/>
    <xf numFmtId="9" fontId="0" fillId="12" borderId="3" xfId="2" applyNumberFormat="1" applyFont="1" applyFill="1" applyBorder="1" applyProtection="1"/>
    <xf numFmtId="9" fontId="1" fillId="7" borderId="3" xfId="2" applyNumberFormat="1" applyFont="1" applyFill="1" applyBorder="1" applyAlignment="1" applyProtection="1">
      <alignment horizontal="center" vertical="center"/>
    </xf>
    <xf numFmtId="9" fontId="1" fillId="8" borderId="3" xfId="2" applyNumberFormat="1" applyFont="1" applyFill="1" applyBorder="1" applyAlignment="1" applyProtection="1">
      <alignment horizontal="center" vertical="center"/>
    </xf>
    <xf numFmtId="9" fontId="1" fillId="9" borderId="3" xfId="2" applyNumberFormat="1" applyFont="1" applyFill="1" applyBorder="1" applyAlignment="1" applyProtection="1">
      <alignment horizontal="center" vertical="center"/>
    </xf>
    <xf numFmtId="10" fontId="0" fillId="12" borderId="6" xfId="2" applyNumberFormat="1" applyFont="1" applyFill="1" applyBorder="1" applyProtection="1"/>
    <xf numFmtId="10" fontId="0" fillId="12" borderId="7" xfId="2" applyNumberFormat="1" applyFont="1" applyFill="1" applyBorder="1" applyAlignment="1" applyProtection="1">
      <alignment horizontal="right"/>
    </xf>
    <xf numFmtId="0" fontId="0" fillId="13" borderId="3" xfId="2" applyFont="1" applyFill="1" applyBorder="1" applyProtection="1"/>
    <xf numFmtId="9" fontId="0" fillId="13" borderId="3" xfId="2" applyNumberFormat="1" applyFont="1" applyFill="1" applyBorder="1" applyProtection="1"/>
    <xf numFmtId="10" fontId="0" fillId="13" borderId="6" xfId="2" applyNumberFormat="1" applyFont="1" applyFill="1" applyBorder="1" applyProtection="1"/>
    <xf numFmtId="10" fontId="0" fillId="13" borderId="7" xfId="2" applyNumberFormat="1" applyFont="1" applyFill="1" applyBorder="1" applyAlignment="1" applyProtection="1">
      <alignment horizontal="right"/>
    </xf>
    <xf numFmtId="0" fontId="1" fillId="2" borderId="8" xfId="2" applyFont="1" applyFill="1" applyBorder="1" applyProtection="1"/>
    <xf numFmtId="9" fontId="1" fillId="7" borderId="8" xfId="2" applyNumberFormat="1" applyFont="1" applyFill="1" applyBorder="1" applyAlignment="1" applyProtection="1">
      <alignment horizontal="center" vertical="center"/>
    </xf>
    <xf numFmtId="10" fontId="1" fillId="7" borderId="8" xfId="2" applyNumberFormat="1" applyFont="1" applyFill="1" applyBorder="1" applyAlignment="1" applyProtection="1">
      <alignment horizontal="center" vertical="center"/>
    </xf>
    <xf numFmtId="9" fontId="1" fillId="8" borderId="8" xfId="2" applyNumberFormat="1" applyFont="1" applyFill="1" applyBorder="1" applyAlignment="1" applyProtection="1">
      <alignment horizontal="center" vertical="center"/>
    </xf>
    <xf numFmtId="10" fontId="1" fillId="8" borderId="8" xfId="2" applyNumberFormat="1" applyFont="1" applyFill="1" applyBorder="1" applyAlignment="1" applyProtection="1">
      <alignment horizontal="center" vertical="center"/>
    </xf>
    <xf numFmtId="9" fontId="1" fillId="9" borderId="8" xfId="2" applyNumberFormat="1" applyFont="1" applyFill="1" applyBorder="1" applyAlignment="1" applyProtection="1">
      <alignment horizontal="center" vertical="center"/>
    </xf>
    <xf numFmtId="10" fontId="1" fillId="9" borderId="8" xfId="2" applyNumberFormat="1" applyFont="1" applyFill="1" applyBorder="1" applyAlignment="1" applyProtection="1">
      <alignment horizontal="center" vertical="center"/>
    </xf>
    <xf numFmtId="10" fontId="1" fillId="2" borderId="9" xfId="2" applyNumberFormat="1" applyFont="1" applyFill="1" applyBorder="1" applyProtection="1"/>
    <xf numFmtId="10" fontId="1" fillId="2" borderId="10" xfId="2" applyNumberFormat="1" applyFont="1" applyFill="1" applyBorder="1" applyAlignment="1" applyProtection="1">
      <alignment horizontal="right"/>
    </xf>
    <xf numFmtId="0" fontId="2" fillId="0" borderId="11" xfId="0" applyFont="1" applyBorder="1" applyAlignment="1">
      <alignment horizontal="center"/>
    </xf>
    <xf numFmtId="0" fontId="2" fillId="10" borderId="12" xfId="2" applyFont="1" applyFill="1" applyBorder="1" applyAlignment="1" applyProtection="1">
      <alignment horizontal="center"/>
    </xf>
    <xf numFmtId="0" fontId="2" fillId="11" borderId="13" xfId="2" applyFont="1" applyFill="1" applyBorder="1" applyAlignment="1" applyProtection="1">
      <alignment horizontal="center"/>
    </xf>
    <xf numFmtId="0" fontId="2" fillId="12" borderId="13" xfId="2" applyFont="1" applyFill="1" applyBorder="1" applyAlignment="1" applyProtection="1">
      <alignment horizontal="center"/>
    </xf>
    <xf numFmtId="0" fontId="2" fillId="13" borderId="13" xfId="2" applyFont="1" applyFill="1" applyBorder="1" applyAlignment="1" applyProtection="1">
      <alignment horizontal="center"/>
    </xf>
    <xf numFmtId="0" fontId="3" fillId="2" borderId="14" xfId="2" applyFont="1" applyFill="1" applyBorder="1" applyAlignment="1" applyProtection="1">
      <alignment horizontal="center"/>
    </xf>
    <xf numFmtId="0" fontId="0" fillId="0" borderId="16" xfId="0" applyFont="1" applyBorder="1" applyAlignment="1">
      <alignment horizontal="right"/>
    </xf>
    <xf numFmtId="0" fontId="0" fillId="10" borderId="17" xfId="2" applyFont="1" applyFill="1" applyBorder="1" applyProtection="1"/>
    <xf numFmtId="0" fontId="0" fillId="11" borderId="18" xfId="2" applyFont="1" applyFill="1" applyBorder="1" applyProtection="1"/>
    <xf numFmtId="0" fontId="0" fillId="12" borderId="18" xfId="2" applyFont="1" applyFill="1" applyBorder="1" applyProtection="1"/>
    <xf numFmtId="0" fontId="0" fillId="13" borderId="18" xfId="2" applyFont="1" applyFill="1" applyBorder="1" applyProtection="1"/>
    <xf numFmtId="0" fontId="1" fillId="2" borderId="19" xfId="2" applyFont="1" applyFill="1" applyBorder="1" applyProtection="1"/>
    <xf numFmtId="0" fontId="4" fillId="0" borderId="20" xfId="0" applyFont="1" applyBorder="1" applyAlignment="1">
      <alignment wrapText="1"/>
    </xf>
    <xf numFmtId="9" fontId="0" fillId="10" borderId="21" xfId="2" applyNumberFormat="1" applyFont="1" applyFill="1" applyBorder="1" applyAlignment="1" applyProtection="1">
      <alignment horizontal="center" vertical="center"/>
    </xf>
    <xf numFmtId="9" fontId="0" fillId="11" borderId="22" xfId="2" applyNumberFormat="1" applyFont="1" applyFill="1" applyBorder="1" applyAlignment="1" applyProtection="1">
      <alignment horizontal="center" vertical="center"/>
    </xf>
    <xf numFmtId="9" fontId="0" fillId="12" borderId="22" xfId="2" applyNumberFormat="1" applyFont="1" applyFill="1" applyBorder="1" applyAlignment="1" applyProtection="1">
      <alignment horizontal="center" vertical="center"/>
    </xf>
    <xf numFmtId="9" fontId="0" fillId="13" borderId="22" xfId="2" applyNumberFormat="1" applyFont="1" applyFill="1" applyBorder="1" applyAlignment="1" applyProtection="1">
      <alignment horizontal="center" vertical="center"/>
    </xf>
    <xf numFmtId="9" fontId="1" fillId="2" borderId="23" xfId="2" applyNumberFormat="1" applyFont="1" applyFill="1" applyBorder="1" applyAlignment="1" applyProtection="1">
      <alignment horizontal="center" vertical="center"/>
    </xf>
    <xf numFmtId="0" fontId="0" fillId="0" borderId="24" xfId="0" applyBorder="1" applyAlignment="1">
      <alignment horizontal="center" vertical="center"/>
    </xf>
    <xf numFmtId="0" fontId="4" fillId="0" borderId="25" xfId="0" applyFont="1" applyBorder="1" applyAlignment="1">
      <alignment wrapText="1"/>
    </xf>
    <xf numFmtId="9" fontId="0" fillId="10" borderId="26" xfId="2" applyNumberFormat="1" applyFont="1" applyFill="1" applyBorder="1" applyAlignment="1" applyProtection="1">
      <alignment horizontal="center" vertical="center"/>
    </xf>
    <xf numFmtId="9" fontId="0" fillId="11" borderId="27" xfId="2" applyNumberFormat="1" applyFont="1" applyFill="1" applyBorder="1" applyAlignment="1" applyProtection="1">
      <alignment horizontal="center" vertical="center"/>
    </xf>
    <xf numFmtId="9" fontId="0" fillId="12" borderId="27" xfId="2" applyNumberFormat="1" applyFont="1" applyFill="1" applyBorder="1" applyAlignment="1" applyProtection="1">
      <alignment horizontal="center" vertical="center"/>
    </xf>
    <xf numFmtId="9" fontId="0" fillId="13" borderId="27" xfId="2" applyNumberFormat="1" applyFont="1" applyFill="1" applyBorder="1" applyAlignment="1" applyProtection="1">
      <alignment horizontal="center" vertical="center"/>
    </xf>
    <xf numFmtId="9" fontId="1" fillId="2" borderId="28" xfId="2" applyNumberFormat="1" applyFont="1" applyFill="1" applyBorder="1" applyAlignment="1" applyProtection="1">
      <alignment horizontal="center" vertical="center"/>
    </xf>
    <xf numFmtId="0" fontId="0" fillId="0" borderId="29" xfId="0" applyBorder="1" applyAlignment="1">
      <alignment horizontal="center" vertical="center"/>
    </xf>
    <xf numFmtId="0" fontId="4" fillId="0" borderId="30" xfId="0" applyFont="1" applyBorder="1" applyAlignment="1">
      <alignment wrapText="1"/>
    </xf>
    <xf numFmtId="9" fontId="0" fillId="10" borderId="31" xfId="2" applyNumberFormat="1" applyFont="1" applyFill="1" applyBorder="1" applyAlignment="1" applyProtection="1">
      <alignment horizontal="center" vertical="center"/>
    </xf>
    <xf numFmtId="9" fontId="0" fillId="11" borderId="32" xfId="2" applyNumberFormat="1" applyFont="1" applyFill="1" applyBorder="1" applyAlignment="1" applyProtection="1">
      <alignment horizontal="center" vertical="center"/>
    </xf>
    <xf numFmtId="9" fontId="0" fillId="12" borderId="32" xfId="2" applyNumberFormat="1" applyFont="1" applyFill="1" applyBorder="1" applyAlignment="1" applyProtection="1">
      <alignment horizontal="center" vertical="center"/>
    </xf>
    <xf numFmtId="9" fontId="0" fillId="13" borderId="32" xfId="2" applyNumberFormat="1" applyFont="1" applyFill="1" applyBorder="1" applyAlignment="1" applyProtection="1">
      <alignment horizontal="center" vertical="center"/>
    </xf>
    <xf numFmtId="9" fontId="1" fillId="2" borderId="33" xfId="2" applyNumberFormat="1" applyFont="1" applyFill="1" applyBorder="1" applyAlignment="1" applyProtection="1">
      <alignment horizontal="center" vertical="center"/>
    </xf>
    <xf numFmtId="0" fontId="0" fillId="0" borderId="34" xfId="0" applyBorder="1" applyAlignment="1">
      <alignment horizontal="center" vertical="center"/>
    </xf>
    <xf numFmtId="0" fontId="0" fillId="0" borderId="11" xfId="0" applyFont="1" applyBorder="1"/>
    <xf numFmtId="0" fontId="0" fillId="10" borderId="35" xfId="2" applyFont="1" applyFill="1" applyBorder="1" applyProtection="1"/>
    <xf numFmtId="0" fontId="0" fillId="11" borderId="36" xfId="2" applyFont="1" applyFill="1" applyBorder="1" applyProtection="1"/>
    <xf numFmtId="0" fontId="0" fillId="12" borderId="36" xfId="2" applyFont="1" applyFill="1" applyBorder="1" applyProtection="1"/>
    <xf numFmtId="0" fontId="0" fillId="13" borderId="36" xfId="2" applyFont="1" applyFill="1" applyBorder="1" applyProtection="1"/>
    <xf numFmtId="0" fontId="1" fillId="2" borderId="37" xfId="2" applyFont="1" applyFill="1" applyBorder="1" applyProtection="1"/>
    <xf numFmtId="0" fontId="0" fillId="0" borderId="38" xfId="0" applyFont="1" applyBorder="1"/>
    <xf numFmtId="0" fontId="0" fillId="10" borderId="39" xfId="2" applyFont="1" applyFill="1" applyBorder="1" applyProtection="1"/>
    <xf numFmtId="0" fontId="0" fillId="11" borderId="40" xfId="2" applyFont="1" applyFill="1" applyBorder="1" applyProtection="1"/>
    <xf numFmtId="0" fontId="0" fillId="12" borderId="40" xfId="2" applyFont="1" applyFill="1" applyBorder="1" applyProtection="1"/>
    <xf numFmtId="0" fontId="0" fillId="13" borderId="40" xfId="2" applyFont="1" applyFill="1" applyBorder="1" applyProtection="1"/>
    <xf numFmtId="0" fontId="1" fillId="2" borderId="41" xfId="2" applyFont="1" applyFill="1" applyBorder="1" applyProtection="1"/>
    <xf numFmtId="0" fontId="2" fillId="0" borderId="42" xfId="0" applyFont="1" applyBorder="1"/>
    <xf numFmtId="10" fontId="2" fillId="10" borderId="43" xfId="2" applyNumberFormat="1" applyFont="1" applyFill="1" applyBorder="1" applyProtection="1"/>
    <xf numFmtId="10" fontId="2" fillId="11" borderId="44" xfId="2" applyNumberFormat="1" applyFont="1" applyFill="1" applyBorder="1" applyProtection="1"/>
    <xf numFmtId="10" fontId="2" fillId="12" borderId="44" xfId="2" applyNumberFormat="1" applyFont="1" applyFill="1" applyBorder="1" applyProtection="1"/>
    <xf numFmtId="10" fontId="2" fillId="13" borderId="44" xfId="2" applyNumberFormat="1" applyFont="1" applyFill="1" applyBorder="1" applyProtection="1"/>
    <xf numFmtId="10" fontId="3" fillId="2" borderId="45" xfId="2" applyNumberFormat="1" applyFont="1" applyFill="1" applyBorder="1" applyProtection="1"/>
    <xf numFmtId="0" fontId="5" fillId="10" borderId="46" xfId="2" applyFill="1" applyBorder="1" applyAlignment="1" applyProtection="1">
      <alignment horizontal="left"/>
    </xf>
    <xf numFmtId="0" fontId="5" fillId="11" borderId="47" xfId="2" applyFill="1" applyBorder="1" applyAlignment="1" applyProtection="1">
      <alignment horizontal="left"/>
    </xf>
    <xf numFmtId="0" fontId="5" fillId="12" borderId="47" xfId="2" applyFill="1" applyBorder="1" applyAlignment="1" applyProtection="1">
      <alignment horizontal="left"/>
    </xf>
    <xf numFmtId="0" fontId="5" fillId="13" borderId="47" xfId="2" applyFill="1" applyBorder="1" applyAlignment="1" applyProtection="1">
      <alignment horizontal="left"/>
    </xf>
    <xf numFmtId="0" fontId="6" fillId="2" borderId="48" xfId="2" applyFont="1" applyFill="1" applyBorder="1" applyAlignment="1" applyProtection="1">
      <alignment horizontal="left"/>
    </xf>
    <xf numFmtId="0" fontId="0" fillId="0" borderId="49" xfId="0" applyFont="1" applyBorder="1"/>
    <xf numFmtId="0" fontId="0" fillId="0" borderId="50" xfId="0" applyFont="1" applyBorder="1"/>
    <xf numFmtId="0" fontId="4" fillId="0" borderId="20" xfId="0" applyFont="1" applyBorder="1"/>
    <xf numFmtId="9" fontId="0" fillId="10" borderId="51" xfId="2" applyNumberFormat="1" applyFont="1" applyFill="1" applyBorder="1" applyProtection="1"/>
    <xf numFmtId="9" fontId="0" fillId="11" borderId="52" xfId="2" applyNumberFormat="1" applyFont="1" applyFill="1" applyBorder="1" applyProtection="1"/>
    <xf numFmtId="9" fontId="0" fillId="12" borderId="52" xfId="2" applyNumberFormat="1" applyFont="1" applyFill="1" applyBorder="1" applyProtection="1"/>
    <xf numFmtId="9" fontId="0" fillId="13" borderId="52" xfId="2" applyNumberFormat="1" applyFont="1" applyFill="1" applyBorder="1" applyProtection="1"/>
    <xf numFmtId="9" fontId="1" fillId="2" borderId="53" xfId="2" applyNumberFormat="1" applyFont="1" applyFill="1" applyBorder="1" applyProtection="1"/>
    <xf numFmtId="0" fontId="0" fillId="0" borderId="54" xfId="0" applyBorder="1" applyAlignment="1">
      <alignment horizontal="center"/>
    </xf>
    <xf numFmtId="0" fontId="0" fillId="0" borderId="55" xfId="0" applyBorder="1" applyAlignment="1">
      <alignment horizontal="center"/>
    </xf>
    <xf numFmtId="0" fontId="4" fillId="0" borderId="25" xfId="0" applyFont="1" applyBorder="1"/>
    <xf numFmtId="9" fontId="0" fillId="10" borderId="56" xfId="2" applyNumberFormat="1" applyFont="1" applyFill="1" applyBorder="1" applyProtection="1"/>
    <xf numFmtId="9" fontId="0" fillId="11" borderId="57" xfId="2" applyNumberFormat="1" applyFont="1" applyFill="1" applyBorder="1" applyProtection="1"/>
    <xf numFmtId="9" fontId="0" fillId="12" borderId="57" xfId="2" applyNumberFormat="1" applyFont="1" applyFill="1" applyBorder="1" applyProtection="1"/>
    <xf numFmtId="9" fontId="0" fillId="13" borderId="57" xfId="2" applyNumberFormat="1" applyFont="1" applyFill="1" applyBorder="1" applyProtection="1"/>
    <xf numFmtId="9" fontId="1" fillId="2" borderId="58" xfId="2" applyNumberFormat="1" applyFont="1" applyFill="1" applyBorder="1" applyProtection="1"/>
    <xf numFmtId="0" fontId="0" fillId="0" borderId="59" xfId="0" applyBorder="1" applyAlignment="1">
      <alignment horizontal="center"/>
    </xf>
    <xf numFmtId="0" fontId="0" fillId="0" borderId="60" xfId="0" applyBorder="1" applyAlignment="1">
      <alignment horizontal="center"/>
    </xf>
    <xf numFmtId="0" fontId="4" fillId="0" borderId="30" xfId="0" applyFont="1" applyBorder="1"/>
    <xf numFmtId="9" fontId="0" fillId="10" borderId="61" xfId="2" applyNumberFormat="1" applyFont="1" applyFill="1" applyBorder="1" applyProtection="1"/>
    <xf numFmtId="9" fontId="0" fillId="11" borderId="62" xfId="2" applyNumberFormat="1" applyFont="1" applyFill="1" applyBorder="1" applyProtection="1"/>
    <xf numFmtId="9" fontId="0" fillId="12" borderId="62" xfId="2" applyNumberFormat="1" applyFont="1" applyFill="1" applyBorder="1" applyProtection="1"/>
    <xf numFmtId="9" fontId="0" fillId="13" borderId="62" xfId="2" applyNumberFormat="1" applyFont="1" applyFill="1" applyBorder="1" applyProtection="1"/>
    <xf numFmtId="9" fontId="1" fillId="2" borderId="63" xfId="2" applyNumberFormat="1" applyFont="1" applyFill="1" applyBorder="1" applyProtection="1"/>
    <xf numFmtId="0" fontId="0" fillId="0" borderId="64" xfId="0" applyBorder="1" applyAlignment="1">
      <alignment horizontal="center"/>
    </xf>
    <xf numFmtId="0" fontId="0" fillId="0" borderId="65" xfId="0" applyBorder="1" applyAlignment="1">
      <alignment horizontal="center"/>
    </xf>
    <xf numFmtId="0" fontId="0" fillId="0" borderId="42" xfId="0" applyFont="1" applyBorder="1"/>
    <xf numFmtId="0" fontId="0" fillId="10" borderId="43" xfId="2" applyFont="1" applyFill="1" applyBorder="1" applyProtection="1"/>
    <xf numFmtId="0" fontId="0" fillId="11" borderId="44" xfId="2" applyFont="1" applyFill="1" applyBorder="1" applyProtection="1"/>
    <xf numFmtId="0" fontId="0" fillId="12" borderId="44" xfId="2" applyFont="1" applyFill="1" applyBorder="1" applyProtection="1"/>
    <xf numFmtId="0" fontId="0" fillId="13" borderId="44" xfId="2" applyFont="1" applyFill="1" applyBorder="1" applyProtection="1"/>
    <xf numFmtId="0" fontId="1" fillId="2" borderId="45" xfId="2" applyFont="1" applyFill="1" applyBorder="1" applyProtection="1"/>
    <xf numFmtId="0" fontId="0" fillId="0" borderId="66" xfId="0" applyBorder="1" applyAlignment="1">
      <alignment horizontal="center"/>
    </xf>
    <xf numFmtId="0" fontId="0" fillId="0" borderId="67" xfId="0" applyBorder="1" applyAlignment="1">
      <alignment horizontal="center"/>
    </xf>
    <xf numFmtId="0" fontId="0" fillId="0" borderId="0" xfId="0" applyBorder="1" applyAlignment="1">
      <alignment horizontal="center"/>
    </xf>
    <xf numFmtId="0" fontId="0" fillId="0" borderId="68" xfId="0" applyBorder="1"/>
    <xf numFmtId="10" fontId="2" fillId="10" borderId="69" xfId="2" applyNumberFormat="1" applyFont="1" applyFill="1" applyBorder="1" applyProtection="1"/>
    <xf numFmtId="0" fontId="2" fillId="10" borderId="69" xfId="2" applyFont="1" applyFill="1" applyBorder="1" applyProtection="1"/>
    <xf numFmtId="0" fontId="2" fillId="11" borderId="44" xfId="2" applyFont="1" applyFill="1" applyBorder="1" applyProtection="1"/>
    <xf numFmtId="0" fontId="2" fillId="12" borderId="44" xfId="2" applyFont="1" applyFill="1" applyBorder="1" applyProtection="1"/>
    <xf numFmtId="0" fontId="2" fillId="13" borderId="44" xfId="2" applyFont="1" applyFill="1" applyBorder="1" applyProtection="1"/>
    <xf numFmtId="0" fontId="3" fillId="2" borderId="45" xfId="2" applyFont="1" applyFill="1" applyBorder="1" applyProtection="1"/>
    <xf numFmtId="0" fontId="0" fillId="0" borderId="0" xfId="0" applyAlignment="1">
      <alignment horizontal="center" vertical="center"/>
    </xf>
    <xf numFmtId="0" fontId="7" fillId="3" borderId="1" xfId="2" applyFont="1" applyFill="1" applyBorder="1" applyAlignment="1" applyProtection="1">
      <alignment horizontal="center" vertical="center"/>
    </xf>
    <xf numFmtId="0" fontId="7" fillId="3" borderId="70" xfId="2" applyFont="1" applyFill="1" applyBorder="1" applyAlignment="1" applyProtection="1">
      <alignment horizontal="center" vertical="center"/>
    </xf>
    <xf numFmtId="0" fontId="5" fillId="4" borderId="2" xfId="2" applyFill="1" applyBorder="1" applyAlignment="1" applyProtection="1">
      <alignment horizontal="center" vertical="center"/>
    </xf>
    <xf numFmtId="10" fontId="5" fillId="4" borderId="4" xfId="2" applyNumberFormat="1" applyFill="1" applyBorder="1" applyAlignment="1" applyProtection="1">
      <alignment horizontal="center" vertical="center"/>
    </xf>
    <xf numFmtId="10" fontId="5" fillId="4" borderId="68" xfId="2" applyNumberFormat="1" applyFill="1" applyBorder="1" applyAlignment="1" applyProtection="1">
      <alignment horizontal="center" vertical="center"/>
    </xf>
    <xf numFmtId="1" fontId="0" fillId="0" borderId="0" xfId="0" applyNumberFormat="1" applyAlignment="1">
      <alignment horizontal="center"/>
    </xf>
    <xf numFmtId="2" fontId="0" fillId="0" borderId="0" xfId="0" applyNumberFormat="1" applyAlignment="1">
      <alignment horizontal="center"/>
    </xf>
    <xf numFmtId="0" fontId="5" fillId="5" borderId="3" xfId="2" applyFill="1" applyBorder="1" applyAlignment="1" applyProtection="1">
      <alignment horizontal="center" vertical="center"/>
    </xf>
    <xf numFmtId="10" fontId="5" fillId="5" borderId="6" xfId="2" applyNumberFormat="1" applyFill="1" applyBorder="1" applyAlignment="1" applyProtection="1">
      <alignment horizontal="center" vertical="center"/>
    </xf>
    <xf numFmtId="10" fontId="5" fillId="5" borderId="0" xfId="2" applyNumberFormat="1" applyFill="1" applyBorder="1" applyAlignment="1" applyProtection="1">
      <alignment horizontal="center" vertical="center"/>
    </xf>
    <xf numFmtId="0" fontId="5" fillId="6" borderId="3" xfId="2" applyFont="1" applyBorder="1" applyAlignment="1" applyProtection="1">
      <alignment horizontal="center" vertical="center"/>
    </xf>
    <xf numFmtId="10" fontId="5" fillId="6" borderId="6" xfId="2" applyNumberFormat="1" applyBorder="1" applyAlignment="1" applyProtection="1">
      <alignment horizontal="center" vertical="center"/>
    </xf>
    <xf numFmtId="10" fontId="5" fillId="6" borderId="0" xfId="2" applyNumberFormat="1" applyBorder="1" applyAlignment="1" applyProtection="1">
      <alignment horizontal="center" vertical="center"/>
    </xf>
    <xf numFmtId="0" fontId="0" fillId="8" borderId="42" xfId="0" applyFont="1" applyFill="1" applyBorder="1" applyAlignment="1">
      <alignment horizontal="center"/>
    </xf>
    <xf numFmtId="0" fontId="0" fillId="8" borderId="71" xfId="0" applyFill="1" applyBorder="1" applyAlignment="1">
      <alignment horizontal="center"/>
    </xf>
    <xf numFmtId="10" fontId="0" fillId="8" borderId="42" xfId="0" applyNumberFormat="1" applyFill="1" applyBorder="1" applyAlignment="1">
      <alignment horizontal="center"/>
    </xf>
    <xf numFmtId="0" fontId="8" fillId="0" borderId="0" xfId="0" applyFont="1" applyBorder="1" applyAlignment="1">
      <alignment vertical="center"/>
    </xf>
    <xf numFmtId="0" fontId="0" fillId="0" borderId="0" xfId="0" applyBorder="1"/>
    <xf numFmtId="0" fontId="8" fillId="0" borderId="0" xfId="0" applyFont="1" applyBorder="1" applyAlignment="1">
      <alignment vertical="center" wrapText="1"/>
    </xf>
    <xf numFmtId="0" fontId="8" fillId="0" borderId="6" xfId="0" applyFont="1" applyBorder="1" applyAlignment="1">
      <alignment horizontal="center" vertical="center" wrapText="1"/>
    </xf>
    <xf numFmtId="0" fontId="8" fillId="0" borderId="0" xfId="0" applyFont="1" applyBorder="1" applyAlignment="1">
      <alignment horizontal="center" vertical="center" wrapText="1"/>
    </xf>
    <xf numFmtId="0" fontId="9" fillId="0" borderId="0" xfId="0" applyFont="1" applyBorder="1" applyAlignment="1">
      <alignment vertical="center" wrapText="1"/>
    </xf>
    <xf numFmtId="0" fontId="8" fillId="10" borderId="72" xfId="0" applyFont="1" applyFill="1" applyBorder="1" applyAlignment="1">
      <alignment horizontal="center" vertical="center" wrapText="1"/>
    </xf>
    <xf numFmtId="0" fontId="8" fillId="10" borderId="73" xfId="0" applyFont="1" applyFill="1" applyBorder="1" applyAlignment="1">
      <alignment horizontal="center" vertical="center" wrapText="1"/>
    </xf>
    <xf numFmtId="0" fontId="8" fillId="11" borderId="72" xfId="0" applyFont="1" applyFill="1" applyBorder="1" applyAlignment="1">
      <alignment horizontal="center" vertical="center" wrapText="1"/>
    </xf>
    <xf numFmtId="0" fontId="8" fillId="11" borderId="73" xfId="0" applyFont="1" applyFill="1" applyBorder="1" applyAlignment="1">
      <alignment horizontal="center" vertical="center" wrapText="1"/>
    </xf>
    <xf numFmtId="0" fontId="8" fillId="12" borderId="72" xfId="0" applyFont="1" applyFill="1" applyBorder="1" applyAlignment="1">
      <alignment horizontal="center" vertical="center" wrapText="1"/>
    </xf>
    <xf numFmtId="0" fontId="8" fillId="12" borderId="73" xfId="0" applyFont="1" applyFill="1" applyBorder="1" applyAlignment="1">
      <alignment horizontal="center" vertical="center" wrapText="1"/>
    </xf>
    <xf numFmtId="0" fontId="0" fillId="0" borderId="0" xfId="0" applyFont="1" applyAlignment="1">
      <alignment horizontal="center" vertical="center"/>
    </xf>
    <xf numFmtId="49" fontId="0" fillId="16" borderId="54" xfId="0" applyNumberFormat="1" applyFont="1" applyFill="1" applyBorder="1" applyAlignment="1">
      <alignment horizontal="center" vertical="center" wrapText="1"/>
    </xf>
    <xf numFmtId="0" fontId="0" fillId="10" borderId="74" xfId="0" applyFill="1" applyBorder="1" applyAlignment="1">
      <alignment horizontal="center" vertical="center" wrapText="1"/>
    </xf>
    <xf numFmtId="0" fontId="0" fillId="10" borderId="55" xfId="0" applyFill="1" applyBorder="1" applyAlignment="1">
      <alignment horizontal="center" vertical="center" wrapText="1"/>
    </xf>
    <xf numFmtId="0" fontId="0" fillId="11" borderId="74" xfId="0" applyFill="1" applyBorder="1" applyAlignment="1">
      <alignment horizontal="center" vertical="center" wrapText="1"/>
    </xf>
    <xf numFmtId="0" fontId="0" fillId="12" borderId="74" xfId="0" applyFill="1" applyBorder="1" applyAlignment="1">
      <alignment horizontal="center" vertical="center" wrapText="1"/>
    </xf>
    <xf numFmtId="0" fontId="0" fillId="0" borderId="0" xfId="0" applyBorder="1" applyAlignment="1">
      <alignment horizontal="center" vertical="center" wrapText="1"/>
    </xf>
    <xf numFmtId="0" fontId="0" fillId="10" borderId="75" xfId="0" applyFill="1" applyBorder="1" applyAlignment="1">
      <alignment horizontal="center" vertical="center" wrapText="1"/>
    </xf>
    <xf numFmtId="0" fontId="0" fillId="10" borderId="65" xfId="0" applyFill="1" applyBorder="1" applyAlignment="1">
      <alignment horizontal="center" vertical="center" wrapText="1"/>
    </xf>
    <xf numFmtId="0" fontId="0" fillId="11" borderId="75" xfId="0" applyFill="1" applyBorder="1" applyAlignment="1">
      <alignment horizontal="center" vertical="center" wrapText="1"/>
    </xf>
    <xf numFmtId="0" fontId="0" fillId="12" borderId="75" xfId="0" applyFill="1" applyBorder="1" applyAlignment="1">
      <alignment horizontal="center" vertical="center" wrapText="1"/>
    </xf>
    <xf numFmtId="49" fontId="0" fillId="16" borderId="76" xfId="0" applyNumberFormat="1" applyFont="1" applyFill="1" applyBorder="1" applyAlignment="1">
      <alignment horizontal="center" vertical="center" wrapText="1"/>
    </xf>
    <xf numFmtId="49" fontId="0" fillId="16" borderId="59" xfId="0" applyNumberFormat="1" applyFont="1" applyFill="1" applyBorder="1" applyAlignment="1">
      <alignment horizontal="center" vertical="center" wrapText="1"/>
    </xf>
    <xf numFmtId="49" fontId="0" fillId="16" borderId="64" xfId="0" applyNumberFormat="1" applyFont="1" applyFill="1" applyBorder="1" applyAlignment="1">
      <alignment horizontal="center" vertical="center" wrapText="1"/>
    </xf>
    <xf numFmtId="49" fontId="0" fillId="15" borderId="59" xfId="0" applyNumberFormat="1" applyFont="1" applyFill="1" applyBorder="1" applyAlignment="1">
      <alignment horizontal="center" vertical="center" wrapText="1"/>
    </xf>
    <xf numFmtId="0" fontId="0" fillId="10" borderId="77" xfId="0" applyFill="1" applyBorder="1" applyAlignment="1">
      <alignment horizontal="center" vertical="center" wrapText="1"/>
    </xf>
    <xf numFmtId="0" fontId="0" fillId="10" borderId="78" xfId="0" applyFill="1" applyBorder="1" applyAlignment="1">
      <alignment horizontal="center" vertical="center" wrapText="1"/>
    </xf>
    <xf numFmtId="0" fontId="0" fillId="11" borderId="77" xfId="0" applyFill="1" applyBorder="1" applyAlignment="1">
      <alignment horizontal="center" vertical="center" wrapText="1"/>
    </xf>
    <xf numFmtId="0" fontId="0" fillId="11" borderId="78" xfId="0" applyFill="1" applyBorder="1" applyAlignment="1">
      <alignment horizontal="center" vertical="center" wrapText="1"/>
    </xf>
    <xf numFmtId="0" fontId="0" fillId="12" borderId="77" xfId="0" applyFill="1" applyBorder="1" applyAlignment="1">
      <alignment horizontal="center" vertical="center" wrapText="1"/>
    </xf>
    <xf numFmtId="0" fontId="0" fillId="12" borderId="65" xfId="0" applyFill="1" applyBorder="1" applyAlignment="1">
      <alignment horizontal="center" vertical="center" wrapText="1"/>
    </xf>
    <xf numFmtId="0" fontId="0" fillId="10" borderId="74" xfId="0" applyFont="1" applyFill="1" applyBorder="1" applyAlignment="1">
      <alignment horizontal="center" vertical="center" wrapText="1"/>
    </xf>
    <xf numFmtId="0" fontId="0" fillId="10" borderId="79" xfId="0" applyFill="1" applyBorder="1" applyAlignment="1">
      <alignment horizontal="center" vertical="center" wrapText="1"/>
    </xf>
    <xf numFmtId="0" fontId="0" fillId="11" borderId="80" xfId="0" applyFont="1" applyFill="1" applyBorder="1" applyAlignment="1">
      <alignment horizontal="center" vertical="center" wrapText="1"/>
    </xf>
    <xf numFmtId="0" fontId="0" fillId="12" borderId="74" xfId="0" applyFont="1" applyFill="1" applyBorder="1" applyAlignment="1">
      <alignment horizontal="center" vertical="center" wrapText="1"/>
    </xf>
    <xf numFmtId="0" fontId="0" fillId="0" borderId="0" xfId="0" applyFont="1" applyBorder="1" applyAlignment="1">
      <alignment horizontal="center" vertical="center" wrapText="1"/>
    </xf>
    <xf numFmtId="0" fontId="0" fillId="10" borderId="6" xfId="0" applyFont="1" applyFill="1" applyBorder="1" applyAlignment="1">
      <alignment horizontal="center" vertical="center" wrapText="1"/>
    </xf>
    <xf numFmtId="0" fontId="0" fillId="10" borderId="60" xfId="0" applyFill="1" applyBorder="1" applyAlignment="1">
      <alignment horizontal="center" vertical="center" wrapText="1"/>
    </xf>
    <xf numFmtId="0" fontId="0" fillId="11" borderId="0" xfId="0" applyFont="1" applyFill="1" applyBorder="1" applyAlignment="1">
      <alignment horizontal="center" vertical="center" wrapText="1"/>
    </xf>
    <xf numFmtId="0" fontId="0" fillId="12" borderId="81" xfId="0" applyFont="1" applyFill="1" applyBorder="1" applyAlignment="1">
      <alignment horizontal="center" vertical="center" wrapText="1"/>
    </xf>
    <xf numFmtId="49" fontId="0" fillId="16" borderId="82" xfId="0" applyNumberFormat="1" applyFont="1" applyFill="1" applyBorder="1" applyAlignment="1">
      <alignment horizontal="center" vertical="center" wrapText="1"/>
    </xf>
    <xf numFmtId="0" fontId="0" fillId="11" borderId="83" xfId="0" applyFill="1" applyBorder="1" applyAlignment="1">
      <alignment horizontal="center" vertical="center" wrapText="1"/>
    </xf>
    <xf numFmtId="0" fontId="0" fillId="12" borderId="84" xfId="0" applyFont="1" applyFill="1" applyBorder="1" applyAlignment="1">
      <alignment horizontal="center" vertical="center" wrapText="1"/>
    </xf>
    <xf numFmtId="49" fontId="0" fillId="16" borderId="75" xfId="0" applyNumberFormat="1" applyFont="1" applyFill="1" applyBorder="1" applyAlignment="1">
      <alignment horizontal="center" vertical="center" wrapText="1"/>
    </xf>
    <xf numFmtId="0" fontId="0" fillId="10" borderId="82" xfId="0" applyFill="1" applyBorder="1" applyAlignment="1">
      <alignment horizontal="center" vertical="center" wrapText="1"/>
    </xf>
    <xf numFmtId="0" fontId="0" fillId="11" borderId="85" xfId="0" applyFill="1" applyBorder="1" applyAlignment="1">
      <alignment horizontal="center" vertical="center" wrapText="1"/>
    </xf>
    <xf numFmtId="49" fontId="0" fillId="15" borderId="82" xfId="0" applyNumberFormat="1" applyFont="1" applyFill="1" applyBorder="1" applyAlignment="1">
      <alignment horizontal="center" vertical="center" wrapText="1"/>
    </xf>
    <xf numFmtId="0" fontId="0" fillId="11" borderId="86" xfId="0" applyFill="1" applyBorder="1" applyAlignment="1">
      <alignment horizontal="center" vertical="center" wrapText="1"/>
    </xf>
    <xf numFmtId="0" fontId="0" fillId="11" borderId="65" xfId="0" applyFill="1" applyBorder="1" applyAlignment="1">
      <alignment horizontal="center" vertical="center" wrapText="1"/>
    </xf>
    <xf numFmtId="0" fontId="0" fillId="12" borderId="77" xfId="0" applyFont="1" applyFill="1" applyBorder="1" applyAlignment="1">
      <alignment horizontal="center" vertical="center" wrapText="1"/>
    </xf>
    <xf numFmtId="0" fontId="0" fillId="10" borderId="4" xfId="0" applyFill="1" applyBorder="1" applyAlignment="1">
      <alignment horizontal="center" vertical="center" wrapText="1"/>
    </xf>
    <xf numFmtId="0" fontId="0" fillId="10" borderId="73" xfId="0" applyFill="1" applyBorder="1" applyAlignment="1">
      <alignment horizontal="center" vertical="center" wrapText="1"/>
    </xf>
    <xf numFmtId="0" fontId="0" fillId="12" borderId="87" xfId="0" applyFill="1" applyBorder="1" applyAlignment="1">
      <alignment horizontal="center" vertical="center" wrapText="1"/>
    </xf>
    <xf numFmtId="0" fontId="0" fillId="11" borderId="68"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83" xfId="0" applyFill="1" applyBorder="1" applyAlignment="1">
      <alignment horizontal="center" vertical="center" wrapText="1"/>
    </xf>
    <xf numFmtId="49" fontId="0" fillId="10" borderId="77" xfId="0" applyNumberFormat="1" applyFill="1" applyBorder="1" applyAlignment="1">
      <alignment horizontal="center" vertical="center" wrapText="1"/>
    </xf>
    <xf numFmtId="49" fontId="0" fillId="11" borderId="86" xfId="0" applyNumberFormat="1" applyFill="1" applyBorder="1" applyAlignment="1">
      <alignment horizontal="center" vertical="center" wrapText="1"/>
    </xf>
    <xf numFmtId="49" fontId="0" fillId="16" borderId="88" xfId="0" applyNumberFormat="1" applyFont="1" applyFill="1" applyBorder="1" applyAlignment="1">
      <alignment horizontal="center" vertical="center" wrapText="1"/>
    </xf>
    <xf numFmtId="0" fontId="0" fillId="10" borderId="89" xfId="0" applyFill="1" applyBorder="1" applyAlignment="1">
      <alignment horizontal="center" vertical="center" wrapText="1"/>
    </xf>
    <xf numFmtId="0" fontId="0" fillId="11" borderId="4" xfId="0" applyFill="1" applyBorder="1" applyAlignment="1">
      <alignment horizontal="center" vertical="center" wrapText="1"/>
    </xf>
    <xf numFmtId="0" fontId="0" fillId="10" borderId="87" xfId="0" applyFill="1" applyBorder="1" applyAlignment="1">
      <alignment horizontal="center" vertical="center" wrapText="1"/>
    </xf>
    <xf numFmtId="0" fontId="0" fillId="11" borderId="87" xfId="0" applyFill="1" applyBorder="1" applyAlignment="1">
      <alignment horizontal="center" vertical="center" wrapText="1"/>
    </xf>
    <xf numFmtId="0" fontId="0" fillId="10" borderId="83" xfId="0" applyFill="1" applyBorder="1" applyAlignment="1">
      <alignment horizontal="center" vertical="center" wrapText="1"/>
    </xf>
    <xf numFmtId="49" fontId="0" fillId="11" borderId="82" xfId="0" applyNumberFormat="1" applyFill="1" applyBorder="1" applyAlignment="1">
      <alignment horizontal="center" vertical="center" wrapText="1"/>
    </xf>
    <xf numFmtId="49" fontId="0" fillId="12" borderId="82" xfId="0" applyNumberFormat="1" applyFill="1" applyBorder="1" applyAlignment="1">
      <alignment horizontal="center" vertical="center" wrapText="1"/>
    </xf>
    <xf numFmtId="49" fontId="0" fillId="0" borderId="0" xfId="0" applyNumberFormat="1" applyBorder="1" applyAlignment="1">
      <alignment horizontal="center" vertical="center" wrapText="1"/>
    </xf>
    <xf numFmtId="49" fontId="0" fillId="15" borderId="90" xfId="0" applyNumberFormat="1" applyFont="1" applyFill="1" applyBorder="1" applyAlignment="1">
      <alignment horizontal="center" vertical="center" wrapText="1"/>
    </xf>
    <xf numFmtId="0" fontId="0" fillId="12" borderId="91" xfId="0" applyFill="1" applyBorder="1" applyAlignment="1">
      <alignment horizontal="center" vertical="center" wrapText="1"/>
    </xf>
    <xf numFmtId="0" fontId="0" fillId="12" borderId="78" xfId="0" applyFill="1" applyBorder="1" applyAlignment="1">
      <alignment horizontal="center" vertical="center" wrapText="1"/>
    </xf>
    <xf numFmtId="0" fontId="0" fillId="15" borderId="42" xfId="0" applyFont="1" applyFill="1" applyBorder="1" applyAlignment="1">
      <alignment horizontal="center" vertical="center" wrapText="1"/>
    </xf>
    <xf numFmtId="49" fontId="0" fillId="10" borderId="74" xfId="0" applyNumberFormat="1" applyFill="1" applyBorder="1" applyAlignment="1">
      <alignment horizontal="center" vertical="center" wrapText="1"/>
    </xf>
    <xf numFmtId="49" fontId="0" fillId="11" borderId="74" xfId="0" applyNumberFormat="1" applyFill="1" applyBorder="1" applyAlignment="1">
      <alignment horizontal="center" vertical="center" wrapText="1"/>
    </xf>
    <xf numFmtId="0" fontId="0" fillId="11" borderId="79" xfId="0" applyFill="1" applyBorder="1" applyAlignment="1">
      <alignment horizontal="center" vertical="center" wrapText="1"/>
    </xf>
    <xf numFmtId="49" fontId="0" fillId="12" borderId="74" xfId="0" applyNumberFormat="1" applyFill="1" applyBorder="1" applyAlignment="1">
      <alignment horizontal="center" vertical="center" wrapText="1"/>
    </xf>
    <xf numFmtId="0" fontId="0" fillId="12" borderId="79" xfId="0" applyFill="1" applyBorder="1" applyAlignment="1">
      <alignment horizontal="center" vertical="center" wrapText="1"/>
    </xf>
    <xf numFmtId="9" fontId="0" fillId="0" borderId="0" xfId="1" applyFont="1" applyBorder="1" applyAlignment="1" applyProtection="1">
      <alignment vertical="center" wrapText="1"/>
    </xf>
    <xf numFmtId="2" fontId="0" fillId="0" borderId="0" xfId="0" applyNumberFormat="1" applyAlignment="1">
      <alignment horizontal="center" vertical="center"/>
    </xf>
    <xf numFmtId="0" fontId="0" fillId="4" borderId="42" xfId="0" applyFont="1" applyFill="1" applyBorder="1" applyAlignment="1">
      <alignment horizontal="center" vertical="center"/>
    </xf>
    <xf numFmtId="0" fontId="0" fillId="4" borderId="74" xfId="0" applyFont="1" applyFill="1" applyBorder="1" applyAlignment="1">
      <alignment horizontal="center" vertical="center" wrapText="1"/>
    </xf>
    <xf numFmtId="0" fontId="2" fillId="4" borderId="93" xfId="0" applyFont="1" applyFill="1" applyBorder="1" applyAlignment="1">
      <alignment horizontal="center" vertical="center"/>
    </xf>
    <xf numFmtId="0" fontId="0" fillId="4" borderId="79" xfId="0" applyFont="1" applyFill="1" applyBorder="1" applyAlignment="1">
      <alignment horizontal="center" vertical="center"/>
    </xf>
    <xf numFmtId="0" fontId="0" fillId="4" borderId="59" xfId="0" applyFont="1" applyFill="1" applyBorder="1" applyAlignment="1">
      <alignment horizontal="center" vertical="center"/>
    </xf>
    <xf numFmtId="0" fontId="0" fillId="4" borderId="94" xfId="0" applyFill="1" applyBorder="1" applyAlignment="1">
      <alignment horizontal="center" vertical="center"/>
    </xf>
    <xf numFmtId="0" fontId="0" fillId="4" borderId="60" xfId="0" applyFill="1" applyBorder="1" applyAlignment="1">
      <alignment horizontal="center" vertical="center" wrapText="1"/>
    </xf>
    <xf numFmtId="0" fontId="0" fillId="4" borderId="60" xfId="0" applyFill="1" applyBorder="1" applyAlignment="1">
      <alignment horizontal="center" vertical="center"/>
    </xf>
    <xf numFmtId="0" fontId="2" fillId="18" borderId="90" xfId="0" applyFont="1" applyFill="1" applyBorder="1" applyAlignment="1">
      <alignment horizontal="center" vertical="center"/>
    </xf>
    <xf numFmtId="10" fontId="2" fillId="18" borderId="95" xfId="0" applyNumberFormat="1" applyFont="1" applyFill="1" applyBorder="1" applyAlignment="1">
      <alignment horizontal="center" vertical="center"/>
    </xf>
    <xf numFmtId="0" fontId="0" fillId="18" borderId="78" xfId="0" applyFill="1" applyBorder="1" applyAlignment="1">
      <alignment horizontal="center" vertical="center"/>
    </xf>
    <xf numFmtId="0" fontId="0" fillId="4" borderId="88" xfId="0" applyFont="1" applyFill="1" applyBorder="1" applyAlignment="1">
      <alignment horizontal="center" vertical="center"/>
    </xf>
    <xf numFmtId="9" fontId="0" fillId="19" borderId="0" xfId="0" applyNumberFormat="1" applyFill="1"/>
    <xf numFmtId="0" fontId="0" fillId="5" borderId="74" xfId="0" applyFont="1" applyFill="1" applyBorder="1" applyAlignment="1">
      <alignment horizontal="center" vertical="center" wrapText="1"/>
    </xf>
    <xf numFmtId="0" fontId="0" fillId="5" borderId="11" xfId="0" applyFont="1" applyFill="1" applyBorder="1" applyAlignment="1">
      <alignment horizontal="center" vertical="center" wrapText="1"/>
    </xf>
    <xf numFmtId="0" fontId="0" fillId="5" borderId="4" xfId="0" applyFill="1" applyBorder="1" applyAlignment="1">
      <alignment horizontal="center" vertical="center" wrapText="1"/>
    </xf>
    <xf numFmtId="0" fontId="2" fillId="5" borderId="72" xfId="0" applyFont="1" applyFill="1" applyBorder="1" applyAlignment="1">
      <alignment horizontal="center" vertical="center" wrapText="1"/>
    </xf>
    <xf numFmtId="0" fontId="2" fillId="5" borderId="4" xfId="0" applyFont="1" applyFill="1" applyBorder="1" applyAlignment="1">
      <alignment horizontal="center" vertical="center" wrapText="1"/>
    </xf>
    <xf numFmtId="10" fontId="2" fillId="5" borderId="72" xfId="1" applyNumberFormat="1" applyFont="1" applyFill="1" applyBorder="1" applyAlignment="1" applyProtection="1">
      <alignment horizontal="center" vertical="center" wrapText="1"/>
    </xf>
    <xf numFmtId="0" fontId="2" fillId="5" borderId="42" xfId="0" applyFont="1" applyFill="1" applyBorder="1" applyAlignment="1">
      <alignment horizontal="center" vertical="center" wrapText="1"/>
    </xf>
    <xf numFmtId="0" fontId="0" fillId="5" borderId="6" xfId="0" applyFont="1" applyFill="1" applyBorder="1" applyAlignment="1">
      <alignment horizontal="center" vertical="center" wrapText="1"/>
    </xf>
    <xf numFmtId="0" fontId="0" fillId="0" borderId="94" xfId="0" applyBorder="1"/>
    <xf numFmtId="9" fontId="0" fillId="20" borderId="83" xfId="0" applyNumberFormat="1" applyFill="1" applyBorder="1" applyAlignment="1">
      <alignment horizontal="center" vertical="center" wrapText="1"/>
    </xf>
    <xf numFmtId="9" fontId="0" fillId="0" borderId="0" xfId="0" applyNumberFormat="1" applyAlignment="1">
      <alignment horizontal="center"/>
    </xf>
    <xf numFmtId="9" fontId="0" fillId="0" borderId="0" xfId="0" applyNumberFormat="1" applyAlignment="1">
      <alignment horizontal="center" vertical="center"/>
    </xf>
    <xf numFmtId="0" fontId="0" fillId="6" borderId="96" xfId="0" applyFont="1" applyFill="1" applyBorder="1" applyAlignment="1">
      <alignment horizontal="center" vertical="center"/>
    </xf>
    <xf numFmtId="0" fontId="2" fillId="6" borderId="59" xfId="0" applyFont="1" applyFill="1" applyBorder="1" applyAlignment="1">
      <alignment horizontal="center" vertical="center"/>
    </xf>
    <xf numFmtId="0" fontId="2" fillId="6" borderId="94" xfId="0" applyFont="1" applyFill="1" applyBorder="1" applyAlignment="1">
      <alignment horizontal="center" vertical="center"/>
    </xf>
    <xf numFmtId="0" fontId="0" fillId="6" borderId="60" xfId="0" applyFont="1" applyFill="1" applyBorder="1" applyAlignment="1">
      <alignment horizontal="center" vertical="center"/>
    </xf>
    <xf numFmtId="0" fontId="0" fillId="6" borderId="59" xfId="0" applyFont="1" applyFill="1" applyBorder="1" applyAlignment="1">
      <alignment horizontal="center" vertical="center"/>
    </xf>
    <xf numFmtId="0" fontId="0" fillId="6" borderId="94" xfId="0" applyFill="1" applyBorder="1" applyAlignment="1">
      <alignment horizontal="center" vertical="center"/>
    </xf>
    <xf numFmtId="0" fontId="0" fillId="6" borderId="60" xfId="0" applyFill="1" applyBorder="1" applyAlignment="1">
      <alignment horizontal="center" vertical="center" wrapText="1"/>
    </xf>
    <xf numFmtId="0" fontId="0" fillId="6" borderId="75" xfId="0" applyFont="1" applyFill="1" applyBorder="1" applyAlignment="1">
      <alignment horizontal="center" vertical="center"/>
    </xf>
    <xf numFmtId="0" fontId="0" fillId="6" borderId="97" xfId="0" applyFill="1" applyBorder="1" applyAlignment="1">
      <alignment horizontal="center" vertical="center"/>
    </xf>
    <xf numFmtId="0" fontId="0" fillId="6" borderId="65" xfId="0" applyFill="1" applyBorder="1" applyAlignment="1">
      <alignment horizontal="center" vertical="center"/>
    </xf>
    <xf numFmtId="0" fontId="2" fillId="6" borderId="77" xfId="0" applyFont="1" applyFill="1" applyBorder="1" applyAlignment="1">
      <alignment horizontal="center" vertical="center"/>
    </xf>
    <xf numFmtId="0" fontId="2" fillId="6" borderId="94" xfId="0" applyFont="1" applyFill="1" applyBorder="1" applyAlignment="1">
      <alignment vertical="center"/>
    </xf>
    <xf numFmtId="0" fontId="2" fillId="6" borderId="98" xfId="0" applyFont="1" applyFill="1" applyBorder="1" applyAlignment="1">
      <alignment horizontal="center" vertical="center"/>
    </xf>
    <xf numFmtId="10" fontId="2" fillId="6" borderId="95" xfId="1" applyNumberFormat="1" applyFont="1" applyFill="1" applyBorder="1" applyAlignment="1" applyProtection="1">
      <alignment horizontal="center" vertical="center"/>
    </xf>
    <xf numFmtId="0" fontId="0" fillId="6" borderId="78" xfId="0" applyFill="1" applyBorder="1" applyAlignment="1">
      <alignment horizontal="center" vertical="center"/>
    </xf>
    <xf numFmtId="0" fontId="0" fillId="6" borderId="88" xfId="0" applyFont="1" applyFill="1" applyBorder="1" applyAlignment="1">
      <alignment horizontal="center" vertical="center"/>
    </xf>
    <xf numFmtId="0" fontId="0" fillId="6" borderId="6" xfId="0" applyFont="1" applyFill="1" applyBorder="1" applyAlignment="1">
      <alignment horizontal="center" vertical="center"/>
    </xf>
    <xf numFmtId="0" fontId="8" fillId="0" borderId="0" xfId="0" applyFont="1" applyAlignment="1">
      <alignment vertical="center" wrapText="1"/>
    </xf>
    <xf numFmtId="0" fontId="2" fillId="18" borderId="95" xfId="0" applyFont="1" applyFill="1" applyBorder="1" applyAlignment="1">
      <alignment horizontal="center" vertical="center"/>
    </xf>
    <xf numFmtId="0" fontId="1" fillId="7" borderId="2" xfId="2" applyFont="1" applyFill="1" applyBorder="1" applyAlignment="1" applyProtection="1">
      <alignment horizontal="center" vertical="center"/>
    </xf>
    <xf numFmtId="0" fontId="1" fillId="8" borderId="2" xfId="2" applyFont="1" applyFill="1" applyBorder="1" applyAlignment="1" applyProtection="1">
      <alignment horizontal="center" vertical="center"/>
    </xf>
    <xf numFmtId="0" fontId="1" fillId="9" borderId="2" xfId="2" applyFont="1" applyFill="1" applyBorder="1" applyAlignment="1" applyProtection="1">
      <alignment horizontal="center" vertical="center"/>
    </xf>
    <xf numFmtId="0" fontId="0" fillId="0" borderId="15" xfId="0" applyFont="1" applyBorder="1" applyAlignment="1">
      <alignment horizontal="center" vertical="center"/>
    </xf>
    <xf numFmtId="0" fontId="0" fillId="0" borderId="2" xfId="0" applyFont="1" applyBorder="1" applyAlignment="1">
      <alignment horizontal="center"/>
    </xf>
    <xf numFmtId="0" fontId="8" fillId="14" borderId="42" xfId="0" applyFont="1" applyFill="1" applyBorder="1" applyAlignment="1">
      <alignment horizontal="center" vertical="center"/>
    </xf>
    <xf numFmtId="0" fontId="8" fillId="14" borderId="42" xfId="0" applyFont="1" applyFill="1" applyBorder="1" applyAlignment="1">
      <alignment horizontal="center" vertical="center" wrapText="1"/>
    </xf>
    <xf numFmtId="49" fontId="8" fillId="15" borderId="42" xfId="0" applyNumberFormat="1" applyFont="1" applyFill="1" applyBorder="1" applyAlignment="1">
      <alignment horizontal="center" vertical="center" wrapText="1"/>
    </xf>
    <xf numFmtId="0" fontId="8" fillId="10" borderId="42" xfId="0" applyFont="1" applyFill="1" applyBorder="1" applyAlignment="1">
      <alignment horizontal="center" vertical="center" wrapText="1"/>
    </xf>
    <xf numFmtId="0" fontId="8" fillId="11" borderId="42" xfId="0" applyFont="1" applyFill="1" applyBorder="1" applyAlignment="1">
      <alignment horizontal="center" vertical="center" wrapText="1"/>
    </xf>
    <xf numFmtId="0" fontId="8" fillId="12" borderId="42" xfId="0" applyFont="1" applyFill="1" applyBorder="1" applyAlignment="1">
      <alignment horizontal="center" vertical="center" wrapText="1"/>
    </xf>
    <xf numFmtId="0" fontId="0" fillId="0" borderId="0" xfId="0" applyFont="1" applyBorder="1" applyAlignment="1">
      <alignment horizontal="center" vertical="center"/>
    </xf>
    <xf numFmtId="9" fontId="0" fillId="10" borderId="38" xfId="1" applyFont="1" applyFill="1" applyBorder="1" applyAlignment="1" applyProtection="1">
      <alignment horizontal="center" vertical="center" wrapText="1"/>
    </xf>
    <xf numFmtId="9" fontId="0" fillId="11" borderId="38" xfId="1" applyFont="1" applyFill="1" applyBorder="1" applyAlignment="1" applyProtection="1">
      <alignment horizontal="center" vertical="center" wrapText="1"/>
    </xf>
    <xf numFmtId="9" fontId="0" fillId="12" borderId="38" xfId="1" applyFont="1" applyFill="1" applyBorder="1" applyAlignment="1" applyProtection="1">
      <alignment horizontal="center" vertical="center" wrapText="1"/>
    </xf>
    <xf numFmtId="0" fontId="11" fillId="5" borderId="42" xfId="0" applyFont="1" applyFill="1" applyBorder="1" applyAlignment="1">
      <alignment horizontal="center" vertical="center" wrapText="1"/>
    </xf>
    <xf numFmtId="0" fontId="0" fillId="5" borderId="42" xfId="0" applyFill="1" applyBorder="1" applyAlignment="1">
      <alignment horizontal="center" vertical="center" wrapText="1"/>
    </xf>
    <xf numFmtId="0" fontId="12" fillId="6" borderId="2" xfId="0" applyFont="1" applyFill="1" applyBorder="1" applyAlignment="1">
      <alignment horizontal="center"/>
    </xf>
    <xf numFmtId="0" fontId="0" fillId="6" borderId="79" xfId="0" applyFill="1" applyBorder="1" applyAlignment="1">
      <alignment horizontal="center" vertical="center"/>
    </xf>
    <xf numFmtId="0" fontId="10" fillId="17" borderId="72" xfId="0" applyFont="1" applyFill="1" applyBorder="1" applyAlignment="1">
      <alignment horizontal="center" vertical="center"/>
    </xf>
    <xf numFmtId="0" fontId="11" fillId="18" borderId="0" xfId="0" applyFont="1" applyFill="1" applyBorder="1" applyAlignment="1">
      <alignment horizontal="center"/>
    </xf>
    <xf numFmtId="0" fontId="0" fillId="4" borderId="92" xfId="0" applyFill="1" applyBorder="1" applyAlignment="1">
      <alignment horizontal="center" vertical="center"/>
    </xf>
    <xf numFmtId="0" fontId="2" fillId="18" borderId="95" xfId="0" applyFont="1" applyFill="1" applyBorder="1" applyAlignment="1">
      <alignment horizontal="center" vertical="center"/>
    </xf>
  </cellXfs>
  <cellStyles count="3">
    <cellStyle name="Explanatory Text" xfId="2" builtinId="53" customBuiltin="1"/>
    <cellStyle name="Normal" xfId="0" builtinId="0"/>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008080"/>
      <rgbColor rgb="FFCCC1DA"/>
      <rgbColor rgb="FF808080"/>
      <rgbColor rgb="FF8FAADC"/>
      <rgbColor rgb="FF993366"/>
      <rgbColor rgb="FFF2F2F2"/>
      <rgbColor rgb="FFD6DCE5"/>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DBDBDB"/>
      <rgbColor rgb="FFD7E4BD"/>
      <rgbColor rgb="FFFFFF99"/>
      <rgbColor rgb="FFB4C7E7"/>
      <rgbColor rgb="FFE6B9B8"/>
      <rgbColor rgb="FFCC99FF"/>
      <rgbColor rgb="FFF8CBAD"/>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zoomScaleNormal="100" workbookViewId="0">
      <selection activeCell="E3" activeCellId="1" sqref="F4:F7 E3"/>
    </sheetView>
  </sheetViews>
  <sheetFormatPr defaultRowHeight="15"/>
  <cols>
    <col min="1" max="1" width="45.7109375" customWidth="1"/>
    <col min="2" max="1025" width="9" customWidth="1"/>
  </cols>
  <sheetData>
    <row r="1" spans="1:5">
      <c r="A1" s="1"/>
    </row>
    <row r="2" spans="1:5">
      <c r="A2" s="1"/>
      <c r="B2" t="s">
        <v>0</v>
      </c>
      <c r="C2" t="s">
        <v>1</v>
      </c>
      <c r="D2" t="s">
        <v>2</v>
      </c>
      <c r="E2" t="s">
        <v>3</v>
      </c>
    </row>
    <row r="3" spans="1:5">
      <c r="A3" s="1" t="s">
        <v>4</v>
      </c>
      <c r="E3">
        <v>3</v>
      </c>
    </row>
    <row r="4" spans="1:5">
      <c r="A4" s="1" t="s">
        <v>5</v>
      </c>
      <c r="E4">
        <v>3</v>
      </c>
    </row>
    <row r="5" spans="1:5" ht="30">
      <c r="A5" s="1" t="s">
        <v>6</v>
      </c>
      <c r="E5">
        <v>3</v>
      </c>
    </row>
    <row r="6" spans="1:5">
      <c r="A6" s="1" t="s">
        <v>7</v>
      </c>
      <c r="E6">
        <v>2</v>
      </c>
    </row>
    <row r="7" spans="1:5">
      <c r="A7" s="1" t="s">
        <v>8</v>
      </c>
      <c r="E7">
        <v>2</v>
      </c>
    </row>
    <row r="8" spans="1:5">
      <c r="A8" s="1" t="s">
        <v>9</v>
      </c>
      <c r="E8">
        <v>2</v>
      </c>
    </row>
    <row r="9" spans="1:5" ht="45">
      <c r="A9" s="1" t="s">
        <v>10</v>
      </c>
      <c r="E9">
        <v>3</v>
      </c>
    </row>
    <row r="10" spans="1:5">
      <c r="A10" s="1" t="s">
        <v>11</v>
      </c>
      <c r="E10">
        <v>2</v>
      </c>
    </row>
    <row r="11" spans="1:5" ht="30">
      <c r="A11" s="1" t="s">
        <v>12</v>
      </c>
      <c r="E11">
        <v>3</v>
      </c>
    </row>
    <row r="12" spans="1:5" ht="30">
      <c r="A12" s="1" t="s">
        <v>13</v>
      </c>
      <c r="E12">
        <v>2</v>
      </c>
    </row>
    <row r="13" spans="1:5" ht="30">
      <c r="A13" s="1" t="s">
        <v>14</v>
      </c>
      <c r="E13">
        <v>3</v>
      </c>
    </row>
    <row r="14" spans="1:5" ht="30">
      <c r="A14" s="1" t="s">
        <v>15</v>
      </c>
      <c r="E14">
        <v>1</v>
      </c>
    </row>
    <row r="15" spans="1:5">
      <c r="A15" s="1" t="s">
        <v>16</v>
      </c>
      <c r="E15">
        <v>2</v>
      </c>
    </row>
    <row r="16" spans="1:5">
      <c r="A16" s="1" t="s">
        <v>17</v>
      </c>
      <c r="E16">
        <v>3</v>
      </c>
    </row>
    <row r="17" spans="1:5" ht="30">
      <c r="A17" s="1" t="s">
        <v>18</v>
      </c>
      <c r="E17">
        <v>2</v>
      </c>
    </row>
    <row r="18" spans="1:5">
      <c r="A18" s="1" t="s">
        <v>19</v>
      </c>
      <c r="E18">
        <v>1</v>
      </c>
    </row>
    <row r="19" spans="1:5">
      <c r="A19" s="1" t="s">
        <v>20</v>
      </c>
      <c r="E19">
        <v>2</v>
      </c>
    </row>
    <row r="20" spans="1:5">
      <c r="A20" t="s">
        <v>21</v>
      </c>
      <c r="E20">
        <v>3</v>
      </c>
    </row>
    <row r="21" spans="1:5">
      <c r="A21" t="s">
        <v>22</v>
      </c>
      <c r="B21">
        <f>SUMPRODUCT(B$3:B$20,$E$3:$E$20)</f>
        <v>0</v>
      </c>
      <c r="C21">
        <f>SUMPRODUCT(C$3:C$20,$E$3:$E$20)</f>
        <v>0</v>
      </c>
      <c r="D21">
        <f>SUMPRODUCT(D$3:D$20,$E$3:$E$20)</f>
        <v>0</v>
      </c>
    </row>
    <row r="22" spans="1:5">
      <c r="A22" t="s">
        <v>23</v>
      </c>
      <c r="B22">
        <f>SUMPRODUCT(--ISNUMBER(B$3:B$20),$E$3:$E$20)</f>
        <v>0</v>
      </c>
      <c r="C22">
        <f>SUMPRODUCT(--ISNUMBER(C$3:C$20),$E$3:$E$20)</f>
        <v>0</v>
      </c>
      <c r="D22">
        <f>SUMPRODUCT(--ISNUMBER(D$3:D$20),$E$3:$E$20)</f>
        <v>0</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6"/>
  <sheetViews>
    <sheetView zoomScaleNormal="100" workbookViewId="0">
      <selection activeCell="E3" activeCellId="1" sqref="F4:F7 E3"/>
    </sheetView>
  </sheetViews>
  <sheetFormatPr defaultRowHeight="15"/>
  <cols>
    <col min="1" max="1" width="45.7109375" customWidth="1"/>
    <col min="2" max="1025" width="9" customWidth="1"/>
  </cols>
  <sheetData>
    <row r="2" spans="1:5">
      <c r="B2" t="s">
        <v>0</v>
      </c>
      <c r="C2" t="s">
        <v>1</v>
      </c>
      <c r="D2" t="s">
        <v>2</v>
      </c>
      <c r="E2" t="s">
        <v>3</v>
      </c>
    </row>
    <row r="3" spans="1:5" ht="30">
      <c r="A3" s="1" t="s">
        <v>12</v>
      </c>
      <c r="E3">
        <v>3</v>
      </c>
    </row>
    <row r="4" spans="1:5" ht="45">
      <c r="A4" s="1" t="s">
        <v>24</v>
      </c>
      <c r="E4">
        <v>4</v>
      </c>
    </row>
    <row r="5" spans="1:5">
      <c r="A5" s="1" t="s">
        <v>25</v>
      </c>
      <c r="E5">
        <v>2</v>
      </c>
    </row>
    <row r="6" spans="1:5">
      <c r="A6" s="1" t="s">
        <v>26</v>
      </c>
      <c r="E6">
        <v>5</v>
      </c>
    </row>
    <row r="7" spans="1:5" ht="30">
      <c r="A7" s="1" t="s">
        <v>27</v>
      </c>
      <c r="E7">
        <v>3</v>
      </c>
    </row>
    <row r="8" spans="1:5">
      <c r="A8" s="1" t="s">
        <v>28</v>
      </c>
      <c r="E8">
        <v>2</v>
      </c>
    </row>
    <row r="9" spans="1:5" ht="30">
      <c r="A9" s="1" t="s">
        <v>29</v>
      </c>
      <c r="E9">
        <v>2</v>
      </c>
    </row>
    <row r="10" spans="1:5" ht="45">
      <c r="A10" s="1" t="s">
        <v>30</v>
      </c>
      <c r="E10">
        <v>3</v>
      </c>
    </row>
    <row r="11" spans="1:5" ht="30">
      <c r="A11" s="1" t="s">
        <v>31</v>
      </c>
      <c r="E11">
        <v>5</v>
      </c>
    </row>
    <row r="12" spans="1:5">
      <c r="A12" s="1" t="s">
        <v>32</v>
      </c>
      <c r="E12">
        <v>3</v>
      </c>
    </row>
    <row r="13" spans="1:5">
      <c r="A13" s="1" t="s">
        <v>33</v>
      </c>
      <c r="E13">
        <v>3</v>
      </c>
    </row>
    <row r="14" spans="1:5" ht="45">
      <c r="A14" s="1" t="s">
        <v>34</v>
      </c>
      <c r="E14">
        <v>3</v>
      </c>
    </row>
    <row r="15" spans="1:5" ht="30">
      <c r="A15" s="1" t="s">
        <v>35</v>
      </c>
      <c r="E15">
        <v>3</v>
      </c>
    </row>
    <row r="16" spans="1:5">
      <c r="A16" s="1" t="s">
        <v>36</v>
      </c>
      <c r="E16">
        <v>2</v>
      </c>
    </row>
    <row r="17" spans="1:5">
      <c r="A17" s="1" t="s">
        <v>37</v>
      </c>
      <c r="E17">
        <v>4</v>
      </c>
    </row>
    <row r="18" spans="1:5">
      <c r="A18" s="1" t="s">
        <v>38</v>
      </c>
      <c r="E18">
        <v>3</v>
      </c>
    </row>
    <row r="19" spans="1:5">
      <c r="A19" s="1" t="s">
        <v>39</v>
      </c>
      <c r="E19">
        <v>3</v>
      </c>
    </row>
    <row r="20" spans="1:5">
      <c r="A20" s="1" t="s">
        <v>40</v>
      </c>
      <c r="E20">
        <v>3</v>
      </c>
    </row>
    <row r="21" spans="1:5" ht="30">
      <c r="A21" s="1" t="s">
        <v>41</v>
      </c>
      <c r="E21">
        <v>3</v>
      </c>
    </row>
    <row r="22" spans="1:5" ht="30">
      <c r="A22" s="1" t="s">
        <v>42</v>
      </c>
      <c r="E22">
        <v>2</v>
      </c>
    </row>
    <row r="23" spans="1:5">
      <c r="A23" s="1" t="s">
        <v>43</v>
      </c>
      <c r="E23">
        <v>1</v>
      </c>
    </row>
    <row r="24" spans="1:5">
      <c r="A24" s="1" t="s">
        <v>44</v>
      </c>
      <c r="E24">
        <v>2</v>
      </c>
    </row>
    <row r="25" spans="1:5">
      <c r="A25" t="s">
        <v>22</v>
      </c>
      <c r="B25">
        <f>SUMPRODUCT(B$3:B$24,$E$3:$E$24)</f>
        <v>0</v>
      </c>
      <c r="C25">
        <f>SUMPRODUCT(C$3:C$24,$E$3:$E$24)</f>
        <v>0</v>
      </c>
      <c r="D25">
        <f>SUMPRODUCT(D$3:D$24,$E$3:$E$24)</f>
        <v>0</v>
      </c>
    </row>
    <row r="26" spans="1:5">
      <c r="A26" t="s">
        <v>23</v>
      </c>
      <c r="B26">
        <f>SUMPRODUCT(--ISNUMBER(B$3:B$24),$E$3:$E$24)</f>
        <v>0</v>
      </c>
      <c r="C26">
        <f>SUMPRODUCT(--ISNUMBER(C$3:C$24),$E$3:$E$24)</f>
        <v>0</v>
      </c>
      <c r="D26">
        <f>SUMPRODUCT(--ISNUMBER(D$3:D$24),$E$3:$E$24)</f>
        <v>0</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K8"/>
  <sheetViews>
    <sheetView zoomScaleNormal="100" workbookViewId="0">
      <selection activeCell="F26" activeCellId="1" sqref="F4:F7 F26"/>
    </sheetView>
  </sheetViews>
  <sheetFormatPr defaultRowHeight="15"/>
  <cols>
    <col min="1" max="8" width="9" customWidth="1"/>
    <col min="9" max="9" width="9.85546875" customWidth="1"/>
    <col min="10" max="1025" width="9" customWidth="1"/>
  </cols>
  <sheetData>
    <row r="2" spans="1:11">
      <c r="C2" s="285" t="s">
        <v>45</v>
      </c>
      <c r="D2" s="285"/>
      <c r="E2" s="286" t="s">
        <v>46</v>
      </c>
      <c r="F2" s="286"/>
      <c r="G2" s="287" t="s">
        <v>47</v>
      </c>
      <c r="H2" s="287"/>
    </row>
    <row r="3" spans="1:11">
      <c r="A3" s="2"/>
      <c r="B3" s="2"/>
      <c r="C3" s="3" t="s">
        <v>3</v>
      </c>
      <c r="D3" s="3" t="s">
        <v>48</v>
      </c>
      <c r="E3" s="4" t="s">
        <v>3</v>
      </c>
      <c r="F3" s="4" t="s">
        <v>48</v>
      </c>
      <c r="G3" s="5" t="s">
        <v>3</v>
      </c>
      <c r="H3" s="5" t="s">
        <v>48</v>
      </c>
    </row>
    <row r="4" spans="1:11">
      <c r="A4" s="6" t="s">
        <v>0</v>
      </c>
      <c r="B4" s="7">
        <v>0.06</v>
      </c>
      <c r="C4" s="8">
        <v>0.33333333333333298</v>
      </c>
      <c r="D4" s="9">
        <f>HLOOKUP(A4,Sudoku!$B$2:$F$44,43)</f>
        <v>0.5</v>
      </c>
      <c r="E4" s="10">
        <v>0.33333333333333298</v>
      </c>
      <c r="F4" s="11">
        <f>HLOOKUP(OldSommaire!A4,Scrabble!$B$2:$F$48,47,0)</f>
        <v>0.5</v>
      </c>
      <c r="G4" s="12">
        <v>0.33333333333333298</v>
      </c>
      <c r="H4" s="13">
        <f>HLOOKUP(A4,Curling!$B$2:$F$50,49, 0)</f>
        <v>0.5</v>
      </c>
      <c r="I4" s="14">
        <f>SUMPRODUCT(C4:D4,E4:F4,G4:H4)</f>
        <v>0.16203703703703692</v>
      </c>
      <c r="J4" s="15" t="str">
        <f>CONCATENATE(TEXT(I4*B4*100,"0.00"),"/",B4*100)</f>
        <v>0.97/6</v>
      </c>
      <c r="K4" t="str">
        <f>IF(C4+E4+G4&lt;&gt;1, "Attention la somme des poids n'égale pas 100%", "")</f>
        <v>Attention la somme des poids n'égale pas 100%</v>
      </c>
    </row>
    <row r="5" spans="1:11">
      <c r="A5" s="16" t="s">
        <v>1</v>
      </c>
      <c r="B5" s="17">
        <v>0.14000000000000001</v>
      </c>
      <c r="C5" s="18">
        <v>0.5</v>
      </c>
      <c r="D5" s="19">
        <f>HLOOKUP(A5,Sudoku!$B$2:$F$44,43)</f>
        <v>0.5</v>
      </c>
      <c r="E5" s="20">
        <v>0.25</v>
      </c>
      <c r="F5" s="21">
        <f>HLOOKUP(OldSommaire!A5,Scrabble!$B$2:$F$48,47,0)</f>
        <v>0.5</v>
      </c>
      <c r="G5" s="22">
        <v>0.25</v>
      </c>
      <c r="H5" s="23">
        <f>HLOOKUP(A5,Curling!$B$2:$F$50,49, 0)</f>
        <v>0.5</v>
      </c>
      <c r="I5" s="24">
        <f>SUMPRODUCT(C5:D5,E5:F5,G5:H5)</f>
        <v>0.15625</v>
      </c>
      <c r="J5" s="25" t="str">
        <f>CONCATENATE(TEXT(I5*B5*100,"0.00"),"/",B5*100)</f>
        <v>2.19/14</v>
      </c>
      <c r="K5" t="str">
        <f>IF(C5+E5+G5&lt;&gt;1, "Attention la somme des poids n'égale pas 100%", "")</f>
        <v/>
      </c>
    </row>
    <row r="6" spans="1:11">
      <c r="A6" s="26" t="s">
        <v>2</v>
      </c>
      <c r="B6" s="27">
        <v>0.25</v>
      </c>
      <c r="C6" s="28">
        <v>0.2</v>
      </c>
      <c r="D6" s="19">
        <f>HLOOKUP(A6,Sudoku!$B$2:$F$44,43)</f>
        <v>0.5</v>
      </c>
      <c r="E6" s="29">
        <v>0.2</v>
      </c>
      <c r="F6" s="21">
        <f>HLOOKUP(OldSommaire!A6,Scrabble!$B$2:$F$48,47,0)</f>
        <v>0.5</v>
      </c>
      <c r="G6" s="30">
        <v>0.6</v>
      </c>
      <c r="H6" s="23">
        <f>HLOOKUP(A6,Curling!$B$2:$F$50,49, 0)</f>
        <v>0.5</v>
      </c>
      <c r="I6" s="31">
        <f>SUMPRODUCT(C6:D6,E6:F6,G6:H6)</f>
        <v>0.14899999999999999</v>
      </c>
      <c r="J6" s="32" t="str">
        <f>CONCATENATE(TEXT(I6*B6*100,"0.00"),"/",B6*100)</f>
        <v>3.73/25</v>
      </c>
      <c r="K6" t="str">
        <f>IF(C6+E6+G6&lt;&gt;1, "Attention la somme des poids n'égale pas 100%", "")</f>
        <v/>
      </c>
    </row>
    <row r="7" spans="1:11">
      <c r="A7" s="33" t="s">
        <v>49</v>
      </c>
      <c r="B7" s="34">
        <v>0.25</v>
      </c>
      <c r="C7" s="28">
        <v>0.3</v>
      </c>
      <c r="D7" s="19">
        <f>HLOOKUP(A7,Sudoku!$B$2:$F$44,43)</f>
        <v>0.5</v>
      </c>
      <c r="E7" s="29">
        <v>0.33</v>
      </c>
      <c r="F7" s="21">
        <f>HLOOKUP(OldSommaire!A7,Scrabble!$B$2:$F$48,47,0)</f>
        <v>0.5</v>
      </c>
      <c r="G7" s="30">
        <v>0.11</v>
      </c>
      <c r="H7" s="23">
        <f>HLOOKUP(A7,Curling!$B$2:$F$50,49, 0)</f>
        <v>0.5</v>
      </c>
      <c r="I7" s="35">
        <f>SUMPRODUCT(C7:D7,E7:F7,G7:H7)</f>
        <v>0.13589000000000001</v>
      </c>
      <c r="J7" s="36" t="str">
        <f>CONCATENATE(TEXT(I7*B7*100,"0.00"),"/",B7*100)</f>
        <v>3.40/25</v>
      </c>
      <c r="K7" t="str">
        <f>IF(C7+E7+G7&lt;&gt;1, "Attention la somme des poids n'égale pas 100%", "")</f>
        <v>Attention la somme des poids n'égale pas 100%</v>
      </c>
    </row>
    <row r="8" spans="1:11">
      <c r="A8" s="37" t="s">
        <v>50</v>
      </c>
      <c r="B8" s="37"/>
      <c r="C8" s="38">
        <v>0.02</v>
      </c>
      <c r="D8" s="39">
        <f>HLOOKUP(A8,Sudoku!$B$2:$F$44,43,0)</f>
        <v>0.5</v>
      </c>
      <c r="E8" s="40">
        <v>0.01</v>
      </c>
      <c r="F8" s="41">
        <f>HLOOKUP(OldSommaire!A8,Scrabble!$B$2:$F$48,47,0)</f>
        <v>0.5</v>
      </c>
      <c r="G8" s="42">
        <v>0.97</v>
      </c>
      <c r="H8" s="43">
        <f>HLOOKUP(A8,Curling!$B$2:$F$50,49, 0)</f>
        <v>0.5</v>
      </c>
      <c r="I8" s="44">
        <f>SUMPRODUCT(C8:D8,E8:F8,G8:H8)</f>
        <v>0.125194</v>
      </c>
      <c r="J8" s="45" t="str">
        <f>CONCATENATE(TEXT(I8*B8*100,"0.00"),"/",B8*100)</f>
        <v>0.00/0</v>
      </c>
      <c r="K8" t="str">
        <f>IF(C8+E8+G8&lt;&gt;1, "Attention la somme des poids n'égale pas 100%", "")</f>
        <v/>
      </c>
    </row>
  </sheetData>
  <sheetProtection sheet="1" objects="1" scenarios="1"/>
  <mergeCells count="3">
    <mergeCell ref="C2:D2"/>
    <mergeCell ref="E2:F2"/>
    <mergeCell ref="G2:H2"/>
  </mergeCells>
  <dataValidations count="1">
    <dataValidation type="decimal" allowBlank="1" showInputMessage="1" showErrorMessage="1" error="Les poids sont en terme de pourcentage. Veuillez entrer une valeur entre 0 et 1" sqref="C4:C8 E4:E8 G4:G8" xr:uid="{00000000-0002-0000-0200-000000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I45"/>
  <sheetViews>
    <sheetView topLeftCell="A16" zoomScaleNormal="100" workbookViewId="0">
      <selection activeCell="A27" activeCellId="1" sqref="F4:F7 A27"/>
    </sheetView>
  </sheetViews>
  <sheetFormatPr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88" t="s">
        <v>3</v>
      </c>
    </row>
    <row r="3" spans="1:7">
      <c r="A3" s="52" t="s">
        <v>52</v>
      </c>
      <c r="B3" s="53"/>
      <c r="C3" s="54"/>
      <c r="D3" s="55"/>
      <c r="E3" s="56"/>
      <c r="F3" s="57"/>
      <c r="G3" s="288"/>
    </row>
    <row r="4" spans="1:7">
      <c r="A4" s="58" t="s">
        <v>4</v>
      </c>
      <c r="B4" s="59"/>
      <c r="C4" s="60"/>
      <c r="D4" s="61"/>
      <c r="E4" s="62"/>
      <c r="F4" s="63"/>
      <c r="G4" s="64">
        <v>3</v>
      </c>
    </row>
    <row r="5" spans="1:7">
      <c r="A5" s="65" t="s">
        <v>5</v>
      </c>
      <c r="B5" s="66"/>
      <c r="C5" s="67"/>
      <c r="D5" s="68"/>
      <c r="E5" s="69"/>
      <c r="F5" s="70"/>
      <c r="G5" s="71">
        <v>3</v>
      </c>
    </row>
    <row r="6" spans="1:7" ht="30">
      <c r="A6" s="65" t="s">
        <v>6</v>
      </c>
      <c r="B6" s="66"/>
      <c r="C6" s="67"/>
      <c r="D6" s="68"/>
      <c r="E6" s="69"/>
      <c r="F6" s="70"/>
      <c r="G6" s="71">
        <v>3</v>
      </c>
    </row>
    <row r="7" spans="1:7">
      <c r="A7" s="65" t="s">
        <v>7</v>
      </c>
      <c r="B7" s="66"/>
      <c r="C7" s="67"/>
      <c r="D7" s="68"/>
      <c r="E7" s="69"/>
      <c r="F7" s="70"/>
      <c r="G7" s="71">
        <v>2</v>
      </c>
    </row>
    <row r="8" spans="1:7">
      <c r="A8" s="65" t="s">
        <v>8</v>
      </c>
      <c r="B8" s="66"/>
      <c r="C8" s="67"/>
      <c r="D8" s="68"/>
      <c r="E8" s="69"/>
      <c r="F8" s="70"/>
      <c r="G8" s="71">
        <v>2</v>
      </c>
    </row>
    <row r="9" spans="1:7">
      <c r="A9" s="65" t="s">
        <v>9</v>
      </c>
      <c r="B9" s="66"/>
      <c r="C9" s="67"/>
      <c r="D9" s="68"/>
      <c r="E9" s="69"/>
      <c r="F9" s="70"/>
      <c r="G9" s="71">
        <v>2</v>
      </c>
    </row>
    <row r="10" spans="1:7" ht="45">
      <c r="A10" s="65" t="s">
        <v>10</v>
      </c>
      <c r="B10" s="66"/>
      <c r="C10" s="67"/>
      <c r="D10" s="68"/>
      <c r="E10" s="69"/>
      <c r="F10" s="70"/>
      <c r="G10" s="71">
        <v>3</v>
      </c>
    </row>
    <row r="11" spans="1:7">
      <c r="A11" s="65" t="s">
        <v>11</v>
      </c>
      <c r="B11" s="66"/>
      <c r="C11" s="67"/>
      <c r="D11" s="68"/>
      <c r="E11" s="69"/>
      <c r="F11" s="70"/>
      <c r="G11" s="71">
        <v>2</v>
      </c>
    </row>
    <row r="12" spans="1:7" ht="30">
      <c r="A12" s="65" t="s">
        <v>12</v>
      </c>
      <c r="B12" s="66"/>
      <c r="C12" s="67"/>
      <c r="D12" s="68"/>
      <c r="E12" s="69"/>
      <c r="F12" s="70"/>
      <c r="G12" s="71">
        <v>3</v>
      </c>
    </row>
    <row r="13" spans="1:7" ht="30">
      <c r="A13" s="65" t="s">
        <v>13</v>
      </c>
      <c r="B13" s="66"/>
      <c r="C13" s="67"/>
      <c r="D13" s="68"/>
      <c r="E13" s="69"/>
      <c r="F13" s="70"/>
      <c r="G13" s="71">
        <v>2</v>
      </c>
    </row>
    <row r="14" spans="1:7" ht="30">
      <c r="A14" s="65" t="s">
        <v>14</v>
      </c>
      <c r="B14" s="66"/>
      <c r="C14" s="67"/>
      <c r="D14" s="68"/>
      <c r="E14" s="69"/>
      <c r="F14" s="70"/>
      <c r="G14" s="71">
        <v>3</v>
      </c>
    </row>
    <row r="15" spans="1:7" ht="30">
      <c r="A15" s="65" t="s">
        <v>15</v>
      </c>
      <c r="B15" s="66"/>
      <c r="C15" s="67"/>
      <c r="D15" s="68"/>
      <c r="E15" s="69"/>
      <c r="F15" s="70"/>
      <c r="G15" s="71">
        <v>1</v>
      </c>
    </row>
    <row r="16" spans="1:7">
      <c r="A16" s="65" t="s">
        <v>16</v>
      </c>
      <c r="B16" s="66"/>
      <c r="C16" s="67"/>
      <c r="D16" s="68"/>
      <c r="E16" s="69"/>
      <c r="F16" s="70"/>
      <c r="G16" s="71">
        <v>2</v>
      </c>
    </row>
    <row r="17" spans="1:9">
      <c r="A17" s="65" t="s">
        <v>17</v>
      </c>
      <c r="B17" s="66"/>
      <c r="C17" s="67"/>
      <c r="D17" s="68"/>
      <c r="E17" s="69"/>
      <c r="F17" s="70"/>
      <c r="G17" s="71">
        <v>3</v>
      </c>
    </row>
    <row r="18" spans="1:9" ht="30">
      <c r="A18" s="65" t="s">
        <v>18</v>
      </c>
      <c r="B18" s="66"/>
      <c r="C18" s="67"/>
      <c r="D18" s="68"/>
      <c r="E18" s="69"/>
      <c r="F18" s="70"/>
      <c r="G18" s="71">
        <v>2</v>
      </c>
    </row>
    <row r="19" spans="1:9">
      <c r="A19" s="65" t="s">
        <v>19</v>
      </c>
      <c r="B19" s="66"/>
      <c r="C19" s="67"/>
      <c r="D19" s="68"/>
      <c r="E19" s="69"/>
      <c r="F19" s="70"/>
      <c r="G19" s="71">
        <v>1</v>
      </c>
    </row>
    <row r="20" spans="1:9">
      <c r="A20" s="65" t="s">
        <v>20</v>
      </c>
      <c r="B20" s="66"/>
      <c r="C20" s="67"/>
      <c r="D20" s="68"/>
      <c r="E20" s="69"/>
      <c r="F20" s="70"/>
      <c r="G20" s="71">
        <v>2</v>
      </c>
    </row>
    <row r="21" spans="1:9">
      <c r="A21" s="72" t="s">
        <v>21</v>
      </c>
      <c r="B21" s="73"/>
      <c r="C21" s="74"/>
      <c r="D21" s="75"/>
      <c r="E21" s="76"/>
      <c r="F21" s="77"/>
      <c r="G21" s="78">
        <v>3</v>
      </c>
    </row>
    <row r="22" spans="1:9">
      <c r="A22" s="79" t="s">
        <v>22</v>
      </c>
      <c r="B22" s="80">
        <f>SUMPRODUCT(B$4:B$21,$G$4:$G$21)</f>
        <v>0</v>
      </c>
      <c r="C22" s="81">
        <f>SUMPRODUCT(C$4:C$21,$G$4:$G$21)</f>
        <v>0</v>
      </c>
      <c r="D22" s="82">
        <f>SUMPRODUCT(D$4:D$21,$G$4:$G$21)</f>
        <v>0</v>
      </c>
      <c r="E22" s="83">
        <f>SUMPRODUCT(E$4:E$21,$G$4:$G$21)</f>
        <v>0</v>
      </c>
      <c r="F22" s="84">
        <f>SUMPRODUCT(F$4:F$21,$G$4:$G$21)</f>
        <v>0</v>
      </c>
      <c r="G22" s="162"/>
    </row>
    <row r="23" spans="1:9">
      <c r="A23" s="85" t="s">
        <v>23</v>
      </c>
      <c r="B23" s="86">
        <f>SUMPRODUCT(--ISNUMBER(B$4:B$21),$G$4:$G$21)</f>
        <v>0</v>
      </c>
      <c r="C23" s="87">
        <f>SUMPRODUCT(--ISNUMBER(C$4:C$21),$G$4:$G$21)</f>
        <v>0</v>
      </c>
      <c r="D23" s="88">
        <f>SUMPRODUCT(--ISNUMBER(D$4:D$21),$G$4:$G$21)</f>
        <v>0</v>
      </c>
      <c r="E23" s="89">
        <f>SUMPRODUCT(--ISNUMBER(E$4:E$21),$G$4:$G$21)</f>
        <v>0</v>
      </c>
      <c r="F23" s="90">
        <f>SUMPRODUCT(--ISNUMBER(F$4:F$21),$G$4:$G$21)</f>
        <v>0</v>
      </c>
      <c r="G23" s="162"/>
    </row>
    <row r="25" spans="1:9">
      <c r="A25" s="91" t="s">
        <v>53</v>
      </c>
      <c r="B25" s="92">
        <f>IF(B$23=0,1,B$22)/IF(B$23=0,1,B$23)</f>
        <v>1</v>
      </c>
      <c r="C25" s="93">
        <f>IF(C$23=0,1,C$22)/IF(C$23=0,1,C$23)</f>
        <v>1</v>
      </c>
      <c r="D25" s="94">
        <f>IF(D$23=0,1,D$22)/IF(D$23=0,1,D$23)</f>
        <v>1</v>
      </c>
      <c r="E25" s="95">
        <f>IF(E$23=0,1,E$22)/IF(E$23=0,1,E$23)</f>
        <v>1</v>
      </c>
      <c r="F25" s="96">
        <f>IF(F$23=0,1,F$22)/IF(F$23=0,1,F$23)</f>
        <v>1</v>
      </c>
    </row>
    <row r="27" spans="1:9">
      <c r="A27" s="46" t="s">
        <v>54</v>
      </c>
      <c r="B27" s="162"/>
      <c r="C27" s="162"/>
      <c r="D27" s="162"/>
      <c r="E27" s="162"/>
      <c r="F27" s="162"/>
      <c r="H27" s="289" t="s">
        <v>55</v>
      </c>
      <c r="I27" s="289"/>
    </row>
    <row r="28" spans="1:9">
      <c r="A28" s="52" t="s">
        <v>56</v>
      </c>
      <c r="B28" s="97" t="s">
        <v>57</v>
      </c>
      <c r="C28" s="98"/>
      <c r="D28" s="99"/>
      <c r="E28" s="100"/>
      <c r="F28" s="101"/>
      <c r="H28" s="102" t="s">
        <v>58</v>
      </c>
      <c r="I28" s="103" t="s">
        <v>59</v>
      </c>
    </row>
    <row r="29" spans="1:9">
      <c r="A29" s="104" t="s">
        <v>60</v>
      </c>
      <c r="B29" s="105"/>
      <c r="C29" s="106"/>
      <c r="D29" s="107"/>
      <c r="E29" s="108"/>
      <c r="F29" s="109"/>
      <c r="H29" s="110">
        <v>2</v>
      </c>
      <c r="I29" s="111">
        <v>2.2000000000000002</v>
      </c>
    </row>
    <row r="30" spans="1:9">
      <c r="A30" s="112" t="s">
        <v>61</v>
      </c>
      <c r="B30" s="113"/>
      <c r="C30" s="114"/>
      <c r="D30" s="115"/>
      <c r="E30" s="116"/>
      <c r="F30" s="117"/>
      <c r="H30" s="118">
        <v>1</v>
      </c>
      <c r="I30" s="119">
        <v>1.3</v>
      </c>
    </row>
    <row r="31" spans="1:9">
      <c r="A31" s="112" t="s">
        <v>62</v>
      </c>
      <c r="B31" s="113"/>
      <c r="C31" s="114"/>
      <c r="D31" s="115"/>
      <c r="E31" s="116"/>
      <c r="F31" s="117"/>
      <c r="H31" s="118">
        <v>1</v>
      </c>
      <c r="I31" s="119">
        <v>1.3</v>
      </c>
    </row>
    <row r="32" spans="1:9">
      <c r="A32" s="112" t="s">
        <v>63</v>
      </c>
      <c r="B32" s="113"/>
      <c r="C32" s="114"/>
      <c r="D32" s="115"/>
      <c r="E32" s="116"/>
      <c r="F32" s="117"/>
      <c r="H32" s="118">
        <v>1</v>
      </c>
      <c r="I32" s="119">
        <v>1.3</v>
      </c>
    </row>
    <row r="33" spans="1:9">
      <c r="A33" s="112" t="s">
        <v>64</v>
      </c>
      <c r="B33" s="113"/>
      <c r="C33" s="114"/>
      <c r="D33" s="115"/>
      <c r="E33" s="116"/>
      <c r="F33" s="117"/>
      <c r="H33" s="118">
        <v>1</v>
      </c>
      <c r="I33" s="119">
        <v>1.3</v>
      </c>
    </row>
    <row r="34" spans="1:9">
      <c r="A34" s="112" t="s">
        <v>65</v>
      </c>
      <c r="B34" s="113"/>
      <c r="C34" s="114"/>
      <c r="D34" s="115"/>
      <c r="E34" s="116"/>
      <c r="F34" s="117"/>
      <c r="H34" s="118">
        <v>1</v>
      </c>
      <c r="I34" s="119">
        <v>1.3</v>
      </c>
    </row>
    <row r="35" spans="1:9">
      <c r="A35" s="112" t="s">
        <v>66</v>
      </c>
      <c r="B35" s="113"/>
      <c r="C35" s="114"/>
      <c r="D35" s="115"/>
      <c r="E35" s="116"/>
      <c r="F35" s="117"/>
      <c r="H35" s="118">
        <v>1</v>
      </c>
      <c r="I35" s="119">
        <v>1.3</v>
      </c>
    </row>
    <row r="36" spans="1:9">
      <c r="A36" s="120" t="s">
        <v>67</v>
      </c>
      <c r="B36" s="121"/>
      <c r="C36" s="122"/>
      <c r="D36" s="123"/>
      <c r="E36" s="124"/>
      <c r="F36" s="125"/>
      <c r="H36" s="126">
        <v>2</v>
      </c>
      <c r="I36" s="127">
        <v>0</v>
      </c>
    </row>
    <row r="37" spans="1:9">
      <c r="A37" s="128" t="s">
        <v>68</v>
      </c>
      <c r="B37" s="129">
        <f>SUMPRODUCT(B$29:B$36,IF(B$28="Oui",$H$29:$H$36,$I$29:$I$36))</f>
        <v>0</v>
      </c>
      <c r="C37" s="130">
        <f>SUMPRODUCT(C$29:C$36,IF(C$28="Oui",$H$29:$H$36,$I$29:$I$36))</f>
        <v>0</v>
      </c>
      <c r="D37" s="131">
        <f>SUMPRODUCT(D$29:D$36,IF(D$28="Oui",$H$29:$H$36,$I$29:$I$36))</f>
        <v>0</v>
      </c>
      <c r="E37" s="132">
        <f>SUMPRODUCT(E$29:E$36,IF(E$28="Oui",$H$29:$H$36,$I$29:$I$36))</f>
        <v>0</v>
      </c>
      <c r="F37" s="133">
        <f>SUMPRODUCT(F$29:F$36,IF(F$28="Oui",$H$29:$H$36,$I$29:$I$36))</f>
        <v>0</v>
      </c>
      <c r="H37" s="134">
        <v>10</v>
      </c>
      <c r="I37" s="135">
        <v>10</v>
      </c>
    </row>
    <row r="38" spans="1:9">
      <c r="A38" s="128" t="s">
        <v>69</v>
      </c>
      <c r="B38" s="129">
        <f>IF(B$28="Oui",$H$37,$I$37)</f>
        <v>10</v>
      </c>
      <c r="C38" s="130">
        <f>IF(C$28="Oui",$H$37,$I$37)</f>
        <v>10</v>
      </c>
      <c r="D38" s="131">
        <f>IF(D$28="Oui",$H$37,$I$37)</f>
        <v>10</v>
      </c>
      <c r="E38" s="132">
        <f>IF(E$28="Oui",$H$37,$I$37)</f>
        <v>10</v>
      </c>
      <c r="F38" s="133">
        <f>IF(F$28="Oui",$H$37,$I$37)</f>
        <v>10</v>
      </c>
      <c r="H38" s="136"/>
      <c r="I38" s="136"/>
    </row>
    <row r="39" spans="1:9">
      <c r="A39" s="137"/>
      <c r="B39" s="137"/>
      <c r="C39" s="137"/>
      <c r="D39" s="137"/>
      <c r="E39" s="137"/>
      <c r="F39" s="137"/>
    </row>
    <row r="40" spans="1:9">
      <c r="A40" s="162"/>
      <c r="B40" s="162"/>
      <c r="C40" s="162"/>
      <c r="D40" s="162"/>
      <c r="E40" s="162"/>
      <c r="F40" s="162"/>
    </row>
    <row r="41" spans="1:9">
      <c r="A41" s="91" t="s">
        <v>70</v>
      </c>
      <c r="B41" s="92">
        <f>B$37/B$38</f>
        <v>0</v>
      </c>
      <c r="C41" s="93">
        <f>C$37/C$38</f>
        <v>0</v>
      </c>
      <c r="D41" s="94">
        <f>D$37/D$38</f>
        <v>0</v>
      </c>
      <c r="E41" s="95">
        <f>E$37/E$38</f>
        <v>0</v>
      </c>
      <c r="F41" s="96">
        <f>F$37/F$38</f>
        <v>0</v>
      </c>
    </row>
    <row r="44" spans="1:9">
      <c r="A44" s="91" t="s">
        <v>71</v>
      </c>
      <c r="B44" s="138">
        <f>(B$25+B$41)/2</f>
        <v>0.5</v>
      </c>
      <c r="C44" s="93">
        <f>(C$25+C$41)/2</f>
        <v>0.5</v>
      </c>
      <c r="D44" s="94">
        <f>(D$25+D$41)/2</f>
        <v>0.5</v>
      </c>
      <c r="E44" s="95">
        <f>(E$25+E$41)/2</f>
        <v>0.5</v>
      </c>
      <c r="F44" s="96">
        <f>(F$25+F$41)/2</f>
        <v>0.5</v>
      </c>
    </row>
    <row r="45" spans="1:9">
      <c r="A45" s="91" t="s">
        <v>72</v>
      </c>
      <c r="B45" s="139">
        <f>COUNTA(B$4:B$21)</f>
        <v>0</v>
      </c>
      <c r="C45" s="140">
        <f>COUNTA(C$4:C$21)</f>
        <v>0</v>
      </c>
      <c r="D45" s="141">
        <f>COUNTA(D$4:D$21)</f>
        <v>0</v>
      </c>
      <c r="E45" s="142">
        <f>COUNTA(E$4:E$21)</f>
        <v>0</v>
      </c>
      <c r="F45" s="143">
        <f>COUNTA(F$4:F$21)</f>
        <v>0</v>
      </c>
    </row>
  </sheetData>
  <sheetProtection sheet="1" objects="1" scenarios="1"/>
  <mergeCells count="2">
    <mergeCell ref="G2:G3"/>
    <mergeCell ref="H27:I27"/>
  </mergeCells>
  <dataValidations count="2">
    <dataValidation type="list" allowBlank="1" showInputMessage="1" showErrorMessage="1" sqref="B28:F28" xr:uid="{00000000-0002-0000-0300-000000000000}">
      <formula1>"Oui,Non"</formula1>
      <formula2>0</formula2>
    </dataValidation>
    <dataValidation type="decimal" allowBlank="1" showInputMessage="1" showErrorMessage="1" error="Les évaluations sont faites en terme de pourcentage. Veuillez entrer une valeur entre 0 et 1" sqref="B4:F21 B29:F36" xr:uid="{00000000-0002-0000-03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I49"/>
  <sheetViews>
    <sheetView topLeftCell="A21" zoomScaleNormal="100" workbookViewId="0">
      <selection activeCell="A45" activeCellId="1" sqref="F4:F7 A45"/>
    </sheetView>
  </sheetViews>
  <sheetFormatPr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88" t="s">
        <v>3</v>
      </c>
    </row>
    <row r="3" spans="1:7">
      <c r="A3" s="52" t="s">
        <v>52</v>
      </c>
      <c r="B3" s="53"/>
      <c r="C3" s="54"/>
      <c r="D3" s="55"/>
      <c r="E3" s="56"/>
      <c r="F3" s="57"/>
      <c r="G3" s="288"/>
    </row>
    <row r="4" spans="1:7" ht="30">
      <c r="A4" s="58" t="s">
        <v>12</v>
      </c>
      <c r="B4" s="59"/>
      <c r="C4" s="60"/>
      <c r="D4" s="61"/>
      <c r="E4" s="62"/>
      <c r="F4" s="63"/>
      <c r="G4" s="64">
        <v>3</v>
      </c>
    </row>
    <row r="5" spans="1:7" ht="45">
      <c r="A5" s="65" t="s">
        <v>24</v>
      </c>
      <c r="B5" s="66"/>
      <c r="C5" s="67"/>
      <c r="D5" s="68"/>
      <c r="E5" s="69"/>
      <c r="F5" s="70"/>
      <c r="G5" s="71">
        <v>4</v>
      </c>
    </row>
    <row r="6" spans="1:7" ht="30">
      <c r="A6" s="65" t="s">
        <v>25</v>
      </c>
      <c r="B6" s="66"/>
      <c r="C6" s="67"/>
      <c r="D6" s="68"/>
      <c r="E6" s="69"/>
      <c r="F6" s="70"/>
      <c r="G6" s="71">
        <v>2</v>
      </c>
    </row>
    <row r="7" spans="1:7">
      <c r="A7" s="65" t="s">
        <v>26</v>
      </c>
      <c r="B7" s="66"/>
      <c r="C7" s="67"/>
      <c r="D7" s="68"/>
      <c r="E7" s="69"/>
      <c r="F7" s="70"/>
      <c r="G7" s="71">
        <v>5</v>
      </c>
    </row>
    <row r="8" spans="1:7" ht="30">
      <c r="A8" s="65" t="s">
        <v>27</v>
      </c>
      <c r="B8" s="66"/>
      <c r="C8" s="67"/>
      <c r="D8" s="68"/>
      <c r="E8" s="69"/>
      <c r="F8" s="70"/>
      <c r="G8" s="71">
        <v>3</v>
      </c>
    </row>
    <row r="9" spans="1:7" ht="30">
      <c r="A9" s="65" t="s">
        <v>28</v>
      </c>
      <c r="B9" s="66"/>
      <c r="C9" s="67"/>
      <c r="D9" s="68"/>
      <c r="E9" s="69"/>
      <c r="F9" s="70"/>
      <c r="G9" s="71">
        <v>2</v>
      </c>
    </row>
    <row r="10" spans="1:7" ht="45">
      <c r="A10" s="65" t="s">
        <v>29</v>
      </c>
      <c r="B10" s="66"/>
      <c r="C10" s="67"/>
      <c r="D10" s="68"/>
      <c r="E10" s="69"/>
      <c r="F10" s="70"/>
      <c r="G10" s="71">
        <v>2</v>
      </c>
    </row>
    <row r="11" spans="1:7" ht="45">
      <c r="A11" s="65" t="s">
        <v>30</v>
      </c>
      <c r="B11" s="66"/>
      <c r="C11" s="67"/>
      <c r="D11" s="68"/>
      <c r="E11" s="69"/>
      <c r="F11" s="70"/>
      <c r="G11" s="71">
        <v>3</v>
      </c>
    </row>
    <row r="12" spans="1:7" ht="30">
      <c r="A12" s="65" t="s">
        <v>31</v>
      </c>
      <c r="B12" s="66"/>
      <c r="C12" s="67"/>
      <c r="D12" s="68"/>
      <c r="E12" s="69"/>
      <c r="F12" s="70"/>
      <c r="G12" s="71">
        <v>5</v>
      </c>
    </row>
    <row r="13" spans="1:7">
      <c r="A13" s="65" t="s">
        <v>32</v>
      </c>
      <c r="B13" s="66"/>
      <c r="C13" s="67"/>
      <c r="D13" s="68"/>
      <c r="E13" s="69"/>
      <c r="F13" s="70"/>
      <c r="G13" s="71">
        <v>3</v>
      </c>
    </row>
    <row r="14" spans="1:7">
      <c r="A14" s="65" t="s">
        <v>33</v>
      </c>
      <c r="B14" s="66"/>
      <c r="C14" s="67"/>
      <c r="D14" s="68"/>
      <c r="E14" s="69"/>
      <c r="F14" s="70"/>
      <c r="G14" s="71">
        <v>3</v>
      </c>
    </row>
    <row r="15" spans="1:7" ht="45">
      <c r="A15" s="65" t="s">
        <v>34</v>
      </c>
      <c r="B15" s="66"/>
      <c r="C15" s="67"/>
      <c r="D15" s="68"/>
      <c r="E15" s="69"/>
      <c r="F15" s="70"/>
      <c r="G15" s="71">
        <v>3</v>
      </c>
    </row>
    <row r="16" spans="1:7" ht="30">
      <c r="A16" s="65" t="s">
        <v>35</v>
      </c>
      <c r="B16" s="66"/>
      <c r="C16" s="67"/>
      <c r="D16" s="68"/>
      <c r="E16" s="69"/>
      <c r="F16" s="70"/>
      <c r="G16" s="71">
        <v>3</v>
      </c>
    </row>
    <row r="17" spans="1:9">
      <c r="A17" s="65" t="s">
        <v>36</v>
      </c>
      <c r="B17" s="66"/>
      <c r="C17" s="67"/>
      <c r="D17" s="68"/>
      <c r="E17" s="69"/>
      <c r="F17" s="70"/>
      <c r="G17" s="71">
        <v>2</v>
      </c>
    </row>
    <row r="18" spans="1:9">
      <c r="A18" s="65" t="s">
        <v>37</v>
      </c>
      <c r="B18" s="66"/>
      <c r="C18" s="67"/>
      <c r="D18" s="68"/>
      <c r="E18" s="69"/>
      <c r="F18" s="70"/>
      <c r="G18" s="71">
        <v>4</v>
      </c>
    </row>
    <row r="19" spans="1:9">
      <c r="A19" s="65" t="s">
        <v>38</v>
      </c>
      <c r="B19" s="66"/>
      <c r="C19" s="67"/>
      <c r="D19" s="68"/>
      <c r="E19" s="69"/>
      <c r="F19" s="70"/>
      <c r="G19" s="71">
        <v>3</v>
      </c>
    </row>
    <row r="20" spans="1:9">
      <c r="A20" s="65" t="s">
        <v>39</v>
      </c>
      <c r="B20" s="66"/>
      <c r="C20" s="67"/>
      <c r="D20" s="68"/>
      <c r="E20" s="69"/>
      <c r="F20" s="70"/>
      <c r="G20" s="71">
        <v>3</v>
      </c>
    </row>
    <row r="21" spans="1:9">
      <c r="A21" s="65" t="s">
        <v>40</v>
      </c>
      <c r="B21" s="66"/>
      <c r="C21" s="67"/>
      <c r="D21" s="68"/>
      <c r="E21" s="69"/>
      <c r="F21" s="70"/>
      <c r="G21" s="71">
        <v>3</v>
      </c>
    </row>
    <row r="22" spans="1:9" ht="30">
      <c r="A22" s="65" t="s">
        <v>41</v>
      </c>
      <c r="B22" s="66"/>
      <c r="C22" s="67"/>
      <c r="D22" s="68"/>
      <c r="E22" s="69"/>
      <c r="F22" s="70"/>
      <c r="G22" s="71">
        <v>3</v>
      </c>
    </row>
    <row r="23" spans="1:9" ht="30">
      <c r="A23" s="65" t="s">
        <v>42</v>
      </c>
      <c r="B23" s="66"/>
      <c r="C23" s="67"/>
      <c r="D23" s="68"/>
      <c r="E23" s="69"/>
      <c r="F23" s="70"/>
      <c r="G23" s="71">
        <v>2</v>
      </c>
    </row>
    <row r="24" spans="1:9">
      <c r="A24" s="65" t="s">
        <v>43</v>
      </c>
      <c r="B24" s="66"/>
      <c r="C24" s="67"/>
      <c r="D24" s="68"/>
      <c r="E24" s="69"/>
      <c r="F24" s="70"/>
      <c r="G24" s="71">
        <v>1</v>
      </c>
    </row>
    <row r="25" spans="1:9">
      <c r="A25" s="72" t="s">
        <v>44</v>
      </c>
      <c r="B25" s="73"/>
      <c r="C25" s="74"/>
      <c r="D25" s="75"/>
      <c r="E25" s="76"/>
      <c r="F25" s="77"/>
      <c r="G25" s="78">
        <v>2</v>
      </c>
    </row>
    <row r="26" spans="1:9">
      <c r="A26" s="79" t="s">
        <v>22</v>
      </c>
      <c r="B26" s="80">
        <f>SUMPRODUCT(B$4:B$25,$G$4:$G$25)</f>
        <v>0</v>
      </c>
      <c r="C26" s="81">
        <f>SUMPRODUCT(C$4:C$25,$G$4:$G$25)</f>
        <v>0</v>
      </c>
      <c r="D26" s="82">
        <f>SUMPRODUCT(D$4:D$25,$G$4:$G$25)</f>
        <v>0</v>
      </c>
      <c r="E26" s="83">
        <f>SUMPRODUCT(E$4:E$25,$G$4:$G$25)</f>
        <v>0</v>
      </c>
      <c r="F26" s="84">
        <f>SUMPRODUCT(F$4:F$25,$G$4:$G$25)</f>
        <v>0</v>
      </c>
      <c r="G26" s="162"/>
    </row>
    <row r="27" spans="1:9">
      <c r="A27" s="85" t="s">
        <v>23</v>
      </c>
      <c r="B27" s="86">
        <f>SUMPRODUCT(--ISNUMBER(B$4:B$25),$G$4:$G$25)</f>
        <v>0</v>
      </c>
      <c r="C27" s="87">
        <f>SUMPRODUCT(--ISNUMBER(C$4:C$25),$G$4:$G$25)</f>
        <v>0</v>
      </c>
      <c r="D27" s="88">
        <f>SUMPRODUCT(--ISNUMBER(D$4:D$25),$G$4:$G$25)</f>
        <v>0</v>
      </c>
      <c r="E27" s="89">
        <f>SUMPRODUCT(--ISNUMBER(E$4:E$25),$G$4:$G$25)</f>
        <v>0</v>
      </c>
      <c r="F27" s="90">
        <f>SUMPRODUCT(--ISNUMBER(F$4:F$25),$G$4:$G$25)</f>
        <v>0</v>
      </c>
      <c r="G27" s="162"/>
    </row>
    <row r="29" spans="1:9">
      <c r="A29" s="91" t="s">
        <v>53</v>
      </c>
      <c r="B29" s="92">
        <f>IF(B$27=0,1,B$26)/IF(B$27=0,1,B$27)</f>
        <v>1</v>
      </c>
      <c r="C29" s="93">
        <f>IF(C$27=0,1,C$26)/IF(C$27=0,1,C$27)</f>
        <v>1</v>
      </c>
      <c r="D29" s="94">
        <f>IF(D$27=0,1,D$26)/IF(D$27=0,1,D$27)</f>
        <v>1</v>
      </c>
      <c r="E29" s="95">
        <f>IF(E$27=0,1,E$26)/IF(E$27=0,1,E$27)</f>
        <v>1</v>
      </c>
      <c r="F29" s="96">
        <f>IF(F$27=0,1,F$26)/IF(F$27=0,1,F$27)</f>
        <v>1</v>
      </c>
    </row>
    <row r="31" spans="1:9">
      <c r="A31" s="46" t="s">
        <v>54</v>
      </c>
      <c r="B31" s="162"/>
      <c r="C31" s="162"/>
      <c r="D31" s="162"/>
      <c r="E31" s="162"/>
      <c r="F31" s="162"/>
      <c r="H31" s="289" t="s">
        <v>55</v>
      </c>
      <c r="I31" s="289"/>
    </row>
    <row r="32" spans="1:9">
      <c r="A32" s="52" t="s">
        <v>56</v>
      </c>
      <c r="B32" s="97" t="s">
        <v>57</v>
      </c>
      <c r="C32" s="98"/>
      <c r="D32" s="99"/>
      <c r="E32" s="100"/>
      <c r="F32" s="101"/>
      <c r="H32" s="102" t="s">
        <v>58</v>
      </c>
      <c r="I32" s="103" t="s">
        <v>59</v>
      </c>
    </row>
    <row r="33" spans="1:9">
      <c r="A33" s="104" t="s">
        <v>60</v>
      </c>
      <c r="B33" s="105"/>
      <c r="C33" s="106"/>
      <c r="D33" s="107"/>
      <c r="E33" s="108"/>
      <c r="F33" s="109"/>
      <c r="H33" s="110">
        <v>2</v>
      </c>
      <c r="I33" s="111">
        <v>2.2000000000000002</v>
      </c>
    </row>
    <row r="34" spans="1:9">
      <c r="A34" s="112" t="s">
        <v>61</v>
      </c>
      <c r="B34" s="113"/>
      <c r="C34" s="114"/>
      <c r="D34" s="115"/>
      <c r="E34" s="116"/>
      <c r="F34" s="117"/>
      <c r="H34" s="118">
        <v>1</v>
      </c>
      <c r="I34" s="119">
        <v>1.3</v>
      </c>
    </row>
    <row r="35" spans="1:9">
      <c r="A35" s="112" t="s">
        <v>62</v>
      </c>
      <c r="B35" s="113"/>
      <c r="C35" s="114"/>
      <c r="D35" s="115"/>
      <c r="E35" s="116"/>
      <c r="F35" s="117"/>
      <c r="H35" s="118">
        <v>1</v>
      </c>
      <c r="I35" s="119">
        <v>1.3</v>
      </c>
    </row>
    <row r="36" spans="1:9">
      <c r="A36" s="112" t="s">
        <v>63</v>
      </c>
      <c r="B36" s="113"/>
      <c r="C36" s="114"/>
      <c r="D36" s="115"/>
      <c r="E36" s="116"/>
      <c r="F36" s="117"/>
      <c r="H36" s="118">
        <v>1</v>
      </c>
      <c r="I36" s="119">
        <v>1.3</v>
      </c>
    </row>
    <row r="37" spans="1:9">
      <c r="A37" s="112" t="s">
        <v>64</v>
      </c>
      <c r="B37" s="113"/>
      <c r="C37" s="114"/>
      <c r="D37" s="115"/>
      <c r="E37" s="116"/>
      <c r="F37" s="117"/>
      <c r="H37" s="118">
        <v>1</v>
      </c>
      <c r="I37" s="119">
        <v>1.3</v>
      </c>
    </row>
    <row r="38" spans="1:9">
      <c r="A38" s="112" t="s">
        <v>65</v>
      </c>
      <c r="B38" s="113"/>
      <c r="C38" s="114"/>
      <c r="D38" s="115"/>
      <c r="E38" s="116"/>
      <c r="F38" s="117"/>
      <c r="H38" s="118">
        <v>1</v>
      </c>
      <c r="I38" s="119">
        <v>1.3</v>
      </c>
    </row>
    <row r="39" spans="1:9">
      <c r="A39" s="112" t="s">
        <v>66</v>
      </c>
      <c r="B39" s="113"/>
      <c r="C39" s="114"/>
      <c r="D39" s="115"/>
      <c r="E39" s="116"/>
      <c r="F39" s="117"/>
      <c r="H39" s="118">
        <v>1</v>
      </c>
      <c r="I39" s="119">
        <v>1.3</v>
      </c>
    </row>
    <row r="40" spans="1:9">
      <c r="A40" s="120" t="s">
        <v>67</v>
      </c>
      <c r="B40" s="121"/>
      <c r="C40" s="122"/>
      <c r="D40" s="123"/>
      <c r="E40" s="124"/>
      <c r="F40" s="125"/>
      <c r="H40" s="126">
        <v>2</v>
      </c>
      <c r="I40" s="127">
        <v>0</v>
      </c>
    </row>
    <row r="41" spans="1:9">
      <c r="A41" s="128" t="s">
        <v>68</v>
      </c>
      <c r="B41" s="129">
        <f>SUMPRODUCT(B$33:B$40,IF(B$32="Oui",$H$33:$H$40,$I$33:$I$40))</f>
        <v>0</v>
      </c>
      <c r="C41" s="130">
        <f>SUMPRODUCT(C$33:C$40,IF(C$32="Oui",$H$33:$H$40,$I$33:$I$40))</f>
        <v>0</v>
      </c>
      <c r="D41" s="131">
        <f>SUMPRODUCT(D$33:D$40,IF(D$32="Oui",$H$33:$H$40,$I$33:$I$40))</f>
        <v>0</v>
      </c>
      <c r="E41" s="132">
        <f>SUMPRODUCT(E$33:E$40,IF(E$32="Oui",$H$33:$H$40,$I$33:$I$40))</f>
        <v>0</v>
      </c>
      <c r="F41" s="133">
        <f>SUMPRODUCT(F$33:F$40,IF(F$32="Oui",$H$33:$H$40,$I$33:$I$40))</f>
        <v>0</v>
      </c>
      <c r="H41" s="134">
        <v>10</v>
      </c>
      <c r="I41" s="135">
        <v>10</v>
      </c>
    </row>
    <row r="42" spans="1:9">
      <c r="A42" s="128" t="s">
        <v>69</v>
      </c>
      <c r="B42" s="129">
        <f>IF(B$32="Oui",$H$41,$I$41)</f>
        <v>10</v>
      </c>
      <c r="C42" s="130">
        <f>IF(C$32="Oui",$H$41,$I$41)</f>
        <v>10</v>
      </c>
      <c r="D42" s="131">
        <f>IF(D$32="Oui",$H$41,$I$41)</f>
        <v>10</v>
      </c>
      <c r="E42" s="132">
        <f>IF(E$32="Oui",$H$41,$I$41)</f>
        <v>10</v>
      </c>
      <c r="F42" s="133">
        <f>IF(F$32="Oui",$H$41,$I$41)</f>
        <v>10</v>
      </c>
      <c r="H42" s="136"/>
      <c r="I42" s="136"/>
    </row>
    <row r="43" spans="1:9">
      <c r="A43" s="137"/>
      <c r="B43" s="137"/>
      <c r="C43" s="137"/>
      <c r="D43" s="137"/>
      <c r="E43" s="137"/>
      <c r="F43" s="137"/>
    </row>
    <row r="44" spans="1:9">
      <c r="A44" s="162"/>
      <c r="B44" s="162"/>
      <c r="C44" s="162"/>
      <c r="D44" s="162"/>
      <c r="E44" s="162"/>
      <c r="F44" s="162"/>
    </row>
    <row r="45" spans="1:9">
      <c r="A45" s="91" t="s">
        <v>70</v>
      </c>
      <c r="B45" s="92">
        <f>B$41/B$42</f>
        <v>0</v>
      </c>
      <c r="C45" s="93">
        <f>C$41/C$42</f>
        <v>0</v>
      </c>
      <c r="D45" s="94">
        <f>D$41/D$42</f>
        <v>0</v>
      </c>
      <c r="E45" s="95">
        <f>E$41/E$42</f>
        <v>0</v>
      </c>
      <c r="F45" s="96">
        <f>F$41/F$42</f>
        <v>0</v>
      </c>
    </row>
    <row r="48" spans="1:9">
      <c r="A48" s="91" t="s">
        <v>73</v>
      </c>
      <c r="B48" s="138">
        <f>(B$29+B$45)/2</f>
        <v>0.5</v>
      </c>
      <c r="C48" s="93">
        <f>(C$29+C$45)/2</f>
        <v>0.5</v>
      </c>
      <c r="D48" s="94">
        <f>(D$29+D$45)/2</f>
        <v>0.5</v>
      </c>
      <c r="E48" s="95">
        <f>(E$29+E$45)/2</f>
        <v>0.5</v>
      </c>
      <c r="F48" s="96">
        <f>(F$29+F$45)/2</f>
        <v>0.5</v>
      </c>
    </row>
    <row r="49" spans="1:6">
      <c r="A49" s="91" t="s">
        <v>72</v>
      </c>
      <c r="B49" s="139">
        <f>COUNTA(B$4:B$25)</f>
        <v>0</v>
      </c>
      <c r="C49" s="140">
        <f>COUNTA(C$4:C$25)</f>
        <v>0</v>
      </c>
      <c r="D49" s="141">
        <f>COUNTA(D$4:D$25)</f>
        <v>0</v>
      </c>
      <c r="E49" s="142">
        <f>COUNTA(E$4:E$25)</f>
        <v>0</v>
      </c>
      <c r="F49" s="143">
        <f>COUNTA(F$4:F$25)</f>
        <v>0</v>
      </c>
    </row>
  </sheetData>
  <sheetProtection sheet="1" objects="1" scenarios="1"/>
  <mergeCells count="2">
    <mergeCell ref="G2:G3"/>
    <mergeCell ref="H31:I31"/>
  </mergeCells>
  <dataValidations count="2">
    <dataValidation type="decimal" allowBlank="1" showInputMessage="1" showErrorMessage="1" error="Les évaluations sont faites en terme de pourcentage. Veuillez entrer une valeur entre 0 et 1" sqref="B4:F25 B33:F40" xr:uid="{00000000-0002-0000-0400-000000000000}">
      <formula1>0</formula1>
      <formula2>1</formula2>
    </dataValidation>
    <dataValidation type="list" allowBlank="1" showInputMessage="1" showErrorMessage="1" sqref="B32:F32" xr:uid="{00000000-0002-0000-04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G7"/>
  <sheetViews>
    <sheetView zoomScaleNormal="100" workbookViewId="0">
      <selection activeCell="D9" sqref="D9"/>
    </sheetView>
  </sheetViews>
  <sheetFormatPr defaultRowHeight="15"/>
  <cols>
    <col min="1" max="1" width="8.5703125" customWidth="1"/>
    <col min="2" max="2" width="15" customWidth="1"/>
    <col min="3" max="3" width="16" customWidth="1"/>
    <col min="4" max="4" width="14.140625" customWidth="1"/>
    <col min="5" max="5" width="16.140625" customWidth="1"/>
    <col min="6" max="6" width="9.28515625" customWidth="1"/>
    <col min="7" max="1025" width="8.5703125" customWidth="1"/>
  </cols>
  <sheetData>
    <row r="3" spans="1:7">
      <c r="A3" s="144"/>
      <c r="B3" s="145" t="s">
        <v>74</v>
      </c>
      <c r="C3" s="145" t="s">
        <v>75</v>
      </c>
      <c r="D3" s="145" t="s">
        <v>76</v>
      </c>
      <c r="E3" s="146" t="s">
        <v>77</v>
      </c>
      <c r="F3" s="2" t="s">
        <v>3</v>
      </c>
      <c r="G3" t="s">
        <v>78</v>
      </c>
    </row>
    <row r="4" spans="1:7">
      <c r="A4" s="147" t="s">
        <v>0</v>
      </c>
      <c r="B4" s="148">
        <f>(Fonctionnalités!E18)</f>
        <v>0.8194787043022338</v>
      </c>
      <c r="C4" s="149">
        <f>'Assurance Qualité'!B60</f>
        <v>0.75249999999999995</v>
      </c>
      <c r="D4" s="149">
        <f>B4*0.6+C4*0.4 - 0.1*E4</f>
        <v>0.79268722258134017</v>
      </c>
      <c r="F4" s="150">
        <v>15</v>
      </c>
      <c r="G4" s="151">
        <f>D4*F4</f>
        <v>11.890308338720102</v>
      </c>
    </row>
    <row r="5" spans="1:7">
      <c r="A5" s="152" t="s">
        <v>1</v>
      </c>
      <c r="B5" s="153">
        <f>(Fonctionnalités!E35)</f>
        <v>0</v>
      </c>
      <c r="C5" s="154">
        <f>'Assurance Qualité'!D60</f>
        <v>0</v>
      </c>
      <c r="D5" s="154">
        <f t="shared" ref="D5:D6" si="0">B5*0.6+C5*0.4 - 0.1*E5</f>
        <v>0</v>
      </c>
      <c r="F5" s="150">
        <v>25</v>
      </c>
      <c r="G5" s="151">
        <f>D5*F5</f>
        <v>0</v>
      </c>
    </row>
    <row r="6" spans="1:7" ht="15.75" thickBot="1">
      <c r="A6" s="155" t="s">
        <v>2</v>
      </c>
      <c r="B6" s="156">
        <f>(Fonctionnalités!E52)</f>
        <v>0</v>
      </c>
      <c r="C6" s="157">
        <f>'Assurance Qualité'!F60</f>
        <v>0</v>
      </c>
      <c r="D6" s="157">
        <f t="shared" si="0"/>
        <v>0</v>
      </c>
      <c r="F6" s="150">
        <v>20</v>
      </c>
      <c r="G6" s="151">
        <f>D6*F6</f>
        <v>0</v>
      </c>
    </row>
    <row r="7" spans="1:7" ht="15.75" thickBot="1">
      <c r="A7" s="158" t="s">
        <v>79</v>
      </c>
      <c r="B7" s="159"/>
      <c r="C7" s="159"/>
      <c r="D7" s="160"/>
      <c r="F7" s="2">
        <v>10</v>
      </c>
      <c r="G7" s="151">
        <f>D7*F7</f>
        <v>0</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60"/>
  <sheetViews>
    <sheetView tabSelected="1" topLeftCell="A40" zoomScaleNormal="100" workbookViewId="0">
      <selection activeCell="J43" sqref="J43"/>
    </sheetView>
  </sheetViews>
  <sheetFormatPr defaultRowHeight="15"/>
  <cols>
    <col min="1" max="1" width="68.7109375" style="1" customWidth="1"/>
    <col min="2" max="3" width="12.7109375" style="1" customWidth="1"/>
    <col min="4" max="9" width="12.7109375" customWidth="1"/>
    <col min="10" max="12" width="15.7109375" customWidth="1"/>
    <col min="13" max="1025" width="11.42578125"/>
  </cols>
  <sheetData>
    <row r="1" spans="1:13" ht="18.399999999999999" customHeight="1">
      <c r="A1" s="290" t="s">
        <v>80</v>
      </c>
      <c r="B1" s="290"/>
      <c r="C1" s="290"/>
      <c r="D1" s="290"/>
      <c r="E1" s="290"/>
      <c r="F1" s="290"/>
      <c r="G1" s="290"/>
      <c r="H1" s="161"/>
      <c r="I1" s="161"/>
    </row>
    <row r="2" spans="1:13">
      <c r="H2" s="162"/>
      <c r="I2" s="162"/>
    </row>
    <row r="3" spans="1:13" ht="18.399999999999999" customHeight="1">
      <c r="A3" s="291" t="s">
        <v>54</v>
      </c>
      <c r="B3" s="291"/>
      <c r="C3" s="291"/>
      <c r="D3" s="291"/>
      <c r="E3" s="291"/>
      <c r="F3" s="291"/>
      <c r="G3" s="291"/>
      <c r="H3" s="163"/>
      <c r="I3" s="163"/>
    </row>
    <row r="4" spans="1:13" ht="18.75">
      <c r="A4" s="164"/>
      <c r="B4" s="165"/>
      <c r="C4" s="165"/>
      <c r="D4" s="165"/>
      <c r="E4" s="165"/>
      <c r="F4" s="165"/>
      <c r="G4" s="165"/>
      <c r="H4" s="165"/>
      <c r="I4" s="165"/>
    </row>
    <row r="5" spans="1:13" ht="18.399999999999999" customHeight="1">
      <c r="A5" s="292" t="s">
        <v>81</v>
      </c>
      <c r="B5" s="293" t="s">
        <v>0</v>
      </c>
      <c r="C5" s="293"/>
      <c r="D5" s="294" t="s">
        <v>1</v>
      </c>
      <c r="E5" s="294"/>
      <c r="F5" s="295" t="s">
        <v>2</v>
      </c>
      <c r="G5" s="295"/>
      <c r="H5" s="166"/>
      <c r="I5" s="166"/>
      <c r="J5" s="296" t="s">
        <v>82</v>
      </c>
      <c r="K5" s="296"/>
      <c r="L5" s="296"/>
    </row>
    <row r="6" spans="1:13" ht="18.75">
      <c r="A6" s="292"/>
      <c r="B6" s="167" t="s">
        <v>48</v>
      </c>
      <c r="C6" s="168" t="s">
        <v>3</v>
      </c>
      <c r="D6" s="169" t="s">
        <v>48</v>
      </c>
      <c r="E6" s="170" t="s">
        <v>3</v>
      </c>
      <c r="F6" s="171" t="s">
        <v>48</v>
      </c>
      <c r="G6" s="172" t="s">
        <v>3</v>
      </c>
      <c r="H6" s="166"/>
      <c r="I6" s="166"/>
      <c r="J6" s="173" t="s">
        <v>0</v>
      </c>
      <c r="K6" s="173" t="s">
        <v>1</v>
      </c>
      <c r="L6" s="173" t="s">
        <v>2</v>
      </c>
      <c r="M6" s="173"/>
    </row>
    <row r="7" spans="1:13" ht="72.75" customHeight="1">
      <c r="A7" s="291" t="s">
        <v>83</v>
      </c>
      <c r="B7" s="291"/>
      <c r="C7" s="291"/>
      <c r="D7" s="291"/>
      <c r="E7" s="291"/>
      <c r="F7" s="291"/>
      <c r="G7" s="291"/>
      <c r="H7" s="163" t="s">
        <v>84</v>
      </c>
      <c r="I7" s="163"/>
    </row>
    <row r="8" spans="1:13">
      <c r="A8" s="174" t="s">
        <v>85</v>
      </c>
      <c r="B8" s="175">
        <v>1</v>
      </c>
      <c r="C8" s="176">
        <v>3</v>
      </c>
      <c r="D8" s="177"/>
      <c r="E8" s="176">
        <v>3</v>
      </c>
      <c r="F8" s="178"/>
      <c r="G8" s="176">
        <v>3</v>
      </c>
      <c r="H8" s="179"/>
      <c r="I8" s="179"/>
    </row>
    <row r="9" spans="1:13" ht="60">
      <c r="A9" s="174" t="s">
        <v>86</v>
      </c>
      <c r="B9" s="180">
        <v>1</v>
      </c>
      <c r="C9" s="181">
        <v>2</v>
      </c>
      <c r="D9" s="182"/>
      <c r="E9" s="181">
        <v>2</v>
      </c>
      <c r="F9" s="183"/>
      <c r="G9" s="181">
        <v>2</v>
      </c>
      <c r="H9" s="179"/>
      <c r="I9" s="179"/>
    </row>
    <row r="10" spans="1:13" ht="60">
      <c r="A10" s="184" t="s">
        <v>87</v>
      </c>
      <c r="B10" s="180">
        <v>0.25</v>
      </c>
      <c r="C10" s="181">
        <v>3</v>
      </c>
      <c r="D10" s="182"/>
      <c r="E10" s="181">
        <v>3</v>
      </c>
      <c r="F10" s="183"/>
      <c r="G10" s="181">
        <v>3</v>
      </c>
      <c r="H10" s="179"/>
      <c r="I10" s="179"/>
      <c r="J10" t="s">
        <v>88</v>
      </c>
    </row>
    <row r="11" spans="1:13">
      <c r="A11" s="185" t="s">
        <v>89</v>
      </c>
      <c r="B11" s="180">
        <v>0</v>
      </c>
      <c r="C11" s="181">
        <v>2</v>
      </c>
      <c r="D11" s="182"/>
      <c r="E11" s="181">
        <v>2</v>
      </c>
      <c r="F11" s="183"/>
      <c r="G11" s="181">
        <v>2</v>
      </c>
      <c r="H11" s="179"/>
      <c r="I11" s="179"/>
      <c r="J11" t="s">
        <v>90</v>
      </c>
    </row>
    <row r="12" spans="1:13" ht="30">
      <c r="A12" s="186" t="s">
        <v>91</v>
      </c>
      <c r="B12" s="180">
        <v>0</v>
      </c>
      <c r="C12" s="181">
        <v>4</v>
      </c>
      <c r="D12" s="182"/>
      <c r="E12" s="181">
        <v>4</v>
      </c>
      <c r="F12" s="183"/>
      <c r="G12" s="181">
        <v>4</v>
      </c>
      <c r="H12" s="179"/>
      <c r="I12" s="179"/>
      <c r="J12" t="s">
        <v>92</v>
      </c>
    </row>
    <row r="13" spans="1:13">
      <c r="A13" s="187" t="s">
        <v>93</v>
      </c>
      <c r="B13" s="188">
        <f>SUMPRODUCT(B8:B12,C8:C12)</f>
        <v>5.75</v>
      </c>
      <c r="C13" s="189">
        <f>SUM(C8:C12)</f>
        <v>14</v>
      </c>
      <c r="D13" s="190">
        <f>SUMPRODUCT(D8:D12,E8:E12)</f>
        <v>0</v>
      </c>
      <c r="E13" s="191">
        <f>SUM(E8:E12)</f>
        <v>14</v>
      </c>
      <c r="F13" s="192">
        <f>SUMPRODUCT(F8:F12,G8:G12)</f>
        <v>0</v>
      </c>
      <c r="G13" s="193">
        <f>SUM(G8:G12)</f>
        <v>14</v>
      </c>
      <c r="H13" s="179"/>
      <c r="I13" s="179"/>
    </row>
    <row r="14" spans="1:13" ht="18.399999999999999" customHeight="1">
      <c r="A14" s="291" t="s">
        <v>94</v>
      </c>
      <c r="B14" s="291"/>
      <c r="C14" s="291"/>
      <c r="D14" s="291"/>
      <c r="E14" s="291"/>
      <c r="F14" s="291"/>
      <c r="G14" s="291"/>
      <c r="H14" s="163" t="s">
        <v>95</v>
      </c>
      <c r="I14" s="163"/>
    </row>
    <row r="15" spans="1:13" ht="45">
      <c r="A15" s="184" t="s">
        <v>96</v>
      </c>
      <c r="B15" s="194">
        <v>1</v>
      </c>
      <c r="C15" s="195">
        <v>2</v>
      </c>
      <c r="D15" s="196"/>
      <c r="E15" s="195">
        <v>2</v>
      </c>
      <c r="F15" s="197"/>
      <c r="G15" s="195">
        <v>2</v>
      </c>
      <c r="H15" s="198"/>
      <c r="I15" s="179"/>
    </row>
    <row r="16" spans="1:13" ht="30">
      <c r="A16" s="184" t="s">
        <v>97</v>
      </c>
      <c r="B16" s="199">
        <v>1</v>
      </c>
      <c r="C16" s="200">
        <v>3</v>
      </c>
      <c r="D16" s="201"/>
      <c r="E16" s="200">
        <v>3</v>
      </c>
      <c r="F16" s="202"/>
      <c r="G16" s="200">
        <v>3</v>
      </c>
      <c r="H16" s="198"/>
      <c r="I16" s="179"/>
    </row>
    <row r="17" spans="1:10" ht="45">
      <c r="A17" s="203" t="s">
        <v>98</v>
      </c>
      <c r="B17" s="180">
        <v>1</v>
      </c>
      <c r="C17" s="200">
        <v>3</v>
      </c>
      <c r="D17" s="204"/>
      <c r="E17" s="200">
        <v>3</v>
      </c>
      <c r="F17" s="205"/>
      <c r="G17" s="200">
        <v>3</v>
      </c>
      <c r="H17" s="198"/>
      <c r="I17" s="179"/>
    </row>
    <row r="18" spans="1:10" ht="30">
      <c r="A18" s="203" t="s">
        <v>99</v>
      </c>
      <c r="B18" s="180">
        <v>1</v>
      </c>
      <c r="C18" s="200">
        <v>3</v>
      </c>
      <c r="D18" s="204"/>
      <c r="E18" s="200">
        <v>3</v>
      </c>
      <c r="F18" s="205"/>
      <c r="G18" s="200">
        <v>3</v>
      </c>
      <c r="H18" s="198"/>
      <c r="I18" s="179"/>
    </row>
    <row r="19" spans="1:10">
      <c r="A19" s="206" t="s">
        <v>100</v>
      </c>
      <c r="B19" s="207">
        <v>0</v>
      </c>
      <c r="C19" s="200">
        <v>2</v>
      </c>
      <c r="D19" s="208"/>
      <c r="E19" s="200">
        <v>2</v>
      </c>
      <c r="F19" s="205"/>
      <c r="G19" s="200">
        <v>2</v>
      </c>
      <c r="H19" s="198"/>
      <c r="I19" s="179"/>
      <c r="J19" t="s">
        <v>101</v>
      </c>
    </row>
    <row r="20" spans="1:10">
      <c r="A20" s="209" t="s">
        <v>93</v>
      </c>
      <c r="B20" s="188">
        <f>SUMPRODUCT(B15:B19,C15:C19)</f>
        <v>11</v>
      </c>
      <c r="C20" s="189">
        <f>SUM(C15:C19)</f>
        <v>13</v>
      </c>
      <c r="D20" s="210">
        <f>SUMPRODUCT(D15:D19,E15:E19)</f>
        <v>0</v>
      </c>
      <c r="E20" s="211">
        <f>SUM(E15:E19)</f>
        <v>13</v>
      </c>
      <c r="F20" s="212">
        <f>SUMPRODUCT(F15:F19,G15:G19)</f>
        <v>0</v>
      </c>
      <c r="G20" s="193">
        <f>SUM(G15:G19)</f>
        <v>13</v>
      </c>
      <c r="H20" s="198"/>
      <c r="I20" s="179"/>
    </row>
    <row r="21" spans="1:10" ht="18.399999999999999" customHeight="1">
      <c r="A21" s="291" t="s">
        <v>102</v>
      </c>
      <c r="B21" s="291"/>
      <c r="C21" s="291"/>
      <c r="D21" s="291"/>
      <c r="E21" s="291"/>
      <c r="F21" s="291"/>
      <c r="G21" s="291"/>
      <c r="H21" s="163" t="s">
        <v>95</v>
      </c>
      <c r="I21" s="163"/>
    </row>
    <row r="22" spans="1:10" ht="75">
      <c r="A22" s="185" t="s">
        <v>103</v>
      </c>
      <c r="B22" s="180">
        <v>1</v>
      </c>
      <c r="C22" s="200">
        <v>2</v>
      </c>
      <c r="D22" s="182"/>
      <c r="E22" s="200">
        <v>2</v>
      </c>
      <c r="F22" s="183"/>
      <c r="G22" s="200">
        <v>2</v>
      </c>
      <c r="H22" s="198"/>
      <c r="I22" s="179"/>
    </row>
    <row r="23" spans="1:10">
      <c r="A23" s="186" t="s">
        <v>104</v>
      </c>
      <c r="B23" s="180">
        <v>1</v>
      </c>
      <c r="C23" s="181">
        <v>1</v>
      </c>
      <c r="D23" s="182"/>
      <c r="E23" s="181">
        <v>1</v>
      </c>
      <c r="F23" s="183"/>
      <c r="G23" s="181">
        <v>1</v>
      </c>
      <c r="H23" s="198"/>
      <c r="I23" s="179"/>
    </row>
    <row r="24" spans="1:10" ht="30">
      <c r="A24" s="186" t="s">
        <v>105</v>
      </c>
      <c r="B24" s="180">
        <v>1</v>
      </c>
      <c r="C24" s="181">
        <v>1</v>
      </c>
      <c r="D24" s="182"/>
      <c r="E24" s="181">
        <v>1</v>
      </c>
      <c r="F24" s="183"/>
      <c r="G24" s="181">
        <v>1</v>
      </c>
      <c r="H24" s="198"/>
      <c r="I24" s="179"/>
    </row>
    <row r="25" spans="1:10">
      <c r="A25" s="187" t="s">
        <v>93</v>
      </c>
      <c r="B25" s="188">
        <f>SUMPRODUCT(B22:B24,C22:C24)</f>
        <v>4</v>
      </c>
      <c r="C25" s="189">
        <f>SUM(C22:C24)</f>
        <v>4</v>
      </c>
      <c r="D25" s="190">
        <f>SUMPRODUCT(D22:D24,E22:E24)</f>
        <v>0</v>
      </c>
      <c r="E25" s="191">
        <f>SUM(E22:E24)</f>
        <v>4</v>
      </c>
      <c r="F25" s="192">
        <f>SUMPRODUCT(F22:F24,G22:G24)</f>
        <v>0</v>
      </c>
      <c r="G25" s="193">
        <f>SUM(G22:G24)</f>
        <v>4</v>
      </c>
      <c r="H25" s="198"/>
      <c r="I25" s="179"/>
    </row>
    <row r="26" spans="1:10" ht="18.399999999999999" customHeight="1">
      <c r="A26" s="291" t="s">
        <v>106</v>
      </c>
      <c r="B26" s="291"/>
      <c r="C26" s="291"/>
      <c r="D26" s="291"/>
      <c r="E26" s="291"/>
      <c r="F26" s="291"/>
      <c r="G26" s="291"/>
      <c r="H26" s="163" t="s">
        <v>95</v>
      </c>
      <c r="I26" s="163"/>
    </row>
    <row r="27" spans="1:10" ht="60">
      <c r="A27" s="206" t="s">
        <v>107</v>
      </c>
      <c r="B27" s="213">
        <v>0</v>
      </c>
      <c r="C27" s="214">
        <v>2</v>
      </c>
      <c r="D27" s="204"/>
      <c r="E27" s="214">
        <v>2</v>
      </c>
      <c r="F27" s="215"/>
      <c r="G27" s="214">
        <v>2</v>
      </c>
      <c r="H27" s="198"/>
      <c r="I27" s="179"/>
      <c r="J27" t="s">
        <v>108</v>
      </c>
    </row>
    <row r="28" spans="1:10" ht="45">
      <c r="A28" s="206" t="s">
        <v>109</v>
      </c>
      <c r="B28" s="180">
        <v>1</v>
      </c>
      <c r="C28" s="181">
        <v>2</v>
      </c>
      <c r="D28" s="204"/>
      <c r="E28" s="181">
        <v>2</v>
      </c>
      <c r="F28" s="215"/>
      <c r="G28" s="181">
        <v>2</v>
      </c>
      <c r="H28" s="198"/>
      <c r="I28" s="179"/>
    </row>
    <row r="29" spans="1:10" ht="30">
      <c r="A29" s="206" t="s">
        <v>110</v>
      </c>
      <c r="B29" s="180">
        <v>1</v>
      </c>
      <c r="C29" s="181">
        <v>2</v>
      </c>
      <c r="D29" s="204"/>
      <c r="E29" s="181">
        <v>2</v>
      </c>
      <c r="F29" s="215"/>
      <c r="G29" s="181">
        <v>2</v>
      </c>
      <c r="H29" s="198"/>
      <c r="I29" s="179"/>
    </row>
    <row r="30" spans="1:10" ht="75">
      <c r="A30" s="206" t="s">
        <v>111</v>
      </c>
      <c r="B30" s="180">
        <v>0</v>
      </c>
      <c r="C30" s="181">
        <v>3</v>
      </c>
      <c r="D30" s="204"/>
      <c r="E30" s="181">
        <v>3</v>
      </c>
      <c r="F30" s="215"/>
      <c r="G30" s="181">
        <v>3</v>
      </c>
      <c r="H30" s="198"/>
      <c r="I30" s="179"/>
      <c r="J30" t="s">
        <v>112</v>
      </c>
    </row>
    <row r="31" spans="1:10">
      <c r="A31" s="209" t="s">
        <v>93</v>
      </c>
      <c r="B31" s="188">
        <f>SUMPRODUCT(B27:B30,C27:C30)</f>
        <v>4</v>
      </c>
      <c r="C31" s="189">
        <f>SUM(C27:C30)</f>
        <v>9</v>
      </c>
      <c r="D31" s="210">
        <f>SUMPRODUCT(D27:D30,E27:E30)</f>
        <v>0</v>
      </c>
      <c r="E31" s="191">
        <f>SUM(E27:E30)</f>
        <v>9</v>
      </c>
      <c r="F31" s="192">
        <f>SUMPRODUCT(F27:F30,G27:G30)</f>
        <v>0</v>
      </c>
      <c r="G31" s="193">
        <f>SUM(G27:G30)</f>
        <v>9</v>
      </c>
      <c r="H31" s="198"/>
      <c r="I31" s="179"/>
    </row>
    <row r="32" spans="1:10" ht="18.399999999999999" customHeight="1">
      <c r="A32" s="291" t="s">
        <v>113</v>
      </c>
      <c r="B32" s="291"/>
      <c r="C32" s="291"/>
      <c r="D32" s="291"/>
      <c r="E32" s="291"/>
      <c r="F32" s="291"/>
      <c r="G32" s="291"/>
      <c r="H32" s="163" t="s">
        <v>95</v>
      </c>
      <c r="I32" s="163"/>
    </row>
    <row r="33" spans="1:10">
      <c r="A33" s="184" t="s">
        <v>114</v>
      </c>
      <c r="B33" s="213">
        <v>1</v>
      </c>
      <c r="C33" s="214">
        <v>1</v>
      </c>
      <c r="D33" s="216"/>
      <c r="E33" s="214">
        <v>1</v>
      </c>
      <c r="F33" s="217"/>
      <c r="G33" s="214">
        <v>1</v>
      </c>
      <c r="H33" s="198"/>
      <c r="I33" s="179"/>
    </row>
    <row r="34" spans="1:10">
      <c r="A34" s="184" t="s">
        <v>115</v>
      </c>
      <c r="B34" s="180">
        <v>1</v>
      </c>
      <c r="C34" s="200">
        <v>1</v>
      </c>
      <c r="D34" s="204"/>
      <c r="E34" s="200">
        <v>1</v>
      </c>
      <c r="F34" s="218"/>
      <c r="G34" s="200">
        <v>1</v>
      </c>
      <c r="H34" s="198"/>
      <c r="I34" s="179"/>
    </row>
    <row r="35" spans="1:10">
      <c r="A35" s="203" t="s">
        <v>116</v>
      </c>
      <c r="B35" s="180">
        <v>1</v>
      </c>
      <c r="C35" s="200">
        <v>3</v>
      </c>
      <c r="D35" s="204"/>
      <c r="E35" s="200">
        <v>3</v>
      </c>
      <c r="F35" s="215"/>
      <c r="G35" s="200">
        <v>3</v>
      </c>
      <c r="H35" s="198"/>
      <c r="I35" s="179"/>
    </row>
    <row r="36" spans="1:10" ht="30">
      <c r="A36" s="206" t="s">
        <v>117</v>
      </c>
      <c r="B36" s="180">
        <v>0.5</v>
      </c>
      <c r="C36" s="181">
        <v>3</v>
      </c>
      <c r="D36" s="204"/>
      <c r="E36" s="181">
        <v>3</v>
      </c>
      <c r="F36" s="215"/>
      <c r="G36" s="181">
        <v>3</v>
      </c>
      <c r="H36" s="179"/>
      <c r="I36" s="179"/>
      <c r="J36" t="s">
        <v>118</v>
      </c>
    </row>
    <row r="37" spans="1:10">
      <c r="A37" s="209" t="s">
        <v>93</v>
      </c>
      <c r="B37" s="219">
        <f>SUMPRODUCT(B33:B36,C33:C36)</f>
        <v>6.5</v>
      </c>
      <c r="C37" s="189">
        <f>SUM(C33:C36)</f>
        <v>8</v>
      </c>
      <c r="D37" s="220">
        <f>SUMPRODUCT(D33:D36,E33:E36)</f>
        <v>0</v>
      </c>
      <c r="E37" s="191">
        <f>SUM(E33:E36)</f>
        <v>8</v>
      </c>
      <c r="F37" s="192">
        <f>SUMPRODUCT(F33:F36,G33:G36)</f>
        <v>0</v>
      </c>
      <c r="G37" s="193">
        <f>SUM(G33:G36)</f>
        <v>8</v>
      </c>
      <c r="H37" s="198"/>
      <c r="I37" s="179"/>
    </row>
    <row r="38" spans="1:10" ht="18.399999999999999" customHeight="1">
      <c r="A38" s="291" t="s">
        <v>119</v>
      </c>
      <c r="B38" s="291"/>
      <c r="C38" s="291"/>
      <c r="D38" s="291"/>
      <c r="E38" s="291"/>
      <c r="F38" s="291"/>
      <c r="G38" s="291"/>
      <c r="H38" s="283" t="s">
        <v>120</v>
      </c>
      <c r="I38" s="163"/>
    </row>
    <row r="39" spans="1:10" ht="45">
      <c r="A39" s="203" t="s">
        <v>121</v>
      </c>
      <c r="B39" s="213">
        <v>1</v>
      </c>
      <c r="C39" s="195">
        <v>1</v>
      </c>
      <c r="D39" s="204"/>
      <c r="E39" s="195">
        <v>1</v>
      </c>
      <c r="F39" s="215"/>
      <c r="G39" s="195">
        <v>1</v>
      </c>
      <c r="H39" s="179"/>
      <c r="I39" s="179"/>
    </row>
    <row r="40" spans="1:10">
      <c r="A40" s="203" t="s">
        <v>122</v>
      </c>
      <c r="B40" s="180">
        <v>1</v>
      </c>
      <c r="C40" s="200">
        <v>4</v>
      </c>
      <c r="D40" s="204"/>
      <c r="E40" s="200">
        <v>4</v>
      </c>
      <c r="F40" s="215"/>
      <c r="G40" s="200">
        <v>4</v>
      </c>
      <c r="H40" s="179"/>
      <c r="I40" s="179"/>
    </row>
    <row r="41" spans="1:10">
      <c r="A41" s="203" t="s">
        <v>123</v>
      </c>
      <c r="B41" s="180">
        <v>1</v>
      </c>
      <c r="C41" s="200">
        <v>3</v>
      </c>
      <c r="D41" s="204"/>
      <c r="E41" s="200">
        <v>3</v>
      </c>
      <c r="F41" s="215"/>
      <c r="G41" s="200">
        <v>3</v>
      </c>
      <c r="H41" s="179"/>
      <c r="I41" s="179"/>
    </row>
    <row r="42" spans="1:10" ht="60">
      <c r="A42" s="203" t="s">
        <v>124</v>
      </c>
      <c r="B42" s="180">
        <v>1</v>
      </c>
      <c r="C42" s="200">
        <v>2</v>
      </c>
      <c r="D42" s="204"/>
      <c r="E42" s="200">
        <v>2</v>
      </c>
      <c r="F42" s="215"/>
      <c r="G42" s="200">
        <v>2</v>
      </c>
      <c r="H42" s="179"/>
    </row>
    <row r="43" spans="1:10">
      <c r="A43" s="203" t="s">
        <v>125</v>
      </c>
      <c r="B43" s="180">
        <v>1</v>
      </c>
      <c r="C43" s="200">
        <v>2</v>
      </c>
      <c r="D43" s="204"/>
      <c r="E43" s="200">
        <v>2</v>
      </c>
      <c r="F43" s="215"/>
      <c r="G43" s="200">
        <v>2</v>
      </c>
      <c r="H43" s="179"/>
      <c r="I43" s="179"/>
    </row>
    <row r="44" spans="1:10">
      <c r="A44" s="203" t="s">
        <v>126</v>
      </c>
      <c r="B44" s="180">
        <v>1</v>
      </c>
      <c r="C44" s="200">
        <v>3</v>
      </c>
      <c r="D44" s="204"/>
      <c r="E44" s="200">
        <v>3</v>
      </c>
      <c r="F44" s="215"/>
      <c r="G44" s="200">
        <v>3</v>
      </c>
      <c r="H44" s="179"/>
      <c r="I44" s="179"/>
    </row>
    <row r="45" spans="1:10" ht="30">
      <c r="A45" s="203" t="s">
        <v>127</v>
      </c>
      <c r="B45" s="180">
        <v>1</v>
      </c>
      <c r="C45" s="200">
        <v>3</v>
      </c>
      <c r="D45" s="204"/>
      <c r="E45" s="200">
        <v>3</v>
      </c>
      <c r="F45" s="215"/>
      <c r="G45" s="200">
        <v>3</v>
      </c>
      <c r="H45" s="179"/>
      <c r="I45" s="179"/>
    </row>
    <row r="46" spans="1:10">
      <c r="A46" s="203" t="s">
        <v>128</v>
      </c>
      <c r="B46" s="180">
        <v>1</v>
      </c>
      <c r="C46" s="200">
        <v>4</v>
      </c>
      <c r="D46" s="204"/>
      <c r="E46" s="200">
        <v>4</v>
      </c>
      <c r="F46" s="215"/>
      <c r="G46" s="200">
        <v>4</v>
      </c>
      <c r="H46" s="179"/>
      <c r="I46" s="179"/>
    </row>
    <row r="47" spans="1:10" ht="60">
      <c r="A47" s="206" t="s">
        <v>129</v>
      </c>
      <c r="B47" s="207">
        <v>1</v>
      </c>
      <c r="C47" s="181">
        <v>10</v>
      </c>
      <c r="D47" s="204"/>
      <c r="E47" s="181">
        <v>10</v>
      </c>
      <c r="F47" s="215"/>
      <c r="G47" s="181">
        <v>10</v>
      </c>
      <c r="H47" s="179"/>
      <c r="I47" s="179"/>
    </row>
    <row r="48" spans="1:10" ht="30">
      <c r="A48" s="206" t="s">
        <v>130</v>
      </c>
      <c r="B48" s="180">
        <v>0.5</v>
      </c>
      <c r="C48" s="181">
        <v>6</v>
      </c>
      <c r="D48" s="204"/>
      <c r="E48" s="181">
        <v>6</v>
      </c>
      <c r="F48" s="215"/>
      <c r="G48" s="181">
        <v>6</v>
      </c>
      <c r="H48" s="179"/>
      <c r="I48" s="179"/>
      <c r="J48" t="s">
        <v>131</v>
      </c>
    </row>
    <row r="49" spans="1:10">
      <c r="A49" s="206" t="s">
        <v>132</v>
      </c>
      <c r="B49" s="180">
        <v>1</v>
      </c>
      <c r="C49" s="181">
        <v>3</v>
      </c>
      <c r="D49" s="204"/>
      <c r="E49" s="181">
        <v>3</v>
      </c>
      <c r="F49" s="215"/>
      <c r="G49" s="181">
        <v>3</v>
      </c>
      <c r="H49" s="179"/>
      <c r="I49" s="179"/>
    </row>
    <row r="50" spans="1:10">
      <c r="A50" s="209" t="s">
        <v>93</v>
      </c>
      <c r="B50" s="219">
        <f>SUMPRODUCT(B39:B49,C39:C49)</f>
        <v>38</v>
      </c>
      <c r="C50" s="189">
        <f>SUM(C39:C49)</f>
        <v>41</v>
      </c>
      <c r="D50" s="220">
        <f>SUMPRODUCT(D39:D49,E39:E49)</f>
        <v>0</v>
      </c>
      <c r="E50" s="191">
        <f>SUM(E39:E49)</f>
        <v>41</v>
      </c>
      <c r="F50" s="192">
        <f>SUMPRODUCT(F39:F49,G39:G49)</f>
        <v>0</v>
      </c>
      <c r="G50" s="193">
        <f>SUM(G39:G49)</f>
        <v>41</v>
      </c>
      <c r="H50" s="198"/>
      <c r="I50" s="179"/>
    </row>
    <row r="51" spans="1:10" ht="18.399999999999999" customHeight="1">
      <c r="A51" s="291" t="s">
        <v>133</v>
      </c>
      <c r="B51" s="291"/>
      <c r="C51" s="291"/>
      <c r="D51" s="291"/>
      <c r="E51" s="291"/>
      <c r="F51" s="291"/>
      <c r="G51" s="291"/>
      <c r="H51" s="283" t="s">
        <v>120</v>
      </c>
      <c r="I51" s="163"/>
    </row>
    <row r="52" spans="1:10" ht="30">
      <c r="A52" s="221" t="s">
        <v>134</v>
      </c>
      <c r="B52" s="213">
        <v>1</v>
      </c>
      <c r="C52" s="222">
        <v>2</v>
      </c>
      <c r="D52" s="223"/>
      <c r="E52" s="222">
        <v>2</v>
      </c>
      <c r="F52" s="217"/>
      <c r="G52" s="222">
        <v>2</v>
      </c>
      <c r="H52" s="198"/>
      <c r="I52" s="179"/>
    </row>
    <row r="53" spans="1:10" ht="30">
      <c r="A53" s="186" t="s">
        <v>135</v>
      </c>
      <c r="B53" s="224">
        <v>1</v>
      </c>
      <c r="C53" s="181">
        <v>2</v>
      </c>
      <c r="D53" s="225"/>
      <c r="E53" s="181">
        <v>2</v>
      </c>
      <c r="F53" s="215"/>
      <c r="G53" s="181">
        <v>2</v>
      </c>
      <c r="H53" s="179"/>
      <c r="I53" s="179"/>
    </row>
    <row r="54" spans="1:10">
      <c r="A54" s="186" t="s">
        <v>136</v>
      </c>
      <c r="B54" s="226">
        <v>0</v>
      </c>
      <c r="C54" s="181">
        <v>1</v>
      </c>
      <c r="D54" s="204"/>
      <c r="E54" s="181">
        <v>1</v>
      </c>
      <c r="F54" s="218"/>
      <c r="G54" s="181">
        <v>1</v>
      </c>
      <c r="H54" s="179"/>
      <c r="I54" s="179"/>
      <c r="J54" t="s">
        <v>137</v>
      </c>
    </row>
    <row r="55" spans="1:10" ht="120">
      <c r="A55" s="186" t="s">
        <v>138</v>
      </c>
      <c r="B55" s="226">
        <v>0</v>
      </c>
      <c r="C55" s="181">
        <v>4</v>
      </c>
      <c r="D55" s="204"/>
      <c r="E55" s="181">
        <v>4</v>
      </c>
      <c r="F55" s="218"/>
      <c r="G55" s="181">
        <v>4</v>
      </c>
      <c r="H55" s="179"/>
      <c r="I55" s="179"/>
      <c r="J55" t="s">
        <v>139</v>
      </c>
    </row>
    <row r="56" spans="1:10" ht="45">
      <c r="A56" s="185" t="s">
        <v>140</v>
      </c>
      <c r="B56" s="207">
        <v>1</v>
      </c>
      <c r="C56" s="200">
        <v>2</v>
      </c>
      <c r="D56" s="227"/>
      <c r="E56" s="200">
        <v>2</v>
      </c>
      <c r="F56" s="228"/>
      <c r="G56" s="200">
        <v>2</v>
      </c>
      <c r="H56" s="229"/>
      <c r="I56" s="179"/>
    </row>
    <row r="57" spans="1:10">
      <c r="A57" s="230" t="s">
        <v>93</v>
      </c>
      <c r="B57" s="188">
        <f>SUMPRODUCT(B52:B56,C52:C56)</f>
        <v>6</v>
      </c>
      <c r="C57" s="189">
        <f>SUM(C52:C56)</f>
        <v>11</v>
      </c>
      <c r="D57" s="190">
        <f>SUMPRODUCT(D52:D56,E52:E56)</f>
        <v>0</v>
      </c>
      <c r="E57" s="191">
        <f>SUM(E52:E56)</f>
        <v>11</v>
      </c>
      <c r="F57" s="231">
        <f>SUMPRODUCT(F52:F56,G52:G56)</f>
        <v>0</v>
      </c>
      <c r="G57" s="232">
        <f>SUM(G52:G56)</f>
        <v>11</v>
      </c>
      <c r="H57" s="179"/>
      <c r="I57" s="179"/>
    </row>
    <row r="58" spans="1:10" ht="18.399999999999999" customHeight="1">
      <c r="A58" s="291" t="s">
        <v>76</v>
      </c>
      <c r="B58" s="291"/>
      <c r="C58" s="291"/>
      <c r="D58" s="291"/>
      <c r="E58" s="291"/>
      <c r="F58" s="291"/>
      <c r="G58" s="291"/>
      <c r="H58" s="163"/>
      <c r="I58" s="163"/>
    </row>
    <row r="59" spans="1:10">
      <c r="A59" s="233" t="s">
        <v>141</v>
      </c>
      <c r="B59" s="234">
        <f t="shared" ref="B59:G59" si="0">B13+B20+B25+B31+B37+B50+B57</f>
        <v>75.25</v>
      </c>
      <c r="C59" s="195">
        <f t="shared" si="0"/>
        <v>100</v>
      </c>
      <c r="D59" s="235">
        <f t="shared" si="0"/>
        <v>0</v>
      </c>
      <c r="E59" s="236">
        <f t="shared" si="0"/>
        <v>100</v>
      </c>
      <c r="F59" s="237">
        <f t="shared" si="0"/>
        <v>0</v>
      </c>
      <c r="G59" s="238">
        <f t="shared" si="0"/>
        <v>100</v>
      </c>
      <c r="H59" s="229"/>
      <c r="I59" s="179"/>
    </row>
    <row r="60" spans="1:10">
      <c r="A60" s="233" t="s">
        <v>142</v>
      </c>
      <c r="B60" s="297">
        <f>B59/C59</f>
        <v>0.75249999999999995</v>
      </c>
      <c r="C60" s="297"/>
      <c r="D60" s="298">
        <f>D59/E59</f>
        <v>0</v>
      </c>
      <c r="E60" s="298"/>
      <c r="F60" s="299">
        <f>F59/G59</f>
        <v>0</v>
      </c>
      <c r="G60" s="299"/>
      <c r="H60" s="239"/>
      <c r="I60" s="239"/>
    </row>
  </sheetData>
  <mergeCells count="18">
    <mergeCell ref="A32:G32"/>
    <mergeCell ref="A38:G38"/>
    <mergeCell ref="A51:G51"/>
    <mergeCell ref="A58:G58"/>
    <mergeCell ref="B60:C60"/>
    <mergeCell ref="D60:E60"/>
    <mergeCell ref="F60:G60"/>
    <mergeCell ref="J5:L5"/>
    <mergeCell ref="A7:G7"/>
    <mergeCell ref="A14:G14"/>
    <mergeCell ref="A21:G21"/>
    <mergeCell ref="A26:G26"/>
    <mergeCell ref="A1:G1"/>
    <mergeCell ref="A3:G3"/>
    <mergeCell ref="A5:A6"/>
    <mergeCell ref="B5:C5"/>
    <mergeCell ref="D5:E5"/>
    <mergeCell ref="F5:G5"/>
  </mergeCells>
  <dataValidations count="2">
    <dataValidation type="decimal" allowBlank="1" showInputMessage="1" showErrorMessage="1" sqref="H13 H20 H25 H31 H37 H50" xr:uid="{00000000-0002-0000-0600-000000000000}">
      <formula1>0</formula1>
      <formula2>1</formula2>
    </dataValidation>
    <dataValidation type="decimal" allowBlank="1" showInputMessage="1" showErrorMessage="1" error="Les évaluations sont faites en terme de pourcentage. Veuillez entrer une valeur entre 0 et 1" sqref="B8:B12 D8:D12 F8:F12 H8:H12 B15:B19 D15:D19 F15:F19 H15:H19 B22:B24 D22:D24 F22:F24 H22:H24 B27:B30 D27:D30 F27:F30 H27:H30 B33:B36 D33:D36 F33:F36 H33:H36 B52:B56 D39:D49 F39:F49 H39:H49 H52:H56 D52:D56 F52:F56 B39:B49" xr:uid="{00000000-0002-0000-06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55"/>
  <sheetViews>
    <sheetView topLeftCell="G8" zoomScale="115" zoomScaleNormal="115" workbookViewId="0">
      <selection activeCell="G5" sqref="G5:G18"/>
    </sheetView>
  </sheetViews>
  <sheetFormatPr defaultRowHeight="15"/>
  <cols>
    <col min="1" max="1" width="73" customWidth="1"/>
    <col min="2" max="4" width="8.5703125" customWidth="1"/>
    <col min="5" max="5" width="11" customWidth="1"/>
    <col min="6" max="6" width="216.5703125" customWidth="1"/>
    <col min="7" max="1025" width="8.5703125" customWidth="1"/>
  </cols>
  <sheetData>
    <row r="1" spans="1:7" ht="18.75">
      <c r="A1" s="304" t="s">
        <v>80</v>
      </c>
      <c r="B1" s="304"/>
      <c r="C1" s="304"/>
      <c r="D1" s="304"/>
      <c r="E1" s="304"/>
      <c r="F1" s="304"/>
    </row>
    <row r="2" spans="1:7">
      <c r="A2" s="144"/>
      <c r="B2" s="144"/>
      <c r="C2" s="240"/>
      <c r="D2" s="240"/>
      <c r="E2" s="144"/>
      <c r="F2" s="240"/>
    </row>
    <row r="3" spans="1:7" ht="18.75">
      <c r="A3" s="304" t="s">
        <v>51</v>
      </c>
      <c r="B3" s="304"/>
      <c r="C3" s="304"/>
      <c r="D3" s="304"/>
      <c r="E3" s="304"/>
      <c r="F3" s="304"/>
    </row>
    <row r="5" spans="1:7" ht="23.25">
      <c r="A5" s="305" t="s">
        <v>0</v>
      </c>
      <c r="B5" s="305"/>
      <c r="C5" s="305"/>
      <c r="D5" s="305"/>
      <c r="E5" s="305"/>
      <c r="F5" s="305"/>
      <c r="G5" t="s">
        <v>143</v>
      </c>
    </row>
    <row r="6" spans="1:7">
      <c r="A6" s="241" t="s">
        <v>52</v>
      </c>
      <c r="B6" s="306"/>
      <c r="C6" s="306"/>
      <c r="D6" s="306"/>
      <c r="E6" s="306"/>
      <c r="F6" s="306"/>
      <c r="G6" t="s">
        <v>143</v>
      </c>
    </row>
    <row r="7" spans="1:7">
      <c r="A7" s="242" t="s">
        <v>144</v>
      </c>
      <c r="B7" s="243" t="s">
        <v>48</v>
      </c>
      <c r="C7" s="243" t="s">
        <v>145</v>
      </c>
      <c r="D7" s="243" t="s">
        <v>3</v>
      </c>
      <c r="E7" s="243" t="s">
        <v>146</v>
      </c>
      <c r="F7" s="244" t="s">
        <v>82</v>
      </c>
      <c r="G7" t="s">
        <v>143</v>
      </c>
    </row>
    <row r="8" spans="1:7" ht="409.6">
      <c r="A8" s="245" t="s">
        <v>147</v>
      </c>
      <c r="B8" s="246">
        <f>12/21</f>
        <v>0.5714285714285714</v>
      </c>
      <c r="C8" s="246">
        <v>1</v>
      </c>
      <c r="D8" s="246">
        <v>16</v>
      </c>
      <c r="E8" s="246">
        <f t="shared" ref="E8:E17" si="0">B8*C8*D8</f>
        <v>9.1428571428571423</v>
      </c>
      <c r="F8" s="247" t="s">
        <v>148</v>
      </c>
      <c r="G8" t="s">
        <v>143</v>
      </c>
    </row>
    <row r="9" spans="1:7">
      <c r="A9" s="245" t="s">
        <v>149</v>
      </c>
      <c r="B9" s="246">
        <v>1</v>
      </c>
      <c r="C9" s="246">
        <v>1</v>
      </c>
      <c r="D9" s="246">
        <v>8</v>
      </c>
      <c r="E9" s="246">
        <f t="shared" si="0"/>
        <v>8</v>
      </c>
      <c r="F9" s="248"/>
      <c r="G9" t="s">
        <v>143</v>
      </c>
    </row>
    <row r="10" spans="1:7">
      <c r="A10" s="245" t="s">
        <v>150</v>
      </c>
      <c r="B10" s="246">
        <f>8/9</f>
        <v>0.88888888888888884</v>
      </c>
      <c r="C10" s="246">
        <v>1</v>
      </c>
      <c r="D10" s="246">
        <v>14</v>
      </c>
      <c r="E10" s="246">
        <f t="shared" si="0"/>
        <v>12.444444444444443</v>
      </c>
      <c r="F10" s="248" t="s">
        <v>151</v>
      </c>
      <c r="G10" t="s">
        <v>143</v>
      </c>
    </row>
    <row r="11" spans="1:7">
      <c r="A11" s="245" t="s">
        <v>152</v>
      </c>
      <c r="B11" s="246">
        <f>11/13</f>
        <v>0.84615384615384615</v>
      </c>
      <c r="C11" s="246">
        <v>1</v>
      </c>
      <c r="D11" s="246">
        <v>12</v>
      </c>
      <c r="E11" s="246">
        <f t="shared" si="0"/>
        <v>10.153846153846153</v>
      </c>
      <c r="F11" s="248" t="s">
        <v>153</v>
      </c>
      <c r="G11" t="s">
        <v>143</v>
      </c>
    </row>
    <row r="12" spans="1:7" ht="390">
      <c r="A12" s="245" t="s">
        <v>154</v>
      </c>
      <c r="B12" s="246">
        <f>4/7</f>
        <v>0.5714285714285714</v>
      </c>
      <c r="C12" s="246">
        <v>1</v>
      </c>
      <c r="D12" s="246">
        <v>8</v>
      </c>
      <c r="E12" s="246">
        <f t="shared" si="0"/>
        <v>4.5714285714285712</v>
      </c>
      <c r="F12" s="247" t="s">
        <v>155</v>
      </c>
      <c r="G12" t="s">
        <v>143</v>
      </c>
    </row>
    <row r="13" spans="1:7" ht="270">
      <c r="A13" s="245" t="s">
        <v>156</v>
      </c>
      <c r="B13" s="246">
        <f>8/10</f>
        <v>0.8</v>
      </c>
      <c r="C13" s="246">
        <v>1</v>
      </c>
      <c r="D13" s="246">
        <v>10</v>
      </c>
      <c r="E13" s="246">
        <f t="shared" si="0"/>
        <v>8</v>
      </c>
      <c r="F13" s="247" t="s">
        <v>157</v>
      </c>
      <c r="G13" t="s">
        <v>143</v>
      </c>
    </row>
    <row r="14" spans="1:7" ht="409.6">
      <c r="A14" s="245" t="s">
        <v>158</v>
      </c>
      <c r="B14" s="246">
        <f>14/17</f>
        <v>0.82352941176470584</v>
      </c>
      <c r="C14" s="246">
        <v>1</v>
      </c>
      <c r="D14" s="246">
        <v>10</v>
      </c>
      <c r="E14" s="246">
        <f t="shared" si="0"/>
        <v>8.235294117647058</v>
      </c>
      <c r="F14" s="247" t="s">
        <v>159</v>
      </c>
      <c r="G14" t="s">
        <v>143</v>
      </c>
    </row>
    <row r="15" spans="1:7">
      <c r="A15" s="245" t="s">
        <v>160</v>
      </c>
      <c r="B15" s="246">
        <f>15/15</f>
        <v>1</v>
      </c>
      <c r="C15" s="246">
        <v>1</v>
      </c>
      <c r="D15" s="246">
        <v>8</v>
      </c>
      <c r="E15" s="246">
        <f t="shared" si="0"/>
        <v>8</v>
      </c>
      <c r="F15" s="247"/>
      <c r="G15" t="s">
        <v>143</v>
      </c>
    </row>
    <row r="16" spans="1:7">
      <c r="A16" s="245" t="s">
        <v>161</v>
      </c>
      <c r="B16" s="246">
        <f>15/15</f>
        <v>1</v>
      </c>
      <c r="C16" s="246">
        <v>1</v>
      </c>
      <c r="D16" s="246">
        <v>8</v>
      </c>
      <c r="E16" s="246">
        <f t="shared" si="0"/>
        <v>8</v>
      </c>
      <c r="F16" s="247"/>
      <c r="G16" t="s">
        <v>143</v>
      </c>
    </row>
    <row r="17" spans="1:7">
      <c r="A17" s="245" t="s">
        <v>162</v>
      </c>
      <c r="B17" s="246">
        <f>9/10</f>
        <v>0.9</v>
      </c>
      <c r="C17" s="246">
        <v>1</v>
      </c>
      <c r="D17" s="246">
        <v>6</v>
      </c>
      <c r="E17" s="246">
        <f t="shared" si="0"/>
        <v>5.4</v>
      </c>
      <c r="F17" s="248" t="s">
        <v>163</v>
      </c>
      <c r="G17" t="s">
        <v>143</v>
      </c>
    </row>
    <row r="18" spans="1:7">
      <c r="A18" s="249" t="s">
        <v>164</v>
      </c>
      <c r="B18" s="307"/>
      <c r="C18" s="307"/>
      <c r="D18" s="284">
        <f>SUM(D8:D17)</f>
        <v>100</v>
      </c>
      <c r="E18" s="250">
        <f>SUM(E8:E17)/D18 - E20*D20 - E19*D19</f>
        <v>0.8194787043022338</v>
      </c>
      <c r="F18" s="251"/>
      <c r="G18" t="s">
        <v>143</v>
      </c>
    </row>
    <row r="19" spans="1:7">
      <c r="A19" s="252" t="s">
        <v>165</v>
      </c>
      <c r="D19" s="253">
        <v>0.15</v>
      </c>
    </row>
    <row r="20" spans="1:7">
      <c r="A20" s="252" t="s">
        <v>166</v>
      </c>
      <c r="D20" s="253">
        <v>0.2</v>
      </c>
    </row>
    <row r="21" spans="1:7" ht="23.25" customHeight="1">
      <c r="A21" s="300" t="s">
        <v>1</v>
      </c>
      <c r="B21" s="300"/>
      <c r="C21" s="300"/>
      <c r="D21" s="300"/>
      <c r="E21" s="300"/>
      <c r="F21" s="300"/>
    </row>
    <row r="22" spans="1:7">
      <c r="A22" s="254" t="s">
        <v>52</v>
      </c>
      <c r="B22" s="301"/>
      <c r="C22" s="301"/>
      <c r="D22" s="301"/>
      <c r="E22" s="301"/>
      <c r="F22" s="301"/>
    </row>
    <row r="23" spans="1:7">
      <c r="A23" s="254" t="s">
        <v>144</v>
      </c>
      <c r="B23" s="254" t="s">
        <v>48</v>
      </c>
      <c r="C23" s="254" t="s">
        <v>145</v>
      </c>
      <c r="D23" s="254" t="s">
        <v>3</v>
      </c>
      <c r="E23" s="254" t="s">
        <v>146</v>
      </c>
      <c r="F23" s="255" t="s">
        <v>82</v>
      </c>
    </row>
    <row r="24" spans="1:7" ht="25.5" customHeight="1">
      <c r="A24" s="254" t="s">
        <v>167</v>
      </c>
      <c r="B24" s="256"/>
      <c r="C24" s="256"/>
      <c r="D24" s="254">
        <v>8</v>
      </c>
      <c r="E24" s="254">
        <f t="shared" ref="E24:E34" si="1">B24*C24*D24</f>
        <v>0</v>
      </c>
      <c r="F24" s="255"/>
    </row>
    <row r="25" spans="1:7">
      <c r="A25" s="254" t="s">
        <v>168</v>
      </c>
      <c r="B25" s="256"/>
      <c r="C25" s="256"/>
      <c r="D25" s="254">
        <v>16</v>
      </c>
      <c r="E25" s="254">
        <f t="shared" si="1"/>
        <v>0</v>
      </c>
      <c r="F25" s="255"/>
    </row>
    <row r="26" spans="1:7">
      <c r="A26" s="254" t="s">
        <v>169</v>
      </c>
      <c r="B26" s="256"/>
      <c r="C26" s="256"/>
      <c r="D26" s="254">
        <v>8</v>
      </c>
      <c r="E26" s="254">
        <f t="shared" si="1"/>
        <v>0</v>
      </c>
      <c r="F26" s="255"/>
    </row>
    <row r="27" spans="1:7">
      <c r="A27" s="254" t="s">
        <v>170</v>
      </c>
      <c r="B27" s="256"/>
      <c r="C27" s="256"/>
      <c r="D27" s="254">
        <v>6</v>
      </c>
      <c r="E27" s="254">
        <f t="shared" si="1"/>
        <v>0</v>
      </c>
      <c r="F27" s="255"/>
    </row>
    <row r="28" spans="1:7">
      <c r="A28" s="254" t="s">
        <v>171</v>
      </c>
      <c r="B28" s="256"/>
      <c r="C28" s="256"/>
      <c r="D28" s="254">
        <v>8</v>
      </c>
      <c r="E28" s="254">
        <f t="shared" si="1"/>
        <v>0</v>
      </c>
      <c r="F28" s="255"/>
    </row>
    <row r="29" spans="1:7">
      <c r="A29" s="254" t="s">
        <v>172</v>
      </c>
      <c r="B29" s="256"/>
      <c r="C29" s="256"/>
      <c r="D29" s="254">
        <v>10</v>
      </c>
      <c r="E29" s="254">
        <f t="shared" si="1"/>
        <v>0</v>
      </c>
      <c r="F29" s="255"/>
    </row>
    <row r="30" spans="1:7">
      <c r="A30" s="254" t="s">
        <v>173</v>
      </c>
      <c r="B30" s="256"/>
      <c r="C30" s="256"/>
      <c r="D30" s="254">
        <v>8</v>
      </c>
      <c r="E30" s="254">
        <f t="shared" si="1"/>
        <v>0</v>
      </c>
      <c r="F30" s="255"/>
    </row>
    <row r="31" spans="1:7">
      <c r="A31" s="254" t="s">
        <v>174</v>
      </c>
      <c r="B31" s="256"/>
      <c r="C31" s="256"/>
      <c r="D31" s="254">
        <v>8</v>
      </c>
      <c r="E31" s="254">
        <f t="shared" si="1"/>
        <v>0</v>
      </c>
      <c r="F31" s="255"/>
    </row>
    <row r="32" spans="1:7">
      <c r="A32" s="254" t="s">
        <v>175</v>
      </c>
      <c r="B32" s="256"/>
      <c r="C32" s="256"/>
      <c r="D32" s="254">
        <v>8</v>
      </c>
      <c r="E32" s="254">
        <f t="shared" si="1"/>
        <v>0</v>
      </c>
      <c r="F32" s="255"/>
    </row>
    <row r="33" spans="1:6">
      <c r="A33" s="254" t="s">
        <v>176</v>
      </c>
      <c r="B33" s="256"/>
      <c r="C33" s="256"/>
      <c r="D33" s="254">
        <v>8</v>
      </c>
      <c r="E33" s="254">
        <f t="shared" si="1"/>
        <v>0</v>
      </c>
      <c r="F33" s="255"/>
    </row>
    <row r="34" spans="1:6">
      <c r="A34" s="254" t="s">
        <v>177</v>
      </c>
      <c r="B34" s="256"/>
      <c r="C34" s="256"/>
      <c r="D34" s="254">
        <v>12</v>
      </c>
      <c r="E34" s="254">
        <f t="shared" si="1"/>
        <v>0</v>
      </c>
      <c r="F34" s="255"/>
    </row>
    <row r="35" spans="1:6">
      <c r="A35" s="257" t="s">
        <v>164</v>
      </c>
      <c r="B35" s="257"/>
      <c r="C35" s="258"/>
      <c r="D35" s="258">
        <f>SUM(D24:D34)</f>
        <v>100</v>
      </c>
      <c r="E35" s="259">
        <f>SUM(E24:E34)/D35 -E36*D36 -E37*D37-E38*D38</f>
        <v>0</v>
      </c>
      <c r="F35" s="260"/>
    </row>
    <row r="36" spans="1:6">
      <c r="A36" s="261" t="s">
        <v>165</v>
      </c>
      <c r="C36" s="262"/>
      <c r="D36" s="263">
        <v>0.15</v>
      </c>
    </row>
    <row r="37" spans="1:6">
      <c r="A37" s="261" t="s">
        <v>166</v>
      </c>
      <c r="D37" s="264">
        <v>0.2</v>
      </c>
    </row>
    <row r="38" spans="1:6">
      <c r="A38" s="261" t="s">
        <v>178</v>
      </c>
      <c r="D38" s="265">
        <v>0.05</v>
      </c>
    </row>
    <row r="39" spans="1:6" ht="23.25">
      <c r="A39" s="302" t="s">
        <v>2</v>
      </c>
      <c r="B39" s="302"/>
      <c r="C39" s="302"/>
      <c r="D39" s="302"/>
      <c r="E39" s="302"/>
      <c r="F39" s="302"/>
    </row>
    <row r="40" spans="1:6">
      <c r="A40" s="266" t="s">
        <v>52</v>
      </c>
      <c r="B40" s="303"/>
      <c r="C40" s="303"/>
      <c r="D40" s="303"/>
      <c r="E40" s="303"/>
      <c r="F40" s="303"/>
    </row>
    <row r="41" spans="1:6">
      <c r="A41" s="267" t="s">
        <v>144</v>
      </c>
      <c r="B41" s="268" t="s">
        <v>48</v>
      </c>
      <c r="C41" s="268" t="s">
        <v>145</v>
      </c>
      <c r="D41" s="268" t="s">
        <v>3</v>
      </c>
      <c r="E41" s="268" t="s">
        <v>146</v>
      </c>
      <c r="F41" s="269" t="s">
        <v>82</v>
      </c>
    </row>
    <row r="42" spans="1:6">
      <c r="A42" s="270" t="s">
        <v>179</v>
      </c>
      <c r="B42" s="271"/>
      <c r="C42" s="271"/>
      <c r="D42" s="271">
        <v>12</v>
      </c>
      <c r="E42" s="271">
        <f t="shared" ref="E42:E51" si="2">B42*C42*D42</f>
        <v>0</v>
      </c>
      <c r="F42" s="269"/>
    </row>
    <row r="43" spans="1:6">
      <c r="A43" s="270" t="s">
        <v>180</v>
      </c>
      <c r="B43" s="271"/>
      <c r="C43" s="271"/>
      <c r="D43" s="271">
        <v>16</v>
      </c>
      <c r="E43" s="271">
        <f t="shared" si="2"/>
        <v>0</v>
      </c>
      <c r="F43" s="269"/>
    </row>
    <row r="44" spans="1:6">
      <c r="A44" s="270" t="s">
        <v>181</v>
      </c>
      <c r="B44" s="271"/>
      <c r="C44" s="271"/>
      <c r="D44" s="271">
        <v>8</v>
      </c>
      <c r="E44" s="271">
        <f t="shared" si="2"/>
        <v>0</v>
      </c>
      <c r="F44" s="272"/>
    </row>
    <row r="45" spans="1:6">
      <c r="A45" s="270" t="s">
        <v>182</v>
      </c>
      <c r="B45" s="271"/>
      <c r="C45" s="271"/>
      <c r="D45" s="271">
        <v>12</v>
      </c>
      <c r="E45" s="271">
        <f t="shared" si="2"/>
        <v>0</v>
      </c>
      <c r="F45" s="269"/>
    </row>
    <row r="46" spans="1:6">
      <c r="A46" s="270" t="s">
        <v>183</v>
      </c>
      <c r="B46" s="271"/>
      <c r="C46" s="271"/>
      <c r="D46" s="271">
        <v>10</v>
      </c>
      <c r="E46" s="271">
        <f t="shared" si="2"/>
        <v>0</v>
      </c>
      <c r="F46" s="269"/>
    </row>
    <row r="47" spans="1:6">
      <c r="A47" s="270" t="s">
        <v>184</v>
      </c>
      <c r="B47" s="271"/>
      <c r="C47" s="271"/>
      <c r="D47" s="271">
        <v>14</v>
      </c>
      <c r="E47" s="271">
        <f t="shared" si="2"/>
        <v>0</v>
      </c>
      <c r="F47" s="269"/>
    </row>
    <row r="48" spans="1:6">
      <c r="A48" s="273" t="s">
        <v>185</v>
      </c>
      <c r="B48" s="271"/>
      <c r="C48" s="271"/>
      <c r="D48" s="274">
        <v>6</v>
      </c>
      <c r="E48" s="271">
        <f t="shared" si="2"/>
        <v>0</v>
      </c>
      <c r="F48" s="275"/>
    </row>
    <row r="49" spans="1:6">
      <c r="A49" s="273" t="s">
        <v>186</v>
      </c>
      <c r="B49" s="271"/>
      <c r="C49" s="271"/>
      <c r="D49" s="274">
        <v>8</v>
      </c>
      <c r="E49" s="271">
        <f t="shared" si="2"/>
        <v>0</v>
      </c>
      <c r="F49" s="275"/>
    </row>
    <row r="50" spans="1:6">
      <c r="A50" s="273" t="s">
        <v>187</v>
      </c>
      <c r="B50" s="271"/>
      <c r="C50" s="271"/>
      <c r="D50" s="274">
        <v>6</v>
      </c>
      <c r="E50" s="271">
        <f t="shared" si="2"/>
        <v>0</v>
      </c>
      <c r="F50" s="275"/>
    </row>
    <row r="51" spans="1:6">
      <c r="A51" s="273" t="s">
        <v>188</v>
      </c>
      <c r="B51" s="271"/>
      <c r="C51" s="271"/>
      <c r="D51" s="274">
        <v>8</v>
      </c>
      <c r="E51" s="271">
        <f t="shared" si="2"/>
        <v>0</v>
      </c>
      <c r="F51" s="275"/>
    </row>
    <row r="52" spans="1:6">
      <c r="A52" s="276" t="s">
        <v>164</v>
      </c>
      <c r="B52" s="277"/>
      <c r="C52" s="277"/>
      <c r="D52" s="278">
        <f>SUM(D42:D51)</f>
        <v>100</v>
      </c>
      <c r="E52" s="279">
        <f>SUM(E42:E51)/D52 - D53*E53  - D54*E54 - D55*E55</f>
        <v>0</v>
      </c>
      <c r="F52" s="280"/>
    </row>
    <row r="53" spans="1:6">
      <c r="A53" s="281" t="s">
        <v>165</v>
      </c>
      <c r="D53" s="264">
        <v>0.15</v>
      </c>
    </row>
    <row r="54" spans="1:6">
      <c r="A54" s="281" t="s">
        <v>166</v>
      </c>
      <c r="D54" s="264">
        <v>0.2</v>
      </c>
    </row>
    <row r="55" spans="1:6">
      <c r="A55" s="282" t="s">
        <v>178</v>
      </c>
      <c r="D55" s="265">
        <v>0.05</v>
      </c>
    </row>
  </sheetData>
  <mergeCells count="9">
    <mergeCell ref="A21:F21"/>
    <mergeCell ref="B22:F22"/>
    <mergeCell ref="A39:F39"/>
    <mergeCell ref="B40:F40"/>
    <mergeCell ref="A1:F1"/>
    <mergeCell ref="A3:F3"/>
    <mergeCell ref="A5:F5"/>
    <mergeCell ref="B6:F6"/>
    <mergeCell ref="B18:C18"/>
  </mergeCells>
  <dataValidations count="3">
    <dataValidation type="decimal" allowBlank="1" showInputMessage="1" showErrorMessage="1" sqref="B8:B18 B42:B51" xr:uid="{00000000-0002-0000-0700-000000000000}">
      <formula1>0</formula1>
      <formula2>1</formula2>
    </dataValidation>
    <dataValidation type="list" allowBlank="1" showInputMessage="1" showErrorMessage="1" sqref="C42:C51 C19 C8:C17" xr:uid="{00000000-0002-0000-0700-000001000000}">
      <formula1>"0,0.25,0.50,0.75,1"</formula1>
      <formula2>0</formula2>
    </dataValidation>
    <dataValidation type="whole" allowBlank="1" showInputMessage="1" showErrorMessage="1" sqref="E20 E37 E54" xr:uid="{00000000-0002-0000-0700-000002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I51"/>
  <sheetViews>
    <sheetView topLeftCell="A14" zoomScaleNormal="100" workbookViewId="0">
      <selection activeCell="B31" activeCellId="1" sqref="F4:F7 B31"/>
    </sheetView>
  </sheetViews>
  <sheetFormatPr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88" t="s">
        <v>3</v>
      </c>
    </row>
    <row r="3" spans="1:7">
      <c r="A3" s="52" t="s">
        <v>52</v>
      </c>
      <c r="B3" s="53"/>
      <c r="C3" s="54"/>
      <c r="D3" s="55"/>
      <c r="E3" s="56"/>
      <c r="F3" s="57"/>
      <c r="G3" s="288"/>
    </row>
    <row r="4" spans="1:7" ht="30">
      <c r="A4" s="58" t="s">
        <v>189</v>
      </c>
      <c r="B4" s="59"/>
      <c r="C4" s="60"/>
      <c r="D4" s="61"/>
      <c r="E4" s="62"/>
      <c r="F4" s="63"/>
      <c r="G4" s="64">
        <v>6</v>
      </c>
    </row>
    <row r="5" spans="1:7" ht="30">
      <c r="A5" s="65" t="s">
        <v>12</v>
      </c>
      <c r="B5" s="66"/>
      <c r="C5" s="67"/>
      <c r="D5" s="68"/>
      <c r="E5" s="69"/>
      <c r="F5" s="70"/>
      <c r="G5" s="71">
        <v>3</v>
      </c>
    </row>
    <row r="6" spans="1:7" ht="30">
      <c r="A6" s="65" t="s">
        <v>190</v>
      </c>
      <c r="B6" s="66"/>
      <c r="C6" s="67"/>
      <c r="D6" s="68"/>
      <c r="E6" s="69"/>
      <c r="F6" s="70"/>
      <c r="G6" s="71">
        <v>2</v>
      </c>
    </row>
    <row r="7" spans="1:7">
      <c r="A7" s="65" t="s">
        <v>191</v>
      </c>
      <c r="B7" s="66"/>
      <c r="C7" s="67"/>
      <c r="D7" s="68"/>
      <c r="E7" s="69"/>
      <c r="F7" s="70"/>
      <c r="G7" s="71">
        <v>4</v>
      </c>
    </row>
    <row r="8" spans="1:7" ht="30">
      <c r="A8" s="65" t="s">
        <v>192</v>
      </c>
      <c r="B8" s="66"/>
      <c r="C8" s="67"/>
      <c r="D8" s="68"/>
      <c r="E8" s="69"/>
      <c r="F8" s="70"/>
      <c r="G8" s="71">
        <v>3</v>
      </c>
    </row>
    <row r="9" spans="1:7">
      <c r="A9" s="65" t="s">
        <v>193</v>
      </c>
      <c r="B9" s="66"/>
      <c r="C9" s="67"/>
      <c r="D9" s="68"/>
      <c r="E9" s="69"/>
      <c r="F9" s="70"/>
      <c r="G9" s="71">
        <v>3</v>
      </c>
    </row>
    <row r="10" spans="1:7" ht="30">
      <c r="A10" s="65" t="s">
        <v>194</v>
      </c>
      <c r="B10" s="66"/>
      <c r="C10" s="67"/>
      <c r="D10" s="68"/>
      <c r="E10" s="69"/>
      <c r="F10" s="70"/>
      <c r="G10" s="71">
        <v>3</v>
      </c>
    </row>
    <row r="11" spans="1:7" ht="30">
      <c r="A11" s="65" t="s">
        <v>195</v>
      </c>
      <c r="B11" s="66"/>
      <c r="C11" s="67"/>
      <c r="D11" s="68"/>
      <c r="E11" s="69"/>
      <c r="F11" s="70"/>
      <c r="G11" s="71">
        <v>3</v>
      </c>
    </row>
    <row r="12" spans="1:7">
      <c r="A12" s="65" t="s">
        <v>196</v>
      </c>
      <c r="B12" s="66"/>
      <c r="C12" s="67"/>
      <c r="D12" s="68"/>
      <c r="E12" s="69"/>
      <c r="F12" s="70"/>
      <c r="G12" s="71">
        <v>2</v>
      </c>
    </row>
    <row r="13" spans="1:7" ht="30">
      <c r="A13" s="65" t="s">
        <v>197</v>
      </c>
      <c r="B13" s="66"/>
      <c r="C13" s="67"/>
      <c r="D13" s="68"/>
      <c r="E13" s="69"/>
      <c r="F13" s="70"/>
      <c r="G13" s="71">
        <v>5</v>
      </c>
    </row>
    <row r="14" spans="1:7">
      <c r="A14" s="65" t="s">
        <v>198</v>
      </c>
      <c r="B14" s="66"/>
      <c r="C14" s="67"/>
      <c r="D14" s="68"/>
      <c r="E14" s="69"/>
      <c r="F14" s="70"/>
      <c r="G14" s="71">
        <v>2</v>
      </c>
    </row>
    <row r="15" spans="1:7">
      <c r="A15" s="65" t="s">
        <v>199</v>
      </c>
      <c r="B15" s="66"/>
      <c r="C15" s="67"/>
      <c r="D15" s="68"/>
      <c r="E15" s="69"/>
      <c r="F15" s="70"/>
      <c r="G15" s="71">
        <v>3</v>
      </c>
    </row>
    <row r="16" spans="1:7">
      <c r="A16" s="65" t="s">
        <v>200</v>
      </c>
      <c r="B16" s="66"/>
      <c r="C16" s="67"/>
      <c r="D16" s="68"/>
      <c r="E16" s="69"/>
      <c r="F16" s="70"/>
      <c r="G16" s="71">
        <v>1</v>
      </c>
    </row>
    <row r="17" spans="1:7">
      <c r="A17" s="65" t="s">
        <v>201</v>
      </c>
      <c r="B17" s="66"/>
      <c r="C17" s="67"/>
      <c r="D17" s="68"/>
      <c r="E17" s="69"/>
      <c r="F17" s="70"/>
      <c r="G17" s="71">
        <v>3</v>
      </c>
    </row>
    <row r="18" spans="1:7" ht="30">
      <c r="A18" s="65" t="s">
        <v>202</v>
      </c>
      <c r="B18" s="66"/>
      <c r="C18" s="67"/>
      <c r="D18" s="68"/>
      <c r="E18" s="69"/>
      <c r="F18" s="70"/>
      <c r="G18" s="71">
        <v>2</v>
      </c>
    </row>
    <row r="19" spans="1:7">
      <c r="A19" s="65" t="s">
        <v>203</v>
      </c>
      <c r="B19" s="66"/>
      <c r="C19" s="67"/>
      <c r="D19" s="68"/>
      <c r="E19" s="69"/>
      <c r="F19" s="70"/>
      <c r="G19" s="71">
        <v>1</v>
      </c>
    </row>
    <row r="20" spans="1:7">
      <c r="A20" s="65" t="s">
        <v>204</v>
      </c>
      <c r="B20" s="66"/>
      <c r="C20" s="67"/>
      <c r="D20" s="68"/>
      <c r="E20" s="69"/>
      <c r="F20" s="70"/>
      <c r="G20" s="71">
        <v>2</v>
      </c>
    </row>
    <row r="21" spans="1:7" ht="45">
      <c r="A21" s="65" t="s">
        <v>205</v>
      </c>
      <c r="B21" s="66"/>
      <c r="C21" s="67"/>
      <c r="D21" s="68"/>
      <c r="E21" s="69"/>
      <c r="F21" s="70"/>
      <c r="G21" s="71">
        <v>3</v>
      </c>
    </row>
    <row r="22" spans="1:7">
      <c r="A22" s="65" t="s">
        <v>206</v>
      </c>
      <c r="B22" s="66"/>
      <c r="C22" s="67"/>
      <c r="D22" s="68"/>
      <c r="E22" s="69"/>
      <c r="F22" s="70"/>
      <c r="G22" s="71">
        <v>1</v>
      </c>
    </row>
    <row r="23" spans="1:7" ht="30">
      <c r="A23" s="65" t="s">
        <v>207</v>
      </c>
      <c r="B23" s="66"/>
      <c r="C23" s="67"/>
      <c r="D23" s="68"/>
      <c r="E23" s="69"/>
      <c r="F23" s="70"/>
      <c r="G23" s="71">
        <v>3</v>
      </c>
    </row>
    <row r="24" spans="1:7">
      <c r="A24" s="65" t="s">
        <v>208</v>
      </c>
      <c r="B24" s="66"/>
      <c r="C24" s="67"/>
      <c r="D24" s="68"/>
      <c r="E24" s="69"/>
      <c r="F24" s="70"/>
      <c r="G24" s="71">
        <v>1</v>
      </c>
    </row>
    <row r="25" spans="1:7">
      <c r="A25" s="65" t="s">
        <v>209</v>
      </c>
      <c r="B25" s="66"/>
      <c r="C25" s="67"/>
      <c r="D25" s="68"/>
      <c r="E25" s="69"/>
      <c r="F25" s="70"/>
      <c r="G25" s="71">
        <v>1</v>
      </c>
    </row>
    <row r="26" spans="1:7" ht="30">
      <c r="A26" s="65" t="s">
        <v>210</v>
      </c>
      <c r="B26" s="66"/>
      <c r="C26" s="67"/>
      <c r="D26" s="68"/>
      <c r="E26" s="69"/>
      <c r="F26" s="70"/>
      <c r="G26" s="71">
        <v>2</v>
      </c>
    </row>
    <row r="27" spans="1:7" ht="30">
      <c r="A27" s="72" t="s">
        <v>211</v>
      </c>
      <c r="B27" s="73"/>
      <c r="C27" s="74"/>
      <c r="D27" s="75"/>
      <c r="E27" s="76"/>
      <c r="F27" s="77"/>
      <c r="G27" s="78">
        <v>2</v>
      </c>
    </row>
    <row r="28" spans="1:7">
      <c r="A28" s="79" t="s">
        <v>22</v>
      </c>
      <c r="B28" s="80">
        <f>SUMPRODUCT(B$4:B$27,$G$4:$G$27)</f>
        <v>0</v>
      </c>
      <c r="C28" s="81">
        <f>SUMPRODUCT(C$4:C$27,$G$4:$G$27)</f>
        <v>0</v>
      </c>
      <c r="D28" s="82">
        <f>SUMPRODUCT(D$4:D$27,$G$4:$G$27)</f>
        <v>0</v>
      </c>
      <c r="E28" s="83">
        <f>SUMPRODUCT(E$4:E$27,$G$4:$G$27)</f>
        <v>0</v>
      </c>
      <c r="F28" s="84">
        <f>SUMPRODUCT(F$4:F$27,$G$4:$G$27)</f>
        <v>0</v>
      </c>
      <c r="G28" s="162"/>
    </row>
    <row r="29" spans="1:7">
      <c r="A29" s="85" t="s">
        <v>23</v>
      </c>
      <c r="B29" s="86">
        <f>SUMPRODUCT(--ISNUMBER(B$4:B$27),$G$4:$G$27)</f>
        <v>0</v>
      </c>
      <c r="C29" s="87">
        <f>SUMPRODUCT(--ISNUMBER(C$4:C$27),$G$4:$G$27)</f>
        <v>0</v>
      </c>
      <c r="D29" s="88">
        <f>SUMPRODUCT(--ISNUMBER(D$4:D$27),$G$4:$G$27)</f>
        <v>0</v>
      </c>
      <c r="E29" s="89">
        <f>SUMPRODUCT(--ISNUMBER(E$4:E$27),$G$4:$G$27)</f>
        <v>0</v>
      </c>
      <c r="F29" s="90">
        <f>SUMPRODUCT(--ISNUMBER(F$4:F$27),$G$4:$G$27)</f>
        <v>0</v>
      </c>
      <c r="G29" s="162"/>
    </row>
    <row r="31" spans="1:7">
      <c r="A31" s="91" t="s">
        <v>53</v>
      </c>
      <c r="B31" s="92">
        <f>IF(B$29=0,1,B$28)/IF(B$29=0,1,B$29)</f>
        <v>1</v>
      </c>
      <c r="C31" s="93">
        <f>IF(C$29=0,1,C$28)/IF(C$29=0,1,C$29)</f>
        <v>1</v>
      </c>
      <c r="D31" s="94">
        <f>IF(D$29=0,1,D$28)/IF(D$29=0,1,D$29)</f>
        <v>1</v>
      </c>
      <c r="E31" s="95">
        <f>IF(E$29=0,1,E$28)/IF(E$29=0,1,E$29)</f>
        <v>1</v>
      </c>
      <c r="F31" s="96">
        <f>IF(F$29=0,1,F$28)/IF(F$29=0,1,F$29)</f>
        <v>1</v>
      </c>
    </row>
    <row r="33" spans="1:9">
      <c r="A33" s="46" t="s">
        <v>54</v>
      </c>
      <c r="B33" s="162"/>
      <c r="C33" s="162"/>
      <c r="D33" s="162"/>
      <c r="E33" s="162"/>
      <c r="F33" s="162"/>
      <c r="H33" s="289" t="s">
        <v>55</v>
      </c>
      <c r="I33" s="289"/>
    </row>
    <row r="34" spans="1:9">
      <c r="A34" s="52" t="s">
        <v>56</v>
      </c>
      <c r="B34" s="97" t="s">
        <v>57</v>
      </c>
      <c r="C34" s="98"/>
      <c r="D34" s="99"/>
      <c r="E34" s="100"/>
      <c r="F34" s="101"/>
      <c r="H34" s="102" t="s">
        <v>58</v>
      </c>
      <c r="I34" s="103" t="s">
        <v>59</v>
      </c>
    </row>
    <row r="35" spans="1:9">
      <c r="A35" s="104" t="s">
        <v>60</v>
      </c>
      <c r="B35" s="105"/>
      <c r="C35" s="106"/>
      <c r="D35" s="107"/>
      <c r="E35" s="108"/>
      <c r="F35" s="109"/>
      <c r="H35" s="110">
        <v>2</v>
      </c>
      <c r="I35" s="111">
        <v>2.2000000000000002</v>
      </c>
    </row>
    <row r="36" spans="1:9">
      <c r="A36" s="112" t="s">
        <v>61</v>
      </c>
      <c r="B36" s="113"/>
      <c r="C36" s="114"/>
      <c r="D36" s="115"/>
      <c r="E36" s="116"/>
      <c r="F36" s="117"/>
      <c r="H36" s="118">
        <v>1</v>
      </c>
      <c r="I36" s="119">
        <v>1.3</v>
      </c>
    </row>
    <row r="37" spans="1:9">
      <c r="A37" s="112" t="s">
        <v>62</v>
      </c>
      <c r="B37" s="113"/>
      <c r="C37" s="114"/>
      <c r="D37" s="115"/>
      <c r="E37" s="116"/>
      <c r="F37" s="117"/>
      <c r="H37" s="118">
        <v>1</v>
      </c>
      <c r="I37" s="119">
        <v>1.3</v>
      </c>
    </row>
    <row r="38" spans="1:9">
      <c r="A38" s="112" t="s">
        <v>63</v>
      </c>
      <c r="B38" s="113"/>
      <c r="C38" s="114"/>
      <c r="D38" s="115"/>
      <c r="E38" s="116"/>
      <c r="F38" s="117"/>
      <c r="H38" s="118">
        <v>1</v>
      </c>
      <c r="I38" s="119">
        <v>1.3</v>
      </c>
    </row>
    <row r="39" spans="1:9">
      <c r="A39" s="112" t="s">
        <v>64</v>
      </c>
      <c r="B39" s="113"/>
      <c r="C39" s="114"/>
      <c r="D39" s="115"/>
      <c r="E39" s="116"/>
      <c r="F39" s="117"/>
      <c r="H39" s="118">
        <v>1</v>
      </c>
      <c r="I39" s="119">
        <v>1.3</v>
      </c>
    </row>
    <row r="40" spans="1:9">
      <c r="A40" s="112" t="s">
        <v>65</v>
      </c>
      <c r="B40" s="113"/>
      <c r="C40" s="114"/>
      <c r="D40" s="115"/>
      <c r="E40" s="116"/>
      <c r="F40" s="117"/>
      <c r="H40" s="118">
        <v>1</v>
      </c>
      <c r="I40" s="119">
        <v>1.3</v>
      </c>
    </row>
    <row r="41" spans="1:9">
      <c r="A41" s="112" t="s">
        <v>66</v>
      </c>
      <c r="B41" s="113"/>
      <c r="C41" s="114"/>
      <c r="D41" s="115"/>
      <c r="E41" s="116"/>
      <c r="F41" s="117"/>
      <c r="H41" s="118">
        <v>1</v>
      </c>
      <c r="I41" s="119">
        <v>1.3</v>
      </c>
    </row>
    <row r="42" spans="1:9">
      <c r="A42" s="120" t="s">
        <v>67</v>
      </c>
      <c r="B42" s="121"/>
      <c r="C42" s="122"/>
      <c r="D42" s="123"/>
      <c r="E42" s="124"/>
      <c r="F42" s="125"/>
      <c r="H42" s="126">
        <v>2</v>
      </c>
      <c r="I42" s="127">
        <v>0</v>
      </c>
    </row>
    <row r="43" spans="1:9">
      <c r="A43" s="128" t="s">
        <v>68</v>
      </c>
      <c r="B43" s="129">
        <f>SUMPRODUCT(B$35:B$42,IF(B$34="Oui",$H$35:$H$42,$I$35:$I$42))</f>
        <v>0</v>
      </c>
      <c r="C43" s="130">
        <f>SUMPRODUCT(C$35:C$42,IF(C$34="Oui",$H$35:$H$42,$I$35:$I$42))</f>
        <v>0</v>
      </c>
      <c r="D43" s="131">
        <f>SUMPRODUCT(D$35:D$42,IF(D$34="Oui",$H$35:$H$42,$I$35:$I$42))</f>
        <v>0</v>
      </c>
      <c r="E43" s="132">
        <f>SUMPRODUCT(E$35:E$42,IF(E$34="Oui",$H$35:$H$42,$I$35:$I$42))</f>
        <v>0</v>
      </c>
      <c r="F43" s="133">
        <f>SUMPRODUCT(F$35:F$42,IF(F$34="Oui",$H$35:$H$42,$I$35:$I$42))</f>
        <v>0</v>
      </c>
      <c r="H43" s="134">
        <v>10</v>
      </c>
      <c r="I43" s="135">
        <v>10</v>
      </c>
    </row>
    <row r="44" spans="1:9">
      <c r="A44" s="128" t="s">
        <v>69</v>
      </c>
      <c r="B44" s="129">
        <f>IF(B$34="Oui",$H$43,$I$43)</f>
        <v>10</v>
      </c>
      <c r="C44" s="130">
        <f>IF(C$34="Oui",$H$43,$I$43)</f>
        <v>10</v>
      </c>
      <c r="D44" s="131">
        <f>IF(D$34="Oui",$H$43,$I$43)</f>
        <v>10</v>
      </c>
      <c r="E44" s="132">
        <f>IF(E$34="Oui",$H$43,$I$43)</f>
        <v>10</v>
      </c>
      <c r="F44" s="133">
        <f>IF(F$34="Oui",$H$43,$I$43)</f>
        <v>10</v>
      </c>
      <c r="H44" s="136"/>
      <c r="I44" s="136"/>
    </row>
    <row r="45" spans="1:9">
      <c r="A45" s="137"/>
      <c r="B45" s="137"/>
      <c r="C45" s="137"/>
      <c r="D45" s="137"/>
      <c r="E45" s="137"/>
      <c r="F45" s="137"/>
    </row>
    <row r="46" spans="1:9">
      <c r="A46" s="162"/>
      <c r="B46" s="162"/>
      <c r="C46" s="162"/>
      <c r="D46" s="162"/>
      <c r="E46" s="162"/>
      <c r="F46" s="162"/>
    </row>
    <row r="47" spans="1:9">
      <c r="A47" s="91" t="s">
        <v>70</v>
      </c>
      <c r="B47" s="92">
        <f>B$43/B$44</f>
        <v>0</v>
      </c>
      <c r="C47" s="93">
        <f>C$43/C$44</f>
        <v>0</v>
      </c>
      <c r="D47" s="94">
        <f>D$43/D$44</f>
        <v>0</v>
      </c>
      <c r="E47" s="95">
        <f>E$43/E$44</f>
        <v>0</v>
      </c>
      <c r="F47" s="96">
        <f>F$43/F$44</f>
        <v>0</v>
      </c>
    </row>
    <row r="50" spans="1:6">
      <c r="A50" s="91" t="s">
        <v>212</v>
      </c>
      <c r="B50" s="138">
        <f>(B$31+B$47)/2</f>
        <v>0.5</v>
      </c>
      <c r="C50" s="93">
        <f>(C$31+C$47)/2</f>
        <v>0.5</v>
      </c>
      <c r="D50" s="94">
        <f>(D$31+D$47)/2</f>
        <v>0.5</v>
      </c>
      <c r="E50" s="95">
        <f>(E$31+E$47)/2</f>
        <v>0.5</v>
      </c>
      <c r="F50" s="96">
        <f>(F$31+F$47)/2</f>
        <v>0.5</v>
      </c>
    </row>
    <row r="51" spans="1:6">
      <c r="A51" s="91" t="s">
        <v>72</v>
      </c>
      <c r="B51" s="139">
        <f>COUNTA(B$4:B$27)</f>
        <v>0</v>
      </c>
      <c r="C51" s="140">
        <f>COUNTA(C$4:C$27)</f>
        <v>0</v>
      </c>
      <c r="D51" s="141">
        <f>COUNTA(D$4:D$27)</f>
        <v>0</v>
      </c>
      <c r="E51" s="142">
        <f>COUNTA(E$4:E$27)</f>
        <v>0</v>
      </c>
      <c r="F51" s="143">
        <f>COUNTA(F$4:F$27)</f>
        <v>0</v>
      </c>
    </row>
  </sheetData>
  <sheetProtection sheet="1" objects="1" scenarios="1"/>
  <mergeCells count="2">
    <mergeCell ref="G2:G3"/>
    <mergeCell ref="H33:I33"/>
  </mergeCells>
  <dataValidations count="2">
    <dataValidation type="decimal" allowBlank="1" showInputMessage="1" showErrorMessage="1" error="Les évaluations sont faites en terme de pourcentage. Veuillez entrer une valeur entre 0 et 1" sqref="B4:F27 B35:F42" xr:uid="{00000000-0002-0000-0800-000000000000}">
      <formula1>0</formula1>
      <formula2>1</formula2>
    </dataValidation>
    <dataValidation type="list" allowBlank="1" showInputMessage="1" showErrorMessage="1" sqref="B34:F34" xr:uid="{00000000-0002-0000-08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Anes Belfodil</cp:lastModifiedBy>
  <cp:revision>2</cp:revision>
  <dcterms:created xsi:type="dcterms:W3CDTF">2006-09-16T00:00:00Z</dcterms:created>
  <dcterms:modified xsi:type="dcterms:W3CDTF">2021-02-25T22:11:36Z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0x010100B41E0342602C49449CD93109DBCAB8C5</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